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72" yWindow="65500" windowWidth="4776" windowHeight="6036" tabRatio="873" firstSheet="2" activeTab="9"/>
  </bookViews>
  <sheets>
    <sheet name="SCH Data" sheetId="1" r:id="rId1"/>
    <sheet name="FTE by Groups" sheetId="2" r:id="rId2"/>
    <sheet name="Appropriations Data" sheetId="3" r:id="rId3"/>
    <sheet name="Table 1" sheetId="4" r:id="rId4"/>
    <sheet name="Table 2" sheetId="5" r:id="rId5"/>
    <sheet name="Table 3" sheetId="6" r:id="rId6"/>
    <sheet name="Table 4" sheetId="7" r:id="rId7"/>
    <sheet name="Table 5" sheetId="8" r:id="rId8"/>
    <sheet name="Table 6" sheetId="9" r:id="rId9"/>
    <sheet name="Table 7" sheetId="10" r:id="rId10"/>
  </sheets>
  <externalReferences>
    <externalReference r:id="rId13"/>
  </externalReferences>
  <definedNames>
    <definedName name="_xlnm.Print_Area" localSheetId="4">'Table 2'!$A$1:$I$32</definedName>
    <definedName name="_xlnm.Print_Area" localSheetId="7">'Table 5'!$A$1:$J$34</definedName>
  </definedNames>
  <calcPr fullCalcOnLoad="1"/>
</workbook>
</file>

<file path=xl/comments3.xml><?xml version="1.0" encoding="utf-8"?>
<comments xmlns="http://schemas.openxmlformats.org/spreadsheetml/2006/main">
  <authors>
    <author>jmarks</author>
  </authors>
  <commentList>
    <comment ref="Q374" authorId="0">
      <text>
        <r>
          <rPr>
            <b/>
            <sz val="10"/>
            <rFont val="Tahoma"/>
            <family val="0"/>
          </rPr>
          <t>jmarks:</t>
        </r>
        <r>
          <rPr>
            <sz val="10"/>
            <rFont val="Tahoma"/>
            <family val="0"/>
          </rPr>
          <t xml:space="preserve">
school of med
</t>
        </r>
      </text>
    </comment>
  </commentList>
</comments>
</file>

<file path=xl/sharedStrings.xml><?xml version="1.0" encoding="utf-8"?>
<sst xmlns="http://schemas.openxmlformats.org/spreadsheetml/2006/main" count="3712" uniqueCount="1211">
  <si>
    <t>Wharton County Junior College</t>
  </si>
  <si>
    <t>Univ. of North Texas Health Science Center at Fort Wo</t>
  </si>
  <si>
    <t>University of Texas Health Science Center at San Anto</t>
  </si>
  <si>
    <t>University of Texas Southwestern Medical Center at Da</t>
  </si>
  <si>
    <t>Virginia Polytechnic Institute &amp; State University</t>
  </si>
  <si>
    <t>George Mason University</t>
  </si>
  <si>
    <t>Old Dominion University</t>
  </si>
  <si>
    <t>Virginia Commonwealth University</t>
  </si>
  <si>
    <t>James Madison University</t>
  </si>
  <si>
    <t>Norfolk State University</t>
  </si>
  <si>
    <t>Virginia State University</t>
  </si>
  <si>
    <t>Longwood College</t>
  </si>
  <si>
    <t>Mary Washington College</t>
  </si>
  <si>
    <t>Richard Bland College</t>
  </si>
  <si>
    <t>West Virginia University</t>
  </si>
  <si>
    <t>Marshall University</t>
  </si>
  <si>
    <t>Bluefield State College</t>
  </si>
  <si>
    <t>Concord College</t>
  </si>
  <si>
    <t>Fairmont State College</t>
  </si>
  <si>
    <t>Glenville State College</t>
  </si>
  <si>
    <t>Shepherd College</t>
  </si>
  <si>
    <t>West Liberty State College</t>
  </si>
  <si>
    <t>West Virginia State College</t>
  </si>
  <si>
    <t>WVU Institute of Tech</t>
  </si>
  <si>
    <t>Potomac State College of WVU</t>
  </si>
  <si>
    <t>Southern WV Comm &amp; Tech Coll</t>
  </si>
  <si>
    <t>WV Northern Community Coll</t>
  </si>
  <si>
    <t>WVU at Parkersburg</t>
  </si>
  <si>
    <t>WV Sch of Osteopathic Medicine</t>
  </si>
  <si>
    <t>State General-Purpose</t>
  </si>
  <si>
    <t>Local General-Purpose</t>
  </si>
  <si>
    <t>State Operating</t>
  </si>
  <si>
    <t>Institutionally Identified State Special-Purpose Appropriations</t>
  </si>
  <si>
    <t>Appropriation for</t>
  </si>
  <si>
    <t>Community</t>
  </si>
  <si>
    <t>[w/cuts</t>
  </si>
  <si>
    <t>Health Professions</t>
  </si>
  <si>
    <t>or Public</t>
  </si>
  <si>
    <t>Non-Credit</t>
  </si>
  <si>
    <t>Agricultural</t>
  </si>
  <si>
    <t>Engineering</t>
  </si>
  <si>
    <t xml:space="preserve">[Final </t>
  </si>
  <si>
    <t>made by</t>
  </si>
  <si>
    <t>Service</t>
  </si>
  <si>
    <t>Continuing</t>
  </si>
  <si>
    <t>Cooperative</t>
  </si>
  <si>
    <t>Experiment</t>
  </si>
  <si>
    <t>Research</t>
  </si>
  <si>
    <t>State</t>
  </si>
  <si>
    <t>Institution</t>
  </si>
  <si>
    <t>1997-98]</t>
  </si>
  <si>
    <t>12/31/98]</t>
  </si>
  <si>
    <t>Veterinary</t>
  </si>
  <si>
    <t>Other</t>
  </si>
  <si>
    <t>Units</t>
  </si>
  <si>
    <t>Extension</t>
  </si>
  <si>
    <t>Stations</t>
  </si>
  <si>
    <t>&amp; Local</t>
  </si>
  <si>
    <t xml:space="preserve">Approp </t>
  </si>
  <si>
    <t>Health Ed</t>
  </si>
  <si>
    <t>Total Special</t>
  </si>
  <si>
    <t>Purpose by</t>
  </si>
  <si>
    <t>Inst</t>
  </si>
  <si>
    <t>1997-98</t>
  </si>
  <si>
    <t>Final State</t>
  </si>
  <si>
    <t>Init State</t>
  </si>
  <si>
    <t>Semester/Quarter</t>
  </si>
  <si>
    <t>Other Special</t>
  </si>
  <si>
    <t xml:space="preserve"> --------in thousands---------------</t>
  </si>
  <si>
    <t>IPEDS</t>
  </si>
  <si>
    <t>Category</t>
  </si>
  <si>
    <t>Undergraduate Credit Hours</t>
  </si>
  <si>
    <t>Undergraduate Contact Hours</t>
  </si>
  <si>
    <t>Graduate Credit Hours</t>
  </si>
  <si>
    <t>Name</t>
  </si>
  <si>
    <t>ID #</t>
  </si>
  <si>
    <t>Code</t>
  </si>
  <si>
    <t>Winter98</t>
  </si>
  <si>
    <t>Spring98</t>
  </si>
  <si>
    <t>Summer98</t>
  </si>
  <si>
    <t>Fall98</t>
  </si>
  <si>
    <t>Total</t>
  </si>
  <si>
    <t xml:space="preserve">Auburn University  </t>
  </si>
  <si>
    <t xml:space="preserve">University of Alabama </t>
  </si>
  <si>
    <t>University of Alabama at Birmingham [1]</t>
  </si>
  <si>
    <t>Alabama Agricultural &amp; Mechanical University</t>
  </si>
  <si>
    <t xml:space="preserve">Jacksonville State University </t>
  </si>
  <si>
    <t>University of Alabama in Huntsville [2]</t>
  </si>
  <si>
    <t>University of South Alabama</t>
  </si>
  <si>
    <t>Auburn University at Montgomery</t>
  </si>
  <si>
    <t>Troy State University</t>
  </si>
  <si>
    <t>University of Montevallo</t>
  </si>
  <si>
    <t xml:space="preserve">Alabama State University </t>
  </si>
  <si>
    <t>Troy State University at Dothan</t>
  </si>
  <si>
    <t xml:space="preserve">Troy State University in Montgomery </t>
  </si>
  <si>
    <t>University of North Alabama [4]</t>
  </si>
  <si>
    <t>University of West Alabama</t>
  </si>
  <si>
    <t xml:space="preserve">Athens State College </t>
  </si>
  <si>
    <t>Alabama Southern Community College</t>
  </si>
  <si>
    <t>Bevill State Community College</t>
  </si>
  <si>
    <t>Bishop State Community College</t>
  </si>
  <si>
    <t>Central Alabama Community College</t>
  </si>
  <si>
    <t xml:space="preserve">Chattahoochee Valley State Community College </t>
  </si>
  <si>
    <t xml:space="preserve">Enterprise State Junior College </t>
  </si>
  <si>
    <t>Gadsden State Community College</t>
  </si>
  <si>
    <t>George Corley Wallace State Community College - Selma</t>
  </si>
  <si>
    <t>George C. Wallace State Community College - Dothan</t>
  </si>
  <si>
    <t>James H. Faulkner State Community College</t>
  </si>
  <si>
    <t>Jefferson Davis Community College</t>
  </si>
  <si>
    <t>Jefferson State Community College</t>
  </si>
  <si>
    <t xml:space="preserve">John C. Calhoun State Commmunity College </t>
  </si>
  <si>
    <t xml:space="preserve">Lawson State Community College </t>
  </si>
  <si>
    <t xml:space="preserve">Lurleen B. Wallace State Junior College </t>
  </si>
  <si>
    <t xml:space="preserve">Northeast Alabama State Community College </t>
  </si>
  <si>
    <t>Northwest-Shoals Community College</t>
  </si>
  <si>
    <t>Shelton State Community College</t>
  </si>
  <si>
    <t xml:space="preserve">Shoals Community College </t>
  </si>
  <si>
    <t xml:space="preserve">Snead State Community College </t>
  </si>
  <si>
    <t>Southern Union State Commmunity College</t>
  </si>
  <si>
    <t>Wallace Community College - Hanceville</t>
  </si>
  <si>
    <t>Walker College</t>
  </si>
  <si>
    <t xml:space="preserve">Alabama Aviation &amp; Technical College </t>
  </si>
  <si>
    <t xml:space="preserve">Bessemer State Technical College </t>
  </si>
  <si>
    <t xml:space="preserve">Harry F. Ayers State Technical College </t>
  </si>
  <si>
    <t xml:space="preserve">John M. Patterson State Technical College </t>
  </si>
  <si>
    <t xml:space="preserve">J.F. Drake State Technical College </t>
  </si>
  <si>
    <t xml:space="preserve">J.F. Ingram State Technical College </t>
  </si>
  <si>
    <t xml:space="preserve">MacArthur Technical College </t>
  </si>
  <si>
    <t xml:space="preserve">Reid State Technical College </t>
  </si>
  <si>
    <t xml:space="preserve">Sparks State Technical College </t>
  </si>
  <si>
    <t xml:space="preserve">Trenholm Technical College </t>
  </si>
  <si>
    <t>AL</t>
  </si>
  <si>
    <t>University of Arkansas Main Campus</t>
  </si>
  <si>
    <t>Arkansas State University</t>
  </si>
  <si>
    <t>University of Arkansas at Little Rock</t>
  </si>
  <si>
    <t xml:space="preserve">University of Central Arkansas </t>
  </si>
  <si>
    <t xml:space="preserve">Arkansas Tech University </t>
  </si>
  <si>
    <t xml:space="preserve">Henderson State University </t>
  </si>
  <si>
    <t>Southern Arkansas University [1]</t>
  </si>
  <si>
    <t>University of Arkansas at Monticello</t>
  </si>
  <si>
    <t>University of Arkansas at Pine Bluff</t>
  </si>
  <si>
    <t>Arkansas State University-Beebe/Newport</t>
  </si>
  <si>
    <t>Arkansas State University Mountain Home</t>
  </si>
  <si>
    <t>Black River Technical College</t>
  </si>
  <si>
    <t>Cossatot Technical College</t>
  </si>
  <si>
    <t xml:space="preserve">East Arkansas Community College </t>
  </si>
  <si>
    <t xml:space="preserve">Garland County Community College </t>
  </si>
  <si>
    <t xml:space="preserve">Mid-South Community College </t>
  </si>
  <si>
    <t xml:space="preserve">Mississippi County Community College </t>
  </si>
  <si>
    <t>North Arkansas College</t>
  </si>
  <si>
    <t xml:space="preserve">Northwest Arkansas Community College </t>
  </si>
  <si>
    <t xml:space="preserve">Ouachita Technical College </t>
  </si>
  <si>
    <t xml:space="preserve">Ozarka Technical College </t>
  </si>
  <si>
    <t>Petit Jean College</t>
  </si>
  <si>
    <t>Phillips Community College/UA</t>
  </si>
  <si>
    <t>Pulaski Technical College</t>
  </si>
  <si>
    <t xml:space="preserve">Rich Mountain Community College </t>
  </si>
  <si>
    <t>South Arkansas Community College</t>
  </si>
  <si>
    <t>Southeast Arkansas College</t>
  </si>
  <si>
    <t>Southern Arkansas University Tech</t>
  </si>
  <si>
    <t>UA Community College at Batesville</t>
  </si>
  <si>
    <t>UA Community College at Hope</t>
  </si>
  <si>
    <t xml:space="preserve">Westark College </t>
  </si>
  <si>
    <t>University of Arkansas for Medical Sciences</t>
  </si>
  <si>
    <t>AR</t>
  </si>
  <si>
    <t xml:space="preserve">Florida State University </t>
  </si>
  <si>
    <t xml:space="preserve"> </t>
  </si>
  <si>
    <t>University of Florida</t>
  </si>
  <si>
    <t xml:space="preserve">University of South Florida </t>
  </si>
  <si>
    <t xml:space="preserve">Florida Atlantic University </t>
  </si>
  <si>
    <t>Florida International University</t>
  </si>
  <si>
    <t xml:space="preserve">University of Central Florida </t>
  </si>
  <si>
    <t xml:space="preserve">Florida Agricultural &amp; Mechanical University </t>
  </si>
  <si>
    <t>University of West Florida</t>
  </si>
  <si>
    <t>University of North Florida</t>
  </si>
  <si>
    <t>Florida Gulf Coast University</t>
  </si>
  <si>
    <t>FL</t>
  </si>
  <si>
    <t xml:space="preserve">Brevard Community College </t>
  </si>
  <si>
    <t>132693</t>
  </si>
  <si>
    <t xml:space="preserve">Broward Community College </t>
  </si>
  <si>
    <t>132709</t>
  </si>
  <si>
    <t xml:space="preserve">Central Florida Community College </t>
  </si>
  <si>
    <t>132851</t>
  </si>
  <si>
    <t xml:space="preserve">Chipola Junior College </t>
  </si>
  <si>
    <t>133021</t>
  </si>
  <si>
    <t xml:space="preserve">Daytona Beach Community College </t>
  </si>
  <si>
    <t>133386</t>
  </si>
  <si>
    <t xml:space="preserve">Edison Community College </t>
  </si>
  <si>
    <t>133508</t>
  </si>
  <si>
    <t>Florida Community College at Jacksonville</t>
  </si>
  <si>
    <t>133702</t>
  </si>
  <si>
    <t xml:space="preserve">Florida Keys Community College </t>
  </si>
  <si>
    <t>133960</t>
  </si>
  <si>
    <t xml:space="preserve">Gulf Coast Community College </t>
  </si>
  <si>
    <t>134343</t>
  </si>
  <si>
    <t xml:space="preserve">Hillsborough Community College </t>
  </si>
  <si>
    <t>134495</t>
  </si>
  <si>
    <t xml:space="preserve">Indian River Community College </t>
  </si>
  <si>
    <t>134608</t>
  </si>
  <si>
    <t xml:space="preserve">Lake City Community College </t>
  </si>
  <si>
    <t>135160</t>
  </si>
  <si>
    <t xml:space="preserve">Lake-Sumter Community College </t>
  </si>
  <si>
    <t>135188</t>
  </si>
  <si>
    <t xml:space="preserve">Manatee Community College </t>
  </si>
  <si>
    <t>135391</t>
  </si>
  <si>
    <t xml:space="preserve">Miami-Dade Community College </t>
  </si>
  <si>
    <t>135717</t>
  </si>
  <si>
    <t xml:space="preserve">North Florida Junior College </t>
  </si>
  <si>
    <t>136145</t>
  </si>
  <si>
    <t xml:space="preserve">Okaloosa-Walton Junior College </t>
  </si>
  <si>
    <t>136233</t>
  </si>
  <si>
    <t xml:space="preserve">Palm Beach Community College </t>
  </si>
  <si>
    <t>136358</t>
  </si>
  <si>
    <t xml:space="preserve">Pasco-Hernando Community College </t>
  </si>
  <si>
    <t>136400</t>
  </si>
  <si>
    <t xml:space="preserve">Pensacola Junior College </t>
  </si>
  <si>
    <t>136473</t>
  </si>
  <si>
    <t xml:space="preserve">Polk Community College </t>
  </si>
  <si>
    <t>136516</t>
  </si>
  <si>
    <t xml:space="preserve">Santa Fe Community College </t>
  </si>
  <si>
    <t>137096</t>
  </si>
  <si>
    <t xml:space="preserve">Seminole Community College </t>
  </si>
  <si>
    <t>137209</t>
  </si>
  <si>
    <t xml:space="preserve">South Florida Community College </t>
  </si>
  <si>
    <t>137315</t>
  </si>
  <si>
    <t xml:space="preserve">St. Johns River Community College </t>
  </si>
  <si>
    <t>137281</t>
  </si>
  <si>
    <t xml:space="preserve">St. Petersburg Junior College </t>
  </si>
  <si>
    <t>137078</t>
  </si>
  <si>
    <t xml:space="preserve">Tallahassee Community College </t>
  </si>
  <si>
    <t>137759</t>
  </si>
  <si>
    <t xml:space="preserve">Valencia Community College </t>
  </si>
  <si>
    <t>138187</t>
  </si>
  <si>
    <t xml:space="preserve">Georgia State University </t>
  </si>
  <si>
    <t>University of Georgia</t>
  </si>
  <si>
    <t>Georgia Institute of Technology</t>
  </si>
  <si>
    <t>Georgia Southern University</t>
  </si>
  <si>
    <t xml:space="preserve"> Albany State University </t>
  </si>
  <si>
    <t xml:space="preserve"> Georgia College &amp; State University</t>
  </si>
  <si>
    <t xml:space="preserve"> Valdosta State College </t>
  </si>
  <si>
    <t xml:space="preserve"> State University of West Georgia College [1]</t>
  </si>
  <si>
    <t>Augusta State University</t>
  </si>
  <si>
    <t>Columbus State University</t>
  </si>
  <si>
    <t>Fort Valley State University</t>
  </si>
  <si>
    <t>Georgia Southwestern State University</t>
  </si>
  <si>
    <t>Kennesaw State University [2]</t>
  </si>
  <si>
    <t>North Georgia College &amp; State University</t>
  </si>
  <si>
    <t>Armstrong Atlantic State University [3]</t>
  </si>
  <si>
    <t>Clayton College &amp; State University</t>
  </si>
  <si>
    <t>Savannah State University</t>
  </si>
  <si>
    <t xml:space="preserve">Abraham Baldwin Agricultural College </t>
  </si>
  <si>
    <t>Atlanta Metropolitan College</t>
  </si>
  <si>
    <t xml:space="preserve">Bainbridge College </t>
  </si>
  <si>
    <t xml:space="preserve">Brunswick College </t>
  </si>
  <si>
    <t xml:space="preserve">Dalton College </t>
  </si>
  <si>
    <t xml:space="preserve">Darton College </t>
  </si>
  <si>
    <t xml:space="preserve">DeKalb College </t>
  </si>
  <si>
    <t>East Georgia College</t>
  </si>
  <si>
    <t xml:space="preserve">Floyd College </t>
  </si>
  <si>
    <t xml:space="preserve">Gainesville College </t>
  </si>
  <si>
    <t xml:space="preserve">Gordon College </t>
  </si>
  <si>
    <t xml:space="preserve">Macon College </t>
  </si>
  <si>
    <t xml:space="preserve">Middle Georgia College </t>
  </si>
  <si>
    <t xml:space="preserve">South Georgia College </t>
  </si>
  <si>
    <t xml:space="preserve">Waycross College </t>
  </si>
  <si>
    <t>Medical College of Georgia</t>
  </si>
  <si>
    <t>Southern Polytechnic State University</t>
  </si>
  <si>
    <t>GA</t>
  </si>
  <si>
    <t>Albany Technical Institute</t>
  </si>
  <si>
    <t>Altamaha Technical Institute</t>
  </si>
  <si>
    <t>Athens Area Technical Institute</t>
  </si>
  <si>
    <t>Atlanta Area Technical School</t>
  </si>
  <si>
    <t>Augusta Technical Institute</t>
  </si>
  <si>
    <t>East Central Technical Institute*</t>
  </si>
  <si>
    <t>Carroll Technical Institute</t>
  </si>
  <si>
    <t>Chattahoochee Technical Institute</t>
  </si>
  <si>
    <t>Columbus Technical Institute</t>
  </si>
  <si>
    <t>Coosa Valley Technical Institute</t>
  </si>
  <si>
    <t>Dalton School of Health Occupations</t>
  </si>
  <si>
    <t>DeKalb Technical Institute</t>
  </si>
  <si>
    <t>Flint River Technical Institute</t>
  </si>
  <si>
    <t>Griffin Technical Institute</t>
  </si>
  <si>
    <t>Gwinnett Technical Institute</t>
  </si>
  <si>
    <t>Heart of Georgia Technical Institute</t>
  </si>
  <si>
    <t>Lanier Technical Institute</t>
  </si>
  <si>
    <t>Macon Technical Institute</t>
  </si>
  <si>
    <t>Middle Georgia Technical Institute</t>
  </si>
  <si>
    <t>Moultrie Area Technical Institute</t>
  </si>
  <si>
    <t>North Georgia Technical Institute</t>
  </si>
  <si>
    <t>North Metro Technical Institute</t>
  </si>
  <si>
    <t>Ogeechee Technical Institute</t>
  </si>
  <si>
    <t>Okefenokee Technical Institute</t>
  </si>
  <si>
    <t>Pickens Technical Institute</t>
  </si>
  <si>
    <t>Sandersville Technical Institute</t>
  </si>
  <si>
    <t>Savannah Technical Institute</t>
  </si>
  <si>
    <t>South Georgia Technical Institute</t>
  </si>
  <si>
    <t>Southeastern Technical Institute</t>
  </si>
  <si>
    <t>Swainsboro Technical Institute</t>
  </si>
  <si>
    <t>Thomas Technical Institute</t>
  </si>
  <si>
    <t>Valdosta Technical Institute</t>
  </si>
  <si>
    <t>Walker Technical Institute</t>
  </si>
  <si>
    <t>West Georgia Technical Institute</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</si>
  <si>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</si>
  <si>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</si>
  <si>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</si>
  <si>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</si>
  <si>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</si>
  <si>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</si>
  <si>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</si>
  <si>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</si>
  <si>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 xml:space="preserve">Ashland Community College </t>
  </si>
  <si>
    <t xml:space="preserve">Elizabethtown Community College </t>
  </si>
  <si>
    <t xml:space="preserve">Hazard Community College </t>
  </si>
  <si>
    <t xml:space="preserve">Henderson Community College </t>
  </si>
  <si>
    <t xml:space="preserve">Hopkinsville Community College </t>
  </si>
  <si>
    <t xml:space="preserve">Jefferson Community College </t>
  </si>
  <si>
    <t xml:space="preserve">Lexington Community College </t>
  </si>
  <si>
    <t xml:space="preserve">Madisonville Community College </t>
  </si>
  <si>
    <t xml:space="preserve">Maysville Community College </t>
  </si>
  <si>
    <t xml:space="preserve">Owensboro Community College </t>
  </si>
  <si>
    <t xml:space="preserve">Paducah Community College </t>
  </si>
  <si>
    <t xml:space="preserve">Prestonburg Community College </t>
  </si>
  <si>
    <t xml:space="preserve">Somerset Community College </t>
  </si>
  <si>
    <t xml:space="preserve">Southeast Community College </t>
  </si>
  <si>
    <t>Ashland Technical College</t>
  </si>
  <si>
    <t>Bowling Green Technical College</t>
  </si>
  <si>
    <t>Central Kentucky Technical College</t>
  </si>
  <si>
    <t>Owensboro Technical College</t>
  </si>
  <si>
    <t>Elizabethtown Technical College</t>
  </si>
  <si>
    <t>Hazard Technical College</t>
  </si>
  <si>
    <t>Jefferson Technical College</t>
  </si>
  <si>
    <t>Laurel Technical College</t>
  </si>
  <si>
    <t>Madisonville Technical College</t>
  </si>
  <si>
    <t>Mayo Technical College</t>
  </si>
  <si>
    <t>Northern Kentucky Technical College</t>
  </si>
  <si>
    <t>Rowan Technical College</t>
  </si>
  <si>
    <t>Somerset Technical College</t>
  </si>
  <si>
    <t>West Kentucky Technical College</t>
  </si>
  <si>
    <t>KY</t>
  </si>
  <si>
    <t>Louisiana State University and A &amp; M College</t>
  </si>
  <si>
    <t>University of New Orleans</t>
  </si>
  <si>
    <t>University of Southwestern Louisiana</t>
  </si>
  <si>
    <t xml:space="preserve">Louisiana Tech University </t>
  </si>
  <si>
    <t>McNeese State University  [1]</t>
  </si>
  <si>
    <t xml:space="preserve">Northeast Louisiana University </t>
  </si>
  <si>
    <t xml:space="preserve">Southern University and A&amp;M College at Baton Rouge </t>
  </si>
  <si>
    <t>Grambling State University</t>
  </si>
  <si>
    <t>Northwestern State University</t>
  </si>
  <si>
    <t xml:space="preserve">Southeastern Louisiana University </t>
  </si>
  <si>
    <t>Louisiana State University in Shreveport</t>
  </si>
  <si>
    <t xml:space="preserve">Nicholls State University </t>
  </si>
  <si>
    <t>Southern University at New Orleans</t>
  </si>
  <si>
    <t>Bossier Parish Community College</t>
  </si>
  <si>
    <t xml:space="preserve">Delgado Community College </t>
  </si>
  <si>
    <t>Louisiana State University at Alexandria</t>
  </si>
  <si>
    <t>Louisiana State University at Eunice</t>
  </si>
  <si>
    <t>Nunez Community College</t>
  </si>
  <si>
    <t>Southern University in Shreveport</t>
  </si>
  <si>
    <t>Acadian Technical Institute</t>
  </si>
  <si>
    <t>Alexandria Regional Technical Institute</t>
  </si>
  <si>
    <t>Ascension Parish Technical Institute</t>
  </si>
  <si>
    <t>Avoyelles Technical Institute</t>
  </si>
  <si>
    <t>Bastrop Technical Institute</t>
  </si>
  <si>
    <t>Baton Rouge Vocational-Technical Institute</t>
  </si>
  <si>
    <t>Claiborne Technical Institute</t>
  </si>
  <si>
    <t>Concordia Technical Institute</t>
  </si>
  <si>
    <t>C.B. Coreil Technical Institute</t>
  </si>
  <si>
    <t>Delta-Ouachita Regional-Technical Institute</t>
  </si>
  <si>
    <t>Evangeline Technical Institute</t>
  </si>
  <si>
    <t>Florida Parishes Technical Institute</t>
  </si>
  <si>
    <t>Folkes Technical Institute</t>
  </si>
  <si>
    <t>Gulf Area Technical Institute</t>
  </si>
  <si>
    <t>Hammond Techincal Institute</t>
  </si>
  <si>
    <t>Huey P. Long Memorial Technical Institute</t>
  </si>
  <si>
    <t>Jefferson Parish Technical Institute</t>
  </si>
  <si>
    <t>Jumonville Memorial Technical Institute</t>
  </si>
  <si>
    <t>Lafayette Regional Technical Institute</t>
  </si>
  <si>
    <t>Lamar Salter Vocational-Technical Institute</t>
  </si>
  <si>
    <t>Mansfield Branch Technical Institute</t>
  </si>
  <si>
    <t>Nachitoches Technical Institute</t>
  </si>
  <si>
    <t>New Orleans Regional Technical Institute</t>
  </si>
  <si>
    <t>North Central Technical Institute</t>
  </si>
  <si>
    <t>Northeast Louisiana Technical Institute</t>
  </si>
  <si>
    <t>Northwest Louisiana Technical Institute</t>
  </si>
  <si>
    <t>Oakdale Branch Technical Institute</t>
  </si>
  <si>
    <t>Port Sulphur Branch Technical Institute</t>
  </si>
  <si>
    <t>River Parishes Technical Institute</t>
  </si>
  <si>
    <t>Ruston Technical Institute</t>
  </si>
  <si>
    <t>Sabine Valley Technical Institute</t>
  </si>
  <si>
    <t>Shreveport-Bossier Regional Technical Institute</t>
  </si>
  <si>
    <t>Sidney N. Collier Memorial Technical Institute</t>
  </si>
  <si>
    <t>Slidell Technical Institute</t>
  </si>
  <si>
    <t>South Louisiana Regional Technical Institute</t>
  </si>
  <si>
    <t>Sowela Regional Technical Institute</t>
  </si>
  <si>
    <t>Sullivan Technical Institute</t>
  </si>
  <si>
    <t>Tallulah Technical Institute</t>
  </si>
  <si>
    <t>Teche Area Technical Institute</t>
  </si>
  <si>
    <t>Thibodaux Area Technical Institute</t>
  </si>
  <si>
    <t>T.H. Harris Technical Institute</t>
  </si>
  <si>
    <t>West Jefferson Technical Institute</t>
  </si>
  <si>
    <t>Westside Technical Institute</t>
  </si>
  <si>
    <t>Young Memorial Technical Institute</t>
  </si>
  <si>
    <t>Louisiana State University Law Center</t>
  </si>
  <si>
    <t>Louisiana State University Medical Center</t>
  </si>
  <si>
    <t>LA</t>
  </si>
  <si>
    <t>University of Maryland College Park</t>
  </si>
  <si>
    <t>University of Maryland Baltimore County</t>
  </si>
  <si>
    <t xml:space="preserve">Bowie State University </t>
  </si>
  <si>
    <t>Frostburg State University</t>
  </si>
  <si>
    <t>Morgan State University</t>
  </si>
  <si>
    <t xml:space="preserve">Salisbury State University </t>
  </si>
  <si>
    <t>Towson State University [1]</t>
  </si>
  <si>
    <t>University of Baltimore</t>
  </si>
  <si>
    <t>Coppin State College</t>
  </si>
  <si>
    <t>University of Maryland Eastern Shore [2]</t>
  </si>
  <si>
    <t>Saint Mary's College of Maryland</t>
  </si>
  <si>
    <t xml:space="preserve">Allegany Community College </t>
  </si>
  <si>
    <t xml:space="preserve">Anne Arundel Community College </t>
  </si>
  <si>
    <t>Baltimore City Community College</t>
  </si>
  <si>
    <t>Carroll Community College</t>
  </si>
  <si>
    <t xml:space="preserve">Catonsville Community College </t>
  </si>
  <si>
    <t xml:space="preserve">Cecil Community College </t>
  </si>
  <si>
    <t xml:space="preserve">Charles County Community College </t>
  </si>
  <si>
    <t xml:space="preserve">Chesapeake College </t>
  </si>
  <si>
    <t xml:space="preserve">Dundalk Community College </t>
  </si>
  <si>
    <t xml:space="preserve">Essex Community College </t>
  </si>
  <si>
    <t xml:space="preserve">Frederick Community College </t>
  </si>
  <si>
    <t xml:space="preserve">Garrett Community College </t>
  </si>
  <si>
    <t xml:space="preserve">Hagerstown Junior College </t>
  </si>
  <si>
    <t xml:space="preserve">Harford Community College </t>
  </si>
  <si>
    <t xml:space="preserve">Howard Community College </t>
  </si>
  <si>
    <t>Montgomery College (Total)</t>
  </si>
  <si>
    <t xml:space="preserve">Prince George's Community College </t>
  </si>
  <si>
    <t xml:space="preserve">Wor-Wic Community College </t>
  </si>
  <si>
    <t>University of Maryland University College</t>
  </si>
  <si>
    <t>Community College of Baltimore County</t>
  </si>
  <si>
    <t>MD</t>
  </si>
  <si>
    <t xml:space="preserve">Coahoma Community College </t>
  </si>
  <si>
    <t xml:space="preserve">Copiah-Lincoln Community College </t>
  </si>
  <si>
    <t xml:space="preserve">East Central Community College </t>
  </si>
  <si>
    <t xml:space="preserve">East Mississippi Community College </t>
  </si>
  <si>
    <t xml:space="preserve">Hinds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</si>
  <si>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</si>
  <si>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</si>
  <si>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</si>
  <si>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</si>
  <si>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</si>
  <si>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Mississippi Gulf Coast Community College </t>
  </si>
  <si>
    <t xml:space="preserve">Northeast Mississippi Community College </t>
  </si>
  <si>
    <t xml:space="preserve">Northwest Mississippi Community College </t>
  </si>
  <si>
    <t xml:space="preserve">Pearl River Community College </t>
  </si>
  <si>
    <t xml:space="preserve">Southwest Mississippi Community College  </t>
  </si>
  <si>
    <t>MS</t>
  </si>
  <si>
    <t>Mississippi State University</t>
  </si>
  <si>
    <t>University of Mississippi</t>
  </si>
  <si>
    <t>University of Southern Mississippi</t>
  </si>
  <si>
    <t xml:space="preserve">Jackson State University </t>
  </si>
  <si>
    <t>Alcorn State University</t>
  </si>
  <si>
    <t>Delta State University [1]</t>
  </si>
  <si>
    <t>Mississippi University for Women [2]</t>
  </si>
  <si>
    <t>Mississippi Valley State University</t>
  </si>
  <si>
    <t>University of Mississippi Medical Center</t>
  </si>
  <si>
    <t>Alamance Community College</t>
  </si>
  <si>
    <t>Anson Community College</t>
  </si>
  <si>
    <t>Asheville-Buncombe Technical Community College</t>
  </si>
  <si>
    <t xml:space="preserve">Beaufort County Community College </t>
  </si>
  <si>
    <t>Bladen Community College</t>
  </si>
  <si>
    <t>Blue Ridge Community College</t>
  </si>
  <si>
    <t>Brunswick Community College</t>
  </si>
  <si>
    <t>Caldwell Community College  &amp; Technical Institute</t>
  </si>
  <si>
    <t>Cape Fear Community College</t>
  </si>
  <si>
    <t>Carteret Community College</t>
  </si>
  <si>
    <t>Catawba Valley Community College</t>
  </si>
  <si>
    <t>Central Carolina Commuity College</t>
  </si>
  <si>
    <t xml:space="preserve">Central Piedmont Community College </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</si>
  <si>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</si>
  <si>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</si>
  <si>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</si>
  <si>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</si>
  <si>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</si>
  <si>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</si>
  <si>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</si>
  <si>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Fayetteville Technical Community College</t>
  </si>
  <si>
    <t>Forsyth Technical Community College</t>
  </si>
  <si>
    <t xml:space="preserve">Gaston College </t>
  </si>
  <si>
    <t>Guilford Technical Community College</t>
  </si>
  <si>
    <t xml:space="preserve">Halifax Community College </t>
  </si>
  <si>
    <t>Haywood Community College</t>
  </si>
  <si>
    <t xml:space="preserve">Isothermal Community College </t>
  </si>
  <si>
    <t>James Sprunt Community College</t>
  </si>
  <si>
    <t>Johnston Community College</t>
  </si>
  <si>
    <t xml:space="preserve">Lenoir Community College </t>
  </si>
  <si>
    <t xml:space="preserve">Martin Community College </t>
  </si>
  <si>
    <t>Mayland Community College</t>
  </si>
  <si>
    <t>McDowell Technical Community College</t>
  </si>
  <si>
    <t xml:space="preserve">Mitchell Community College </t>
  </si>
  <si>
    <t>Montgomery Community College</t>
  </si>
  <si>
    <t>Nash Community College</t>
  </si>
  <si>
    <t>Pamlico Community College</t>
  </si>
  <si>
    <t>Piedmont Community College</t>
  </si>
  <si>
    <t>Pitt Community College</t>
  </si>
  <si>
    <t>Randolph Community College</t>
  </si>
  <si>
    <t>Richmond Community College</t>
  </si>
  <si>
    <t>Roanoke-Chowan Community College</t>
  </si>
  <si>
    <t>Robeson Community College</t>
  </si>
  <si>
    <t xml:space="preserve">Rockingham Community College </t>
  </si>
  <si>
    <t>Rowan-Cabarrus Community College</t>
  </si>
  <si>
    <t>Sampson Community College</t>
  </si>
  <si>
    <t xml:space="preserve">Sandhills Community College </t>
  </si>
  <si>
    <t xml:space="preserve">Southeastern Community College </t>
  </si>
  <si>
    <t xml:space="preserve">Southwestern Community College </t>
  </si>
  <si>
    <t>Stanly Community College</t>
  </si>
  <si>
    <t xml:space="preserve">Surry Community College </t>
  </si>
  <si>
    <t xml:space="preserve">Tri-County Community College </t>
  </si>
  <si>
    <t xml:space="preserve">Vance-Granville Community College </t>
  </si>
  <si>
    <t>Wake Technical Community College</t>
  </si>
  <si>
    <t>Wayne Community College</t>
  </si>
  <si>
    <t xml:space="preserve">Western Piedmont Community College </t>
  </si>
  <si>
    <t xml:space="preserve">Wilkes Community College </t>
  </si>
  <si>
    <t>Wilson Technical Community College</t>
  </si>
  <si>
    <t>NC</t>
  </si>
  <si>
    <t xml:space="preserve">North Carolina State University </t>
  </si>
  <si>
    <t xml:space="preserve">University of North Carolina at Chapel Hill </t>
  </si>
  <si>
    <t>University of North Carolina at Greensboro</t>
  </si>
  <si>
    <t xml:space="preserve">Appalachian State University </t>
  </si>
  <si>
    <t xml:space="preserve">East Carolina University </t>
  </si>
  <si>
    <t>North Carolina Agricultural &amp; Technical State University</t>
  </si>
  <si>
    <t xml:space="preserve">North Carolina Central University </t>
  </si>
  <si>
    <t>University of North Carolina at Charlotte</t>
  </si>
  <si>
    <t xml:space="preserve">Western Carolina University </t>
  </si>
  <si>
    <t xml:space="preserve">Fayetteville State University </t>
  </si>
  <si>
    <t>University of North Carolina at Wilmington</t>
  </si>
  <si>
    <t>University of North Carolina at Pembroke</t>
  </si>
  <si>
    <t xml:space="preserve">Elizabeth City State University </t>
  </si>
  <si>
    <t>University of North Carolina at Asheville</t>
  </si>
  <si>
    <t xml:space="preserve">Winston-Salem State University </t>
  </si>
  <si>
    <t>North Carolina School of the Arts</t>
  </si>
  <si>
    <t>Oklahoma State University Main Campus</t>
  </si>
  <si>
    <t>207388</t>
  </si>
  <si>
    <t>University of Oklahoma Norman Campus</t>
  </si>
  <si>
    <t>207500</t>
  </si>
  <si>
    <t>University of Central Oklahoma</t>
  </si>
  <si>
    <t>206941</t>
  </si>
  <si>
    <t>Northeastern State University</t>
  </si>
  <si>
    <t>207263</t>
  </si>
  <si>
    <t>Southwestern Oklahoma State University [1]</t>
  </si>
  <si>
    <t>207865</t>
  </si>
  <si>
    <t xml:space="preserve">Cameron University </t>
  </si>
  <si>
    <t>206914</t>
  </si>
  <si>
    <t xml:space="preserve">East Central University </t>
  </si>
  <si>
    <t>207041</t>
  </si>
  <si>
    <t xml:space="preserve">Northwestern Oklahoma State University </t>
  </si>
  <si>
    <t>207306</t>
  </si>
  <si>
    <t xml:space="preserve">Southeastern Oklahoma State University </t>
  </si>
  <si>
    <t>207847</t>
  </si>
  <si>
    <t>Langston University</t>
  </si>
  <si>
    <t>207209</t>
  </si>
  <si>
    <t xml:space="preserve">Oklahoma Panhandle State University </t>
  </si>
  <si>
    <t>207351</t>
  </si>
  <si>
    <t>University of Science and Arts of Oklahoma</t>
  </si>
  <si>
    <t>207722</t>
  </si>
  <si>
    <t>Carl Albert State College</t>
  </si>
  <si>
    <t>206923</t>
  </si>
  <si>
    <t xml:space="preserve">Connors State College </t>
  </si>
  <si>
    <t>206996</t>
  </si>
  <si>
    <t xml:space="preserve">Eastern Oklahoma State College </t>
  </si>
  <si>
    <t>207050</t>
  </si>
  <si>
    <t xml:space="preserve">Murray State College </t>
  </si>
  <si>
    <t>207236</t>
  </si>
  <si>
    <t xml:space="preserve">Northeastern Oklahoma A &amp; M College </t>
  </si>
  <si>
    <t>207290</t>
  </si>
  <si>
    <t xml:space="preserve">Northern Oklahoma College </t>
  </si>
  <si>
    <t>207281</t>
  </si>
  <si>
    <t xml:space="preserve">Oklahoma City Community College </t>
  </si>
  <si>
    <t>207449</t>
  </si>
  <si>
    <t xml:space="preserve">OSU Technical Branch, Oklahoma City </t>
  </si>
  <si>
    <t>207397</t>
  </si>
  <si>
    <t xml:space="preserve">OSU Technical Branch, Okmulgee </t>
  </si>
  <si>
    <t>207564</t>
  </si>
  <si>
    <t>Redlands Community College</t>
  </si>
  <si>
    <t>207069</t>
  </si>
  <si>
    <t>Rogers University-Claremore Campus</t>
  </si>
  <si>
    <t>207661</t>
  </si>
  <si>
    <t xml:space="preserve">Rose State College </t>
  </si>
  <si>
    <t>207670</t>
  </si>
  <si>
    <t xml:space="preserve">Seminole State College </t>
  </si>
  <si>
    <t>207740</t>
  </si>
  <si>
    <t xml:space="preserve">Tulsa Community College </t>
  </si>
  <si>
    <t>207935</t>
  </si>
  <si>
    <t xml:space="preserve">Western Oklahoma State College </t>
  </si>
  <si>
    <t>207035</t>
  </si>
  <si>
    <t>OSU College of Osteopathic Medicine</t>
  </si>
  <si>
    <t>Oklahoma State University-Veterinary Medicine</t>
  </si>
  <si>
    <t>University of Oklahoma Health Sciences Center</t>
  </si>
  <si>
    <t>University of Oklahoma-Law Center</t>
  </si>
  <si>
    <t>OK</t>
  </si>
  <si>
    <t>University of South Carolina-Columbia</t>
  </si>
  <si>
    <t>218663</t>
  </si>
  <si>
    <t>Clemson University</t>
  </si>
  <si>
    <t>217882</t>
  </si>
  <si>
    <t xml:space="preserve">Winthrop University </t>
  </si>
  <si>
    <t>218964</t>
  </si>
  <si>
    <t xml:space="preserve">The Citadel, the Military College of South Carolina </t>
  </si>
  <si>
    <t>College of Charleston</t>
  </si>
  <si>
    <t>217819</t>
  </si>
  <si>
    <t xml:space="preserve">Francis Marion University </t>
  </si>
  <si>
    <t>218061</t>
  </si>
  <si>
    <t xml:space="preserve">South Carolina State University </t>
  </si>
  <si>
    <t>218733</t>
  </si>
  <si>
    <t>Coastal Carolina University</t>
  </si>
  <si>
    <t>218229</t>
  </si>
  <si>
    <t>Lander University</t>
  </si>
  <si>
    <t>218645</t>
  </si>
  <si>
    <t>University of South Carolina-Aiken</t>
  </si>
  <si>
    <t>218724</t>
  </si>
  <si>
    <t>University of South Carolina-Spartanburg</t>
  </si>
  <si>
    <t>218742</t>
  </si>
  <si>
    <t xml:space="preserve">Aiken Technical College </t>
  </si>
  <si>
    <t>217615</t>
  </si>
  <si>
    <t xml:space="preserve">Central Carolina Technical College </t>
  </si>
  <si>
    <t>218858</t>
  </si>
  <si>
    <t xml:space="preserve">Chesterfield-Marlboro Technical College </t>
  </si>
  <si>
    <t>217837</t>
  </si>
  <si>
    <t xml:space="preserve">Denmark Technical College </t>
  </si>
  <si>
    <t>217989</t>
  </si>
  <si>
    <t xml:space="preserve">Florence-Darlington Technical College </t>
  </si>
  <si>
    <t>218025</t>
  </si>
  <si>
    <t xml:space="preserve">Greenville Technical College </t>
  </si>
  <si>
    <t>218113</t>
  </si>
  <si>
    <t xml:space="preserve">Horry-Georgetown Technical College </t>
  </si>
  <si>
    <t>218140</t>
  </si>
  <si>
    <t xml:space="preserve">Midlands Technical College </t>
  </si>
  <si>
    <t>218353</t>
  </si>
  <si>
    <t xml:space="preserve">Orangeburg-Calhoun Technical College </t>
  </si>
  <si>
    <t>218487</t>
  </si>
  <si>
    <t xml:space="preserve">Piedmont Technical College </t>
  </si>
  <si>
    <t>218520</t>
  </si>
  <si>
    <t xml:space="preserve">Spartanburg Technical College </t>
  </si>
  <si>
    <t>218830</t>
  </si>
  <si>
    <t>Technical College of the Low Country</t>
  </si>
  <si>
    <t>217712</t>
  </si>
  <si>
    <t xml:space="preserve">Tri-County Technical College </t>
  </si>
  <si>
    <t>218894</t>
  </si>
  <si>
    <t xml:space="preserve">Trident Technical College </t>
  </si>
  <si>
    <t>218885</t>
  </si>
  <si>
    <t>University of South Carolina-Beaufort</t>
  </si>
  <si>
    <t>218654</t>
  </si>
  <si>
    <t>University of South Carolina-Lancaster</t>
  </si>
  <si>
    <t>218672</t>
  </si>
  <si>
    <t>University of South Carolina-Salkehatchie</t>
  </si>
  <si>
    <t>218681</t>
  </si>
  <si>
    <t>University of South Carolina-Sumter</t>
  </si>
  <si>
    <t>218690</t>
  </si>
  <si>
    <t>University of South Carolina-Union</t>
  </si>
  <si>
    <t>218706</t>
  </si>
  <si>
    <t xml:space="preserve">Willamsburg Technical College </t>
  </si>
  <si>
    <t>218955</t>
  </si>
  <si>
    <t xml:space="preserve">York Technical College </t>
  </si>
  <si>
    <t>218991</t>
  </si>
  <si>
    <t>Medical University of South Carolina</t>
  </si>
  <si>
    <t>SC</t>
  </si>
  <si>
    <t>University of Tennessee, Knoxville</t>
  </si>
  <si>
    <t>University of Memphis [1]</t>
  </si>
  <si>
    <t xml:space="preserve">East Tennessee State University </t>
  </si>
  <si>
    <t xml:space="preserve">Middle Tennessee State University </t>
  </si>
  <si>
    <t xml:space="preserve">Tennessee State University </t>
  </si>
  <si>
    <t xml:space="preserve">Austin Peay State University </t>
  </si>
  <si>
    <t xml:space="preserve">Tennessee Technological University </t>
  </si>
  <si>
    <t>University of Tennessee at Chattanooga</t>
  </si>
  <si>
    <t>University of Tennessee at Martin</t>
  </si>
  <si>
    <t xml:space="preserve">Chattanooga State Technical Community College </t>
  </si>
  <si>
    <t xml:space="preserve">Cleveland State Community College </t>
  </si>
  <si>
    <t xml:space="preserve">Columbia State Community College </t>
  </si>
  <si>
    <t xml:space="preserve">Dyersburg State Community College </t>
  </si>
  <si>
    <t xml:space="preserve">Jackson State Community College </t>
  </si>
  <si>
    <t xml:space="preserve">Motlow State Community College </t>
  </si>
  <si>
    <t>Nashville State Technical Institute</t>
  </si>
  <si>
    <t>Northeast State Technical Community College</t>
  </si>
  <si>
    <t>Pellissippi State Technical Community College</t>
  </si>
  <si>
    <t xml:space="preserve">Roane State Community College </t>
  </si>
  <si>
    <t xml:space="preserve">Shelby State Community College </t>
  </si>
  <si>
    <t>State Technical Institute at Memphis</t>
  </si>
  <si>
    <t xml:space="preserve">Volunteer State Community College </t>
  </si>
  <si>
    <t xml:space="preserve">Walters State Community College </t>
  </si>
  <si>
    <t>Tennessee Technical College at Athens</t>
  </si>
  <si>
    <t>Tennessee Technical College at Chattanooga</t>
  </si>
  <si>
    <t>Tennessee Technical College at Covington</t>
  </si>
  <si>
    <t>Tennessee Technical College at Crossville</t>
  </si>
  <si>
    <t>Tennessee Technical College at Crump</t>
  </si>
  <si>
    <t>Tennessee Technical College at Dickson</t>
  </si>
  <si>
    <t>Tennessee Technical College at Elizabethton</t>
  </si>
  <si>
    <t>Tennessee Technical College at Harriman</t>
  </si>
  <si>
    <t>Tennessee Technical College at Hartsville</t>
  </si>
  <si>
    <t>Tennessee Technical College at Holenwald</t>
  </si>
  <si>
    <t>Tennessee Technical College at Jacksboro</t>
  </si>
  <si>
    <t>Tennessee Technical College at Jackson</t>
  </si>
  <si>
    <t>Tennessee Technical College at Knoxville</t>
  </si>
  <si>
    <t>Tennessee Technical College at Livingston</t>
  </si>
  <si>
    <t>Tennessee Technical College at McKenzie</t>
  </si>
  <si>
    <t>Tennessee Technical College at McMinnville</t>
  </si>
  <si>
    <t>Tennessee Technical College at Memphis</t>
  </si>
  <si>
    <t>Tennessee Technical College at Morristown</t>
  </si>
  <si>
    <t>Tennessee Technical College at Murphressboro</t>
  </si>
  <si>
    <t>Tennessee Technical College at Nashville</t>
  </si>
  <si>
    <t>Tennessee Technical College at Newbern</t>
  </si>
  <si>
    <t>Tennessee Technical College at Oneida</t>
  </si>
  <si>
    <t>Tennessee Technical College at Paris</t>
  </si>
  <si>
    <t>Tennessee Technical College at Pulaski</t>
  </si>
  <si>
    <t>Tennessee Technical College at Ripley</t>
  </si>
  <si>
    <t>Tennessee Technical College at Shelbyville</t>
  </si>
  <si>
    <t>Tennessee Technical College at Whiteville</t>
  </si>
  <si>
    <t>University of Tennessee at Memphis</t>
  </si>
  <si>
    <t>University of Tennessee Space Institute</t>
  </si>
  <si>
    <t>University of Tennessee Veterinary Medicine</t>
  </si>
  <si>
    <t>TN</t>
  </si>
  <si>
    <t xml:space="preserve">Texas A &amp; M University </t>
  </si>
  <si>
    <t xml:space="preserve">Texas Tech University </t>
  </si>
  <si>
    <t>University of Houston</t>
  </si>
  <si>
    <t>University of North Texas</t>
  </si>
  <si>
    <t>University of Texas at Austin</t>
  </si>
  <si>
    <t>Texas Woman's University</t>
  </si>
  <si>
    <t>University of Texas at Arlington</t>
  </si>
  <si>
    <t>University of Texas at Dallas</t>
  </si>
  <si>
    <t>Lamar University-Beaumont</t>
  </si>
  <si>
    <t>Prairie View A &amp; M University</t>
  </si>
  <si>
    <t xml:space="preserve">Sam Houston State University </t>
  </si>
  <si>
    <t xml:space="preserve">Southwest Texas State University </t>
  </si>
  <si>
    <t>Stephen F. Austin State University</t>
  </si>
  <si>
    <t xml:space="preserve">Sul Ross State University </t>
  </si>
  <si>
    <t>Texas A &amp; M - Commerce</t>
  </si>
  <si>
    <t xml:space="preserve">Texas A &amp; M University-Corpus Christi </t>
  </si>
  <si>
    <t>Texas A &amp; M University-Kingsville</t>
  </si>
  <si>
    <t xml:space="preserve">Texas Southern University </t>
  </si>
  <si>
    <t xml:space="preserve">University of Houston-Clear Lake </t>
  </si>
  <si>
    <t>University of Texas at El Paso</t>
  </si>
  <si>
    <t>University of Texas at San Antonio</t>
  </si>
  <si>
    <t>University of Texas at Tyler</t>
  </si>
  <si>
    <t>University of Texas-Pan American [1]</t>
  </si>
  <si>
    <t>West Texas A &amp; M University</t>
  </si>
  <si>
    <t>Angelo State University</t>
  </si>
  <si>
    <t xml:space="preserve">Midwestern State University  </t>
  </si>
  <si>
    <t xml:space="preserve">Tarleton State University  </t>
  </si>
  <si>
    <t>Texas A &amp; M International University</t>
  </si>
  <si>
    <t>University of Texas of the Permian Basin</t>
  </si>
  <si>
    <t>Sul Ross State University-Rio Grande College</t>
  </si>
  <si>
    <t>Texas A &amp; M -Texarkana</t>
  </si>
  <si>
    <t>University of Houston-Victoria</t>
  </si>
  <si>
    <t>University of Texas at Brownsville [2]</t>
  </si>
  <si>
    <t>Texas A &amp; M University at Galveston</t>
  </si>
  <si>
    <t>University of Houston-Downtown</t>
  </si>
  <si>
    <t xml:space="preserve">Alvin Community College </t>
  </si>
  <si>
    <t xml:space="preserve">Amarillo College </t>
  </si>
  <si>
    <t xml:space="preserve">Angelina College </t>
  </si>
  <si>
    <t xml:space="preserve">Austin Community College </t>
  </si>
  <si>
    <t xml:space="preserve">Bee County College </t>
  </si>
  <si>
    <t xml:space="preserve">Blinn College </t>
  </si>
  <si>
    <t xml:space="preserve">Brazosport College </t>
  </si>
  <si>
    <t>Brookhaven College  (DCCCD)</t>
  </si>
  <si>
    <t>Cedar Valley College  (DCCCD)</t>
  </si>
  <si>
    <t xml:space="preserve">Central Texas College </t>
  </si>
  <si>
    <t xml:space="preserve">Cisco Junior College </t>
  </si>
  <si>
    <t xml:space="preserve">Clarendon College </t>
  </si>
  <si>
    <t>College of the Mainland</t>
  </si>
  <si>
    <t>Collin County Community College</t>
  </si>
  <si>
    <t xml:space="preserve">Del Mar College </t>
  </si>
  <si>
    <t>Eastfield College  (DCCCD)</t>
  </si>
  <si>
    <t>El Centro College  (DCCCD)</t>
  </si>
  <si>
    <t xml:space="preserve">El Paso County Community College </t>
  </si>
  <si>
    <t xml:space="preserve">Frank Phillips College </t>
  </si>
  <si>
    <t xml:space="preserve">Galveston College </t>
  </si>
  <si>
    <t xml:space="preserve">Grayson County College </t>
  </si>
  <si>
    <t>Hill College</t>
  </si>
  <si>
    <t>Houston Community College</t>
  </si>
  <si>
    <t>Howard College</t>
  </si>
  <si>
    <t xml:space="preserve">Kilgore College </t>
  </si>
  <si>
    <t>Lamar Institute of Technology</t>
  </si>
  <si>
    <t>Lamar University-Orange Campus</t>
  </si>
  <si>
    <t>Lamar University-Port Arthur Campus</t>
  </si>
  <si>
    <t xml:space="preserve">Laredo Community College </t>
  </si>
  <si>
    <t xml:space="preserve">Lee College </t>
  </si>
  <si>
    <t xml:space="preserve"> (thousands)</t>
  </si>
  <si>
    <t xml:space="preserve">McLennan Community College </t>
  </si>
  <si>
    <t xml:space="preserve">Midland College </t>
  </si>
  <si>
    <t>Mountain View College  (DCCCD)</t>
  </si>
  <si>
    <t xml:space="preserve">Navarro College </t>
  </si>
  <si>
    <t>North Central Texas College</t>
  </si>
  <si>
    <t>North Harris Montgomery Community College District</t>
  </si>
  <si>
    <t>North Lake College  (DCCCD)</t>
  </si>
  <si>
    <t>Tennessee appropriations include amounts for Centers of Excellence, Centers of Emphasis, Vocational Improvements, Instruction and Research Equipment, and interest income from Chairs of Excellence. The data for Texas include  general revenue funds used to match employee contributions to the state retirement plans, the available "university fund" amounts used for current operations at three universities, overhead on sponsored research, and exclude "higher education assistance fund" amounts not used for current operations. In West Virginia, approximately 20 percent of regular student fees ($39 million) are dedicated by law to debt retirement and capital improvements.  In South Carolina also, a portion of tuition and fees revenues are dedicated to debt retirement. The inability in these two states to use these revenues for operating expenses results in higher levels of state appropriations, and to some extent may overstate state support per student.</t>
  </si>
  <si>
    <t xml:space="preserve">Notes:  Total full-time-equivalent (FTE) enrollment is the sum of undergraduate credit-hour FTE, undergraduate contact-hour FTE, and graduate credit-hour FTE.  Undergraduate credit-hour FTE equals undergraduate credit hours divided by 30.  Undergraduate contact-hour FTE equals total contact hours divided by 900. Graduate FTE equals graduate credit hours (including law) divided by 24.  Amounts for two-year institutions include state and local appropriations (where applicable).  Amounts for four-year institutions include state appropriations only. </t>
  </si>
  <si>
    <t>Table 5</t>
  </si>
  <si>
    <t>Table 6</t>
  </si>
  <si>
    <t>TABLE 7</t>
  </si>
  <si>
    <t xml:space="preserve">Northeast Texas Community College </t>
  </si>
  <si>
    <t>Northwest Vista College (ACCD)</t>
  </si>
  <si>
    <t xml:space="preserve">Odessa College </t>
  </si>
  <si>
    <t>Palo Alto College  (ACCD)</t>
  </si>
  <si>
    <t>Panola College</t>
  </si>
  <si>
    <t>Paris Junior College</t>
  </si>
  <si>
    <t xml:space="preserve">Ranger College </t>
  </si>
  <si>
    <t>Richland College  (DCCCD)</t>
  </si>
  <si>
    <t>San Antonio College (ACCD)</t>
  </si>
  <si>
    <t>San Jacinto College (SJCDS)</t>
  </si>
  <si>
    <t xml:space="preserve">South Plains College </t>
  </si>
  <si>
    <t xml:space="preserve">South Texas Community College (HCJCD) </t>
  </si>
  <si>
    <t xml:space="preserve">Southwest Texas Junior College </t>
  </si>
  <si>
    <t>St. Philip's College  (ACCD)</t>
  </si>
  <si>
    <t>Tarrant Co. Junior College (TCJCD)</t>
  </si>
  <si>
    <t xml:space="preserve">Temple Junior College </t>
  </si>
  <si>
    <t xml:space="preserve">Texarkana College </t>
  </si>
  <si>
    <t xml:space="preserve">Texas Southmost College </t>
  </si>
  <si>
    <t>Texas State Technical College-Amarillo</t>
  </si>
  <si>
    <t xml:space="preserve">Texas State Technical College-Harlingen </t>
  </si>
  <si>
    <t xml:space="preserve">Texas State Technical College-Sweetwater </t>
  </si>
  <si>
    <t>Texas State Technical College-Waco/Marshall</t>
  </si>
  <si>
    <t>Trinity Valley Community College</t>
  </si>
  <si>
    <t xml:space="preserve">Tyler Junior College </t>
  </si>
  <si>
    <t xml:space="preserve">Vernon Regional Junior College </t>
  </si>
  <si>
    <t xml:space="preserve">Victoria College </t>
  </si>
  <si>
    <t xml:space="preserve">Weatherford College </t>
  </si>
  <si>
    <t xml:space="preserve">Western Texas College </t>
  </si>
  <si>
    <t xml:space="preserve">Wharton County Junior College </t>
  </si>
  <si>
    <t>Baylor College of Denistry</t>
  </si>
  <si>
    <t>Texas Tech University Health Sciences Center</t>
  </si>
  <si>
    <t>University of Texas Health Science Center at Houston</t>
  </si>
  <si>
    <t>University of Texas Medical Branch at Galveston</t>
  </si>
  <si>
    <t>Texas A&amp;M University System Health Science Center</t>
  </si>
  <si>
    <t>TX</t>
  </si>
  <si>
    <t>University of Virginia</t>
  </si>
  <si>
    <t xml:space="preserve">Virginia Polytechnic Institute &amp; State University </t>
  </si>
  <si>
    <t>College of William &amp; Mary</t>
  </si>
  <si>
    <t xml:space="preserve">George Mason University </t>
  </si>
  <si>
    <t xml:space="preserve">Old Dominion University </t>
  </si>
  <si>
    <t xml:space="preserve">Virginia Commonwealth University  </t>
  </si>
  <si>
    <t xml:space="preserve">James Madison University  </t>
  </si>
  <si>
    <t>Radford University</t>
  </si>
  <si>
    <t xml:space="preserve">Norfolk State University </t>
  </si>
  <si>
    <t xml:space="preserve">Virginia State University </t>
  </si>
  <si>
    <t xml:space="preserve">Longwood College </t>
  </si>
  <si>
    <t>Christopher Newport University</t>
  </si>
  <si>
    <t>Clinch Valley College of the University of Virginia</t>
  </si>
  <si>
    <t xml:space="preserve">Mary Washington College </t>
  </si>
  <si>
    <t xml:space="preserve">Richard Bland College </t>
  </si>
  <si>
    <t>All CC's</t>
  </si>
  <si>
    <t>Virginia Military Institute</t>
  </si>
  <si>
    <t>VA</t>
  </si>
  <si>
    <t xml:space="preserve">West Virginia University </t>
  </si>
  <si>
    <t>238032</t>
  </si>
  <si>
    <t xml:space="preserve">Marshall University </t>
  </si>
  <si>
    <t>237525</t>
  </si>
  <si>
    <t xml:space="preserve">Bluefield State College </t>
  </si>
  <si>
    <t>237215</t>
  </si>
  <si>
    <t xml:space="preserve">Concord College </t>
  </si>
  <si>
    <t>237330</t>
  </si>
  <si>
    <t xml:space="preserve">Fairmont State College </t>
  </si>
  <si>
    <t>237367</t>
  </si>
  <si>
    <t xml:space="preserve">Glenville State College </t>
  </si>
  <si>
    <t>237385</t>
  </si>
  <si>
    <t xml:space="preserve">Shepherd College </t>
  </si>
  <si>
    <t>237792</t>
  </si>
  <si>
    <t xml:space="preserve">West Liberty State College </t>
  </si>
  <si>
    <t>237932</t>
  </si>
  <si>
    <t xml:space="preserve">West Virginia University Institute of Technology </t>
  </si>
  <si>
    <t>237950</t>
  </si>
  <si>
    <t xml:space="preserve">West Virginia State College </t>
  </si>
  <si>
    <t>237899</t>
  </si>
  <si>
    <t>Potomac State College of West Virginia University</t>
  </si>
  <si>
    <t>237701</t>
  </si>
  <si>
    <t xml:space="preserve">Southern West Virginia Community &amp; Technical College </t>
  </si>
  <si>
    <t>237817</t>
  </si>
  <si>
    <t>West Virginia Northern Community College</t>
  </si>
  <si>
    <t>238014</t>
  </si>
  <si>
    <t>West Virginia University at Parkersburg</t>
  </si>
  <si>
    <t>237686</t>
  </si>
  <si>
    <t>WV</t>
  </si>
  <si>
    <t>S</t>
  </si>
  <si>
    <t>Q</t>
  </si>
  <si>
    <t>SREB</t>
  </si>
  <si>
    <t>4-Yr 1</t>
  </si>
  <si>
    <t>4-Yr 2</t>
  </si>
  <si>
    <t>4-Yr 3</t>
  </si>
  <si>
    <t>4-Yr 4</t>
  </si>
  <si>
    <t>4-Yr 5</t>
  </si>
  <si>
    <t>4-Yr 6</t>
  </si>
  <si>
    <t>All 4Yr</t>
  </si>
  <si>
    <t>2-Yr 1</t>
  </si>
  <si>
    <t>2-Yr 2</t>
  </si>
  <si>
    <t>Undergraduate Credit Hour FTE</t>
  </si>
  <si>
    <t>Undergraduate Contact Hour FTE</t>
  </si>
  <si>
    <t>Total Undergraduate FTE</t>
  </si>
  <si>
    <t>Graduate FTE</t>
  </si>
  <si>
    <t>Grand Total FTE</t>
  </si>
  <si>
    <t>Notes:  Estimated full-year full-time-equivalent (FTE) undergraduate enrollment for 1998-99 is derived by taking the credit hours from the fall of 1998 along with the credit hours from most recent previous terms from the previous academic year (i.e. winter, spring, and summer 1998) and by dividing total undergraduate semester credit hours by 30 and total undergraduate quarter hours by 45.  FTE derived from two-year institutions that use contact hours rather than credit hours to measure student activity are found in Table 3.</t>
  </si>
  <si>
    <t>West Virginia</t>
  </si>
  <si>
    <t>Virginia</t>
  </si>
  <si>
    <t>Texas</t>
  </si>
  <si>
    <t>Tennessee</t>
  </si>
  <si>
    <t>South Carolina</t>
  </si>
  <si>
    <t>Oklahoma</t>
  </si>
  <si>
    <t>North Carolina</t>
  </si>
  <si>
    <t>Mississippi</t>
  </si>
  <si>
    <t>Maryland</t>
  </si>
  <si>
    <t>Louisiana</t>
  </si>
  <si>
    <t>Kentucky</t>
  </si>
  <si>
    <t>Georgia</t>
  </si>
  <si>
    <t>Florida</t>
  </si>
  <si>
    <t>Arkansas</t>
  </si>
  <si>
    <t>Alabama</t>
  </si>
  <si>
    <t>SREB states</t>
  </si>
  <si>
    <t xml:space="preserve"> Two-Year</t>
  </si>
  <si>
    <t>Four-Year</t>
  </si>
  <si>
    <t>1998-99</t>
  </si>
  <si>
    <t>Public Institutions, SREB States</t>
  </si>
  <si>
    <t>Estimated Full-Year Full-Time-Equivalent Undergraduate Credit-Hour Enrollment</t>
  </si>
  <si>
    <t>Table 1</t>
  </si>
  <si>
    <t>Notes:  Estimated full-year full-time-equivalent (FTE) graduate enrollment for 1998-99 is derived by taking the credit hours from the fall of 1998 along with the credit hours from most recent terms from the previous academic year (i.e. winter, spring, and summer 1998) and by dividing total graduate semester credit hours by 24 and total graduate quarter hours by 36.</t>
  </si>
  <si>
    <t>Estimated Full-Year Full-Time-Equivalent Graduate Enrollment</t>
  </si>
  <si>
    <t>Table 2</t>
  </si>
  <si>
    <t>Notes:  Estimated full-year full-time-equivalent (FTE) contact hour enrollment for 1998-99 is derived by taking the contact hours from the fall of 1998 along with the contact hours from most recent terms from the previous academic year (i.e. winter, spring, and summer 1998) and by dividing by 900 (the equivalent of a 30 hour week).</t>
  </si>
  <si>
    <t>Tenessee</t>
  </si>
  <si>
    <t xml:space="preserve"> Total</t>
  </si>
  <si>
    <t>Two-Year</t>
  </si>
  <si>
    <t>Contact-Hour Enrollment</t>
  </si>
  <si>
    <t xml:space="preserve">Estimated Full-Year Full-Time-Equivalent </t>
  </si>
  <si>
    <t>Table 3</t>
  </si>
  <si>
    <t>Notes:  Estimated full-year full-time-equivalent (FTE) undergraduate enrollment for 1998-99 was derived by taking the credit hours from the  fall of 1998 along with the credit hours from most recent previous terms from the previous academic year (i.e. winter, spring, and summer 1998) and by dividing total undergraduate semester credit hours by 30 and total undergraduate quarter hours by 45.  Estimated full-year full-time-equivalent (FTE) graduate enrollment was derived by taking the credit hours from the fall of 1998 along with the credit hours from most recent terms from the previous academic year (i.e. winter, spring, and summer 1998) and by dividing total graduate semester credit hours by 24 and total graduate quarter hours by 36.  Estimated full-year full-time-equivalent (FTE) contact hour enrollment for 1998-99 is derived by taking the contact hours from the fall of 1997 along with the contact hours from most recent terms from the previous academic year (i.e. winter, spring, and summer 1998) and by dividing by 900 (the equivalent of a 30 hour week).</t>
  </si>
  <si>
    <t>Check Figs</t>
  </si>
  <si>
    <t>Estimated Full-Year 1998-99</t>
  </si>
  <si>
    <t>Total Estimated Full-Year Full-Time-Equivalent Enrollment</t>
  </si>
  <si>
    <t>Table 4</t>
  </si>
  <si>
    <t>Notes:  Amounts for two-year institutions include state and local appropriations (where applicable). Amounts for four-year institutions include state appropriations only.   Tennessee appropriations include amounts for Centers of Excellence, Centers of Emphasis, Vocational Improvements, Instruction and Research Equipment, and interest income from Chairs of Excellence. The data for Texas include general revenue funds used to match employee contributions to the state retirement plans, the available "university fund" amounts used for current operations at three universities, overhead on sponsored research, and exclude "higher education assistance fund" amounts not used for current operations.  In West Virginia, approximately 18.3 percent of regular student fees ($33.9 million) are dedicated by law to debt retirement and capital improvements.  In South Carolina also, a portion of tuition and fees revenues are dedicated to debt retirement.  The inability, in these two states, to use these revenues for operating expenses results in higher levels of state appropriations, and to some extent may overstate state support per student.</t>
  </si>
  <si>
    <t xml:space="preserve"> * Includes general purpose appropriations to SREB 9 (Specialized) institutions,if any, which are not shown as a separate column.</t>
  </si>
  <si>
    <t>Total*</t>
  </si>
  <si>
    <t>(thousands)</t>
  </si>
  <si>
    <t>Final 1997-98</t>
  </si>
  <si>
    <t>State and Local General Operating Appropriations</t>
  </si>
  <si>
    <t>Notes:  Amounts for two-year institutions include state and local appropriations (where applicable). Amounts for four-year institutions include state appropriations only.   Tennessee appropriations include amounts for Centers of Excellence, Centers of Emphasis, Vocational Improvements, Instruction and Research Equipment, and interest income from Chairs of Excellence. The data for Texas include general revenue funds used to match employee contributions to the state retirement plans, the available "university fund" amounts used for current operations at three universities, overhead on sponsored research, and exclude "higher education assistance fund" amounts not used for current operations.  In West Virginia, approximately 20 percent of regular student fees ($39 million) are dedicated by law to debt retirement and capital improvements.  In South Carolina also, a portion of tuition and fees revenues are dedicated to debt retirement.  The inability, in these two states, to use these revenues for operating expenses results in higher levels of state appropriations, and to some extent may overstate state support per student.</t>
  </si>
  <si>
    <t xml:space="preserve"> ** Total Operating Appropriations equals the sum of "General Pupose Appropriations" and "Special Purpose Appropriations."  Refer to the chapter introduction for the full definitions.</t>
  </si>
  <si>
    <t xml:space="preserve"> * Includes general purpose appropriations to Specialized institutions,if any, which are not shown as a separate column.</t>
  </si>
  <si>
    <t>of Total**</t>
  </si>
  <si>
    <t>Appropriations</t>
  </si>
  <si>
    <t>(not by inst)</t>
  </si>
  <si>
    <t>(by inst)</t>
  </si>
  <si>
    <t>Education</t>
  </si>
  <si>
    <t>Purpose*</t>
  </si>
  <si>
    <t>Percent</t>
  </si>
  <si>
    <t>Operating</t>
  </si>
  <si>
    <t>Purpose</t>
  </si>
  <si>
    <t>Professions</t>
  </si>
  <si>
    <t>General</t>
  </si>
  <si>
    <t>as a</t>
  </si>
  <si>
    <t>Health</t>
  </si>
  <si>
    <t>Special Purpose</t>
  </si>
  <si>
    <t>General Purpose</t>
  </si>
  <si>
    <t>(reflecting cuts announced by 12/31/98)</t>
  </si>
  <si>
    <t>Public Institutions, SREB States, 1998-99</t>
  </si>
  <si>
    <t>State and Local Appropriations</t>
  </si>
  <si>
    <t>of Total</t>
  </si>
  <si>
    <t>as a Percent</t>
  </si>
  <si>
    <t>State and Local General Operating Appropriations Per FTE Student</t>
  </si>
  <si>
    <t>Auburn University</t>
  </si>
  <si>
    <t>University of Alabama</t>
  </si>
  <si>
    <t>Jacksonville State University</t>
  </si>
  <si>
    <t>Alabama State University</t>
  </si>
  <si>
    <t>Troy State University in Montgomery</t>
  </si>
  <si>
    <t>Athens State College</t>
  </si>
  <si>
    <t>Chattahoochee Valley State Community College</t>
  </si>
  <si>
    <t>Enterprise State Junior College</t>
  </si>
  <si>
    <t>John C. Calhoun State Commmunity College</t>
  </si>
  <si>
    <t>Lawson State Community College</t>
  </si>
  <si>
    <t>Lurleen B. Wallace State Junior College</t>
  </si>
  <si>
    <t>Northeast Alabama State Community College</t>
  </si>
  <si>
    <t>Northwest Community College</t>
  </si>
  <si>
    <t>Shoals Community College</t>
  </si>
  <si>
    <t>Snead State Community College</t>
  </si>
  <si>
    <t>Alabama Aviation &amp; Technical College</t>
  </si>
  <si>
    <t>Bessemer State Technical College</t>
  </si>
  <si>
    <t>Harry F. Ayers State Technical College</t>
  </si>
  <si>
    <t>J.F. Drake State Technical College</t>
  </si>
  <si>
    <t>J.F. Ingram State Technical College</t>
  </si>
  <si>
    <t>John M. Patterson State Technical College</t>
  </si>
  <si>
    <t>MacArthur Technical College</t>
  </si>
  <si>
    <t>Reid State Technical College</t>
  </si>
  <si>
    <t>Sparks State Technical College</t>
  </si>
  <si>
    <t>Trenholm Technical College</t>
  </si>
  <si>
    <t>University of Central Arkansas</t>
  </si>
  <si>
    <t>Arkansas Tech University</t>
  </si>
  <si>
    <t>Henderson State University</t>
  </si>
  <si>
    <t>Southern Arkansas University</t>
  </si>
  <si>
    <t>Arkansas State Univ- Mountain Home</t>
  </si>
  <si>
    <t>Arkansas State Univ-Beebe/Newport</t>
  </si>
  <si>
    <t>East Arkansas Community College</t>
  </si>
  <si>
    <t>Garland County Community College</t>
  </si>
  <si>
    <t>Mid-South Community College</t>
  </si>
  <si>
    <t>Mississippi County Community College</t>
  </si>
  <si>
    <t>Northwest Arkansas Community College</t>
  </si>
  <si>
    <t>Ouachita Technical College</t>
  </si>
  <si>
    <t>Ozarka Technical College</t>
  </si>
  <si>
    <t>Rich Mountain Community College</t>
  </si>
  <si>
    <t>Westark College</t>
  </si>
  <si>
    <t>Florida State University</t>
  </si>
  <si>
    <t>University of South Florida</t>
  </si>
  <si>
    <t>Florida Atlantic University</t>
  </si>
  <si>
    <t>University of Central Florida</t>
  </si>
  <si>
    <t>Florida Agricultural &amp; Mechanical University</t>
  </si>
  <si>
    <t>Brevard Community College</t>
  </si>
  <si>
    <t>Broward Community College</t>
  </si>
  <si>
    <t>Central Florida Community College</t>
  </si>
  <si>
    <t>Chipola Junior College</t>
  </si>
  <si>
    <t>Daytona Beach Community College</t>
  </si>
  <si>
    <t>Edison Community College</t>
  </si>
  <si>
    <t>Florida Keys Community College</t>
  </si>
  <si>
    <t>Gulf Coast Community College</t>
  </si>
  <si>
    <t>Hillsborough Community College</t>
  </si>
  <si>
    <t>Indian River Community College</t>
  </si>
  <si>
    <t>Lake City Community College</t>
  </si>
  <si>
    <t>Lake-Sumter Community College</t>
  </si>
  <si>
    <t>Manatee Community College</t>
  </si>
  <si>
    <t>Miami-Dade Community College</t>
  </si>
  <si>
    <t>North Florida Junior College</t>
  </si>
  <si>
    <t>Okaloosa-Walton Junior College</t>
  </si>
  <si>
    <t>Palm Beach Community College</t>
  </si>
  <si>
    <t>Pasco-Hernando Community College</t>
  </si>
  <si>
    <t>Pensacola Junior College</t>
  </si>
  <si>
    <t>Polk Community College</t>
  </si>
  <si>
    <t>Santa Fe Community College</t>
  </si>
  <si>
    <t>Seminole Community College</t>
  </si>
  <si>
    <t>South Florida Community College</t>
  </si>
  <si>
    <t>St. Johns River Community College</t>
  </si>
  <si>
    <t>St. Petersburg Junior College</t>
  </si>
  <si>
    <t>Tallahassee Community College</t>
  </si>
  <si>
    <t>Valencia Community College</t>
  </si>
  <si>
    <t>Georgia State University</t>
  </si>
  <si>
    <t>State University of West Georgia College</t>
  </si>
  <si>
    <t xml:space="preserve"> Albany State University</t>
  </si>
  <si>
    <t xml:space="preserve"> Valdosta State College</t>
  </si>
  <si>
    <t>Abraham Baldwin Agricultural College</t>
  </si>
  <si>
    <t>Bainbridge College</t>
  </si>
  <si>
    <t>Coastal Georgia Community College</t>
  </si>
  <si>
    <t>Dalton College</t>
  </si>
  <si>
    <t>Darton College</t>
  </si>
  <si>
    <t>Georgia Perimeter College</t>
  </si>
  <si>
    <t>Floyd College</t>
  </si>
  <si>
    <t>Gainesville College</t>
  </si>
  <si>
    <t>Gordon College</t>
  </si>
  <si>
    <t>Macon College</t>
  </si>
  <si>
    <t>Middle Georgia College</t>
  </si>
  <si>
    <t>South Georgia College</t>
  </si>
  <si>
    <t>Waycross College</t>
  </si>
  <si>
    <t>Eastern Kentucky University</t>
  </si>
  <si>
    <t>Murray State University</t>
  </si>
  <si>
    <t>Western Kentucky University</t>
  </si>
  <si>
    <t>Morehead State University</t>
  </si>
  <si>
    <t>Northern Kentucky University</t>
  </si>
  <si>
    <t>Kentucky State University</t>
  </si>
  <si>
    <t>KCTCS - Community Colleges</t>
  </si>
  <si>
    <t>Lexington Community College</t>
  </si>
  <si>
    <t>KCTCS - Technical Colleges</t>
  </si>
  <si>
    <t>Louisiana Tech University</t>
  </si>
  <si>
    <t>Northeast Louisiana University</t>
  </si>
  <si>
    <t>Southern University and A&amp;M College at Baton Rouge</t>
  </si>
  <si>
    <t>Southeastern Louisiana University</t>
  </si>
  <si>
    <t>Nicholls State University</t>
  </si>
  <si>
    <t>Delgado Community College</t>
  </si>
  <si>
    <t>Bowie State University</t>
  </si>
  <si>
    <t>Salisbury State University</t>
  </si>
  <si>
    <t>Allegany Community College</t>
  </si>
  <si>
    <t>Anne Arundel Community College</t>
  </si>
  <si>
    <t>Catonsville Community College</t>
  </si>
  <si>
    <t>Cecil Community College</t>
  </si>
  <si>
    <t>Charles County Community College</t>
  </si>
  <si>
    <t>Chesapeake College</t>
  </si>
  <si>
    <t>Dundalk Community College</t>
  </si>
  <si>
    <t>Essex Community College</t>
  </si>
  <si>
    <t>Frederick Community College</t>
  </si>
  <si>
    <t>Garrett Community College</t>
  </si>
  <si>
    <t>Hagerstown Junior College</t>
  </si>
  <si>
    <t>Harford Community College</t>
  </si>
  <si>
    <t>Howard Community College</t>
  </si>
  <si>
    <t>Prince George's Community College</t>
  </si>
  <si>
    <t>Wor-Wic Community College</t>
  </si>
  <si>
    <t>University of Maryland at Baltimore</t>
  </si>
  <si>
    <t>Jackson State University</t>
  </si>
  <si>
    <t>Coahoma Community College</t>
  </si>
  <si>
    <t>Copiah-Lincoln Community College</t>
  </si>
  <si>
    <t>East Central Community College</t>
  </si>
  <si>
    <t>East Mississippi Community College</t>
  </si>
  <si>
    <t>Hinds Community College</t>
  </si>
  <si>
    <t>Holmes Community College</t>
  </si>
  <si>
    <t>Itawamba Community College</t>
  </si>
  <si>
    <t>Jones County Junior College</t>
  </si>
  <si>
    <t>Meridian Community College</t>
  </si>
  <si>
    <t>Mississippi Delta Community College</t>
  </si>
  <si>
    <t>Mississippi Gulf Coast Community College</t>
  </si>
  <si>
    <t>Northeast Mississippi Community College</t>
  </si>
  <si>
    <t>Northwest Mississippi Community College</t>
  </si>
  <si>
    <t>Pearl River Community College</t>
  </si>
  <si>
    <t>Southwest Mississippi Community College</t>
  </si>
  <si>
    <t>North Carolina State University</t>
  </si>
  <si>
    <t>University of North Carolina at Chapel Hill</t>
  </si>
  <si>
    <t>Appalachian State University</t>
  </si>
  <si>
    <t>East Carolina University</t>
  </si>
  <si>
    <t>North Carolina Agricultural &amp; Technical State Univers</t>
  </si>
  <si>
    <t>North Carolina Central University</t>
  </si>
  <si>
    <t>Western Carolina University</t>
  </si>
  <si>
    <t>Fayetteville State University</t>
  </si>
  <si>
    <t>Elizabeth City State University</t>
  </si>
  <si>
    <t>Winston-Salem State University</t>
  </si>
  <si>
    <t>NC Community  College System</t>
  </si>
  <si>
    <t>Cameron University</t>
  </si>
  <si>
    <t>East Central University</t>
  </si>
  <si>
    <t>Northwestern Oklahoma State University</t>
  </si>
  <si>
    <t>Southeastern Oklahoma State University</t>
  </si>
  <si>
    <t>Oklahoma Panhandle State University</t>
  </si>
  <si>
    <t>Connors State College</t>
  </si>
  <si>
    <t>Eastern Oklahoma State College</t>
  </si>
  <si>
    <t>Murray State College</t>
  </si>
  <si>
    <t>Northeastern Oklahoma A &amp; M College</t>
  </si>
  <si>
    <t>Northern Oklahoma College</t>
  </si>
  <si>
    <t>Oklahoma City Community College</t>
  </si>
  <si>
    <t>OSU Technical Branch, OKC</t>
  </si>
  <si>
    <t>OSU Technical Branch, Okmulgee</t>
  </si>
  <si>
    <t>Rogers State University</t>
  </si>
  <si>
    <t>Rose State College</t>
  </si>
  <si>
    <t>Seminole State College</t>
  </si>
  <si>
    <t>Tulsa Community College</t>
  </si>
  <si>
    <t>Western Oklahoma State College</t>
  </si>
  <si>
    <t>Winthrop University</t>
  </si>
  <si>
    <t>The Citadel, the Military College of South Carolina</t>
  </si>
  <si>
    <t>Francis Marion University</t>
  </si>
  <si>
    <t>South Carolina State University</t>
  </si>
  <si>
    <t>Aiken Technical College</t>
  </si>
  <si>
    <t>Central Carolina Technical College</t>
  </si>
  <si>
    <t>Chesterfield-Marlboro Technical College</t>
  </si>
  <si>
    <t>Denmark Technical College</t>
  </si>
  <si>
    <t>Florence-Darlington Technical College</t>
  </si>
  <si>
    <t>Greenville Technical College</t>
  </si>
  <si>
    <t>Horry-Georgetown Technical College</t>
  </si>
  <si>
    <t>Midlands Technical College</t>
  </si>
  <si>
    <t>Orangeburg-Calhoun Technical College</t>
  </si>
  <si>
    <t>Piedmont Technical College</t>
  </si>
  <si>
    <t>Spartanburg Technical College</t>
  </si>
  <si>
    <t>Tri-County Technical College</t>
  </si>
  <si>
    <t>Trident Technical College</t>
  </si>
  <si>
    <t>Willamsburg Technical College</t>
  </si>
  <si>
    <t>York Technical College</t>
  </si>
  <si>
    <t>East Tennessee State University</t>
  </si>
  <si>
    <t>Middle Tennessee State University</t>
  </si>
  <si>
    <t>Tennessee State University</t>
  </si>
  <si>
    <t>Austin Peay State University</t>
  </si>
  <si>
    <t>Tennessee Technological University</t>
  </si>
  <si>
    <t>Chattanooga State Technical Community College</t>
  </si>
  <si>
    <t>Cleveland State Community College</t>
  </si>
  <si>
    <t>Columbia State Community College</t>
  </si>
  <si>
    <t>Dyersburg State Community College</t>
  </si>
  <si>
    <t>Jackson State Community College</t>
  </si>
  <si>
    <t>Motlow State Community College</t>
  </si>
  <si>
    <t>Roane State Community College</t>
  </si>
  <si>
    <t>Shelby State Community College</t>
  </si>
  <si>
    <t>Volunteer State Community College</t>
  </si>
  <si>
    <t>Walters State Community College</t>
  </si>
  <si>
    <t>Tennessee Technical College at Murphreesboro</t>
  </si>
  <si>
    <t>Texas A &amp; M University</t>
  </si>
  <si>
    <t>Texas Tech University</t>
  </si>
  <si>
    <t>Sam Houston State University</t>
  </si>
  <si>
    <t>Southwest Texas State University</t>
  </si>
  <si>
    <t>Sul Ross State University</t>
  </si>
  <si>
    <t>Texas A &amp; M University-Corpus Christi</t>
  </si>
  <si>
    <t>Texas Southern University</t>
  </si>
  <si>
    <t>University of Houston-Clear Lake</t>
  </si>
  <si>
    <t>Midwestern State University</t>
  </si>
  <si>
    <t>Tarleton State University</t>
  </si>
  <si>
    <t>Alamo Community College District (DCCD)</t>
  </si>
  <si>
    <t>Alvin Community College</t>
  </si>
  <si>
    <t>Amarillo College</t>
  </si>
  <si>
    <t>Angelina College</t>
  </si>
  <si>
    <t>Austin Community College</t>
  </si>
  <si>
    <t>Bee County College</t>
  </si>
  <si>
    <t>Blinn College</t>
  </si>
  <si>
    <t>Brazosport College</t>
  </si>
  <si>
    <t>Central Texas College</t>
  </si>
  <si>
    <t>Cisco Junior College</t>
  </si>
  <si>
    <t>Clarendon College</t>
  </si>
  <si>
    <t>Dallas County Community College District (DCCD)</t>
  </si>
  <si>
    <t>Del Mar College</t>
  </si>
  <si>
    <t>El Paso County Community College</t>
  </si>
  <si>
    <t>Frank Phillips College</t>
  </si>
  <si>
    <t>Galveston College</t>
  </si>
  <si>
    <t>Grayson County College</t>
  </si>
  <si>
    <t>Kilgore College</t>
  </si>
  <si>
    <t>Laredo Community College</t>
  </si>
  <si>
    <t>Lee College</t>
  </si>
  <si>
    <t>McLennan Community College</t>
  </si>
  <si>
    <t>Midland College</t>
  </si>
  <si>
    <t>Navarro College</t>
  </si>
  <si>
    <t>Northeast Texas Community College</t>
  </si>
  <si>
    <t>Odessa College</t>
  </si>
  <si>
    <t>Ranger College</t>
  </si>
  <si>
    <t>South Plains College</t>
  </si>
  <si>
    <t>South Texas Community College (HCJCD)</t>
  </si>
  <si>
    <t>Southwest Texas Junior College</t>
  </si>
  <si>
    <t>Temple Junior College</t>
  </si>
  <si>
    <t>Texarkana College</t>
  </si>
  <si>
    <t>Texas Southmost College</t>
  </si>
  <si>
    <t>Texas State Technical College-Harlingen</t>
  </si>
  <si>
    <t>Texas State Technical College-Sweetwater</t>
  </si>
  <si>
    <t>Tyler Junior College</t>
  </si>
  <si>
    <t>Vernon Regional Junior College</t>
  </si>
  <si>
    <t>Victoria College</t>
  </si>
  <si>
    <t>Weatherford College</t>
  </si>
  <si>
    <t>Western Texas College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</si>
</sst>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
    <numFmt numFmtId="167" formatCode="0.0_)"/>
    <numFmt numFmtId="168" formatCode="0.0"/>
    <numFmt numFmtId="169" formatCode="#.00"/>
    <numFmt numFmtId="170" formatCode="0_)"/>
  </numFmts>
  <fonts count="33">
    <font>
      <sz val="10"/>
      <name val="Times New Roman"/>
      <family val="0"/>
    </font>
    <font>
      <sz val="10"/>
      <name val="Arial"/>
      <family val="2"/>
    </font>
    <font>
      <sz val="8"/>
      <name val="Arial"/>
      <family val="2"/>
    </font>
    <font>
      <sz val="8"/>
      <color indexed="8"/>
      <name val="AGaramond"/>
      <family val="0"/>
    </font>
    <font>
      <sz val="8"/>
      <color indexed="10"/>
      <name val="AGaramond"/>
      <family val="0"/>
    </font>
    <font>
      <sz val="8"/>
      <color indexed="17"/>
      <name val="Arial"/>
      <family val="2"/>
    </font>
    <font>
      <sz val="8"/>
      <color indexed="14"/>
      <name val="Arial"/>
      <family val="2"/>
    </font>
    <font>
      <sz val="8"/>
      <color indexed="8"/>
      <name val="Arial"/>
      <family val="2"/>
    </font>
    <font>
      <sz val="9"/>
      <name val="Arial"/>
      <family val="2"/>
    </font>
    <font>
      <b/>
      <sz val="9"/>
      <color indexed="8"/>
      <name val="Arial"/>
      <family val="2"/>
    </font>
    <font>
      <b/>
      <sz val="10"/>
      <color indexed="8"/>
      <name val="Arial"/>
      <family val="2"/>
    </font>
    <font>
      <sz val="12"/>
      <name val="Arial"/>
      <family val="2"/>
    </font>
    <font>
      <b/>
      <sz val="12"/>
      <color indexed="8"/>
      <name val="Arial"/>
      <family val="2"/>
    </font>
    <font>
      <b/>
      <sz val="12"/>
      <name val="Arial"/>
      <family val="2"/>
    </font>
    <font>
      <b/>
      <sz val="14"/>
      <color indexed="8"/>
      <name val="Arial"/>
      <family val="2"/>
    </font>
    <font>
      <sz val="12"/>
      <color indexed="8"/>
      <name val="Arial"/>
      <family val="2"/>
    </font>
    <font>
      <b/>
      <sz val="10"/>
      <name val="Arial"/>
      <family val="2"/>
    </font>
    <font>
      <sz val="10"/>
      <color indexed="8"/>
      <name val="Arial"/>
      <family val="2"/>
    </font>
    <font>
      <b/>
      <sz val="14"/>
      <name val="Arial"/>
      <family val="2"/>
    </font>
    <font>
      <b/>
      <sz val="8"/>
      <color indexed="8"/>
      <name val="Arial"/>
      <family val="2"/>
    </font>
    <font>
      <sz val="8"/>
      <color indexed="10"/>
      <name val="Arial"/>
      <family val="2"/>
    </font>
    <font>
      <sz val="8"/>
      <color indexed="12"/>
      <name val="Arial"/>
      <family val="2"/>
    </font>
    <font>
      <b/>
      <sz val="8"/>
      <color indexed="10"/>
      <name val="Arial"/>
      <family val="2"/>
    </font>
    <font>
      <sz val="8"/>
      <color indexed="12"/>
      <name val="AGaramond"/>
      <family val="1"/>
    </font>
    <font>
      <sz val="9"/>
      <color indexed="8"/>
      <name val="Arial"/>
      <family val="2"/>
    </font>
    <font>
      <sz val="9"/>
      <color indexed="12"/>
      <name val="Arial"/>
      <family val="2"/>
    </font>
    <font>
      <sz val="14"/>
      <name val="Arial"/>
      <family val="2"/>
    </font>
    <font>
      <b/>
      <sz val="9"/>
      <name val="Arial"/>
      <family val="2"/>
    </font>
    <font>
      <b/>
      <sz val="9"/>
      <color indexed="12"/>
      <name val="Arial"/>
      <family val="2"/>
    </font>
    <font>
      <sz val="8"/>
      <color indexed="16"/>
      <name val="Arial"/>
      <family val="2"/>
    </font>
    <font>
      <sz val="10"/>
      <name val="Tahoma"/>
      <family val="0"/>
    </font>
    <font>
      <b/>
      <sz val="10"/>
      <name val="Tahoma"/>
      <family val="0"/>
    </font>
    <font>
      <b/>
      <sz val="8"/>
      <name val="Times New Roman"/>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color indexed="8"/>
      </top>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style="thin"/>
      <right>
        <color indexed="63"/>
      </right>
      <top>
        <color indexed="63"/>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style="thin">
        <color indexed="8"/>
      </right>
      <top style="thin"/>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5">
    <xf numFmtId="0" fontId="0" fillId="0" borderId="0" xfId="0" applyAlignment="1">
      <alignment/>
    </xf>
    <xf numFmtId="0" fontId="1" fillId="0" borderId="0" xfId="0" applyFont="1" applyAlignment="1">
      <alignment/>
    </xf>
    <xf numFmtId="0" fontId="2" fillId="0" borderId="0" xfId="0" applyFont="1" applyAlignment="1">
      <alignment/>
    </xf>
    <xf numFmtId="3" fontId="2" fillId="0" borderId="0" xfId="0" applyNumberFormat="1" applyFont="1" applyAlignment="1">
      <alignment/>
    </xf>
    <xf numFmtId="0" fontId="2" fillId="0" borderId="0" xfId="0" applyFont="1" applyAlignment="1">
      <alignment horizontal="right"/>
    </xf>
    <xf numFmtId="0" fontId="2" fillId="0" borderId="0" xfId="0" applyFont="1" applyAlignment="1">
      <alignment horizontal="center"/>
    </xf>
    <xf numFmtId="0" fontId="3" fillId="0" borderId="0" xfId="0" applyNumberFormat="1" applyFont="1" applyAlignment="1">
      <alignment horizontal="center"/>
    </xf>
    <xf numFmtId="165" fontId="2" fillId="0" borderId="0" xfId="15" applyNumberFormat="1" applyFont="1" applyAlignment="1">
      <alignment/>
    </xf>
    <xf numFmtId="0" fontId="4" fillId="0" borderId="0" xfId="0" applyNumberFormat="1" applyFont="1" applyAlignment="1">
      <alignment horizontal="center"/>
    </xf>
    <xf numFmtId="0" fontId="5" fillId="2" borderId="0" xfId="0" applyFont="1" applyFill="1" applyAlignment="1">
      <alignment/>
    </xf>
    <xf numFmtId="37" fontId="2" fillId="0" borderId="0" xfId="0" applyNumberFormat="1" applyFont="1" applyAlignment="1" applyProtection="1">
      <alignment/>
      <protection/>
    </xf>
    <xf numFmtId="0" fontId="5" fillId="2" borderId="0" xfId="0" applyFont="1" applyFill="1" applyAlignment="1" applyProtection="1">
      <alignment/>
      <protection locked="0"/>
    </xf>
    <xf numFmtId="0" fontId="5" fillId="0" borderId="0" xfId="0" applyFont="1" applyAlignment="1" applyProtection="1">
      <alignment/>
      <protection locked="0"/>
    </xf>
    <xf numFmtId="37" fontId="2" fillId="0" borderId="0" xfId="0" applyNumberFormat="1" applyFont="1" applyAlignment="1" applyProtection="1">
      <alignment horizontal="fill"/>
      <protection/>
    </xf>
    <xf numFmtId="37" fontId="6" fillId="0" borderId="0" xfId="0" applyNumberFormat="1" applyFont="1" applyAlignment="1" applyProtection="1">
      <alignment/>
      <protection/>
    </xf>
    <xf numFmtId="0" fontId="2" fillId="0" borderId="0" xfId="0" applyFont="1" applyAlignment="1">
      <alignment wrapText="1"/>
    </xf>
    <xf numFmtId="3" fontId="2" fillId="0" borderId="0" xfId="15" applyNumberFormat="1" applyFont="1" applyAlignment="1">
      <alignment/>
    </xf>
    <xf numFmtId="3" fontId="2" fillId="0" borderId="0" xfId="0" applyNumberFormat="1" applyFont="1" applyAlignment="1">
      <alignment horizontal="right"/>
    </xf>
    <xf numFmtId="3" fontId="2" fillId="0" borderId="0" xfId="0" applyNumberFormat="1" applyFont="1" applyAlignment="1" quotePrefix="1">
      <alignment horizontal="right"/>
    </xf>
    <xf numFmtId="165" fontId="5" fillId="0" borderId="0" xfId="15" applyNumberFormat="1" applyFont="1" applyAlignment="1" applyProtection="1">
      <alignment/>
      <protection locked="0"/>
    </xf>
    <xf numFmtId="165" fontId="5" fillId="2" borderId="0" xfId="15" applyNumberFormat="1" applyFont="1" applyFill="1" applyAlignment="1" applyProtection="1">
      <alignment/>
      <protection locked="0"/>
    </xf>
    <xf numFmtId="37" fontId="7" fillId="0" borderId="0" xfId="0" applyNumberFormat="1" applyFont="1" applyAlignment="1" applyProtection="1">
      <alignment horizontal="left"/>
      <protection/>
    </xf>
    <xf numFmtId="37" fontId="7" fillId="0" borderId="0" xfId="0" applyNumberFormat="1" applyFont="1" applyAlignment="1" applyProtection="1">
      <alignment horizontal="left" vertical="top" wrapText="1"/>
      <protection/>
    </xf>
    <xf numFmtId="3" fontId="1" fillId="0" borderId="1" xfId="0" applyNumberFormat="1" applyFont="1" applyBorder="1" applyAlignment="1">
      <alignment horizontal="center"/>
    </xf>
    <xf numFmtId="3" fontId="1" fillId="0" borderId="2" xfId="0" applyNumberFormat="1" applyFont="1" applyBorder="1" applyAlignment="1">
      <alignment horizontal="center"/>
    </xf>
    <xf numFmtId="0" fontId="1" fillId="0" borderId="1" xfId="0" applyFont="1" applyBorder="1" applyAlignment="1">
      <alignment/>
    </xf>
    <xf numFmtId="3" fontId="1" fillId="0" borderId="0" xfId="0" applyNumberFormat="1" applyFont="1" applyAlignment="1">
      <alignment horizontal="center"/>
    </xf>
    <xf numFmtId="3" fontId="1" fillId="0" borderId="3" xfId="0" applyNumberFormat="1" applyFont="1" applyBorder="1" applyAlignment="1">
      <alignment horizontal="center"/>
    </xf>
    <xf numFmtId="0" fontId="8" fillId="0" borderId="0" xfId="0" applyFont="1" applyAlignment="1">
      <alignment/>
    </xf>
    <xf numFmtId="37" fontId="9" fillId="0" borderId="0" xfId="0" applyNumberFormat="1" applyFont="1" applyBorder="1" applyAlignment="1" applyProtection="1">
      <alignment horizontal="center"/>
      <protection/>
    </xf>
    <xf numFmtId="37" fontId="9" fillId="0" borderId="3" xfId="0" applyNumberFormat="1" applyFont="1" applyBorder="1" applyAlignment="1" applyProtection="1">
      <alignment horizontal="center"/>
      <protection/>
    </xf>
    <xf numFmtId="3" fontId="1" fillId="0" borderId="4" xfId="0" applyNumberFormat="1" applyFont="1" applyBorder="1" applyAlignment="1">
      <alignment horizontal="center"/>
    </xf>
    <xf numFmtId="37" fontId="10" fillId="0" borderId="5" xfId="0" applyNumberFormat="1" applyFont="1" applyBorder="1" applyAlignment="1" applyProtection="1">
      <alignment horizontal="center"/>
      <protection/>
    </xf>
    <xf numFmtId="37" fontId="10" fillId="0" borderId="6" xfId="0" applyNumberFormat="1" applyFont="1" applyBorder="1" applyAlignment="1" applyProtection="1">
      <alignment/>
      <protection/>
    </xf>
    <xf numFmtId="37" fontId="10" fillId="0" borderId="6" xfId="0" applyNumberFormat="1" applyFont="1" applyBorder="1" applyAlignment="1" applyProtection="1">
      <alignment horizontal="centerContinuous"/>
      <protection/>
    </xf>
    <xf numFmtId="0" fontId="11" fillId="0" borderId="0" xfId="0" applyFont="1" applyAlignment="1">
      <alignment/>
    </xf>
    <xf numFmtId="0" fontId="11" fillId="0" borderId="0" xfId="0" applyFont="1" applyAlignment="1">
      <alignment horizontal="center"/>
    </xf>
    <xf numFmtId="37" fontId="12" fillId="0" borderId="0" xfId="0" applyNumberFormat="1" applyFont="1" applyAlignment="1" applyProtection="1">
      <alignment horizontal="center"/>
      <protection/>
    </xf>
    <xf numFmtId="0" fontId="13" fillId="0" borderId="0" xfId="0" applyFont="1" applyAlignment="1">
      <alignment horizontal="center"/>
    </xf>
    <xf numFmtId="37" fontId="12" fillId="0" borderId="0" xfId="0" applyNumberFormat="1" applyFont="1" applyAlignment="1" applyProtection="1">
      <alignment horizontal="centerContinuous"/>
      <protection/>
    </xf>
    <xf numFmtId="37" fontId="14" fillId="0" borderId="0" xfId="0" applyNumberFormat="1" applyFont="1" applyAlignment="1" applyProtection="1">
      <alignment horizontal="centerContinuous"/>
      <protection/>
    </xf>
    <xf numFmtId="3" fontId="1" fillId="0" borderId="1" xfId="0" applyNumberFormat="1" applyFont="1" applyBorder="1" applyAlignment="1">
      <alignment/>
    </xf>
    <xf numFmtId="3" fontId="1" fillId="0" borderId="0" xfId="0" applyNumberFormat="1" applyFont="1" applyAlignment="1">
      <alignment/>
    </xf>
    <xf numFmtId="37" fontId="15" fillId="0" borderId="0" xfId="0" applyNumberFormat="1" applyFont="1" applyAlignment="1" applyProtection="1">
      <alignment horizontal="centerContinuous"/>
      <protection/>
    </xf>
    <xf numFmtId="3" fontId="1" fillId="0" borderId="1" xfId="0" applyNumberFormat="1" applyFont="1" applyBorder="1" applyAlignment="1">
      <alignment/>
    </xf>
    <xf numFmtId="3" fontId="1" fillId="0" borderId="0" xfId="0" applyNumberFormat="1" applyFont="1" applyAlignment="1">
      <alignment/>
    </xf>
    <xf numFmtId="37" fontId="9" fillId="0" borderId="5" xfId="0" applyNumberFormat="1" applyFont="1" applyBorder="1" applyAlignment="1" applyProtection="1">
      <alignment horizontal="center"/>
      <protection/>
    </xf>
    <xf numFmtId="37" fontId="9" fillId="0" borderId="7" xfId="0" applyNumberFormat="1" applyFont="1" applyBorder="1" applyAlignment="1" applyProtection="1">
      <alignment horizontal="centerContinuous"/>
      <protection/>
    </xf>
    <xf numFmtId="0" fontId="16" fillId="0" borderId="0" xfId="0" applyFont="1" applyAlignment="1">
      <alignment/>
    </xf>
    <xf numFmtId="37" fontId="7" fillId="0" borderId="0" xfId="0" applyNumberFormat="1" applyFont="1" applyAlignment="1" applyProtection="1">
      <alignment horizontal="centerContinuous"/>
      <protection/>
    </xf>
    <xf numFmtId="37" fontId="17" fillId="0" borderId="0" xfId="0" applyNumberFormat="1" applyFont="1" applyAlignment="1" applyProtection="1">
      <alignment horizontal="centerContinuous"/>
      <protection/>
    </xf>
    <xf numFmtId="37" fontId="17" fillId="0" borderId="0" xfId="0" applyNumberFormat="1" applyFont="1" applyAlignment="1" applyProtection="1">
      <alignment/>
      <protection/>
    </xf>
    <xf numFmtId="37" fontId="7" fillId="0" borderId="0" xfId="0" applyNumberFormat="1" applyFont="1" applyAlignment="1" applyProtection="1">
      <alignment/>
      <protection/>
    </xf>
    <xf numFmtId="0" fontId="1" fillId="0" borderId="0" xfId="0" applyFont="1" applyAlignment="1">
      <alignment horizontal="center"/>
    </xf>
    <xf numFmtId="166" fontId="17" fillId="0" borderId="0" xfId="0" applyNumberFormat="1" applyFont="1" applyAlignment="1" applyProtection="1">
      <alignment horizontal="centerContinuous"/>
      <protection/>
    </xf>
    <xf numFmtId="37" fontId="10" fillId="0" borderId="0" xfId="0" applyNumberFormat="1" applyFont="1" applyAlignment="1" applyProtection="1">
      <alignment horizontal="centerContinuous"/>
      <protection/>
    </xf>
    <xf numFmtId="165" fontId="1" fillId="0" borderId="0" xfId="15" applyNumberFormat="1" applyFont="1" applyAlignment="1">
      <alignment/>
    </xf>
    <xf numFmtId="167" fontId="7" fillId="0" borderId="0" xfId="0" applyNumberFormat="1" applyFont="1" applyAlignment="1" applyProtection="1">
      <alignment horizontal="left"/>
      <protection/>
    </xf>
    <xf numFmtId="43" fontId="1" fillId="0" borderId="0" xfId="0" applyNumberFormat="1" applyFont="1" applyAlignment="1">
      <alignment/>
    </xf>
    <xf numFmtId="1" fontId="1" fillId="0" borderId="8" xfId="0" applyNumberFormat="1" applyFont="1" applyBorder="1" applyAlignment="1">
      <alignment horizontal="center"/>
    </xf>
    <xf numFmtId="1" fontId="1" fillId="0" borderId="0" xfId="0" applyNumberFormat="1" applyFont="1" applyAlignment="1">
      <alignment horizontal="center"/>
    </xf>
    <xf numFmtId="2" fontId="1" fillId="0" borderId="0" xfId="0" applyNumberFormat="1" applyFont="1" applyAlignment="1">
      <alignment horizontal="center"/>
    </xf>
    <xf numFmtId="37" fontId="10" fillId="0" borderId="0" xfId="0" applyNumberFormat="1" applyFont="1" applyAlignment="1" applyProtection="1">
      <alignment/>
      <protection/>
    </xf>
    <xf numFmtId="37" fontId="10" fillId="0" borderId="9" xfId="0" applyNumberFormat="1" applyFont="1" applyBorder="1" applyAlignment="1" applyProtection="1">
      <alignment/>
      <protection/>
    </xf>
    <xf numFmtId="37" fontId="10" fillId="0" borderId="10" xfId="0" applyNumberFormat="1" applyFont="1" applyBorder="1" applyAlignment="1" applyProtection="1">
      <alignment/>
      <protection/>
    </xf>
    <xf numFmtId="0" fontId="1" fillId="0" borderId="0" xfId="0" applyFont="1" applyBorder="1" applyAlignment="1">
      <alignment/>
    </xf>
    <xf numFmtId="37" fontId="7" fillId="0" borderId="0" xfId="0" applyNumberFormat="1" applyFont="1" applyBorder="1" applyAlignment="1" applyProtection="1">
      <alignment/>
      <protection/>
    </xf>
    <xf numFmtId="37" fontId="7" fillId="0" borderId="1" xfId="0" applyNumberFormat="1" applyFont="1" applyBorder="1" applyAlignment="1" applyProtection="1">
      <alignment horizontal="centerContinuous"/>
      <protection/>
    </xf>
    <xf numFmtId="37" fontId="7" fillId="0" borderId="0" xfId="0" applyNumberFormat="1" applyFont="1" applyBorder="1" applyAlignment="1" applyProtection="1">
      <alignment horizontal="centerContinuous"/>
      <protection/>
    </xf>
    <xf numFmtId="37" fontId="19" fillId="0" borderId="0" xfId="0" applyNumberFormat="1" applyFont="1" applyAlignment="1" applyProtection="1">
      <alignment horizontal="centerContinuous"/>
      <protection/>
    </xf>
    <xf numFmtId="0" fontId="2" fillId="0" borderId="0" xfId="0" applyNumberFormat="1" applyFont="1" applyAlignment="1" applyProtection="1">
      <alignment horizontal="left"/>
      <protection locked="0"/>
    </xf>
    <xf numFmtId="1" fontId="2" fillId="0" borderId="0" xfId="0" applyNumberFormat="1" applyFont="1" applyAlignment="1" applyProtection="1">
      <alignment horizontal="right"/>
      <protection locked="0"/>
    </xf>
    <xf numFmtId="3" fontId="2" fillId="0" borderId="0" xfId="0" applyNumberFormat="1" applyFont="1" applyAlignment="1" applyProtection="1">
      <alignment horizontal="right"/>
      <protection locked="0"/>
    </xf>
    <xf numFmtId="0" fontId="20" fillId="0" borderId="6" xfId="0" applyFont="1" applyBorder="1" applyAlignment="1" applyProtection="1">
      <alignment horizontal="left"/>
      <protection/>
    </xf>
    <xf numFmtId="0" fontId="7" fillId="0" borderId="6" xfId="0" applyFont="1" applyBorder="1" applyAlignment="1" applyProtection="1">
      <alignment horizontal="centerContinuous"/>
      <protection/>
    </xf>
    <xf numFmtId="0" fontId="21" fillId="0" borderId="11" xfId="0" applyFont="1" applyBorder="1" applyAlignment="1" applyProtection="1">
      <alignment horizontal="centerContinuous"/>
      <protection locked="0"/>
    </xf>
    <xf numFmtId="37" fontId="7" fillId="0" borderId="6" xfId="0" applyNumberFormat="1" applyFont="1" applyBorder="1" applyAlignment="1" applyProtection="1">
      <alignment horizontal="centerContinuous"/>
      <protection/>
    </xf>
    <xf numFmtId="37" fontId="7" fillId="0" borderId="12" xfId="0" applyNumberFormat="1" applyFont="1" applyBorder="1" applyAlignment="1" applyProtection="1">
      <alignment horizontal="centerContinuous"/>
      <protection/>
    </xf>
    <xf numFmtId="0" fontId="7" fillId="0" borderId="12" xfId="0" applyFont="1" applyBorder="1" applyAlignment="1" applyProtection="1">
      <alignment/>
      <protection/>
    </xf>
    <xf numFmtId="0" fontId="21" fillId="0" borderId="6" xfId="0" applyFont="1" applyBorder="1" applyAlignment="1" applyProtection="1">
      <alignment horizontal="centerContinuous"/>
      <protection locked="0"/>
    </xf>
    <xf numFmtId="37" fontId="22" fillId="0" borderId="9" xfId="0" applyNumberFormat="1" applyFont="1" applyBorder="1" applyAlignment="1" applyProtection="1">
      <alignment horizontal="centerContinuous"/>
      <protection/>
    </xf>
    <xf numFmtId="0" fontId="7" fillId="0" borderId="9" xfId="0" applyFont="1" applyBorder="1" applyAlignment="1" applyProtection="1">
      <alignment horizontal="centerContinuous"/>
      <protection/>
    </xf>
    <xf numFmtId="0" fontId="7" fillId="0" borderId="13" xfId="0" applyFont="1" applyBorder="1" applyAlignment="1" applyProtection="1">
      <alignment horizontal="centerContinuous"/>
      <protection/>
    </xf>
    <xf numFmtId="37" fontId="7" fillId="0" borderId="9" xfId="0" applyNumberFormat="1" applyFont="1" applyBorder="1" applyAlignment="1" applyProtection="1">
      <alignment horizontal="centerContinuous"/>
      <protection/>
    </xf>
    <xf numFmtId="37" fontId="7" fillId="0" borderId="14" xfId="0" applyNumberFormat="1" applyFont="1" applyBorder="1" applyAlignment="1" applyProtection="1">
      <alignment horizontal="centerContinuous"/>
      <protection/>
    </xf>
    <xf numFmtId="37" fontId="7" fillId="0" borderId="15" xfId="0" applyNumberFormat="1" applyFont="1" applyBorder="1" applyAlignment="1" applyProtection="1">
      <alignment horizontal="centerContinuous"/>
      <protection/>
    </xf>
    <xf numFmtId="0" fontId="7" fillId="0" borderId="0" xfId="0" applyFont="1" applyAlignment="1" applyProtection="1">
      <alignment horizontal="centerContinuous"/>
      <protection/>
    </xf>
    <xf numFmtId="0" fontId="7" fillId="0" borderId="0" xfId="0" applyFont="1" applyAlignment="1" applyProtection="1">
      <alignment/>
      <protection/>
    </xf>
    <xf numFmtId="0" fontId="7" fillId="0" borderId="16" xfId="0" applyFont="1" applyBorder="1" applyAlignment="1" applyProtection="1">
      <alignment/>
      <protection/>
    </xf>
    <xf numFmtId="0" fontId="7" fillId="0" borderId="16" xfId="0" applyFont="1" applyBorder="1" applyAlignment="1" applyProtection="1">
      <alignment horizontal="center"/>
      <protection/>
    </xf>
    <xf numFmtId="0" fontId="7" fillId="0" borderId="15" xfId="0" applyFont="1" applyBorder="1" applyAlignment="1" applyProtection="1">
      <alignment horizontal="centerContinuous"/>
      <protection/>
    </xf>
    <xf numFmtId="37" fontId="7" fillId="0" borderId="16" xfId="0" applyNumberFormat="1" applyFont="1" applyBorder="1" applyAlignment="1" applyProtection="1">
      <alignment/>
      <protection/>
    </xf>
    <xf numFmtId="0" fontId="7" fillId="0" borderId="0" xfId="0" applyFont="1" applyAlignment="1" applyProtection="1">
      <alignment horizontal="center"/>
      <protection/>
    </xf>
    <xf numFmtId="37" fontId="7" fillId="0" borderId="9" xfId="0" applyNumberFormat="1" applyFont="1" applyBorder="1" applyAlignment="1" applyProtection="1">
      <alignment/>
      <protection/>
    </xf>
    <xf numFmtId="0" fontId="7" fillId="0" borderId="9" xfId="0" applyFont="1" applyBorder="1" applyAlignment="1" applyProtection="1">
      <alignment/>
      <protection/>
    </xf>
    <xf numFmtId="37" fontId="7" fillId="0" borderId="13" xfId="0" applyNumberFormat="1" applyFont="1" applyBorder="1" applyAlignment="1" applyProtection="1">
      <alignment/>
      <protection/>
    </xf>
    <xf numFmtId="37" fontId="7" fillId="0" borderId="9" xfId="0" applyNumberFormat="1" applyFont="1" applyBorder="1" applyAlignment="1" applyProtection="1">
      <alignment horizontal="center"/>
      <protection/>
    </xf>
    <xf numFmtId="0" fontId="7" fillId="0" borderId="13" xfId="0" applyFont="1" applyBorder="1" applyAlignment="1" applyProtection="1">
      <alignment horizontal="center"/>
      <protection/>
    </xf>
    <xf numFmtId="37" fontId="7" fillId="0" borderId="14" xfId="0" applyNumberFormat="1" applyFont="1" applyBorder="1" applyAlignment="1" applyProtection="1">
      <alignment horizontal="center"/>
      <protection/>
    </xf>
    <xf numFmtId="0" fontId="7" fillId="0" borderId="9" xfId="0" applyFont="1" applyBorder="1" applyAlignment="1" applyProtection="1">
      <alignment horizontal="center"/>
      <protection/>
    </xf>
    <xf numFmtId="3" fontId="2" fillId="3" borderId="0" xfId="0" applyNumberFormat="1" applyFont="1" applyFill="1" applyAlignment="1" applyProtection="1">
      <alignment horizontal="right"/>
      <protection locked="0"/>
    </xf>
    <xf numFmtId="0" fontId="15" fillId="0" borderId="0" xfId="0" applyFont="1" applyAlignment="1" applyProtection="1">
      <alignment horizontal="centerContinuous"/>
      <protection/>
    </xf>
    <xf numFmtId="37" fontId="7" fillId="0" borderId="16" xfId="0" applyNumberFormat="1" applyFont="1" applyBorder="1" applyAlignment="1" applyProtection="1">
      <alignment horizontal="center"/>
      <protection/>
    </xf>
    <xf numFmtId="37" fontId="7" fillId="0" borderId="7" xfId="0" applyNumberFormat="1" applyFont="1" applyBorder="1" applyAlignment="1" applyProtection="1">
      <alignment horizontal="centerContinuous"/>
      <protection/>
    </xf>
    <xf numFmtId="37" fontId="7" fillId="0" borderId="17" xfId="0" applyNumberFormat="1" applyFont="1" applyBorder="1" applyAlignment="1" applyProtection="1">
      <alignment horizontal="centerContinuous"/>
      <protection/>
    </xf>
    <xf numFmtId="0" fontId="7" fillId="0" borderId="7" xfId="0" applyFont="1" applyBorder="1" applyAlignment="1" applyProtection="1">
      <alignment horizontal="centerContinuous"/>
      <protection/>
    </xf>
    <xf numFmtId="0" fontId="21" fillId="0" borderId="7" xfId="0" applyFont="1" applyBorder="1" applyAlignment="1" applyProtection="1">
      <alignment horizontal="centerContinuous"/>
      <protection locked="0"/>
    </xf>
    <xf numFmtId="0" fontId="7" fillId="0" borderId="18" xfId="0" applyFont="1" applyBorder="1" applyAlignment="1" applyProtection="1">
      <alignment horizontal="centerContinuous"/>
      <protection/>
    </xf>
    <xf numFmtId="0" fontId="17" fillId="0" borderId="9" xfId="0" applyFont="1" applyBorder="1" applyAlignment="1" applyProtection="1">
      <alignment/>
      <protection/>
    </xf>
    <xf numFmtId="37" fontId="7" fillId="0" borderId="13" xfId="0" applyNumberFormat="1" applyFont="1" applyBorder="1" applyAlignment="1" applyProtection="1">
      <alignment horizontal="center"/>
      <protection/>
    </xf>
    <xf numFmtId="37" fontId="7" fillId="0" borderId="7" xfId="0" applyNumberFormat="1" applyFont="1" applyBorder="1" applyAlignment="1" applyProtection="1">
      <alignment horizontal="center"/>
      <protection/>
    </xf>
    <xf numFmtId="37" fontId="7" fillId="0" borderId="18" xfId="0" applyNumberFormat="1" applyFont="1" applyBorder="1" applyAlignment="1" applyProtection="1">
      <alignment horizontal="center"/>
      <protection/>
    </xf>
    <xf numFmtId="37" fontId="7" fillId="0" borderId="19" xfId="0" applyNumberFormat="1" applyFont="1" applyBorder="1" applyAlignment="1" applyProtection="1">
      <alignment horizontal="center"/>
      <protection/>
    </xf>
    <xf numFmtId="37" fontId="7" fillId="0" borderId="6" xfId="0" applyNumberFormat="1" applyFont="1" applyFill="1" applyBorder="1" applyAlignment="1" applyProtection="1">
      <alignment horizontal="centerContinuous"/>
      <protection/>
    </xf>
    <xf numFmtId="37" fontId="7" fillId="0" borderId="9" xfId="0" applyNumberFormat="1" applyFont="1" applyFill="1" applyBorder="1" applyAlignment="1" applyProtection="1">
      <alignment horizontal="centerContinuous"/>
      <protection/>
    </xf>
    <xf numFmtId="0" fontId="7" fillId="0" borderId="16"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3" fontId="2" fillId="0" borderId="0" xfId="0" applyNumberFormat="1" applyFont="1" applyFill="1" applyAlignment="1" applyProtection="1">
      <alignment horizontal="right"/>
      <protection locked="0"/>
    </xf>
    <xf numFmtId="0" fontId="2" fillId="0" borderId="0" xfId="0" applyFont="1" applyFill="1" applyAlignment="1">
      <alignment/>
    </xf>
    <xf numFmtId="1" fontId="1" fillId="0" borderId="20" xfId="0" applyNumberFormat="1" applyFont="1" applyBorder="1" applyAlignment="1">
      <alignment horizontal="center"/>
    </xf>
    <xf numFmtId="1" fontId="1" fillId="0" borderId="21" xfId="0" applyNumberFormat="1" applyFont="1" applyBorder="1" applyAlignment="1">
      <alignment horizontal="center"/>
    </xf>
    <xf numFmtId="0" fontId="8" fillId="0" borderId="0" xfId="0" applyFont="1" applyAlignment="1" applyProtection="1">
      <alignment/>
      <protection/>
    </xf>
    <xf numFmtId="0" fontId="24" fillId="0" borderId="0" xfId="0" applyFont="1" applyAlignment="1" applyProtection="1">
      <alignment/>
      <protection/>
    </xf>
    <xf numFmtId="0" fontId="24" fillId="0" borderId="15" xfId="0" applyFont="1" applyBorder="1" applyAlignment="1" applyProtection="1">
      <alignment/>
      <protection/>
    </xf>
    <xf numFmtId="0" fontId="25" fillId="0" borderId="15" xfId="0" applyFont="1" applyBorder="1" applyAlignment="1" applyProtection="1">
      <alignment/>
      <protection locked="0"/>
    </xf>
    <xf numFmtId="0" fontId="25" fillId="0" borderId="0" xfId="0" applyFont="1" applyAlignment="1" applyProtection="1">
      <alignment/>
      <protection locked="0"/>
    </xf>
    <xf numFmtId="37" fontId="25" fillId="0" borderId="0" xfId="0" applyNumberFormat="1" applyFont="1" applyAlignment="1" applyProtection="1">
      <alignment/>
      <protection locked="0"/>
    </xf>
    <xf numFmtId="37" fontId="9" fillId="0" borderId="6" xfId="0" applyNumberFormat="1" applyFont="1" applyBorder="1" applyAlignment="1" applyProtection="1">
      <alignment/>
      <protection/>
    </xf>
    <xf numFmtId="37" fontId="9" fillId="0" borderId="22" xfId="0" applyNumberFormat="1" applyFont="1" applyBorder="1" applyAlignment="1" applyProtection="1">
      <alignment horizontal="center"/>
      <protection/>
    </xf>
    <xf numFmtId="37" fontId="9" fillId="0" borderId="1" xfId="0" applyNumberFormat="1" applyFont="1" applyBorder="1" applyAlignment="1" applyProtection="1">
      <alignment horizontal="center"/>
      <protection/>
    </xf>
    <xf numFmtId="37" fontId="9" fillId="0" borderId="23" xfId="0" applyNumberFormat="1" applyFont="1" applyBorder="1" applyAlignment="1" applyProtection="1">
      <alignment horizontal="center"/>
      <protection/>
    </xf>
    <xf numFmtId="3" fontId="16" fillId="0" borderId="0" xfId="0" applyNumberFormat="1" applyFont="1" applyAlignment="1">
      <alignment horizontal="center"/>
    </xf>
    <xf numFmtId="37" fontId="9" fillId="0" borderId="6" xfId="0" applyNumberFormat="1" applyFont="1" applyBorder="1" applyAlignment="1" applyProtection="1">
      <alignment horizontal="centerContinuous"/>
      <protection/>
    </xf>
    <xf numFmtId="37" fontId="9" fillId="0" borderId="11" xfId="0" applyNumberFormat="1" applyFont="1" applyBorder="1" applyAlignment="1" applyProtection="1">
      <alignment horizontal="centerContinuous"/>
      <protection/>
    </xf>
    <xf numFmtId="37" fontId="17" fillId="0" borderId="0" xfId="0" applyNumberFormat="1" applyFont="1" applyAlignment="1" applyProtection="1">
      <alignment horizontal="left"/>
      <protection/>
    </xf>
    <xf numFmtId="37" fontId="9" fillId="0" borderId="14" xfId="0" applyNumberFormat="1" applyFont="1" applyBorder="1" applyAlignment="1" applyProtection="1">
      <alignment horizontal="center"/>
      <protection/>
    </xf>
    <xf numFmtId="0" fontId="1" fillId="3" borderId="0" xfId="0" applyFont="1" applyFill="1" applyAlignment="1">
      <alignment/>
    </xf>
    <xf numFmtId="3" fontId="1" fillId="3" borderId="0" xfId="0" applyNumberFormat="1" applyFont="1" applyFill="1" applyAlignment="1">
      <alignment/>
    </xf>
    <xf numFmtId="37" fontId="9" fillId="0" borderId="10" xfId="0" applyNumberFormat="1" applyFont="1" applyBorder="1" applyAlignment="1" applyProtection="1">
      <alignment horizontal="center"/>
      <protection/>
    </xf>
    <xf numFmtId="37" fontId="9" fillId="0" borderId="24" xfId="0" applyNumberFormat="1" applyFont="1" applyBorder="1" applyAlignment="1" applyProtection="1">
      <alignment horizontal="center"/>
      <protection/>
    </xf>
    <xf numFmtId="37" fontId="9" fillId="0" borderId="9" xfId="0" applyNumberFormat="1" applyFont="1" applyBorder="1" applyAlignment="1" applyProtection="1">
      <alignment horizontal="centerContinuous" vertical="center"/>
      <protection/>
    </xf>
    <xf numFmtId="37" fontId="9" fillId="0" borderId="13" xfId="0" applyNumberFormat="1" applyFont="1" applyBorder="1" applyAlignment="1" applyProtection="1">
      <alignment horizontal="centerContinuous" vertical="center"/>
      <protection/>
    </xf>
    <xf numFmtId="37" fontId="9" fillId="0" borderId="9" xfId="0" applyNumberFormat="1" applyFont="1" applyBorder="1" applyAlignment="1" applyProtection="1">
      <alignment horizontal="centerContinuous"/>
      <protection/>
    </xf>
    <xf numFmtId="37" fontId="9" fillId="0" borderId="13" xfId="0" applyNumberFormat="1" applyFont="1" applyBorder="1" applyAlignment="1" applyProtection="1">
      <alignment horizontal="centerContinuous"/>
      <protection/>
    </xf>
    <xf numFmtId="37" fontId="9" fillId="0" borderId="0" xfId="0" applyNumberFormat="1" applyFont="1" applyAlignment="1" applyProtection="1">
      <alignment horizontal="center"/>
      <protection/>
    </xf>
    <xf numFmtId="37" fontId="9" fillId="0" borderId="9" xfId="0" applyNumberFormat="1" applyFont="1" applyBorder="1" applyAlignment="1" applyProtection="1">
      <alignment horizontal="center"/>
      <protection/>
    </xf>
    <xf numFmtId="37" fontId="9" fillId="0" borderId="18" xfId="0" applyNumberFormat="1" applyFont="1" applyBorder="1" applyAlignment="1" applyProtection="1">
      <alignment horizontal="center"/>
      <protection/>
    </xf>
    <xf numFmtId="37" fontId="9" fillId="0" borderId="13" xfId="0" applyNumberFormat="1" applyFont="1" applyBorder="1" applyAlignment="1" applyProtection="1">
      <alignment horizontal="center"/>
      <protection/>
    </xf>
    <xf numFmtId="37" fontId="9" fillId="0" borderId="18" xfId="0" applyNumberFormat="1" applyFont="1" applyBorder="1" applyAlignment="1" applyProtection="1">
      <alignment horizontal="centerContinuous"/>
      <protection/>
    </xf>
    <xf numFmtId="37" fontId="9" fillId="0" borderId="6" xfId="0" applyNumberFormat="1" applyFont="1" applyBorder="1" applyAlignment="1" applyProtection="1">
      <alignment horizontal="center"/>
      <protection/>
    </xf>
    <xf numFmtId="0" fontId="27" fillId="0" borderId="1" xfId="0" applyFont="1" applyBorder="1" applyAlignment="1">
      <alignment/>
    </xf>
    <xf numFmtId="37" fontId="9" fillId="0" borderId="25" xfId="0" applyNumberFormat="1" applyFont="1" applyBorder="1" applyAlignment="1" applyProtection="1">
      <alignment horizontal="center"/>
      <protection/>
    </xf>
    <xf numFmtId="37" fontId="9" fillId="0" borderId="11" xfId="0" applyNumberFormat="1" applyFont="1" applyBorder="1" applyAlignment="1" applyProtection="1">
      <alignment horizontal="center"/>
      <protection/>
    </xf>
    <xf numFmtId="37" fontId="9" fillId="4" borderId="6" xfId="0" applyNumberFormat="1" applyFont="1" applyFill="1" applyBorder="1" applyAlignment="1" applyProtection="1">
      <alignment horizontal="center"/>
      <protection/>
    </xf>
    <xf numFmtId="37" fontId="9" fillId="4" borderId="6" xfId="0" applyNumberFormat="1" applyFont="1" applyFill="1" applyBorder="1" applyAlignment="1" applyProtection="1">
      <alignment horizontal="centerContinuous"/>
      <protection/>
    </xf>
    <xf numFmtId="37" fontId="28" fillId="0" borderId="6" xfId="0" applyNumberFormat="1" applyFont="1" applyBorder="1" applyAlignment="1" applyProtection="1">
      <alignment horizontal="center"/>
      <protection/>
    </xf>
    <xf numFmtId="37" fontId="9" fillId="0" borderId="0" xfId="0" applyNumberFormat="1" applyFont="1" applyAlignment="1" applyProtection="1">
      <alignment/>
      <protection/>
    </xf>
    <xf numFmtId="37" fontId="9" fillId="0" borderId="11" xfId="0" applyNumberFormat="1" applyFont="1" applyBorder="1" applyAlignment="1" applyProtection="1">
      <alignment/>
      <protection/>
    </xf>
    <xf numFmtId="37" fontId="9" fillId="4" borderId="11" xfId="0" applyNumberFormat="1" applyFont="1" applyFill="1" applyBorder="1" applyAlignment="1" applyProtection="1">
      <alignment horizontal="center"/>
      <protection/>
    </xf>
    <xf numFmtId="37" fontId="28" fillId="0" borderId="0" xfId="0" applyNumberFormat="1" applyFont="1" applyAlignment="1" applyProtection="1">
      <alignment horizontal="center"/>
      <protection/>
    </xf>
    <xf numFmtId="37" fontId="28" fillId="0" borderId="0" xfId="0" applyNumberFormat="1" applyFont="1" applyAlignment="1" applyProtection="1">
      <alignment/>
      <protection locked="0"/>
    </xf>
    <xf numFmtId="37" fontId="9" fillId="0" borderId="16" xfId="0" applyNumberFormat="1" applyFont="1" applyBorder="1" applyAlignment="1" applyProtection="1">
      <alignment/>
      <protection/>
    </xf>
    <xf numFmtId="37" fontId="9" fillId="4" borderId="16" xfId="0" applyNumberFormat="1" applyFont="1" applyFill="1" applyBorder="1" applyAlignment="1" applyProtection="1">
      <alignment horizontal="center"/>
      <protection/>
    </xf>
    <xf numFmtId="37" fontId="28" fillId="0" borderId="11" xfId="0" applyNumberFormat="1" applyFont="1" applyBorder="1" applyAlignment="1" applyProtection="1">
      <alignment horizontal="center"/>
      <protection/>
    </xf>
    <xf numFmtId="37" fontId="9" fillId="0" borderId="0" xfId="0" applyNumberFormat="1" applyFont="1" applyAlignment="1" applyProtection="1">
      <alignment horizontal="centerContinuous"/>
      <protection/>
    </xf>
    <xf numFmtId="37" fontId="9" fillId="0" borderId="16" xfId="0" applyNumberFormat="1" applyFont="1" applyBorder="1" applyAlignment="1" applyProtection="1">
      <alignment horizontal="centerContinuous"/>
      <protection/>
    </xf>
    <xf numFmtId="37" fontId="28" fillId="0" borderId="16" xfId="0" applyNumberFormat="1" applyFont="1" applyBorder="1" applyAlignment="1" applyProtection="1">
      <alignment horizontal="center"/>
      <protection/>
    </xf>
    <xf numFmtId="37" fontId="28" fillId="0" borderId="1" xfId="0" applyNumberFormat="1" applyFont="1" applyBorder="1" applyAlignment="1" applyProtection="1">
      <alignment/>
      <protection locked="0"/>
    </xf>
    <xf numFmtId="37" fontId="9" fillId="4" borderId="25" xfId="0" applyNumberFormat="1" applyFont="1" applyFill="1" applyBorder="1" applyAlignment="1" applyProtection="1">
      <alignment horizontal="center"/>
      <protection/>
    </xf>
    <xf numFmtId="37" fontId="28" fillId="0" borderId="25" xfId="0" applyNumberFormat="1" applyFont="1" applyBorder="1" applyAlignment="1" applyProtection="1">
      <alignment horizontal="center"/>
      <protection/>
    </xf>
    <xf numFmtId="37" fontId="28" fillId="0" borderId="1" xfId="0" applyNumberFormat="1" applyFont="1" applyBorder="1" applyAlignment="1" applyProtection="1">
      <alignment horizontal="center"/>
      <protection/>
    </xf>
    <xf numFmtId="165" fontId="1" fillId="0" borderId="0" xfId="15" applyNumberFormat="1" applyFont="1" applyAlignment="1">
      <alignment horizontal="center"/>
    </xf>
    <xf numFmtId="165" fontId="1" fillId="0" borderId="4" xfId="15" applyNumberFormat="1" applyFont="1" applyBorder="1" applyAlignment="1">
      <alignment horizontal="center"/>
    </xf>
    <xf numFmtId="165" fontId="9" fillId="0" borderId="0" xfId="15" applyNumberFormat="1" applyFont="1" applyBorder="1" applyAlignment="1" applyProtection="1">
      <alignment horizontal="center"/>
      <protection/>
    </xf>
    <xf numFmtId="165" fontId="9" fillId="0" borderId="3" xfId="15" applyNumberFormat="1" applyFont="1" applyBorder="1" applyAlignment="1" applyProtection="1">
      <alignment horizontal="center"/>
      <protection/>
    </xf>
    <xf numFmtId="165" fontId="1" fillId="0" borderId="3" xfId="15" applyNumberFormat="1" applyFont="1" applyBorder="1" applyAlignment="1">
      <alignment horizontal="center"/>
    </xf>
    <xf numFmtId="165" fontId="1" fillId="0" borderId="1" xfId="15" applyNumberFormat="1" applyFont="1" applyBorder="1" applyAlignment="1">
      <alignment horizontal="center"/>
    </xf>
    <xf numFmtId="165" fontId="1" fillId="0" borderId="2" xfId="15" applyNumberFormat="1" applyFont="1" applyBorder="1" applyAlignment="1">
      <alignment horizontal="center"/>
    </xf>
    <xf numFmtId="165" fontId="1" fillId="0" borderId="8" xfId="15" applyNumberFormat="1" applyFont="1" applyBorder="1" applyAlignment="1">
      <alignment horizontal="center"/>
    </xf>
    <xf numFmtId="3" fontId="1" fillId="0" borderId="15" xfId="0" applyNumberFormat="1" applyFont="1" applyBorder="1" applyAlignment="1">
      <alignment horizontal="center"/>
    </xf>
    <xf numFmtId="3" fontId="1" fillId="0" borderId="20" xfId="0" applyNumberFormat="1" applyFont="1" applyBorder="1" applyAlignment="1">
      <alignment horizontal="center"/>
    </xf>
    <xf numFmtId="0" fontId="1" fillId="0" borderId="15" xfId="0" applyFont="1" applyBorder="1" applyAlignment="1">
      <alignment horizontal="center"/>
    </xf>
    <xf numFmtId="0" fontId="1" fillId="0" borderId="21" xfId="0" applyFont="1" applyBorder="1" applyAlignment="1">
      <alignment horizontal="center"/>
    </xf>
    <xf numFmtId="3" fontId="1" fillId="0" borderId="21" xfId="0" applyNumberFormat="1" applyFont="1" applyBorder="1" applyAlignment="1">
      <alignment horizontal="center"/>
    </xf>
    <xf numFmtId="3" fontId="1" fillId="0" borderId="26" xfId="0" applyNumberFormat="1" applyFont="1" applyBorder="1" applyAlignment="1">
      <alignment horizontal="center"/>
    </xf>
    <xf numFmtId="3" fontId="1" fillId="0" borderId="8" xfId="0" applyNumberFormat="1" applyFont="1" applyBorder="1" applyAlignment="1">
      <alignment horizontal="center"/>
    </xf>
    <xf numFmtId="3" fontId="1" fillId="0" borderId="27" xfId="0" applyNumberFormat="1" applyFont="1" applyBorder="1" applyAlignment="1">
      <alignment horizontal="center"/>
    </xf>
    <xf numFmtId="3" fontId="1" fillId="0" borderId="28" xfId="0" applyNumberFormat="1" applyFont="1" applyBorder="1" applyAlignment="1">
      <alignment horizontal="center"/>
    </xf>
    <xf numFmtId="3" fontId="1" fillId="0" borderId="0" xfId="0" applyNumberFormat="1" applyFont="1" applyAlignment="1" quotePrefix="1">
      <alignment horizontal="center"/>
    </xf>
    <xf numFmtId="3" fontId="1" fillId="0" borderId="0" xfId="0" applyNumberFormat="1" applyFont="1" applyFill="1" applyAlignment="1">
      <alignment horizontal="center"/>
    </xf>
    <xf numFmtId="3" fontId="1" fillId="0" borderId="21" xfId="0" applyNumberFormat="1" applyFont="1" applyFill="1" applyBorder="1" applyAlignment="1">
      <alignment horizontal="center"/>
    </xf>
    <xf numFmtId="3" fontId="1" fillId="0" borderId="8" xfId="0" applyNumberFormat="1" applyFont="1" applyBorder="1" applyAlignment="1" quotePrefix="1">
      <alignment horizontal="center"/>
    </xf>
    <xf numFmtId="3" fontId="1" fillId="0" borderId="8" xfId="0" applyNumberFormat="1" applyFont="1" applyFill="1" applyBorder="1" applyAlignment="1">
      <alignment horizontal="center"/>
    </xf>
    <xf numFmtId="3" fontId="1" fillId="0" borderId="29" xfId="0" applyNumberFormat="1" applyFont="1" applyBorder="1" applyAlignment="1">
      <alignment horizontal="center"/>
    </xf>
    <xf numFmtId="3" fontId="1" fillId="0" borderId="12" xfId="0" applyNumberFormat="1" applyFont="1" applyBorder="1" applyAlignment="1">
      <alignment horizontal="center"/>
    </xf>
    <xf numFmtId="3" fontId="1" fillId="0" borderId="16" xfId="0" applyNumberFormat="1" applyFont="1" applyBorder="1" applyAlignment="1">
      <alignment horizontal="center"/>
    </xf>
    <xf numFmtId="3" fontId="1" fillId="0" borderId="0" xfId="0" applyNumberFormat="1" applyFont="1" applyBorder="1" applyAlignment="1">
      <alignment horizontal="center"/>
    </xf>
    <xf numFmtId="3" fontId="20" fillId="0" borderId="0" xfId="0" applyNumberFormat="1" applyFont="1" applyAlignment="1" applyProtection="1">
      <alignment horizontal="right"/>
      <protection locked="0"/>
    </xf>
    <xf numFmtId="3" fontId="1" fillId="0" borderId="3" xfId="0" applyNumberFormat="1" applyFont="1" applyBorder="1" applyAlignment="1" applyProtection="1">
      <alignment horizontal="center"/>
      <protection locked="0"/>
    </xf>
    <xf numFmtId="3" fontId="1" fillId="0" borderId="0" xfId="0" applyNumberFormat="1" applyFont="1" applyFill="1" applyBorder="1" applyAlignment="1">
      <alignment horizontal="center"/>
    </xf>
    <xf numFmtId="3" fontId="7" fillId="0" borderId="9" xfId="0" applyNumberFormat="1" applyFont="1" applyBorder="1" applyAlignment="1" applyProtection="1">
      <alignment horizontal="centerContinuous"/>
      <protection/>
    </xf>
    <xf numFmtId="3" fontId="21" fillId="0" borderId="6" xfId="0" applyNumberFormat="1" applyFont="1" applyBorder="1" applyAlignment="1" applyProtection="1">
      <alignment/>
      <protection locked="0"/>
    </xf>
    <xf numFmtId="3" fontId="7" fillId="0" borderId="0" xfId="0" applyNumberFormat="1" applyFont="1" applyAlignment="1" applyProtection="1">
      <alignment/>
      <protection/>
    </xf>
    <xf numFmtId="3" fontId="7" fillId="0" borderId="0" xfId="0" applyNumberFormat="1" applyFont="1" applyAlignment="1" applyProtection="1">
      <alignment horizontal="center"/>
      <protection/>
    </xf>
    <xf numFmtId="3" fontId="7" fillId="0" borderId="9" xfId="0" applyNumberFormat="1" applyFont="1" applyBorder="1" applyAlignment="1" applyProtection="1">
      <alignment horizontal="center"/>
      <protection/>
    </xf>
    <xf numFmtId="3" fontId="2" fillId="0" borderId="0" xfId="15" applyNumberFormat="1" applyFont="1" applyAlignment="1" applyProtection="1">
      <alignment horizontal="right"/>
      <protection locked="0"/>
    </xf>
    <xf numFmtId="3" fontId="21" fillId="0" borderId="12" xfId="0" applyNumberFormat="1" applyFont="1" applyBorder="1" applyAlignment="1" applyProtection="1">
      <alignment/>
      <protection locked="0"/>
    </xf>
    <xf numFmtId="3" fontId="7" fillId="0" borderId="14" xfId="0" applyNumberFormat="1" applyFont="1" applyBorder="1" applyAlignment="1" applyProtection="1">
      <alignment horizontal="centerContinuous"/>
      <protection/>
    </xf>
    <xf numFmtId="3" fontId="7" fillId="0" borderId="15" xfId="0" applyNumberFormat="1" applyFont="1" applyBorder="1" applyAlignment="1" applyProtection="1">
      <alignment horizontal="center"/>
      <protection/>
    </xf>
    <xf numFmtId="3" fontId="7" fillId="0" borderId="14" xfId="0" applyNumberFormat="1" applyFont="1" applyBorder="1" applyAlignment="1" applyProtection="1">
      <alignment horizontal="center"/>
      <protection/>
    </xf>
    <xf numFmtId="3" fontId="7" fillId="0" borderId="6" xfId="0" applyNumberFormat="1" applyFont="1" applyBorder="1" applyAlignment="1" applyProtection="1">
      <alignment/>
      <protection/>
    </xf>
    <xf numFmtId="3" fontId="2" fillId="3" borderId="0" xfId="0" applyNumberFormat="1" applyFont="1" applyFill="1" applyAlignment="1">
      <alignment/>
    </xf>
    <xf numFmtId="3" fontId="0" fillId="0" borderId="0" xfId="0" applyNumberFormat="1" applyAlignment="1">
      <alignment/>
    </xf>
    <xf numFmtId="0" fontId="29" fillId="0" borderId="0" xfId="0" applyFont="1" applyAlignment="1">
      <alignment/>
    </xf>
    <xf numFmtId="0" fontId="7" fillId="0" borderId="0" xfId="0" applyFont="1" applyAlignment="1">
      <alignment/>
    </xf>
    <xf numFmtId="165" fontId="29" fillId="0" borderId="0" xfId="15" applyNumberFormat="1" applyFont="1" applyAlignment="1">
      <alignment/>
    </xf>
    <xf numFmtId="165" fontId="7" fillId="0" borderId="0" xfId="15" applyNumberFormat="1" applyFont="1" applyAlignment="1">
      <alignment/>
    </xf>
    <xf numFmtId="165" fontId="21" fillId="0" borderId="0" xfId="15" applyNumberFormat="1" applyFont="1" applyAlignment="1">
      <alignment/>
    </xf>
    <xf numFmtId="0" fontId="7" fillId="0" borderId="0" xfId="0" applyNumberFormat="1" applyFont="1" applyAlignment="1">
      <alignment/>
    </xf>
    <xf numFmtId="0" fontId="7" fillId="0" borderId="0" xfId="0" applyNumberFormat="1" applyFont="1" applyAlignment="1">
      <alignment horizontal="right"/>
    </xf>
    <xf numFmtId="0" fontId="7" fillId="0" borderId="0" xfId="0" applyNumberFormat="1" applyFont="1" applyAlignment="1">
      <alignment horizontal="center"/>
    </xf>
    <xf numFmtId="165" fontId="2" fillId="0" borderId="0" xfId="15" applyNumberFormat="1" applyFont="1" applyAlignment="1">
      <alignment/>
    </xf>
    <xf numFmtId="0" fontId="20" fillId="0" borderId="0" xfId="0" applyNumberFormat="1" applyFont="1" applyAlignment="1">
      <alignment/>
    </xf>
    <xf numFmtId="0" fontId="20" fillId="0" borderId="0" xfId="0" applyNumberFormat="1" applyFont="1" applyAlignment="1">
      <alignment horizontal="right"/>
    </xf>
    <xf numFmtId="0" fontId="20" fillId="0" borderId="0" xfId="0" applyNumberFormat="1" applyFont="1" applyAlignment="1">
      <alignment horizontal="center"/>
    </xf>
    <xf numFmtId="0" fontId="21" fillId="0" borderId="0" xfId="0" applyNumberFormat="1" applyFont="1" applyAlignment="1">
      <alignment/>
    </xf>
    <xf numFmtId="3" fontId="21" fillId="0" borderId="0" xfId="0" applyNumberFormat="1" applyFont="1" applyAlignment="1">
      <alignment horizontal="right"/>
    </xf>
    <xf numFmtId="0" fontId="21" fillId="0" borderId="0" xfId="0" applyNumberFormat="1" applyFont="1" applyAlignment="1">
      <alignment horizontal="center"/>
    </xf>
    <xf numFmtId="0" fontId="21" fillId="0" borderId="0" xfId="0" applyNumberFormat="1" applyFont="1" applyAlignment="1">
      <alignment horizontal="right"/>
    </xf>
    <xf numFmtId="37" fontId="23" fillId="0" borderId="0" xfId="0" applyNumberFormat="1" applyFont="1" applyBorder="1" applyAlignment="1" applyProtection="1" quotePrefix="1">
      <alignment/>
      <protection locked="0"/>
    </xf>
    <xf numFmtId="0" fontId="8" fillId="0" borderId="0" xfId="0" applyFont="1" applyFill="1" applyAlignment="1" applyProtection="1">
      <alignment/>
      <protection/>
    </xf>
    <xf numFmtId="165" fontId="2" fillId="0" borderId="0" xfId="15" applyNumberFormat="1" applyFont="1" applyFill="1" applyAlignment="1">
      <alignment/>
    </xf>
    <xf numFmtId="3" fontId="2" fillId="0" borderId="0" xfId="0" applyNumberFormat="1" applyFont="1" applyFill="1" applyAlignment="1">
      <alignment/>
    </xf>
    <xf numFmtId="37" fontId="7" fillId="0" borderId="0" xfId="0" applyNumberFormat="1" applyFont="1" applyAlignment="1" applyProtection="1">
      <alignment horizontal="left" vertical="top" wrapText="1"/>
      <protection/>
    </xf>
    <xf numFmtId="0" fontId="1" fillId="0" borderId="0" xfId="0" applyFont="1" applyAlignment="1">
      <alignment vertical="top" wrapText="1"/>
    </xf>
    <xf numFmtId="37" fontId="9" fillId="0" borderId="7" xfId="0" applyNumberFormat="1" applyFont="1" applyBorder="1" applyAlignment="1" applyProtection="1">
      <alignment horizontal="center"/>
      <protection/>
    </xf>
    <xf numFmtId="0" fontId="8" fillId="0" borderId="7" xfId="0" applyFont="1" applyBorder="1" applyAlignment="1">
      <alignment horizontal="center"/>
    </xf>
    <xf numFmtId="0" fontId="8" fillId="0" borderId="18" xfId="0" applyFont="1" applyBorder="1" applyAlignment="1">
      <alignment horizontal="center"/>
    </xf>
    <xf numFmtId="37" fontId="14" fillId="0" borderId="0" xfId="0" applyNumberFormat="1" applyFont="1" applyAlignment="1" applyProtection="1">
      <alignment horizontal="center"/>
      <protection/>
    </xf>
    <xf numFmtId="0" fontId="26" fillId="0" borderId="0" xfId="0" applyFont="1" applyAlignment="1">
      <alignment horizontal="center"/>
    </xf>
    <xf numFmtId="37" fontId="12" fillId="0" borderId="0" xfId="0" applyNumberFormat="1" applyFont="1" applyAlignment="1" applyProtection="1">
      <alignment horizontal="center"/>
      <protection/>
    </xf>
    <xf numFmtId="0" fontId="1" fillId="0" borderId="0" xfId="0" applyFont="1" applyAlignment="1">
      <alignment horizontal="center"/>
    </xf>
    <xf numFmtId="0" fontId="2" fillId="0" borderId="0" xfId="0" applyFont="1" applyAlignment="1">
      <alignment vertical="top" wrapText="1"/>
    </xf>
    <xf numFmtId="0" fontId="1" fillId="0" borderId="0" xfId="0" applyFont="1" applyAlignment="1">
      <alignment/>
    </xf>
    <xf numFmtId="0" fontId="26" fillId="0" borderId="0" xfId="0" applyFont="1" applyAlignment="1">
      <alignment/>
    </xf>
    <xf numFmtId="37" fontId="9" fillId="0" borderId="18" xfId="0" applyNumberFormat="1" applyFont="1" applyBorder="1" applyAlignment="1" applyProtection="1">
      <alignment horizontal="center"/>
      <protection/>
    </xf>
    <xf numFmtId="0" fontId="1" fillId="0" borderId="0" xfId="0" applyFont="1" applyAlignment="1">
      <alignment horizontal="left"/>
    </xf>
    <xf numFmtId="37" fontId="9" fillId="4" borderId="14" xfId="0" applyNumberFormat="1" applyFont="1" applyFill="1" applyBorder="1" applyAlignment="1" applyProtection="1">
      <alignment horizontal="center"/>
      <protection/>
    </xf>
    <xf numFmtId="37" fontId="9" fillId="4" borderId="9" xfId="0" applyNumberFormat="1" applyFont="1" applyFill="1" applyBorder="1" applyAlignment="1" applyProtection="1">
      <alignment horizontal="center"/>
      <protection/>
    </xf>
    <xf numFmtId="37" fontId="9" fillId="4" borderId="13" xfId="0" applyNumberFormat="1" applyFont="1" applyFill="1" applyBorder="1" applyAlignment="1" applyProtection="1">
      <alignment horizontal="center"/>
      <protection/>
    </xf>
    <xf numFmtId="37" fontId="9" fillId="0" borderId="6" xfId="0" applyNumberFormat="1" applyFont="1" applyBorder="1" applyAlignment="1" applyProtection="1">
      <alignment horizontal="center"/>
      <protection/>
    </xf>
    <xf numFmtId="37" fontId="9" fillId="0" borderId="11" xfId="0" applyNumberFormat="1" applyFont="1" applyBorder="1" applyAlignment="1" applyProtection="1">
      <alignment horizontal="center"/>
      <protection/>
    </xf>
    <xf numFmtId="3" fontId="18" fillId="0" borderId="0" xfId="0" applyNumberFormat="1" applyFont="1" applyAlignment="1">
      <alignment horizontal="center"/>
    </xf>
    <xf numFmtId="3" fontId="13" fillId="0" borderId="0" xfId="0" applyNumberFormat="1" applyFont="1" applyAlignment="1">
      <alignment horizontal="center"/>
    </xf>
    <xf numFmtId="3" fontId="16"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port\FTE%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 val="Table 5a"/>
      <sheetName val="Table 5b"/>
      <sheetName val="Table 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Z651"/>
  <sheetViews>
    <sheetView showGridLines="0" zoomScale="75" zoomScaleNormal="75" workbookViewId="0" topLeftCell="A1">
      <pane xSplit="4" ySplit="2" topLeftCell="O602" activePane="bottomRight" state="frozen"/>
      <selection pane="topLeft" activeCell="A1" sqref="A1"/>
      <selection pane="topRight" activeCell="E1" sqref="E1"/>
      <selection pane="bottomLeft" activeCell="A3" sqref="A3"/>
      <selection pane="bottomRight" activeCell="G577" sqref="G577"/>
    </sheetView>
  </sheetViews>
  <sheetFormatPr defaultColWidth="9.33203125" defaultRowHeight="12.75"/>
  <cols>
    <col min="1" max="1" width="8" style="2" customWidth="1"/>
    <col min="2" max="2" width="13" style="2" customWidth="1"/>
    <col min="3" max="3" width="9.66015625" style="4" customWidth="1"/>
    <col min="4" max="4" width="9" style="5" customWidth="1"/>
    <col min="5" max="5" width="5.83203125" style="5" customWidth="1"/>
    <col min="6" max="6" width="11.83203125" style="7" customWidth="1"/>
    <col min="7" max="7" width="11.5" style="7" bestFit="1" customWidth="1"/>
    <col min="8" max="8" width="10.5" style="7" bestFit="1" customWidth="1"/>
    <col min="9" max="10" width="11.5" style="7" bestFit="1" customWidth="1"/>
    <col min="11" max="11" width="9" style="7" bestFit="1" customWidth="1"/>
    <col min="12" max="14" width="10" style="7" bestFit="1" customWidth="1"/>
    <col min="15" max="15" width="12.16015625" style="7" customWidth="1"/>
    <col min="16" max="19" width="10.5" style="7" bestFit="1" customWidth="1"/>
    <col min="20" max="20" width="11.5" style="7" bestFit="1" customWidth="1"/>
    <col min="21" max="21" width="8.83203125" style="7" customWidth="1"/>
    <col min="22" max="24" width="9" style="7" bestFit="1" customWidth="1"/>
    <col min="25" max="25" width="10" style="7" bestFit="1" customWidth="1"/>
    <col min="26" max="35" width="8.83203125" style="7" customWidth="1"/>
    <col min="36" max="16384" width="8.83203125" style="2" customWidth="1"/>
  </cols>
  <sheetData>
    <row r="1" spans="2:20" s="1" customFormat="1" ht="15">
      <c r="B1" s="101"/>
      <c r="C1" s="86" t="s">
        <v>69</v>
      </c>
      <c r="D1" s="102" t="s">
        <v>70</v>
      </c>
      <c r="E1" s="68"/>
      <c r="F1" s="103" t="s">
        <v>71</v>
      </c>
      <c r="G1" s="103"/>
      <c r="H1" s="103"/>
      <c r="I1" s="103"/>
      <c r="J1" s="103"/>
      <c r="K1" s="104" t="s">
        <v>72</v>
      </c>
      <c r="L1" s="105"/>
      <c r="M1" s="105"/>
      <c r="N1" s="105"/>
      <c r="O1" s="105"/>
      <c r="P1" s="104" t="s">
        <v>73</v>
      </c>
      <c r="Q1" s="106"/>
      <c r="R1" s="106"/>
      <c r="S1" s="106"/>
      <c r="T1" s="107"/>
    </row>
    <row r="2" spans="1:20" s="1" customFormat="1" ht="12.75">
      <c r="A2" s="25"/>
      <c r="B2" s="108" t="s">
        <v>74</v>
      </c>
      <c r="C2" s="99" t="s">
        <v>75</v>
      </c>
      <c r="D2" s="109" t="s">
        <v>76</v>
      </c>
      <c r="E2" s="96" t="s">
        <v>66</v>
      </c>
      <c r="F2" s="110" t="s">
        <v>77</v>
      </c>
      <c r="G2" s="110" t="s">
        <v>78</v>
      </c>
      <c r="H2" s="110" t="s">
        <v>79</v>
      </c>
      <c r="I2" s="111" t="s">
        <v>80</v>
      </c>
      <c r="J2" s="111" t="s">
        <v>81</v>
      </c>
      <c r="K2" s="110" t="s">
        <v>77</v>
      </c>
      <c r="L2" s="110" t="s">
        <v>78</v>
      </c>
      <c r="M2" s="110" t="s">
        <v>79</v>
      </c>
      <c r="N2" s="111" t="s">
        <v>80</v>
      </c>
      <c r="O2" s="112" t="s">
        <v>81</v>
      </c>
      <c r="P2" s="110" t="s">
        <v>77</v>
      </c>
      <c r="Q2" s="110" t="s">
        <v>78</v>
      </c>
      <c r="R2" s="110" t="s">
        <v>79</v>
      </c>
      <c r="S2" s="111" t="s">
        <v>80</v>
      </c>
      <c r="T2" s="112" t="s">
        <v>81</v>
      </c>
    </row>
    <row r="3" spans="1:20" ht="9.75">
      <c r="A3" s="2" t="s">
        <v>131</v>
      </c>
      <c r="B3" s="2" t="s">
        <v>82</v>
      </c>
      <c r="C3" s="4">
        <v>100858</v>
      </c>
      <c r="D3" s="5">
        <v>1</v>
      </c>
      <c r="E3" s="5" t="s">
        <v>875</v>
      </c>
      <c r="F3" s="7">
        <v>168753</v>
      </c>
      <c r="G3" s="7">
        <v>157529</v>
      </c>
      <c r="H3" s="7">
        <v>61886</v>
      </c>
      <c r="I3" s="7">
        <v>179017</v>
      </c>
      <c r="J3" s="7">
        <f>SUM(F3:I3)</f>
        <v>567185</v>
      </c>
      <c r="K3" s="2"/>
      <c r="O3" s="7">
        <f>SUM(K3:N3)</f>
        <v>0</v>
      </c>
      <c r="P3" s="7">
        <v>13603</v>
      </c>
      <c r="Q3" s="7">
        <v>13152</v>
      </c>
      <c r="R3" s="7">
        <v>10804</v>
      </c>
      <c r="S3" s="7">
        <v>16094</v>
      </c>
      <c r="T3" s="7">
        <f>SUM(P3:S3)</f>
        <v>53653</v>
      </c>
    </row>
    <row r="4" spans="1:20" ht="9.75">
      <c r="A4" s="2" t="s">
        <v>131</v>
      </c>
      <c r="B4" s="2" t="s">
        <v>83</v>
      </c>
      <c r="C4" s="4">
        <v>100751</v>
      </c>
      <c r="D4" s="5">
        <v>1</v>
      </c>
      <c r="E4" s="5" t="s">
        <v>875</v>
      </c>
      <c r="G4" s="7">
        <v>178780</v>
      </c>
      <c r="H4" s="7">
        <v>46607</v>
      </c>
      <c r="I4" s="7">
        <v>192298</v>
      </c>
      <c r="J4" s="7">
        <f aca="true" t="shared" si="0" ref="J4:J67">SUM(F4:I4)</f>
        <v>417685</v>
      </c>
      <c r="O4" s="7">
        <f aca="true" t="shared" si="1" ref="O4:O67">SUM(K4:N4)</f>
        <v>0</v>
      </c>
      <c r="Q4" s="7">
        <v>32156</v>
      </c>
      <c r="R4" s="7">
        <v>15597</v>
      </c>
      <c r="S4" s="7">
        <v>33369</v>
      </c>
      <c r="T4" s="7">
        <f aca="true" t="shared" si="2" ref="T4:T67">SUM(P4:S4)</f>
        <v>81122</v>
      </c>
    </row>
    <row r="5" spans="1:20" ht="9.75">
      <c r="A5" s="2" t="s">
        <v>131</v>
      </c>
      <c r="B5" s="2" t="s">
        <v>84</v>
      </c>
      <c r="C5" s="4">
        <v>100663</v>
      </c>
      <c r="D5" s="5">
        <v>1</v>
      </c>
      <c r="E5" s="5" t="s">
        <v>875</v>
      </c>
      <c r="F5" s="215">
        <v>78129</v>
      </c>
      <c r="G5" s="215">
        <v>71664</v>
      </c>
      <c r="H5" s="215">
        <v>35324</v>
      </c>
      <c r="I5" s="215">
        <v>74605</v>
      </c>
      <c r="J5" s="7">
        <f t="shared" si="0"/>
        <v>259722</v>
      </c>
      <c r="O5" s="7">
        <f t="shared" si="1"/>
        <v>0</v>
      </c>
      <c r="P5" s="215">
        <v>10459</v>
      </c>
      <c r="Q5" s="215">
        <v>10232</v>
      </c>
      <c r="R5" s="215">
        <v>9558</v>
      </c>
      <c r="S5" s="215">
        <v>10232</v>
      </c>
      <c r="T5" s="7">
        <f t="shared" si="2"/>
        <v>40481</v>
      </c>
    </row>
    <row r="6" spans="1:20" ht="9.75">
      <c r="A6" s="2" t="s">
        <v>131</v>
      </c>
      <c r="B6" s="2" t="s">
        <v>87</v>
      </c>
      <c r="C6" s="4">
        <v>100706</v>
      </c>
      <c r="D6" s="5">
        <v>2</v>
      </c>
      <c r="E6" s="5" t="s">
        <v>875</v>
      </c>
      <c r="G6" s="7">
        <v>45920</v>
      </c>
      <c r="H6" s="7">
        <v>15232</v>
      </c>
      <c r="I6" s="7">
        <v>52944</v>
      </c>
      <c r="J6" s="7">
        <f t="shared" si="0"/>
        <v>114096</v>
      </c>
      <c r="O6" s="7">
        <f t="shared" si="1"/>
        <v>0</v>
      </c>
      <c r="Q6" s="7">
        <v>7305</v>
      </c>
      <c r="R6" s="7">
        <v>5504</v>
      </c>
      <c r="S6" s="7">
        <v>8483</v>
      </c>
      <c r="T6" s="7">
        <f t="shared" si="2"/>
        <v>21292</v>
      </c>
    </row>
    <row r="7" spans="1:20" ht="9.75">
      <c r="A7" s="2" t="s">
        <v>131</v>
      </c>
      <c r="B7" s="2" t="s">
        <v>85</v>
      </c>
      <c r="C7" s="4">
        <v>100654</v>
      </c>
      <c r="D7" s="5">
        <v>3</v>
      </c>
      <c r="E7" s="5" t="s">
        <v>875</v>
      </c>
      <c r="G7" s="7">
        <v>50995</v>
      </c>
      <c r="H7" s="7">
        <v>10092</v>
      </c>
      <c r="I7" s="7">
        <v>57977</v>
      </c>
      <c r="J7" s="7">
        <f t="shared" si="0"/>
        <v>119064</v>
      </c>
      <c r="O7" s="7">
        <f t="shared" si="1"/>
        <v>0</v>
      </c>
      <c r="Q7" s="7">
        <v>7681</v>
      </c>
      <c r="R7" s="7">
        <v>5289</v>
      </c>
      <c r="S7" s="7">
        <v>7352</v>
      </c>
      <c r="T7" s="7">
        <f t="shared" si="2"/>
        <v>20322</v>
      </c>
    </row>
    <row r="8" spans="1:20" ht="9.75">
      <c r="A8" s="2" t="s">
        <v>131</v>
      </c>
      <c r="B8" s="2" t="s">
        <v>86</v>
      </c>
      <c r="C8" s="4">
        <v>101480</v>
      </c>
      <c r="D8" s="5">
        <v>3</v>
      </c>
      <c r="E8" s="5" t="s">
        <v>875</v>
      </c>
      <c r="G8" s="7">
        <v>80676</v>
      </c>
      <c r="H8" s="7">
        <v>28516</v>
      </c>
      <c r="I8" s="7">
        <v>85039</v>
      </c>
      <c r="J8" s="7">
        <f t="shared" si="0"/>
        <v>194231</v>
      </c>
      <c r="O8" s="7">
        <f t="shared" si="1"/>
        <v>0</v>
      </c>
      <c r="Q8" s="7">
        <v>6704</v>
      </c>
      <c r="R8" s="7">
        <v>7232</v>
      </c>
      <c r="S8" s="7">
        <v>6929</v>
      </c>
      <c r="T8" s="7">
        <f t="shared" si="2"/>
        <v>20865</v>
      </c>
    </row>
    <row r="9" spans="1:20" ht="9.75">
      <c r="A9" s="2" t="s">
        <v>131</v>
      </c>
      <c r="B9" s="2" t="s">
        <v>88</v>
      </c>
      <c r="C9" s="4">
        <v>102094</v>
      </c>
      <c r="D9" s="5">
        <v>3</v>
      </c>
      <c r="E9" s="5" t="s">
        <v>875</v>
      </c>
      <c r="F9" s="7">
        <v>71596</v>
      </c>
      <c r="G9" s="7">
        <v>64564</v>
      </c>
      <c r="H9" s="7">
        <v>17266</v>
      </c>
      <c r="I9" s="7">
        <v>139867</v>
      </c>
      <c r="J9" s="7">
        <f t="shared" si="0"/>
        <v>293293</v>
      </c>
      <c r="O9" s="7">
        <f t="shared" si="1"/>
        <v>0</v>
      </c>
      <c r="P9" s="7">
        <v>5782</v>
      </c>
      <c r="Q9" s="7">
        <v>5487</v>
      </c>
      <c r="R9" s="7">
        <v>3958</v>
      </c>
      <c r="S9" s="7">
        <v>6791</v>
      </c>
      <c r="T9" s="7">
        <f t="shared" si="2"/>
        <v>22018</v>
      </c>
    </row>
    <row r="10" spans="1:20" ht="9.75">
      <c r="A10" s="2" t="s">
        <v>131</v>
      </c>
      <c r="B10" s="2" t="s">
        <v>89</v>
      </c>
      <c r="C10" s="4">
        <v>100830</v>
      </c>
      <c r="D10" s="5">
        <v>4</v>
      </c>
      <c r="E10" s="5" t="s">
        <v>875</v>
      </c>
      <c r="F10" s="7">
        <v>38553</v>
      </c>
      <c r="G10" s="7">
        <v>35725</v>
      </c>
      <c r="H10" s="7">
        <v>19984</v>
      </c>
      <c r="I10" s="7">
        <v>40950</v>
      </c>
      <c r="J10" s="7">
        <f t="shared" si="0"/>
        <v>135212</v>
      </c>
      <c r="O10" s="7">
        <f t="shared" si="1"/>
        <v>0</v>
      </c>
      <c r="P10" s="7">
        <v>4399</v>
      </c>
      <c r="Q10" s="7">
        <v>4164</v>
      </c>
      <c r="R10" s="7">
        <v>4086</v>
      </c>
      <c r="S10" s="7">
        <v>3834</v>
      </c>
      <c r="T10" s="7">
        <f t="shared" si="2"/>
        <v>16483</v>
      </c>
    </row>
    <row r="11" spans="1:20" ht="9.75">
      <c r="A11" s="2" t="s">
        <v>131</v>
      </c>
      <c r="B11" s="213" t="s">
        <v>90</v>
      </c>
      <c r="C11" s="4">
        <v>102368</v>
      </c>
      <c r="D11" s="5">
        <v>4</v>
      </c>
      <c r="E11" s="5" t="s">
        <v>875</v>
      </c>
      <c r="F11" s="215">
        <v>46942</v>
      </c>
      <c r="G11" s="7">
        <v>43108</v>
      </c>
      <c r="H11" s="7">
        <v>16999</v>
      </c>
      <c r="I11" s="215">
        <v>50908</v>
      </c>
      <c r="J11" s="7">
        <f t="shared" si="0"/>
        <v>157957</v>
      </c>
      <c r="O11" s="7">
        <f t="shared" si="1"/>
        <v>0</v>
      </c>
      <c r="P11" s="215">
        <v>9374</v>
      </c>
      <c r="Q11" s="7">
        <v>6486</v>
      </c>
      <c r="R11" s="7">
        <v>9721</v>
      </c>
      <c r="S11" s="215">
        <v>13755</v>
      </c>
      <c r="T11" s="7">
        <f t="shared" si="2"/>
        <v>39336</v>
      </c>
    </row>
    <row r="12" spans="1:26" ht="9.75">
      <c r="A12" s="2" t="s">
        <v>131</v>
      </c>
      <c r="B12" s="2" t="s">
        <v>91</v>
      </c>
      <c r="C12" s="4">
        <v>101709</v>
      </c>
      <c r="D12" s="5">
        <v>4</v>
      </c>
      <c r="E12" s="5" t="s">
        <v>875</v>
      </c>
      <c r="G12" s="7">
        <v>32978</v>
      </c>
      <c r="H12" s="7">
        <v>8106</v>
      </c>
      <c r="I12" s="7">
        <v>36543</v>
      </c>
      <c r="J12" s="7">
        <f t="shared" si="0"/>
        <v>77627</v>
      </c>
      <c r="O12" s="7">
        <f t="shared" si="1"/>
        <v>0</v>
      </c>
      <c r="Q12" s="7">
        <v>2330</v>
      </c>
      <c r="R12" s="7">
        <v>2863</v>
      </c>
      <c r="S12" s="7">
        <v>2534</v>
      </c>
      <c r="T12" s="7">
        <f t="shared" si="2"/>
        <v>7727</v>
      </c>
      <c r="Z12" s="216"/>
    </row>
    <row r="13" spans="1:26" ht="9.75">
      <c r="A13" s="2" t="s">
        <v>131</v>
      </c>
      <c r="B13" s="2" t="s">
        <v>95</v>
      </c>
      <c r="C13" s="4">
        <v>101879</v>
      </c>
      <c r="D13" s="5">
        <v>4</v>
      </c>
      <c r="E13" s="5" t="s">
        <v>875</v>
      </c>
      <c r="G13" s="7">
        <v>58998</v>
      </c>
      <c r="H13" s="7">
        <v>12288</v>
      </c>
      <c r="I13" s="7">
        <v>66616</v>
      </c>
      <c r="J13" s="7">
        <f t="shared" si="0"/>
        <v>137902</v>
      </c>
      <c r="O13" s="7">
        <f t="shared" si="1"/>
        <v>0</v>
      </c>
      <c r="Q13" s="7">
        <v>3277</v>
      </c>
      <c r="R13" s="7">
        <v>3251</v>
      </c>
      <c r="S13" s="7">
        <v>3402</v>
      </c>
      <c r="T13" s="7">
        <f t="shared" si="2"/>
        <v>9930</v>
      </c>
      <c r="Z13" s="217"/>
    </row>
    <row r="14" spans="1:26" ht="9.75">
      <c r="A14" s="2" t="s">
        <v>131</v>
      </c>
      <c r="B14" s="2" t="s">
        <v>92</v>
      </c>
      <c r="C14" s="4">
        <v>100724</v>
      </c>
      <c r="D14" s="5">
        <v>5</v>
      </c>
      <c r="E14" s="5" t="s">
        <v>875</v>
      </c>
      <c r="G14" s="7">
        <v>60683</v>
      </c>
      <c r="H14" s="7">
        <v>16171</v>
      </c>
      <c r="I14" s="7">
        <v>64589</v>
      </c>
      <c r="J14" s="7">
        <f t="shared" si="0"/>
        <v>141443</v>
      </c>
      <c r="O14" s="7">
        <f t="shared" si="1"/>
        <v>0</v>
      </c>
      <c r="Q14" s="7">
        <v>3716</v>
      </c>
      <c r="R14" s="7">
        <v>4052</v>
      </c>
      <c r="S14" s="7">
        <v>3606</v>
      </c>
      <c r="T14" s="7">
        <f t="shared" si="2"/>
        <v>11374</v>
      </c>
      <c r="Z14" s="217"/>
    </row>
    <row r="15" spans="1:20" ht="9.75">
      <c r="A15" s="2" t="s">
        <v>131</v>
      </c>
      <c r="B15" s="213" t="s">
        <v>93</v>
      </c>
      <c r="C15" s="4">
        <v>102322</v>
      </c>
      <c r="D15" s="5">
        <v>5</v>
      </c>
      <c r="E15" s="5" t="s">
        <v>875</v>
      </c>
      <c r="F15" s="215">
        <v>13358</v>
      </c>
      <c r="G15" s="7">
        <v>11792</v>
      </c>
      <c r="H15" s="7">
        <v>8460</v>
      </c>
      <c r="I15" s="215">
        <v>14180</v>
      </c>
      <c r="J15" s="7">
        <f t="shared" si="0"/>
        <v>47790</v>
      </c>
      <c r="O15" s="7">
        <f t="shared" si="1"/>
        <v>0</v>
      </c>
      <c r="P15" s="215">
        <v>2350</v>
      </c>
      <c r="Q15" s="7">
        <v>2248</v>
      </c>
      <c r="R15" s="7">
        <v>2070</v>
      </c>
      <c r="S15" s="215">
        <v>2462</v>
      </c>
      <c r="T15" s="7">
        <f t="shared" si="2"/>
        <v>9130</v>
      </c>
    </row>
    <row r="16" spans="1:20" ht="9.75">
      <c r="A16" s="2" t="s">
        <v>131</v>
      </c>
      <c r="B16" s="214" t="s">
        <v>94</v>
      </c>
      <c r="C16" s="4">
        <v>102368</v>
      </c>
      <c r="D16" s="5">
        <v>5</v>
      </c>
      <c r="E16" s="5" t="s">
        <v>875</v>
      </c>
      <c r="F16" s="7">
        <v>16428</v>
      </c>
      <c r="G16" s="7">
        <v>16329</v>
      </c>
      <c r="H16" s="7">
        <v>11243</v>
      </c>
      <c r="I16" s="7">
        <v>17369</v>
      </c>
      <c r="J16" s="7">
        <f t="shared" si="0"/>
        <v>61369</v>
      </c>
      <c r="O16" s="7">
        <f t="shared" si="1"/>
        <v>0</v>
      </c>
      <c r="P16" s="7">
        <v>2440</v>
      </c>
      <c r="Q16" s="7">
        <v>2103</v>
      </c>
      <c r="R16" s="7">
        <v>1957</v>
      </c>
      <c r="S16" s="7">
        <v>2391</v>
      </c>
      <c r="T16" s="7">
        <f t="shared" si="2"/>
        <v>8891</v>
      </c>
    </row>
    <row r="17" spans="1:20" ht="9.75">
      <c r="A17" s="2" t="s">
        <v>131</v>
      </c>
      <c r="B17" s="2" t="s">
        <v>96</v>
      </c>
      <c r="C17" s="4">
        <v>101587</v>
      </c>
      <c r="D17" s="5">
        <v>5</v>
      </c>
      <c r="E17" s="5" t="s">
        <v>875</v>
      </c>
      <c r="F17" s="7">
        <v>16216</v>
      </c>
      <c r="G17" s="7">
        <v>15113</v>
      </c>
      <c r="H17" s="7">
        <v>5435</v>
      </c>
      <c r="I17" s="7">
        <v>17103</v>
      </c>
      <c r="J17" s="7">
        <f t="shared" si="0"/>
        <v>53867</v>
      </c>
      <c r="O17" s="7">
        <f t="shared" si="1"/>
        <v>0</v>
      </c>
      <c r="P17" s="7">
        <v>898</v>
      </c>
      <c r="Q17" s="7">
        <v>906</v>
      </c>
      <c r="R17" s="7">
        <v>1643</v>
      </c>
      <c r="S17" s="7">
        <v>1259</v>
      </c>
      <c r="T17" s="7">
        <f t="shared" si="2"/>
        <v>4706</v>
      </c>
    </row>
    <row r="18" spans="1:20" ht="9.75">
      <c r="A18" s="2" t="s">
        <v>131</v>
      </c>
      <c r="B18" s="2" t="s">
        <v>97</v>
      </c>
      <c r="C18" s="4">
        <v>100812</v>
      </c>
      <c r="D18" s="5">
        <v>6</v>
      </c>
      <c r="E18" s="5" t="s">
        <v>875</v>
      </c>
      <c r="F18" s="7">
        <v>20589</v>
      </c>
      <c r="G18" s="7">
        <v>21604</v>
      </c>
      <c r="H18" s="7">
        <v>16396</v>
      </c>
      <c r="I18" s="7">
        <v>25690</v>
      </c>
      <c r="J18" s="7">
        <f t="shared" si="0"/>
        <v>84279</v>
      </c>
      <c r="O18" s="7">
        <f t="shared" si="1"/>
        <v>0</v>
      </c>
      <c r="T18" s="7">
        <f t="shared" si="2"/>
        <v>0</v>
      </c>
    </row>
    <row r="19" spans="1:20" ht="9.75">
      <c r="A19" s="2" t="s">
        <v>131</v>
      </c>
      <c r="B19" s="2" t="s">
        <v>98</v>
      </c>
      <c r="C19" s="4">
        <v>101949</v>
      </c>
      <c r="D19" s="5">
        <v>7</v>
      </c>
      <c r="E19" s="5" t="s">
        <v>875</v>
      </c>
      <c r="F19" s="7">
        <v>11745.2539</v>
      </c>
      <c r="G19" s="7">
        <v>10780</v>
      </c>
      <c r="H19" s="7">
        <v>9259</v>
      </c>
      <c r="I19" s="7">
        <v>14989</v>
      </c>
      <c r="J19" s="7">
        <f t="shared" si="0"/>
        <v>46773.253899999996</v>
      </c>
      <c r="O19" s="7">
        <f t="shared" si="1"/>
        <v>0</v>
      </c>
      <c r="T19" s="7">
        <f t="shared" si="2"/>
        <v>0</v>
      </c>
    </row>
    <row r="20" spans="1:20" ht="9.75">
      <c r="A20" s="2" t="s">
        <v>131</v>
      </c>
      <c r="B20" s="2" t="s">
        <v>99</v>
      </c>
      <c r="C20" s="4">
        <v>9134</v>
      </c>
      <c r="D20" s="5">
        <v>7</v>
      </c>
      <c r="E20" s="5" t="s">
        <v>875</v>
      </c>
      <c r="F20" s="7">
        <v>30994.883</v>
      </c>
      <c r="G20" s="7">
        <v>30093.333333333332</v>
      </c>
      <c r="H20" s="7">
        <v>28246</v>
      </c>
      <c r="I20" s="7">
        <v>43961</v>
      </c>
      <c r="J20" s="7">
        <f t="shared" si="0"/>
        <v>133295.21633333334</v>
      </c>
      <c r="O20" s="7">
        <f t="shared" si="1"/>
        <v>0</v>
      </c>
      <c r="T20" s="7">
        <f t="shared" si="2"/>
        <v>0</v>
      </c>
    </row>
    <row r="21" spans="1:20" ht="9.75">
      <c r="A21" s="2" t="s">
        <v>131</v>
      </c>
      <c r="B21" s="2" t="s">
        <v>100</v>
      </c>
      <c r="C21" s="4">
        <v>102030</v>
      </c>
      <c r="D21" s="5">
        <v>7</v>
      </c>
      <c r="E21" s="5" t="s">
        <v>875</v>
      </c>
      <c r="F21" s="7">
        <v>28812.1072</v>
      </c>
      <c r="G21" s="7">
        <v>27237.333333333332</v>
      </c>
      <c r="H21" s="7">
        <v>26658</v>
      </c>
      <c r="I21" s="7">
        <v>36205</v>
      </c>
      <c r="J21" s="7">
        <f t="shared" si="0"/>
        <v>118912.44053333333</v>
      </c>
      <c r="O21" s="7">
        <f t="shared" si="1"/>
        <v>0</v>
      </c>
      <c r="T21" s="7">
        <f t="shared" si="2"/>
        <v>0</v>
      </c>
    </row>
    <row r="22" spans="1:20" ht="9.75">
      <c r="A22" s="2" t="s">
        <v>131</v>
      </c>
      <c r="B22" s="2" t="s">
        <v>101</v>
      </c>
      <c r="C22" s="4">
        <v>100760</v>
      </c>
      <c r="D22" s="5">
        <v>7</v>
      </c>
      <c r="E22" s="5" t="s">
        <v>875</v>
      </c>
      <c r="F22" s="7">
        <v>14896.0781</v>
      </c>
      <c r="G22" s="7">
        <v>12911.333333333334</v>
      </c>
      <c r="H22" s="7">
        <v>12021</v>
      </c>
      <c r="I22" s="7">
        <v>17016</v>
      </c>
      <c r="J22" s="7">
        <f t="shared" si="0"/>
        <v>56844.411433333335</v>
      </c>
      <c r="O22" s="7">
        <f t="shared" si="1"/>
        <v>0</v>
      </c>
      <c r="T22" s="7">
        <f t="shared" si="2"/>
        <v>0</v>
      </c>
    </row>
    <row r="23" spans="1:20" ht="9.75">
      <c r="A23" s="2" t="s">
        <v>131</v>
      </c>
      <c r="B23" s="2" t="s">
        <v>102</v>
      </c>
      <c r="C23" s="4">
        <v>101028</v>
      </c>
      <c r="D23" s="5">
        <v>7</v>
      </c>
      <c r="E23" s="5" t="s">
        <v>875</v>
      </c>
      <c r="F23" s="7">
        <v>14204.0435</v>
      </c>
      <c r="G23" s="7">
        <v>12990</v>
      </c>
      <c r="H23" s="7">
        <v>11545</v>
      </c>
      <c r="I23" s="7">
        <v>16346</v>
      </c>
      <c r="J23" s="7">
        <f t="shared" si="0"/>
        <v>55085.0435</v>
      </c>
      <c r="O23" s="7">
        <f t="shared" si="1"/>
        <v>0</v>
      </c>
      <c r="T23" s="7">
        <f t="shared" si="2"/>
        <v>0</v>
      </c>
    </row>
    <row r="24" spans="1:20" ht="9.75">
      <c r="A24" s="2" t="s">
        <v>131</v>
      </c>
      <c r="B24" s="2" t="s">
        <v>103</v>
      </c>
      <c r="C24" s="4">
        <v>101143</v>
      </c>
      <c r="D24" s="5">
        <v>7</v>
      </c>
      <c r="E24" s="5" t="s">
        <v>875</v>
      </c>
      <c r="F24" s="7">
        <v>12655.2994</v>
      </c>
      <c r="G24" s="7">
        <v>12268</v>
      </c>
      <c r="H24" s="7">
        <v>10856</v>
      </c>
      <c r="I24" s="7">
        <v>16812</v>
      </c>
      <c r="J24" s="7">
        <f t="shared" si="0"/>
        <v>52591.2994</v>
      </c>
      <c r="O24" s="7">
        <f t="shared" si="1"/>
        <v>0</v>
      </c>
      <c r="T24" s="7">
        <f t="shared" si="2"/>
        <v>0</v>
      </c>
    </row>
    <row r="25" spans="1:20" ht="9.75">
      <c r="A25" s="2" t="s">
        <v>131</v>
      </c>
      <c r="B25" s="2" t="s">
        <v>104</v>
      </c>
      <c r="C25" s="4">
        <v>101240</v>
      </c>
      <c r="D25" s="5">
        <v>7</v>
      </c>
      <c r="E25" s="5" t="s">
        <v>875</v>
      </c>
      <c r="F25" s="7">
        <v>36325.8162</v>
      </c>
      <c r="G25" s="7">
        <v>35975.333333333336</v>
      </c>
      <c r="H25" s="7">
        <v>32238</v>
      </c>
      <c r="I25" s="7">
        <v>50862</v>
      </c>
      <c r="J25" s="7">
        <f t="shared" si="0"/>
        <v>155401.14953333334</v>
      </c>
      <c r="O25" s="7">
        <f t="shared" si="1"/>
        <v>0</v>
      </c>
      <c r="T25" s="7">
        <f t="shared" si="2"/>
        <v>0</v>
      </c>
    </row>
    <row r="26" spans="1:20" ht="9.75">
      <c r="A26" s="2" t="s">
        <v>131</v>
      </c>
      <c r="B26" s="2" t="s">
        <v>106</v>
      </c>
      <c r="C26" s="4">
        <v>101286</v>
      </c>
      <c r="D26" s="5">
        <v>7</v>
      </c>
      <c r="E26" s="5" t="s">
        <v>875</v>
      </c>
      <c r="F26" s="7">
        <v>26930.6798</v>
      </c>
      <c r="G26" s="7">
        <v>24440.666666666668</v>
      </c>
      <c r="H26" s="7">
        <v>24092</v>
      </c>
      <c r="I26" s="7">
        <v>32960</v>
      </c>
      <c r="J26" s="7">
        <f t="shared" si="0"/>
        <v>108423.34646666667</v>
      </c>
      <c r="O26" s="7">
        <f t="shared" si="1"/>
        <v>0</v>
      </c>
      <c r="T26" s="7">
        <f t="shared" si="2"/>
        <v>0</v>
      </c>
    </row>
    <row r="27" spans="1:20" ht="9.75">
      <c r="A27" s="2" t="s">
        <v>131</v>
      </c>
      <c r="B27" s="2" t="s">
        <v>105</v>
      </c>
      <c r="C27" s="4">
        <v>131301</v>
      </c>
      <c r="D27" s="5">
        <v>7</v>
      </c>
      <c r="E27" s="5" t="s">
        <v>875</v>
      </c>
      <c r="F27" s="7">
        <v>14280.714</v>
      </c>
      <c r="G27" s="7">
        <v>12970.666666666666</v>
      </c>
      <c r="H27" s="7">
        <v>14055</v>
      </c>
      <c r="I27" s="7">
        <v>17168</v>
      </c>
      <c r="J27" s="7">
        <f t="shared" si="0"/>
        <v>58474.380666666664</v>
      </c>
      <c r="O27" s="7">
        <f t="shared" si="1"/>
        <v>0</v>
      </c>
      <c r="T27" s="7">
        <f t="shared" si="2"/>
        <v>0</v>
      </c>
    </row>
    <row r="28" spans="1:20" ht="9.75">
      <c r="A28" s="2" t="s">
        <v>131</v>
      </c>
      <c r="B28" s="2" t="s">
        <v>107</v>
      </c>
      <c r="C28" s="4">
        <v>101161</v>
      </c>
      <c r="D28" s="5">
        <v>7</v>
      </c>
      <c r="E28" s="5" t="s">
        <v>875</v>
      </c>
      <c r="F28" s="7">
        <v>23467.1733</v>
      </c>
      <c r="G28" s="7">
        <v>21268.666666666668</v>
      </c>
      <c r="H28" s="7">
        <v>17606</v>
      </c>
      <c r="I28" s="7">
        <v>30134</v>
      </c>
      <c r="J28" s="7">
        <f t="shared" si="0"/>
        <v>92475.83996666667</v>
      </c>
      <c r="O28" s="7">
        <f t="shared" si="1"/>
        <v>0</v>
      </c>
      <c r="T28" s="7">
        <f t="shared" si="2"/>
        <v>0</v>
      </c>
    </row>
    <row r="29" spans="1:20" ht="9.75">
      <c r="A29" s="2" t="s">
        <v>131</v>
      </c>
      <c r="B29" s="2" t="s">
        <v>108</v>
      </c>
      <c r="C29" s="4">
        <v>101499</v>
      </c>
      <c r="D29" s="5">
        <v>7</v>
      </c>
      <c r="E29" s="5" t="s">
        <v>875</v>
      </c>
      <c r="F29" s="7">
        <v>12339.2836</v>
      </c>
      <c r="G29" s="7">
        <v>11279.333333333334</v>
      </c>
      <c r="H29" s="7">
        <v>10917</v>
      </c>
      <c r="I29" s="7">
        <v>14563</v>
      </c>
      <c r="J29" s="7">
        <f t="shared" si="0"/>
        <v>49098.61693333334</v>
      </c>
      <c r="O29" s="7">
        <f t="shared" si="1"/>
        <v>0</v>
      </c>
      <c r="T29" s="7">
        <f t="shared" si="2"/>
        <v>0</v>
      </c>
    </row>
    <row r="30" spans="1:20" ht="9.75">
      <c r="A30" s="2" t="s">
        <v>131</v>
      </c>
      <c r="B30" s="2" t="s">
        <v>109</v>
      </c>
      <c r="C30" s="4">
        <v>101505</v>
      </c>
      <c r="D30" s="5">
        <v>7</v>
      </c>
      <c r="E30" s="5" t="s">
        <v>875</v>
      </c>
      <c r="F30" s="7">
        <v>38334.5833</v>
      </c>
      <c r="G30" s="7">
        <v>34458.666666666664</v>
      </c>
      <c r="H30" s="7">
        <v>31965</v>
      </c>
      <c r="I30" s="7">
        <v>46985</v>
      </c>
      <c r="J30" s="7">
        <f t="shared" si="0"/>
        <v>151743.24996666666</v>
      </c>
      <c r="O30" s="7">
        <f t="shared" si="1"/>
        <v>0</v>
      </c>
      <c r="T30" s="7">
        <f t="shared" si="2"/>
        <v>0</v>
      </c>
    </row>
    <row r="31" spans="1:20" ht="9.75">
      <c r="A31" s="2" t="s">
        <v>131</v>
      </c>
      <c r="B31" s="2" t="s">
        <v>110</v>
      </c>
      <c r="C31" s="4">
        <v>101514</v>
      </c>
      <c r="D31" s="5">
        <v>7</v>
      </c>
      <c r="E31" s="5" t="s">
        <v>875</v>
      </c>
      <c r="F31" s="7">
        <v>48206.4102</v>
      </c>
      <c r="G31" s="7">
        <v>49369.333333333336</v>
      </c>
      <c r="H31" s="7">
        <v>34880</v>
      </c>
      <c r="I31" s="7">
        <v>64685</v>
      </c>
      <c r="J31" s="7">
        <f t="shared" si="0"/>
        <v>197140.74353333333</v>
      </c>
      <c r="O31" s="7">
        <f t="shared" si="1"/>
        <v>0</v>
      </c>
      <c r="T31" s="7">
        <f t="shared" si="2"/>
        <v>0</v>
      </c>
    </row>
    <row r="32" spans="1:20" ht="9.75">
      <c r="A32" s="2" t="s">
        <v>131</v>
      </c>
      <c r="B32" s="2" t="s">
        <v>111</v>
      </c>
      <c r="C32" s="4">
        <v>101569</v>
      </c>
      <c r="D32" s="5">
        <v>7</v>
      </c>
      <c r="E32" s="5" t="s">
        <v>875</v>
      </c>
      <c r="F32" s="7">
        <v>12931.9799</v>
      </c>
      <c r="G32" s="7">
        <v>12760</v>
      </c>
      <c r="H32" s="7">
        <v>13052</v>
      </c>
      <c r="I32" s="7">
        <v>15865</v>
      </c>
      <c r="J32" s="7">
        <f t="shared" si="0"/>
        <v>54608.9799</v>
      </c>
      <c r="O32" s="7">
        <f t="shared" si="1"/>
        <v>0</v>
      </c>
      <c r="T32" s="7">
        <f t="shared" si="2"/>
        <v>0</v>
      </c>
    </row>
    <row r="33" spans="1:20" ht="9.75">
      <c r="A33" s="2" t="s">
        <v>131</v>
      </c>
      <c r="B33" s="2" t="s">
        <v>112</v>
      </c>
      <c r="C33" s="4">
        <v>101602</v>
      </c>
      <c r="D33" s="5">
        <v>7</v>
      </c>
      <c r="E33" s="5" t="s">
        <v>875</v>
      </c>
      <c r="F33" s="7">
        <v>7985.0659</v>
      </c>
      <c r="G33" s="7">
        <v>7215.333333333333</v>
      </c>
      <c r="H33" s="7">
        <v>6789</v>
      </c>
      <c r="I33" s="7">
        <v>10189</v>
      </c>
      <c r="J33" s="7">
        <f t="shared" si="0"/>
        <v>32178.399233333334</v>
      </c>
      <c r="O33" s="7">
        <f t="shared" si="1"/>
        <v>0</v>
      </c>
      <c r="T33" s="7">
        <f t="shared" si="2"/>
        <v>0</v>
      </c>
    </row>
    <row r="34" spans="1:20" ht="9.75">
      <c r="A34" s="2" t="s">
        <v>131</v>
      </c>
      <c r="B34" s="2" t="s">
        <v>113</v>
      </c>
      <c r="C34" s="4">
        <v>101897</v>
      </c>
      <c r="D34" s="5">
        <v>7</v>
      </c>
      <c r="E34" s="5" t="s">
        <v>875</v>
      </c>
      <c r="F34" s="7">
        <v>12999.9833</v>
      </c>
      <c r="G34" s="7">
        <v>12204</v>
      </c>
      <c r="H34" s="7">
        <v>9763</v>
      </c>
      <c r="I34" s="7">
        <v>16750</v>
      </c>
      <c r="J34" s="7">
        <f t="shared" si="0"/>
        <v>51716.9833</v>
      </c>
      <c r="O34" s="7">
        <f t="shared" si="1"/>
        <v>0</v>
      </c>
      <c r="T34" s="7">
        <f t="shared" si="2"/>
        <v>0</v>
      </c>
    </row>
    <row r="35" spans="1:20" ht="9.75">
      <c r="A35" s="2" t="s">
        <v>131</v>
      </c>
      <c r="B35" s="2" t="s">
        <v>114</v>
      </c>
      <c r="C35" s="4">
        <v>101903</v>
      </c>
      <c r="D35" s="5">
        <v>7</v>
      </c>
      <c r="E35" s="5" t="s">
        <v>875</v>
      </c>
      <c r="F35" s="7">
        <v>27957.3978</v>
      </c>
      <c r="G35" s="7">
        <v>28453.333333333332</v>
      </c>
      <c r="H35" s="7">
        <v>22420</v>
      </c>
      <c r="I35" s="7">
        <v>36075</v>
      </c>
      <c r="J35" s="7">
        <f t="shared" si="0"/>
        <v>114905.73113333333</v>
      </c>
      <c r="O35" s="7">
        <f t="shared" si="1"/>
        <v>0</v>
      </c>
      <c r="T35" s="7">
        <f t="shared" si="2"/>
        <v>0</v>
      </c>
    </row>
    <row r="36" spans="1:26" ht="9.75">
      <c r="A36" s="2" t="s">
        <v>131</v>
      </c>
      <c r="B36" s="2" t="s">
        <v>115</v>
      </c>
      <c r="C36" s="4">
        <v>102067</v>
      </c>
      <c r="D36" s="5">
        <v>7</v>
      </c>
      <c r="E36" s="5" t="s">
        <v>875</v>
      </c>
      <c r="F36" s="7">
        <v>0</v>
      </c>
      <c r="G36" s="7">
        <v>48671.333333333336</v>
      </c>
      <c r="H36" s="7">
        <v>37717</v>
      </c>
      <c r="I36" s="7">
        <v>52055</v>
      </c>
      <c r="J36" s="7">
        <f t="shared" si="0"/>
        <v>138443.33333333334</v>
      </c>
      <c r="O36" s="7">
        <f t="shared" si="1"/>
        <v>0</v>
      </c>
      <c r="T36" s="7">
        <f t="shared" si="2"/>
        <v>0</v>
      </c>
      <c r="Z36" s="217"/>
    </row>
    <row r="37" spans="1:26" ht="9.75">
      <c r="A37" s="2" t="s">
        <v>131</v>
      </c>
      <c r="B37" s="2" t="s">
        <v>116</v>
      </c>
      <c r="C37" s="4">
        <v>101736</v>
      </c>
      <c r="D37" s="5">
        <v>7</v>
      </c>
      <c r="E37" s="5" t="s">
        <v>875</v>
      </c>
      <c r="F37" s="7">
        <v>0</v>
      </c>
      <c r="G37" s="7">
        <v>0</v>
      </c>
      <c r="J37" s="7">
        <f t="shared" si="0"/>
        <v>0</v>
      </c>
      <c r="O37" s="7">
        <f t="shared" si="1"/>
        <v>0</v>
      </c>
      <c r="T37" s="7">
        <f t="shared" si="2"/>
        <v>0</v>
      </c>
      <c r="Z37" s="217"/>
    </row>
    <row r="38" spans="1:20" ht="9.75">
      <c r="A38" s="2" t="s">
        <v>131</v>
      </c>
      <c r="B38" s="2" t="s">
        <v>117</v>
      </c>
      <c r="C38" s="4">
        <v>102076</v>
      </c>
      <c r="D38" s="5">
        <v>7</v>
      </c>
      <c r="E38" s="5" t="s">
        <v>875</v>
      </c>
      <c r="F38" s="7">
        <v>13458.6729</v>
      </c>
      <c r="G38" s="7">
        <v>12719.333333333334</v>
      </c>
      <c r="H38" s="7">
        <v>7894</v>
      </c>
      <c r="I38" s="7">
        <v>20665</v>
      </c>
      <c r="J38" s="7">
        <f t="shared" si="0"/>
        <v>54737.00623333333</v>
      </c>
      <c r="O38" s="7">
        <f t="shared" si="1"/>
        <v>0</v>
      </c>
      <c r="T38" s="7">
        <f t="shared" si="2"/>
        <v>0</v>
      </c>
    </row>
    <row r="39" spans="1:20" ht="9.75">
      <c r="A39" s="2" t="s">
        <v>131</v>
      </c>
      <c r="B39" s="2" t="s">
        <v>118</v>
      </c>
      <c r="C39" s="4">
        <v>251260</v>
      </c>
      <c r="D39" s="5">
        <v>7</v>
      </c>
      <c r="E39" s="5" t="s">
        <v>875</v>
      </c>
      <c r="F39" s="7">
        <v>31684.2508</v>
      </c>
      <c r="G39" s="7">
        <v>30070</v>
      </c>
      <c r="H39" s="7">
        <v>29049</v>
      </c>
      <c r="I39" s="7">
        <v>53830</v>
      </c>
      <c r="J39" s="7">
        <f t="shared" si="0"/>
        <v>144633.2508</v>
      </c>
      <c r="O39" s="7">
        <f t="shared" si="1"/>
        <v>0</v>
      </c>
      <c r="T39" s="7">
        <f t="shared" si="2"/>
        <v>0</v>
      </c>
    </row>
    <row r="40" spans="1:20" ht="9.75">
      <c r="A40" s="2" t="s">
        <v>131</v>
      </c>
      <c r="B40" s="2" t="s">
        <v>120</v>
      </c>
      <c r="C40" s="4">
        <v>102410</v>
      </c>
      <c r="D40" s="5">
        <v>7</v>
      </c>
      <c r="E40" s="5" t="s">
        <v>875</v>
      </c>
      <c r="F40" s="7">
        <v>0</v>
      </c>
      <c r="G40" s="7">
        <v>0</v>
      </c>
      <c r="J40" s="7">
        <f t="shared" si="0"/>
        <v>0</v>
      </c>
      <c r="O40" s="7">
        <f t="shared" si="1"/>
        <v>0</v>
      </c>
      <c r="T40" s="7">
        <f t="shared" si="2"/>
        <v>0</v>
      </c>
    </row>
    <row r="41" spans="1:20" ht="9.75">
      <c r="A41" s="2" t="s">
        <v>131</v>
      </c>
      <c r="B41" s="2" t="s">
        <v>119</v>
      </c>
      <c r="C41" s="4">
        <v>101295</v>
      </c>
      <c r="D41" s="5">
        <v>7</v>
      </c>
      <c r="E41" s="5" t="s">
        <v>875</v>
      </c>
      <c r="F41" s="7">
        <v>39228.628</v>
      </c>
      <c r="G41" s="7">
        <v>35934</v>
      </c>
      <c r="H41" s="7">
        <v>32023</v>
      </c>
      <c r="I41" s="7">
        <v>49339</v>
      </c>
      <c r="J41" s="7">
        <f t="shared" si="0"/>
        <v>156524.628</v>
      </c>
      <c r="O41" s="7">
        <f t="shared" si="1"/>
        <v>0</v>
      </c>
      <c r="T41" s="7">
        <f t="shared" si="2"/>
        <v>0</v>
      </c>
    </row>
    <row r="42" spans="1:20" ht="9.75">
      <c r="A42" s="2" t="s">
        <v>131</v>
      </c>
      <c r="B42" s="2" t="s">
        <v>121</v>
      </c>
      <c r="C42" s="4">
        <v>100672</v>
      </c>
      <c r="D42" s="5">
        <v>8</v>
      </c>
      <c r="E42" s="5" t="s">
        <v>875</v>
      </c>
      <c r="F42" s="7">
        <v>0</v>
      </c>
      <c r="G42" s="7">
        <v>0</v>
      </c>
      <c r="J42" s="7">
        <f t="shared" si="0"/>
        <v>0</v>
      </c>
      <c r="O42" s="7">
        <f t="shared" si="1"/>
        <v>0</v>
      </c>
      <c r="T42" s="7">
        <f t="shared" si="2"/>
        <v>0</v>
      </c>
    </row>
    <row r="43" spans="1:20" ht="9.75">
      <c r="A43" s="2" t="s">
        <v>131</v>
      </c>
      <c r="B43" s="2" t="s">
        <v>122</v>
      </c>
      <c r="C43" s="4">
        <v>100919</v>
      </c>
      <c r="D43" s="5">
        <v>8</v>
      </c>
      <c r="E43" s="5" t="s">
        <v>875</v>
      </c>
      <c r="F43" s="7">
        <v>9379.1356</v>
      </c>
      <c r="G43" s="7">
        <v>8835.333333333334</v>
      </c>
      <c r="H43" s="7">
        <v>10606</v>
      </c>
      <c r="I43" s="7">
        <v>12824</v>
      </c>
      <c r="J43" s="7">
        <f t="shared" si="0"/>
        <v>41644.46893333334</v>
      </c>
      <c r="O43" s="7">
        <f t="shared" si="1"/>
        <v>0</v>
      </c>
      <c r="T43" s="7">
        <f t="shared" si="2"/>
        <v>0</v>
      </c>
    </row>
    <row r="44" spans="1:20" ht="9.75">
      <c r="A44" s="2" t="s">
        <v>131</v>
      </c>
      <c r="B44" s="2" t="s">
        <v>123</v>
      </c>
      <c r="C44" s="4">
        <v>101347</v>
      </c>
      <c r="D44" s="5">
        <v>8</v>
      </c>
      <c r="E44" s="5" t="s">
        <v>875</v>
      </c>
      <c r="F44" s="7">
        <v>5134.2567</v>
      </c>
      <c r="G44" s="7">
        <v>5660.666666666667</v>
      </c>
      <c r="H44" s="7">
        <v>6980</v>
      </c>
      <c r="I44" s="7">
        <v>8780</v>
      </c>
      <c r="J44" s="7">
        <f t="shared" si="0"/>
        <v>26554.923366666666</v>
      </c>
      <c r="O44" s="7">
        <f t="shared" si="1"/>
        <v>0</v>
      </c>
      <c r="T44" s="7">
        <f t="shared" si="2"/>
        <v>0</v>
      </c>
    </row>
    <row r="45" spans="1:20" ht="9.75">
      <c r="A45" s="2" t="s">
        <v>131</v>
      </c>
      <c r="B45" s="2" t="s">
        <v>125</v>
      </c>
      <c r="C45" s="4">
        <v>101462</v>
      </c>
      <c r="D45" s="5">
        <v>8</v>
      </c>
      <c r="E45" s="5" t="s">
        <v>875</v>
      </c>
      <c r="F45" s="7">
        <v>5172.9253</v>
      </c>
      <c r="G45" s="7">
        <v>4055.3333333333335</v>
      </c>
      <c r="H45" s="7">
        <v>5844</v>
      </c>
      <c r="I45" s="7">
        <v>7016</v>
      </c>
      <c r="J45" s="7">
        <f t="shared" si="0"/>
        <v>22088.25863333333</v>
      </c>
      <c r="O45" s="7">
        <f t="shared" si="1"/>
        <v>0</v>
      </c>
      <c r="T45" s="7">
        <f t="shared" si="2"/>
        <v>0</v>
      </c>
    </row>
    <row r="46" spans="1:20" ht="9.75">
      <c r="A46" s="2" t="s">
        <v>131</v>
      </c>
      <c r="B46" s="2" t="s">
        <v>126</v>
      </c>
      <c r="C46" s="4">
        <v>101471</v>
      </c>
      <c r="D46" s="5">
        <v>8</v>
      </c>
      <c r="E46" s="5" t="s">
        <v>875</v>
      </c>
      <c r="F46" s="7">
        <v>7129.0231</v>
      </c>
      <c r="G46" s="7">
        <v>6169.333333333333</v>
      </c>
      <c r="H46" s="7">
        <v>7616</v>
      </c>
      <c r="I46" s="7">
        <v>8344</v>
      </c>
      <c r="J46" s="7">
        <f t="shared" si="0"/>
        <v>29258.356433333334</v>
      </c>
      <c r="O46" s="7">
        <f t="shared" si="1"/>
        <v>0</v>
      </c>
      <c r="T46" s="7">
        <f t="shared" si="2"/>
        <v>0</v>
      </c>
    </row>
    <row r="47" spans="1:20" ht="9.75">
      <c r="A47" s="2" t="s">
        <v>131</v>
      </c>
      <c r="B47" s="2" t="s">
        <v>124</v>
      </c>
      <c r="C47" s="4">
        <v>101523</v>
      </c>
      <c r="D47" s="5">
        <v>8</v>
      </c>
      <c r="E47" s="5" t="s">
        <v>875</v>
      </c>
      <c r="F47" s="7">
        <v>8069.7368</v>
      </c>
      <c r="G47" s="7">
        <v>8216.666666666666</v>
      </c>
      <c r="H47" s="7">
        <v>9588</v>
      </c>
      <c r="I47" s="7">
        <v>9077</v>
      </c>
      <c r="J47" s="7">
        <f t="shared" si="0"/>
        <v>34951.40346666667</v>
      </c>
      <c r="O47" s="7">
        <f t="shared" si="1"/>
        <v>0</v>
      </c>
      <c r="T47" s="7">
        <f t="shared" si="2"/>
        <v>0</v>
      </c>
    </row>
    <row r="48" spans="1:20" ht="9.75">
      <c r="A48" s="2" t="s">
        <v>131</v>
      </c>
      <c r="B48" s="2" t="s">
        <v>127</v>
      </c>
      <c r="C48" s="4">
        <v>101107</v>
      </c>
      <c r="D48" s="5">
        <v>8</v>
      </c>
      <c r="E48" s="5" t="s">
        <v>875</v>
      </c>
      <c r="F48" s="7">
        <v>4906.912</v>
      </c>
      <c r="G48" s="7">
        <v>4820.666666666667</v>
      </c>
      <c r="H48" s="7">
        <v>5728</v>
      </c>
      <c r="I48" s="7">
        <v>7155</v>
      </c>
      <c r="J48" s="7">
        <f t="shared" si="0"/>
        <v>22610.578666666668</v>
      </c>
      <c r="O48" s="7">
        <f t="shared" si="1"/>
        <v>0</v>
      </c>
      <c r="T48" s="7">
        <f t="shared" si="2"/>
        <v>0</v>
      </c>
    </row>
    <row r="49" spans="1:20" ht="9.75">
      <c r="A49" s="2" t="s">
        <v>131</v>
      </c>
      <c r="B49" s="2" t="s">
        <v>128</v>
      </c>
      <c r="C49" s="4">
        <v>101994</v>
      </c>
      <c r="D49" s="5">
        <v>8</v>
      </c>
      <c r="E49" s="5" t="s">
        <v>875</v>
      </c>
      <c r="F49" s="7">
        <v>5052.9193</v>
      </c>
      <c r="G49" s="7">
        <v>4890.666666666667</v>
      </c>
      <c r="H49" s="7">
        <v>6058</v>
      </c>
      <c r="I49" s="7">
        <v>6924</v>
      </c>
      <c r="J49" s="7">
        <f t="shared" si="0"/>
        <v>22925.585966666666</v>
      </c>
      <c r="O49" s="7">
        <f t="shared" si="1"/>
        <v>0</v>
      </c>
      <c r="T49" s="7">
        <f t="shared" si="2"/>
        <v>0</v>
      </c>
    </row>
    <row r="50" spans="1:20" ht="9.75">
      <c r="A50" s="2" t="s">
        <v>131</v>
      </c>
      <c r="B50" s="2" t="s">
        <v>129</v>
      </c>
      <c r="C50" s="4">
        <v>101037</v>
      </c>
      <c r="D50" s="5">
        <v>8</v>
      </c>
      <c r="E50" s="5" t="s">
        <v>875</v>
      </c>
      <c r="F50" s="7">
        <v>5631.6149</v>
      </c>
      <c r="G50" s="7">
        <v>5632</v>
      </c>
      <c r="H50" s="7">
        <v>6836</v>
      </c>
      <c r="I50" s="7">
        <v>7584</v>
      </c>
      <c r="J50" s="7">
        <f t="shared" si="0"/>
        <v>25683.6149</v>
      </c>
      <c r="O50" s="7">
        <f t="shared" si="1"/>
        <v>0</v>
      </c>
      <c r="T50" s="7">
        <f t="shared" si="2"/>
        <v>0</v>
      </c>
    </row>
    <row r="51" spans="1:20" ht="9.75">
      <c r="A51" s="2" t="s">
        <v>131</v>
      </c>
      <c r="B51" s="2" t="s">
        <v>130</v>
      </c>
      <c r="C51" s="4">
        <v>102313</v>
      </c>
      <c r="D51" s="5">
        <v>8</v>
      </c>
      <c r="E51" s="5" t="s">
        <v>875</v>
      </c>
      <c r="F51" s="7">
        <v>6218.3109</v>
      </c>
      <c r="G51" s="7">
        <v>5908.666666666667</v>
      </c>
      <c r="H51" s="7">
        <v>6782</v>
      </c>
      <c r="I51" s="7">
        <v>7461</v>
      </c>
      <c r="J51" s="7">
        <f t="shared" si="0"/>
        <v>26369.97756666667</v>
      </c>
      <c r="O51" s="7">
        <f t="shared" si="1"/>
        <v>0</v>
      </c>
      <c r="T51" s="7">
        <f t="shared" si="2"/>
        <v>0</v>
      </c>
    </row>
    <row r="52" spans="1:20" ht="9.75">
      <c r="A52" s="2" t="s">
        <v>164</v>
      </c>
      <c r="B52" s="2" t="s">
        <v>132</v>
      </c>
      <c r="C52" s="4">
        <v>106397</v>
      </c>
      <c r="D52" s="5">
        <v>1</v>
      </c>
      <c r="E52" s="5" t="s">
        <v>875</v>
      </c>
      <c r="G52" s="7">
        <v>148793</v>
      </c>
      <c r="H52" s="7">
        <v>27334</v>
      </c>
      <c r="I52" s="7">
        <v>165711</v>
      </c>
      <c r="J52" s="7">
        <f t="shared" si="0"/>
        <v>341838</v>
      </c>
      <c r="O52" s="7">
        <f t="shared" si="1"/>
        <v>0</v>
      </c>
      <c r="Q52" s="7">
        <v>21453</v>
      </c>
      <c r="R52" s="7">
        <v>7451</v>
      </c>
      <c r="S52" s="7">
        <v>22274</v>
      </c>
      <c r="T52" s="7">
        <f t="shared" si="2"/>
        <v>51178</v>
      </c>
    </row>
    <row r="53" spans="1:20" ht="9.75">
      <c r="A53" s="2" t="s">
        <v>164</v>
      </c>
      <c r="B53" s="2" t="s">
        <v>133</v>
      </c>
      <c r="C53" s="4">
        <v>106458</v>
      </c>
      <c r="D53" s="5">
        <v>3</v>
      </c>
      <c r="E53" s="5" t="s">
        <v>875</v>
      </c>
      <c r="G53" s="7">
        <v>108027</v>
      </c>
      <c r="H53" s="7">
        <v>21530</v>
      </c>
      <c r="I53" s="7">
        <v>120162</v>
      </c>
      <c r="J53" s="7">
        <f t="shared" si="0"/>
        <v>249719</v>
      </c>
      <c r="O53" s="7">
        <f t="shared" si="1"/>
        <v>0</v>
      </c>
      <c r="Q53" s="7">
        <v>6151</v>
      </c>
      <c r="R53" s="7">
        <v>5217</v>
      </c>
      <c r="S53" s="7">
        <v>5826</v>
      </c>
      <c r="T53" s="7">
        <f t="shared" si="2"/>
        <v>17194</v>
      </c>
    </row>
    <row r="54" spans="1:20" ht="9.75">
      <c r="A54" s="2" t="s">
        <v>164</v>
      </c>
      <c r="B54" s="2" t="s">
        <v>134</v>
      </c>
      <c r="C54" s="4">
        <v>106245</v>
      </c>
      <c r="D54" s="5">
        <v>3</v>
      </c>
      <c r="E54" s="5" t="s">
        <v>875</v>
      </c>
      <c r="G54" s="7">
        <v>83503</v>
      </c>
      <c r="H54" s="7">
        <v>19073</v>
      </c>
      <c r="I54" s="7">
        <v>87748</v>
      </c>
      <c r="J54" s="7">
        <f t="shared" si="0"/>
        <v>190324</v>
      </c>
      <c r="O54" s="7">
        <f t="shared" si="1"/>
        <v>0</v>
      </c>
      <c r="Q54" s="7">
        <v>15141</v>
      </c>
      <c r="R54" s="7">
        <v>6255</v>
      </c>
      <c r="S54" s="7">
        <v>16266</v>
      </c>
      <c r="T54" s="7">
        <f t="shared" si="2"/>
        <v>37662</v>
      </c>
    </row>
    <row r="55" spans="1:20" ht="9.75">
      <c r="A55" s="2" t="s">
        <v>164</v>
      </c>
      <c r="B55" s="2" t="s">
        <v>135</v>
      </c>
      <c r="C55" s="4">
        <v>106704</v>
      </c>
      <c r="D55" s="5">
        <v>3</v>
      </c>
      <c r="E55" s="5" t="s">
        <v>875</v>
      </c>
      <c r="G55" s="7">
        <v>97121</v>
      </c>
      <c r="H55" s="7">
        <v>17178</v>
      </c>
      <c r="I55" s="7">
        <v>105484</v>
      </c>
      <c r="J55" s="7">
        <f t="shared" si="0"/>
        <v>219783</v>
      </c>
      <c r="O55" s="7">
        <f t="shared" si="1"/>
        <v>0</v>
      </c>
      <c r="Q55" s="7">
        <v>7104</v>
      </c>
      <c r="R55" s="7">
        <v>7435</v>
      </c>
      <c r="S55" s="7">
        <v>7315</v>
      </c>
      <c r="T55" s="7">
        <f t="shared" si="2"/>
        <v>21854</v>
      </c>
    </row>
    <row r="56" spans="1:20" ht="9.75">
      <c r="A56" s="2" t="s">
        <v>164</v>
      </c>
      <c r="B56" s="2" t="s">
        <v>136</v>
      </c>
      <c r="C56" s="4">
        <v>106467</v>
      </c>
      <c r="D56" s="5">
        <v>5</v>
      </c>
      <c r="E56" s="5" t="s">
        <v>875</v>
      </c>
      <c r="G56" s="7">
        <v>49773</v>
      </c>
      <c r="H56" s="7">
        <v>9529</v>
      </c>
      <c r="I56" s="7">
        <v>55623</v>
      </c>
      <c r="J56" s="7">
        <f t="shared" si="0"/>
        <v>114925</v>
      </c>
      <c r="O56" s="7">
        <f t="shared" si="1"/>
        <v>0</v>
      </c>
      <c r="Q56" s="7">
        <v>1541</v>
      </c>
      <c r="R56" s="7">
        <v>2096</v>
      </c>
      <c r="S56" s="7">
        <v>1565</v>
      </c>
      <c r="T56" s="7">
        <f t="shared" si="2"/>
        <v>5202</v>
      </c>
    </row>
    <row r="57" spans="1:20" ht="9.75">
      <c r="A57" s="2" t="s">
        <v>164</v>
      </c>
      <c r="B57" s="2" t="s">
        <v>137</v>
      </c>
      <c r="C57" s="4">
        <v>107071</v>
      </c>
      <c r="D57" s="5">
        <v>5</v>
      </c>
      <c r="E57" s="5" t="s">
        <v>875</v>
      </c>
      <c r="G57" s="7">
        <v>42096</v>
      </c>
      <c r="H57" s="7">
        <v>7258</v>
      </c>
      <c r="I57" s="7">
        <v>44876</v>
      </c>
      <c r="J57" s="7">
        <f t="shared" si="0"/>
        <v>94230</v>
      </c>
      <c r="O57" s="7">
        <f t="shared" si="1"/>
        <v>0</v>
      </c>
      <c r="Q57" s="7">
        <v>2200</v>
      </c>
      <c r="R57" s="7">
        <v>2432</v>
      </c>
      <c r="S57" s="7">
        <v>2275</v>
      </c>
      <c r="T57" s="7">
        <f t="shared" si="2"/>
        <v>6907</v>
      </c>
    </row>
    <row r="58" spans="1:20" ht="9.75">
      <c r="A58" s="2" t="s">
        <v>164</v>
      </c>
      <c r="B58" s="2" t="s">
        <v>138</v>
      </c>
      <c r="C58" s="4">
        <v>107983</v>
      </c>
      <c r="D58" s="5">
        <v>5</v>
      </c>
      <c r="E58" s="5" t="s">
        <v>875</v>
      </c>
      <c r="G58" s="7">
        <v>31134</v>
      </c>
      <c r="H58" s="7">
        <v>5439</v>
      </c>
      <c r="I58" s="7">
        <v>34059</v>
      </c>
      <c r="J58" s="7">
        <f t="shared" si="0"/>
        <v>70632</v>
      </c>
      <c r="O58" s="7">
        <f t="shared" si="1"/>
        <v>0</v>
      </c>
      <c r="Q58" s="7">
        <v>1355</v>
      </c>
      <c r="R58" s="7">
        <v>1550</v>
      </c>
      <c r="S58" s="7">
        <v>1076</v>
      </c>
      <c r="T58" s="7">
        <f t="shared" si="2"/>
        <v>3981</v>
      </c>
    </row>
    <row r="59" spans="1:20" ht="9.75">
      <c r="A59" s="2" t="s">
        <v>164</v>
      </c>
      <c r="B59" s="2" t="s">
        <v>139</v>
      </c>
      <c r="C59" s="4">
        <v>106485</v>
      </c>
      <c r="D59" s="5">
        <v>6</v>
      </c>
      <c r="E59" s="5" t="s">
        <v>875</v>
      </c>
      <c r="G59" s="7">
        <v>25219</v>
      </c>
      <c r="H59" s="7">
        <v>4580</v>
      </c>
      <c r="I59" s="7">
        <v>27122</v>
      </c>
      <c r="J59" s="7">
        <f t="shared" si="0"/>
        <v>56921</v>
      </c>
      <c r="O59" s="7">
        <f t="shared" si="1"/>
        <v>0</v>
      </c>
      <c r="Q59" s="7">
        <v>336</v>
      </c>
      <c r="R59" s="7">
        <v>564</v>
      </c>
      <c r="S59" s="7">
        <v>486</v>
      </c>
      <c r="T59" s="7">
        <f t="shared" si="2"/>
        <v>1386</v>
      </c>
    </row>
    <row r="60" spans="1:20" ht="9.75">
      <c r="A60" s="2" t="s">
        <v>164</v>
      </c>
      <c r="B60" s="2" t="s">
        <v>140</v>
      </c>
      <c r="C60" s="4">
        <v>106412</v>
      </c>
      <c r="D60" s="5">
        <v>6</v>
      </c>
      <c r="E60" s="5" t="s">
        <v>875</v>
      </c>
      <c r="G60" s="7">
        <v>35941</v>
      </c>
      <c r="H60" s="7">
        <v>5948</v>
      </c>
      <c r="I60" s="7">
        <v>41295</v>
      </c>
      <c r="J60" s="7">
        <f t="shared" si="0"/>
        <v>83184</v>
      </c>
      <c r="O60" s="7">
        <f t="shared" si="1"/>
        <v>0</v>
      </c>
      <c r="Q60" s="7">
        <v>538</v>
      </c>
      <c r="R60" s="7">
        <v>414</v>
      </c>
      <c r="S60" s="7">
        <v>337</v>
      </c>
      <c r="T60" s="7">
        <f t="shared" si="2"/>
        <v>1289</v>
      </c>
    </row>
    <row r="61" spans="1:20" ht="9.75">
      <c r="A61" s="2" t="s">
        <v>164</v>
      </c>
      <c r="B61" s="2" t="s">
        <v>142</v>
      </c>
      <c r="C61" s="4">
        <v>901090</v>
      </c>
      <c r="D61" s="5">
        <v>7</v>
      </c>
      <c r="E61" s="5" t="s">
        <v>875</v>
      </c>
      <c r="G61" s="7">
        <v>6848</v>
      </c>
      <c r="H61" s="7">
        <v>519</v>
      </c>
      <c r="I61" s="7">
        <v>9028</v>
      </c>
      <c r="J61" s="7">
        <f t="shared" si="0"/>
        <v>16395</v>
      </c>
      <c r="O61" s="7">
        <f t="shared" si="1"/>
        <v>0</v>
      </c>
      <c r="T61" s="7">
        <f t="shared" si="2"/>
        <v>0</v>
      </c>
    </row>
    <row r="62" spans="1:26" ht="9.75">
      <c r="A62" s="2" t="s">
        <v>164</v>
      </c>
      <c r="B62" s="2" t="s">
        <v>141</v>
      </c>
      <c r="C62" s="4">
        <v>106449</v>
      </c>
      <c r="D62" s="5">
        <v>7</v>
      </c>
      <c r="E62" s="5" t="s">
        <v>875</v>
      </c>
      <c r="G62" s="7">
        <v>28596</v>
      </c>
      <c r="H62" s="7">
        <v>7003</v>
      </c>
      <c r="I62" s="7">
        <v>32590</v>
      </c>
      <c r="J62" s="7">
        <f t="shared" si="0"/>
        <v>68189</v>
      </c>
      <c r="O62" s="7">
        <f t="shared" si="1"/>
        <v>0</v>
      </c>
      <c r="T62" s="7">
        <f t="shared" si="2"/>
        <v>0</v>
      </c>
      <c r="Z62" s="217"/>
    </row>
    <row r="63" spans="1:26" ht="9.75">
      <c r="A63" s="2" t="s">
        <v>164</v>
      </c>
      <c r="B63" s="2" t="s">
        <v>143</v>
      </c>
      <c r="C63" s="4">
        <v>106625</v>
      </c>
      <c r="D63" s="5">
        <v>7</v>
      </c>
      <c r="E63" s="5" t="s">
        <v>875</v>
      </c>
      <c r="G63" s="7">
        <v>10271</v>
      </c>
      <c r="H63" s="7">
        <v>2718</v>
      </c>
      <c r="I63" s="7">
        <v>12567</v>
      </c>
      <c r="J63" s="7">
        <f t="shared" si="0"/>
        <v>25556</v>
      </c>
      <c r="O63" s="7">
        <f t="shared" si="1"/>
        <v>0</v>
      </c>
      <c r="T63" s="7">
        <f t="shared" si="2"/>
        <v>0</v>
      </c>
      <c r="Z63" s="217"/>
    </row>
    <row r="64" spans="1:26" ht="9.75">
      <c r="A64" s="2" t="s">
        <v>164</v>
      </c>
      <c r="B64" s="2" t="s">
        <v>144</v>
      </c>
      <c r="C64" s="4">
        <v>106795</v>
      </c>
      <c r="D64" s="5">
        <v>7</v>
      </c>
      <c r="E64" s="5" t="s">
        <v>875</v>
      </c>
      <c r="G64" s="7">
        <v>5829</v>
      </c>
      <c r="H64" s="7">
        <v>1342</v>
      </c>
      <c r="I64" s="7">
        <v>7383</v>
      </c>
      <c r="J64" s="7">
        <f t="shared" si="0"/>
        <v>14554</v>
      </c>
      <c r="O64" s="7">
        <f t="shared" si="1"/>
        <v>0</v>
      </c>
      <c r="T64" s="7">
        <f t="shared" si="2"/>
        <v>0</v>
      </c>
      <c r="Z64" s="217"/>
    </row>
    <row r="65" spans="1:26" ht="9.75">
      <c r="A65" s="2" t="s">
        <v>164</v>
      </c>
      <c r="B65" s="2" t="s">
        <v>145</v>
      </c>
      <c r="C65" s="4">
        <v>106883</v>
      </c>
      <c r="D65" s="5">
        <v>7</v>
      </c>
      <c r="E65" s="5" t="s">
        <v>875</v>
      </c>
      <c r="G65" s="7">
        <v>13600</v>
      </c>
      <c r="H65" s="7">
        <v>3426</v>
      </c>
      <c r="I65" s="7">
        <v>14501</v>
      </c>
      <c r="J65" s="7">
        <f t="shared" si="0"/>
        <v>31527</v>
      </c>
      <c r="O65" s="7">
        <f t="shared" si="1"/>
        <v>0</v>
      </c>
      <c r="T65" s="7">
        <f t="shared" si="2"/>
        <v>0</v>
      </c>
      <c r="Z65" s="217"/>
    </row>
    <row r="66" spans="1:26" ht="9.75">
      <c r="A66" s="2" t="s">
        <v>164</v>
      </c>
      <c r="B66" s="2" t="s">
        <v>146</v>
      </c>
      <c r="C66" s="4">
        <v>106980</v>
      </c>
      <c r="D66" s="5">
        <v>7</v>
      </c>
      <c r="E66" s="5" t="s">
        <v>875</v>
      </c>
      <c r="G66" s="7">
        <v>15857</v>
      </c>
      <c r="H66" s="7">
        <v>3732</v>
      </c>
      <c r="I66" s="7">
        <v>17122</v>
      </c>
      <c r="J66" s="7">
        <f t="shared" si="0"/>
        <v>36711</v>
      </c>
      <c r="O66" s="7">
        <f t="shared" si="1"/>
        <v>0</v>
      </c>
      <c r="T66" s="7">
        <f t="shared" si="2"/>
        <v>0</v>
      </c>
      <c r="Z66" s="217"/>
    </row>
    <row r="67" spans="1:20" ht="9.75">
      <c r="A67" s="2" t="s">
        <v>164</v>
      </c>
      <c r="B67" s="2" t="s">
        <v>147</v>
      </c>
      <c r="C67" s="4">
        <v>107318</v>
      </c>
      <c r="D67" s="5">
        <v>7</v>
      </c>
      <c r="E67" s="5" t="s">
        <v>875</v>
      </c>
      <c r="G67" s="7">
        <v>8645</v>
      </c>
      <c r="H67" s="7">
        <v>1573</v>
      </c>
      <c r="I67" s="7">
        <v>9921</v>
      </c>
      <c r="J67" s="7">
        <f t="shared" si="0"/>
        <v>20139</v>
      </c>
      <c r="O67" s="7">
        <f t="shared" si="1"/>
        <v>0</v>
      </c>
      <c r="T67" s="7">
        <f t="shared" si="2"/>
        <v>0</v>
      </c>
    </row>
    <row r="68" spans="1:20" ht="9.75">
      <c r="A68" s="2" t="s">
        <v>164</v>
      </c>
      <c r="B68" s="2" t="s">
        <v>148</v>
      </c>
      <c r="C68" s="4">
        <v>107327</v>
      </c>
      <c r="D68" s="5">
        <v>7</v>
      </c>
      <c r="E68" s="5" t="s">
        <v>875</v>
      </c>
      <c r="G68" s="7">
        <v>15366</v>
      </c>
      <c r="H68" s="7">
        <v>4393</v>
      </c>
      <c r="I68" s="7">
        <v>17343</v>
      </c>
      <c r="J68" s="7">
        <f aca="true" t="shared" si="3" ref="J68:J131">SUM(F68:I68)</f>
        <v>37102</v>
      </c>
      <c r="O68" s="7">
        <f aca="true" t="shared" si="4" ref="O68:O131">SUM(K68:N68)</f>
        <v>0</v>
      </c>
      <c r="T68" s="7">
        <f aca="true" t="shared" si="5" ref="T68:T131">SUM(P68:S68)</f>
        <v>0</v>
      </c>
    </row>
    <row r="69" spans="1:20" ht="9.75">
      <c r="A69" s="2" t="s">
        <v>164</v>
      </c>
      <c r="B69" s="2" t="s">
        <v>149</v>
      </c>
      <c r="C69" s="4">
        <v>107460</v>
      </c>
      <c r="D69" s="5">
        <v>7</v>
      </c>
      <c r="E69" s="5" t="s">
        <v>875</v>
      </c>
      <c r="G69" s="7">
        <v>17539</v>
      </c>
      <c r="H69" s="7">
        <v>2741</v>
      </c>
      <c r="I69" s="7">
        <v>20049</v>
      </c>
      <c r="J69" s="7">
        <f t="shared" si="3"/>
        <v>40329</v>
      </c>
      <c r="O69" s="7">
        <f t="shared" si="4"/>
        <v>0</v>
      </c>
      <c r="T69" s="7">
        <f t="shared" si="5"/>
        <v>0</v>
      </c>
    </row>
    <row r="70" spans="1:20" ht="9.75">
      <c r="A70" s="2" t="s">
        <v>164</v>
      </c>
      <c r="B70" s="2" t="s">
        <v>150</v>
      </c>
      <c r="C70" s="4">
        <v>367459</v>
      </c>
      <c r="D70" s="5">
        <v>7</v>
      </c>
      <c r="E70" s="5" t="s">
        <v>875</v>
      </c>
      <c r="G70" s="7">
        <v>25676</v>
      </c>
      <c r="H70" s="7">
        <v>6331</v>
      </c>
      <c r="I70" s="7">
        <v>28830</v>
      </c>
      <c r="J70" s="7">
        <f t="shared" si="3"/>
        <v>60837</v>
      </c>
      <c r="O70" s="7">
        <f t="shared" si="4"/>
        <v>0</v>
      </c>
      <c r="T70" s="7">
        <f t="shared" si="5"/>
        <v>0</v>
      </c>
    </row>
    <row r="71" spans="1:20" ht="9.75">
      <c r="A71" s="2" t="s">
        <v>164</v>
      </c>
      <c r="B71" s="2" t="s">
        <v>151</v>
      </c>
      <c r="C71" s="4">
        <v>107521</v>
      </c>
      <c r="D71" s="5">
        <v>7</v>
      </c>
      <c r="E71" s="5" t="s">
        <v>875</v>
      </c>
      <c r="G71" s="7">
        <v>5804</v>
      </c>
      <c r="H71" s="7">
        <v>1269</v>
      </c>
      <c r="I71" s="7">
        <v>7089</v>
      </c>
      <c r="J71" s="7">
        <f t="shared" si="3"/>
        <v>14162</v>
      </c>
      <c r="O71" s="7">
        <f t="shared" si="4"/>
        <v>0</v>
      </c>
      <c r="T71" s="7">
        <f t="shared" si="5"/>
        <v>0</v>
      </c>
    </row>
    <row r="72" spans="1:20" ht="9.75">
      <c r="A72" s="2" t="s">
        <v>164</v>
      </c>
      <c r="B72" s="2" t="s">
        <v>152</v>
      </c>
      <c r="C72" s="4">
        <v>107549</v>
      </c>
      <c r="D72" s="5">
        <v>7</v>
      </c>
      <c r="E72" s="5" t="s">
        <v>875</v>
      </c>
      <c r="G72" s="7">
        <v>6441</v>
      </c>
      <c r="H72" s="7">
        <v>1263</v>
      </c>
      <c r="I72" s="7">
        <v>7335</v>
      </c>
      <c r="J72" s="7">
        <f t="shared" si="3"/>
        <v>15039</v>
      </c>
      <c r="O72" s="7">
        <f t="shared" si="4"/>
        <v>0</v>
      </c>
      <c r="T72" s="7">
        <f t="shared" si="5"/>
        <v>0</v>
      </c>
    </row>
    <row r="73" spans="1:20" ht="9.75">
      <c r="A73" s="2" t="s">
        <v>164</v>
      </c>
      <c r="B73" s="2" t="s">
        <v>153</v>
      </c>
      <c r="C73" s="4">
        <v>107585</v>
      </c>
      <c r="D73" s="5">
        <v>7</v>
      </c>
      <c r="E73" s="5" t="s">
        <v>875</v>
      </c>
      <c r="G73" s="7">
        <v>8999</v>
      </c>
      <c r="H73" s="7">
        <v>1572</v>
      </c>
      <c r="I73" s="7">
        <v>11368</v>
      </c>
      <c r="J73" s="7">
        <f t="shared" si="3"/>
        <v>21939</v>
      </c>
      <c r="O73" s="7">
        <f t="shared" si="4"/>
        <v>0</v>
      </c>
      <c r="T73" s="7">
        <f t="shared" si="5"/>
        <v>0</v>
      </c>
    </row>
    <row r="74" spans="1:20" ht="9.75">
      <c r="A74" s="2" t="s">
        <v>164</v>
      </c>
      <c r="B74" s="2" t="s">
        <v>154</v>
      </c>
      <c r="C74" s="4">
        <v>107619</v>
      </c>
      <c r="D74" s="5">
        <v>7</v>
      </c>
      <c r="E74" s="5" t="s">
        <v>875</v>
      </c>
      <c r="G74" s="7">
        <v>17425</v>
      </c>
      <c r="H74" s="7">
        <v>2801</v>
      </c>
      <c r="I74" s="7">
        <v>18626</v>
      </c>
      <c r="J74" s="7">
        <f t="shared" si="3"/>
        <v>38852</v>
      </c>
      <c r="O74" s="7">
        <f t="shared" si="4"/>
        <v>0</v>
      </c>
      <c r="T74" s="7">
        <f t="shared" si="5"/>
        <v>0</v>
      </c>
    </row>
    <row r="75" spans="1:20" ht="9.75">
      <c r="A75" s="2" t="s">
        <v>164</v>
      </c>
      <c r="B75" s="2" t="s">
        <v>155</v>
      </c>
      <c r="C75" s="4">
        <v>107664</v>
      </c>
      <c r="D75" s="5">
        <v>7</v>
      </c>
      <c r="E75" s="5" t="s">
        <v>875</v>
      </c>
      <c r="G75" s="7">
        <v>25112</v>
      </c>
      <c r="H75" s="7">
        <v>5810</v>
      </c>
      <c r="I75" s="7">
        <v>32705</v>
      </c>
      <c r="J75" s="7">
        <f t="shared" si="3"/>
        <v>63627</v>
      </c>
      <c r="O75" s="7">
        <f t="shared" si="4"/>
        <v>0</v>
      </c>
      <c r="T75" s="7">
        <f t="shared" si="5"/>
        <v>0</v>
      </c>
    </row>
    <row r="76" spans="1:20" ht="9.75">
      <c r="A76" s="2" t="s">
        <v>164</v>
      </c>
      <c r="B76" s="2" t="s">
        <v>156</v>
      </c>
      <c r="C76" s="4">
        <v>107743</v>
      </c>
      <c r="D76" s="5">
        <v>7</v>
      </c>
      <c r="E76" s="5" t="s">
        <v>875</v>
      </c>
      <c r="G76" s="7">
        <v>5334</v>
      </c>
      <c r="H76" s="7">
        <v>766</v>
      </c>
      <c r="I76" s="7">
        <v>5730</v>
      </c>
      <c r="J76" s="7">
        <f t="shared" si="3"/>
        <v>11830</v>
      </c>
      <c r="O76" s="7">
        <f t="shared" si="4"/>
        <v>0</v>
      </c>
      <c r="T76" s="7">
        <f t="shared" si="5"/>
        <v>0</v>
      </c>
    </row>
    <row r="77" spans="1:20" ht="9.75">
      <c r="A77" s="2" t="s">
        <v>164</v>
      </c>
      <c r="B77" s="2" t="s">
        <v>157</v>
      </c>
      <c r="C77" s="4">
        <v>107974</v>
      </c>
      <c r="D77" s="5">
        <v>7</v>
      </c>
      <c r="E77" s="5" t="s">
        <v>875</v>
      </c>
      <c r="G77" s="7">
        <v>9767</v>
      </c>
      <c r="H77" s="7">
        <v>3863</v>
      </c>
      <c r="I77" s="7">
        <v>10900</v>
      </c>
      <c r="J77" s="7">
        <f t="shared" si="3"/>
        <v>24530</v>
      </c>
      <c r="O77" s="7">
        <f t="shared" si="4"/>
        <v>0</v>
      </c>
      <c r="T77" s="7">
        <f t="shared" si="5"/>
        <v>0</v>
      </c>
    </row>
    <row r="78" spans="1:20" ht="9.75">
      <c r="A78" s="2" t="s">
        <v>164</v>
      </c>
      <c r="B78" s="2" t="s">
        <v>158</v>
      </c>
      <c r="C78" s="4">
        <v>107637</v>
      </c>
      <c r="D78" s="5">
        <v>7</v>
      </c>
      <c r="E78" s="5" t="s">
        <v>875</v>
      </c>
      <c r="G78" s="7">
        <v>13596</v>
      </c>
      <c r="H78" s="7">
        <v>4775</v>
      </c>
      <c r="I78" s="7">
        <v>15078</v>
      </c>
      <c r="J78" s="7">
        <f t="shared" si="3"/>
        <v>33449</v>
      </c>
      <c r="O78" s="7">
        <f t="shared" si="4"/>
        <v>0</v>
      </c>
      <c r="T78" s="7">
        <f t="shared" si="5"/>
        <v>0</v>
      </c>
    </row>
    <row r="79" spans="1:20" ht="9.75">
      <c r="A79" s="2" t="s">
        <v>164</v>
      </c>
      <c r="B79" s="2" t="s">
        <v>159</v>
      </c>
      <c r="C79" s="4">
        <v>107992</v>
      </c>
      <c r="D79" s="5">
        <v>7</v>
      </c>
      <c r="E79" s="5" t="s">
        <v>875</v>
      </c>
      <c r="G79" s="7">
        <v>6954</v>
      </c>
      <c r="H79" s="7">
        <v>1742</v>
      </c>
      <c r="I79" s="7">
        <v>8515</v>
      </c>
      <c r="J79" s="7">
        <f t="shared" si="3"/>
        <v>17211</v>
      </c>
      <c r="O79" s="7">
        <f t="shared" si="4"/>
        <v>0</v>
      </c>
      <c r="T79" s="7">
        <f t="shared" si="5"/>
        <v>0</v>
      </c>
    </row>
    <row r="80" spans="1:20" ht="9.75">
      <c r="A80" s="2" t="s">
        <v>164</v>
      </c>
      <c r="B80" s="2" t="s">
        <v>160</v>
      </c>
      <c r="C80" s="4">
        <v>106999</v>
      </c>
      <c r="D80" s="5">
        <v>7</v>
      </c>
      <c r="E80" s="5" t="s">
        <v>875</v>
      </c>
      <c r="G80" s="7">
        <v>5802</v>
      </c>
      <c r="H80" s="7">
        <v>1114</v>
      </c>
      <c r="I80" s="7">
        <v>6813</v>
      </c>
      <c r="J80" s="7">
        <f t="shared" si="3"/>
        <v>13729</v>
      </c>
      <c r="O80" s="7">
        <f t="shared" si="4"/>
        <v>0</v>
      </c>
      <c r="T80" s="7">
        <f t="shared" si="5"/>
        <v>0</v>
      </c>
    </row>
    <row r="81" spans="1:20" ht="9.75">
      <c r="A81" s="2" t="s">
        <v>164</v>
      </c>
      <c r="B81" s="2" t="s">
        <v>161</v>
      </c>
      <c r="C81" s="4">
        <v>107725</v>
      </c>
      <c r="D81" s="5">
        <v>7</v>
      </c>
      <c r="E81" s="5" t="s">
        <v>875</v>
      </c>
      <c r="G81" s="7">
        <v>11894</v>
      </c>
      <c r="H81" s="7">
        <v>2584</v>
      </c>
      <c r="I81" s="7">
        <v>14217</v>
      </c>
      <c r="J81" s="7">
        <f t="shared" si="3"/>
        <v>28695</v>
      </c>
      <c r="O81" s="7">
        <f t="shared" si="4"/>
        <v>0</v>
      </c>
      <c r="T81" s="7">
        <f t="shared" si="5"/>
        <v>0</v>
      </c>
    </row>
    <row r="82" spans="1:20" ht="9.75">
      <c r="A82" s="2" t="s">
        <v>164</v>
      </c>
      <c r="B82" s="2" t="s">
        <v>162</v>
      </c>
      <c r="C82" s="4">
        <v>108092</v>
      </c>
      <c r="D82" s="5">
        <v>7</v>
      </c>
      <c r="E82" s="5" t="s">
        <v>875</v>
      </c>
      <c r="G82" s="7">
        <v>43571</v>
      </c>
      <c r="H82" s="7">
        <v>12104</v>
      </c>
      <c r="I82" s="7">
        <v>49401</v>
      </c>
      <c r="J82" s="7">
        <f t="shared" si="3"/>
        <v>105076</v>
      </c>
      <c r="O82" s="7">
        <f t="shared" si="4"/>
        <v>0</v>
      </c>
      <c r="T82" s="7">
        <f t="shared" si="5"/>
        <v>0</v>
      </c>
    </row>
    <row r="83" spans="1:20" ht="9.75">
      <c r="A83" s="2" t="s">
        <v>176</v>
      </c>
      <c r="B83" s="2" t="s">
        <v>165</v>
      </c>
      <c r="C83" s="4">
        <v>134097</v>
      </c>
      <c r="D83" s="5">
        <v>1</v>
      </c>
      <c r="E83" s="5" t="s">
        <v>875</v>
      </c>
      <c r="G83" s="7">
        <v>276931</v>
      </c>
      <c r="H83" s="7">
        <v>95380</v>
      </c>
      <c r="I83" s="7">
        <v>308064</v>
      </c>
      <c r="J83" s="7">
        <f t="shared" si="3"/>
        <v>680375</v>
      </c>
      <c r="O83" s="7">
        <f t="shared" si="4"/>
        <v>0</v>
      </c>
      <c r="P83" s="7" t="s">
        <v>166</v>
      </c>
      <c r="Q83" s="7">
        <v>47888</v>
      </c>
      <c r="R83" s="7">
        <v>25153</v>
      </c>
      <c r="S83" s="7">
        <v>51433</v>
      </c>
      <c r="T83" s="7">
        <f t="shared" si="5"/>
        <v>124474</v>
      </c>
    </row>
    <row r="84" spans="1:20" ht="9.75">
      <c r="A84" s="2" t="s">
        <v>176</v>
      </c>
      <c r="B84" s="2" t="s">
        <v>167</v>
      </c>
      <c r="C84" s="4">
        <v>134130</v>
      </c>
      <c r="D84" s="5">
        <v>1</v>
      </c>
      <c r="E84" s="5" t="s">
        <v>875</v>
      </c>
      <c r="G84" s="7">
        <v>387324</v>
      </c>
      <c r="H84" s="7">
        <v>132366</v>
      </c>
      <c r="I84" s="7">
        <v>412114</v>
      </c>
      <c r="J84" s="7">
        <f t="shared" si="3"/>
        <v>931804</v>
      </c>
      <c r="O84" s="7">
        <f t="shared" si="4"/>
        <v>0</v>
      </c>
      <c r="Q84" s="7">
        <v>79141</v>
      </c>
      <c r="R84" s="7">
        <v>31871</v>
      </c>
      <c r="S84" s="7">
        <v>85661</v>
      </c>
      <c r="T84" s="7">
        <f t="shared" si="5"/>
        <v>196673</v>
      </c>
    </row>
    <row r="85" spans="1:20" ht="9.75">
      <c r="A85" s="2" t="s">
        <v>176</v>
      </c>
      <c r="B85" s="2" t="s">
        <v>168</v>
      </c>
      <c r="C85" s="4">
        <v>137351</v>
      </c>
      <c r="D85" s="5">
        <v>1</v>
      </c>
      <c r="E85" s="5" t="s">
        <v>875</v>
      </c>
      <c r="G85" s="7">
        <v>245390</v>
      </c>
      <c r="H85" s="7">
        <v>90482</v>
      </c>
      <c r="I85" s="7">
        <v>265748</v>
      </c>
      <c r="J85" s="7">
        <f t="shared" si="3"/>
        <v>601620</v>
      </c>
      <c r="O85" s="7">
        <f t="shared" si="4"/>
        <v>0</v>
      </c>
      <c r="Q85" s="7">
        <v>39290</v>
      </c>
      <c r="R85" s="7">
        <v>19448</v>
      </c>
      <c r="S85" s="7">
        <v>39144</v>
      </c>
      <c r="T85" s="7">
        <f t="shared" si="5"/>
        <v>97882</v>
      </c>
    </row>
    <row r="86" spans="1:20" ht="9.75">
      <c r="A86" s="2" t="s">
        <v>176</v>
      </c>
      <c r="B86" s="2" t="s">
        <v>169</v>
      </c>
      <c r="C86" s="4">
        <v>133669</v>
      </c>
      <c r="D86" s="5">
        <v>2</v>
      </c>
      <c r="E86" s="5" t="s">
        <v>875</v>
      </c>
      <c r="G86" s="7">
        <v>143344</v>
      </c>
      <c r="H86" s="7">
        <v>65191</v>
      </c>
      <c r="I86" s="7">
        <v>156622</v>
      </c>
      <c r="J86" s="7">
        <f t="shared" si="3"/>
        <v>365157</v>
      </c>
      <c r="O86" s="7">
        <f t="shared" si="4"/>
        <v>0</v>
      </c>
      <c r="Q86" s="7">
        <v>16837</v>
      </c>
      <c r="R86" s="7">
        <v>10277</v>
      </c>
      <c r="S86" s="7">
        <v>17499</v>
      </c>
      <c r="T86" s="7">
        <f t="shared" si="5"/>
        <v>44613</v>
      </c>
    </row>
    <row r="87" spans="1:20" ht="9.75">
      <c r="A87" s="2" t="s">
        <v>176</v>
      </c>
      <c r="B87" s="2" t="s">
        <v>170</v>
      </c>
      <c r="C87" s="4">
        <v>133951</v>
      </c>
      <c r="D87" s="5">
        <v>2</v>
      </c>
      <c r="E87" s="5" t="s">
        <v>875</v>
      </c>
      <c r="G87" s="7">
        <v>221192</v>
      </c>
      <c r="H87" s="7">
        <v>118644</v>
      </c>
      <c r="I87" s="7">
        <v>242499</v>
      </c>
      <c r="J87" s="7">
        <f t="shared" si="3"/>
        <v>582335</v>
      </c>
      <c r="O87" s="7">
        <f t="shared" si="4"/>
        <v>0</v>
      </c>
      <c r="Q87" s="7">
        <v>32130</v>
      </c>
      <c r="R87" s="7">
        <v>22604</v>
      </c>
      <c r="S87" s="7">
        <v>32307</v>
      </c>
      <c r="T87" s="7">
        <f t="shared" si="5"/>
        <v>87041</v>
      </c>
    </row>
    <row r="88" spans="1:20" ht="9.75">
      <c r="A88" s="2" t="s">
        <v>176</v>
      </c>
      <c r="B88" s="2" t="s">
        <v>171</v>
      </c>
      <c r="C88" s="4">
        <v>132903</v>
      </c>
      <c r="D88" s="5">
        <v>2</v>
      </c>
      <c r="E88" s="5" t="s">
        <v>875</v>
      </c>
      <c r="G88" s="7">
        <v>249603</v>
      </c>
      <c r="H88" s="7">
        <v>92016</v>
      </c>
      <c r="I88" s="7">
        <v>280007</v>
      </c>
      <c r="J88" s="7">
        <f t="shared" si="3"/>
        <v>621626</v>
      </c>
      <c r="O88" s="7">
        <f t="shared" si="4"/>
        <v>0</v>
      </c>
      <c r="Q88" s="7">
        <v>26958</v>
      </c>
      <c r="R88" s="7">
        <v>17379</v>
      </c>
      <c r="S88" s="7">
        <v>27626</v>
      </c>
      <c r="T88" s="7">
        <f t="shared" si="5"/>
        <v>71963</v>
      </c>
    </row>
    <row r="89" spans="1:20" ht="9.75">
      <c r="A89" s="2" t="s">
        <v>176</v>
      </c>
      <c r="B89" s="2" t="s">
        <v>172</v>
      </c>
      <c r="C89" s="4">
        <v>133650</v>
      </c>
      <c r="D89" s="5">
        <v>3</v>
      </c>
      <c r="E89" s="5" t="s">
        <v>875</v>
      </c>
      <c r="G89" s="7">
        <v>120285</v>
      </c>
      <c r="H89" s="7">
        <v>32598</v>
      </c>
      <c r="I89" s="7">
        <v>132908</v>
      </c>
      <c r="J89" s="7">
        <f t="shared" si="3"/>
        <v>285791</v>
      </c>
      <c r="O89" s="7">
        <f t="shared" si="4"/>
        <v>0</v>
      </c>
      <c r="Q89" s="7">
        <v>8187</v>
      </c>
      <c r="R89" s="7">
        <v>4295</v>
      </c>
      <c r="S89" s="7">
        <v>8381</v>
      </c>
      <c r="T89" s="7">
        <f t="shared" si="5"/>
        <v>20863</v>
      </c>
    </row>
    <row r="90" spans="1:20" ht="9.75">
      <c r="A90" s="2" t="s">
        <v>176</v>
      </c>
      <c r="B90" s="2" t="s">
        <v>174</v>
      </c>
      <c r="C90" s="4">
        <v>136172</v>
      </c>
      <c r="D90" s="5">
        <v>3</v>
      </c>
      <c r="E90" s="5" t="s">
        <v>875</v>
      </c>
      <c r="G90" s="7">
        <v>90652</v>
      </c>
      <c r="H90" s="7">
        <v>40392</v>
      </c>
      <c r="I90" s="7">
        <v>103479</v>
      </c>
      <c r="J90" s="7">
        <f t="shared" si="3"/>
        <v>234523</v>
      </c>
      <c r="O90" s="7">
        <f t="shared" si="4"/>
        <v>0</v>
      </c>
      <c r="Q90" s="7">
        <v>7838</v>
      </c>
      <c r="R90" s="7">
        <v>6132</v>
      </c>
      <c r="S90" s="7">
        <v>7989</v>
      </c>
      <c r="T90" s="7">
        <f t="shared" si="5"/>
        <v>21959</v>
      </c>
    </row>
    <row r="91" spans="1:20" ht="9.75">
      <c r="A91" s="2" t="s">
        <v>176</v>
      </c>
      <c r="B91" s="2" t="s">
        <v>173</v>
      </c>
      <c r="C91" s="4">
        <v>138354</v>
      </c>
      <c r="D91" s="5">
        <v>3</v>
      </c>
      <c r="E91" s="5" t="s">
        <v>875</v>
      </c>
      <c r="G91" s="7">
        <v>62328</v>
      </c>
      <c r="H91" s="7">
        <v>24584</v>
      </c>
      <c r="I91" s="7">
        <v>67442</v>
      </c>
      <c r="J91" s="7">
        <f t="shared" si="3"/>
        <v>154354</v>
      </c>
      <c r="O91" s="7">
        <f t="shared" si="4"/>
        <v>0</v>
      </c>
      <c r="Q91" s="7">
        <v>7576</v>
      </c>
      <c r="R91" s="7">
        <v>6235</v>
      </c>
      <c r="S91" s="7">
        <v>7731</v>
      </c>
      <c r="T91" s="7">
        <f t="shared" si="5"/>
        <v>21542</v>
      </c>
    </row>
    <row r="92" spans="1:20" ht="9.75">
      <c r="A92" s="2" t="s">
        <v>176</v>
      </c>
      <c r="B92" s="2" t="s">
        <v>175</v>
      </c>
      <c r="C92" s="4">
        <v>433660</v>
      </c>
      <c r="D92" s="5">
        <v>5</v>
      </c>
      <c r="E92" s="5" t="s">
        <v>875</v>
      </c>
      <c r="G92" s="7">
        <v>17555</v>
      </c>
      <c r="H92" s="7">
        <v>7275</v>
      </c>
      <c r="I92" s="7">
        <v>22830</v>
      </c>
      <c r="J92" s="7">
        <f t="shared" si="3"/>
        <v>47660</v>
      </c>
      <c r="O92" s="7">
        <f t="shared" si="4"/>
        <v>0</v>
      </c>
      <c r="Q92" s="7">
        <v>2682</v>
      </c>
      <c r="R92" s="7">
        <v>1883</v>
      </c>
      <c r="S92" s="7">
        <v>3297</v>
      </c>
      <c r="T92" s="7">
        <f t="shared" si="5"/>
        <v>7862</v>
      </c>
    </row>
    <row r="93" spans="1:20" ht="9.75">
      <c r="A93" s="2" t="s">
        <v>176</v>
      </c>
      <c r="B93" s="2" t="s">
        <v>177</v>
      </c>
      <c r="C93" s="4" t="s">
        <v>178</v>
      </c>
      <c r="D93" s="5">
        <v>7</v>
      </c>
      <c r="E93" s="5" t="s">
        <v>875</v>
      </c>
      <c r="G93" s="7">
        <v>87428</v>
      </c>
      <c r="H93" s="7">
        <v>32935</v>
      </c>
      <c r="I93" s="7">
        <v>95248</v>
      </c>
      <c r="J93" s="7">
        <f t="shared" si="3"/>
        <v>215611</v>
      </c>
      <c r="L93" s="7">
        <v>624679</v>
      </c>
      <c r="M93" s="7">
        <v>237346</v>
      </c>
      <c r="N93" s="7">
        <v>691378</v>
      </c>
      <c r="O93" s="7">
        <f t="shared" si="4"/>
        <v>1553403</v>
      </c>
      <c r="T93" s="7">
        <f t="shared" si="5"/>
        <v>0</v>
      </c>
    </row>
    <row r="94" spans="1:20" ht="9.75">
      <c r="A94" s="2" t="s">
        <v>176</v>
      </c>
      <c r="B94" s="2" t="s">
        <v>179</v>
      </c>
      <c r="C94" s="4" t="s">
        <v>180</v>
      </c>
      <c r="D94" s="5">
        <v>7</v>
      </c>
      <c r="E94" s="5" t="s">
        <v>875</v>
      </c>
      <c r="G94" s="7">
        <v>170238</v>
      </c>
      <c r="H94" s="7">
        <v>86630</v>
      </c>
      <c r="I94" s="7">
        <v>179030</v>
      </c>
      <c r="J94" s="7">
        <f t="shared" si="3"/>
        <v>435898</v>
      </c>
      <c r="L94" s="7">
        <v>720560</v>
      </c>
      <c r="M94" s="7">
        <v>385487</v>
      </c>
      <c r="N94" s="7">
        <v>793714</v>
      </c>
      <c r="O94" s="7">
        <f t="shared" si="4"/>
        <v>1899761</v>
      </c>
      <c r="T94" s="7">
        <f t="shared" si="5"/>
        <v>0</v>
      </c>
    </row>
    <row r="95" spans="1:20" ht="9.75">
      <c r="A95" s="2" t="s">
        <v>176</v>
      </c>
      <c r="B95" s="2" t="s">
        <v>181</v>
      </c>
      <c r="C95" s="4" t="s">
        <v>182</v>
      </c>
      <c r="D95" s="5">
        <v>7</v>
      </c>
      <c r="E95" s="5" t="s">
        <v>875</v>
      </c>
      <c r="G95" s="7">
        <v>38596</v>
      </c>
      <c r="H95" s="7">
        <v>12203</v>
      </c>
      <c r="I95" s="7">
        <v>39961</v>
      </c>
      <c r="J95" s="7">
        <f t="shared" si="3"/>
        <v>90760</v>
      </c>
      <c r="L95" s="7">
        <v>379746</v>
      </c>
      <c r="M95" s="7">
        <v>179882</v>
      </c>
      <c r="N95" s="7">
        <v>395010</v>
      </c>
      <c r="O95" s="7">
        <f t="shared" si="4"/>
        <v>954638</v>
      </c>
      <c r="T95" s="7">
        <f t="shared" si="5"/>
        <v>0</v>
      </c>
    </row>
    <row r="96" spans="1:20" ht="9.75">
      <c r="A96" s="2" t="s">
        <v>176</v>
      </c>
      <c r="B96" s="2" t="s">
        <v>183</v>
      </c>
      <c r="C96" s="4" t="s">
        <v>184</v>
      </c>
      <c r="D96" s="5">
        <v>7</v>
      </c>
      <c r="E96" s="5" t="s">
        <v>875</v>
      </c>
      <c r="G96" s="7">
        <v>14228</v>
      </c>
      <c r="H96" s="7">
        <v>3462</v>
      </c>
      <c r="I96" s="7">
        <v>13989</v>
      </c>
      <c r="J96" s="7">
        <f t="shared" si="3"/>
        <v>31679</v>
      </c>
      <c r="L96" s="7">
        <v>163069</v>
      </c>
      <c r="M96" s="7">
        <v>84796</v>
      </c>
      <c r="N96" s="7">
        <v>160074</v>
      </c>
      <c r="O96" s="7">
        <f t="shared" si="4"/>
        <v>407939</v>
      </c>
      <c r="T96" s="7">
        <f t="shared" si="5"/>
        <v>0</v>
      </c>
    </row>
    <row r="97" spans="1:20" ht="9.75">
      <c r="A97" s="2" t="s">
        <v>176</v>
      </c>
      <c r="B97" s="2" t="s">
        <v>185</v>
      </c>
      <c r="C97" s="4" t="s">
        <v>186</v>
      </c>
      <c r="D97" s="5">
        <v>7</v>
      </c>
      <c r="E97" s="5" t="s">
        <v>875</v>
      </c>
      <c r="G97" s="7">
        <v>75933</v>
      </c>
      <c r="H97" s="7">
        <v>25346</v>
      </c>
      <c r="I97" s="7">
        <v>76150</v>
      </c>
      <c r="J97" s="7">
        <f t="shared" si="3"/>
        <v>177429</v>
      </c>
      <c r="L97" s="7">
        <v>1961934</v>
      </c>
      <c r="M97" s="7">
        <v>921766</v>
      </c>
      <c r="N97" s="7">
        <v>1866146</v>
      </c>
      <c r="O97" s="7">
        <f t="shared" si="4"/>
        <v>4749846</v>
      </c>
      <c r="T97" s="7">
        <f t="shared" si="5"/>
        <v>0</v>
      </c>
    </row>
    <row r="98" spans="1:20" ht="9.75">
      <c r="A98" s="2" t="s">
        <v>176</v>
      </c>
      <c r="B98" s="2" t="s">
        <v>187</v>
      </c>
      <c r="C98" s="4" t="s">
        <v>188</v>
      </c>
      <c r="D98" s="5">
        <v>7</v>
      </c>
      <c r="E98" s="5" t="s">
        <v>875</v>
      </c>
      <c r="G98" s="7">
        <v>58449</v>
      </c>
      <c r="H98" s="7">
        <v>25401</v>
      </c>
      <c r="I98" s="7">
        <v>68060</v>
      </c>
      <c r="J98" s="7">
        <f t="shared" si="3"/>
        <v>151910</v>
      </c>
      <c r="L98" s="7">
        <v>167084</v>
      </c>
      <c r="M98" s="7">
        <v>80282</v>
      </c>
      <c r="N98" s="7">
        <v>218313</v>
      </c>
      <c r="O98" s="7">
        <f t="shared" si="4"/>
        <v>465679</v>
      </c>
      <c r="T98" s="7">
        <f t="shared" si="5"/>
        <v>0</v>
      </c>
    </row>
    <row r="99" spans="1:20" ht="9.75">
      <c r="A99" s="2" t="s">
        <v>176</v>
      </c>
      <c r="B99" s="2" t="s">
        <v>189</v>
      </c>
      <c r="C99" s="4" t="s">
        <v>190</v>
      </c>
      <c r="D99" s="5">
        <v>7</v>
      </c>
      <c r="E99" s="5" t="s">
        <v>875</v>
      </c>
      <c r="G99" s="7">
        <v>127561</v>
      </c>
      <c r="H99" s="7">
        <v>64976</v>
      </c>
      <c r="I99" s="7">
        <v>138429</v>
      </c>
      <c r="J99" s="7">
        <f t="shared" si="3"/>
        <v>330966</v>
      </c>
      <c r="L99" s="7">
        <v>3216229</v>
      </c>
      <c r="M99" s="7">
        <v>1520987</v>
      </c>
      <c r="N99" s="7">
        <v>3839025</v>
      </c>
      <c r="O99" s="7">
        <f t="shared" si="4"/>
        <v>8576241</v>
      </c>
      <c r="T99" s="7">
        <f t="shared" si="5"/>
        <v>0</v>
      </c>
    </row>
    <row r="100" spans="1:20" ht="9.75">
      <c r="A100" s="2" t="s">
        <v>176</v>
      </c>
      <c r="B100" s="2" t="s">
        <v>191</v>
      </c>
      <c r="C100" s="4" t="s">
        <v>192</v>
      </c>
      <c r="D100" s="5">
        <v>7</v>
      </c>
      <c r="E100" s="5" t="s">
        <v>875</v>
      </c>
      <c r="G100" s="7">
        <v>10806</v>
      </c>
      <c r="H100" s="7">
        <v>4113</v>
      </c>
      <c r="I100" s="7">
        <v>9403</v>
      </c>
      <c r="J100" s="7">
        <f t="shared" si="3"/>
        <v>24322</v>
      </c>
      <c r="L100" s="7">
        <v>30790</v>
      </c>
      <c r="M100" s="7">
        <v>27305</v>
      </c>
      <c r="N100" s="7">
        <v>32000</v>
      </c>
      <c r="O100" s="7">
        <f t="shared" si="4"/>
        <v>90095</v>
      </c>
      <c r="T100" s="7">
        <f t="shared" si="5"/>
        <v>0</v>
      </c>
    </row>
    <row r="101" spans="1:20" ht="9.75">
      <c r="A101" s="2" t="s">
        <v>176</v>
      </c>
      <c r="B101" s="2" t="s">
        <v>193</v>
      </c>
      <c r="C101" s="4" t="s">
        <v>194</v>
      </c>
      <c r="D101" s="5">
        <v>7</v>
      </c>
      <c r="E101" s="5" t="s">
        <v>875</v>
      </c>
      <c r="G101" s="7">
        <v>44367</v>
      </c>
      <c r="H101" s="7">
        <v>12555</v>
      </c>
      <c r="I101" s="7">
        <v>46720</v>
      </c>
      <c r="J101" s="7">
        <f t="shared" si="3"/>
        <v>103642</v>
      </c>
      <c r="L101" s="7">
        <v>235450</v>
      </c>
      <c r="M101" s="7">
        <v>113983</v>
      </c>
      <c r="N101" s="7">
        <v>257273</v>
      </c>
      <c r="O101" s="7">
        <f t="shared" si="4"/>
        <v>606706</v>
      </c>
      <c r="T101" s="7">
        <f t="shared" si="5"/>
        <v>0</v>
      </c>
    </row>
    <row r="102" spans="1:20" ht="9.75">
      <c r="A102" s="2" t="s">
        <v>176</v>
      </c>
      <c r="B102" s="2" t="s">
        <v>195</v>
      </c>
      <c r="C102" s="4" t="s">
        <v>196</v>
      </c>
      <c r="D102" s="5">
        <v>7</v>
      </c>
      <c r="E102" s="5" t="s">
        <v>875</v>
      </c>
      <c r="G102" s="7">
        <v>113028</v>
      </c>
      <c r="H102" s="7">
        <v>45422</v>
      </c>
      <c r="I102" s="7">
        <v>113192</v>
      </c>
      <c r="J102" s="7">
        <f t="shared" si="3"/>
        <v>271642</v>
      </c>
      <c r="L102" s="7">
        <v>557182</v>
      </c>
      <c r="M102" s="7">
        <v>275471</v>
      </c>
      <c r="N102" s="7">
        <v>542931</v>
      </c>
      <c r="O102" s="7">
        <f t="shared" si="4"/>
        <v>1375584</v>
      </c>
      <c r="T102" s="7">
        <f t="shared" si="5"/>
        <v>0</v>
      </c>
    </row>
    <row r="103" spans="1:20" ht="9.75">
      <c r="A103" s="2" t="s">
        <v>176</v>
      </c>
      <c r="B103" s="2" t="s">
        <v>197</v>
      </c>
      <c r="C103" s="4" t="s">
        <v>198</v>
      </c>
      <c r="D103" s="5">
        <v>7</v>
      </c>
      <c r="E103" s="5" t="s">
        <v>875</v>
      </c>
      <c r="G103" s="7">
        <v>66583</v>
      </c>
      <c r="H103" s="7">
        <v>31839</v>
      </c>
      <c r="I103" s="7">
        <v>73238</v>
      </c>
      <c r="J103" s="7">
        <f t="shared" si="3"/>
        <v>171660</v>
      </c>
      <c r="L103" s="7">
        <v>1403236</v>
      </c>
      <c r="M103" s="7">
        <v>1068465</v>
      </c>
      <c r="N103" s="7">
        <v>1607909</v>
      </c>
      <c r="O103" s="7">
        <f t="shared" si="4"/>
        <v>4079610</v>
      </c>
      <c r="T103" s="7">
        <f t="shared" si="5"/>
        <v>0</v>
      </c>
    </row>
    <row r="104" spans="1:20" ht="9.75">
      <c r="A104" s="2" t="s">
        <v>176</v>
      </c>
      <c r="B104" s="2" t="s">
        <v>199</v>
      </c>
      <c r="C104" s="4" t="s">
        <v>200</v>
      </c>
      <c r="D104" s="5">
        <v>7</v>
      </c>
      <c r="E104" s="5" t="s">
        <v>875</v>
      </c>
      <c r="G104" s="7">
        <v>15581</v>
      </c>
      <c r="H104" s="7">
        <v>5776</v>
      </c>
      <c r="I104" s="7">
        <v>15642</v>
      </c>
      <c r="J104" s="7">
        <f t="shared" si="3"/>
        <v>36999</v>
      </c>
      <c r="L104" s="7">
        <v>254262</v>
      </c>
      <c r="M104" s="7">
        <v>121480</v>
      </c>
      <c r="N104" s="7">
        <v>292164</v>
      </c>
      <c r="O104" s="7">
        <f t="shared" si="4"/>
        <v>667906</v>
      </c>
      <c r="T104" s="7">
        <f t="shared" si="5"/>
        <v>0</v>
      </c>
    </row>
    <row r="105" spans="1:20" ht="9.75">
      <c r="A105" s="2" t="s">
        <v>176</v>
      </c>
      <c r="B105" s="2" t="s">
        <v>201</v>
      </c>
      <c r="C105" s="4" t="s">
        <v>202</v>
      </c>
      <c r="D105" s="5">
        <v>7</v>
      </c>
      <c r="E105" s="5" t="s">
        <v>875</v>
      </c>
      <c r="G105" s="7">
        <v>16034</v>
      </c>
      <c r="H105" s="7">
        <v>6340</v>
      </c>
      <c r="I105" s="7">
        <v>17935</v>
      </c>
      <c r="J105" s="7">
        <f t="shared" si="3"/>
        <v>40309</v>
      </c>
      <c r="L105" s="7">
        <v>43143</v>
      </c>
      <c r="M105" s="7">
        <v>22178</v>
      </c>
      <c r="N105" s="7">
        <v>57875</v>
      </c>
      <c r="O105" s="7">
        <f t="shared" si="4"/>
        <v>123196</v>
      </c>
      <c r="T105" s="7">
        <f t="shared" si="5"/>
        <v>0</v>
      </c>
    </row>
    <row r="106" spans="1:26" ht="9.75">
      <c r="A106" s="2" t="s">
        <v>176</v>
      </c>
      <c r="B106" s="2" t="s">
        <v>203</v>
      </c>
      <c r="C106" s="4" t="s">
        <v>204</v>
      </c>
      <c r="D106" s="5">
        <v>7</v>
      </c>
      <c r="E106" s="5" t="s">
        <v>875</v>
      </c>
      <c r="G106" s="7">
        <v>51679</v>
      </c>
      <c r="H106" s="7">
        <v>18338</v>
      </c>
      <c r="I106" s="7">
        <v>57467</v>
      </c>
      <c r="J106" s="7">
        <f t="shared" si="3"/>
        <v>127484</v>
      </c>
      <c r="L106" s="7">
        <v>121551</v>
      </c>
      <c r="M106" s="7">
        <v>59560</v>
      </c>
      <c r="N106" s="7">
        <v>112377</v>
      </c>
      <c r="O106" s="7">
        <f t="shared" si="4"/>
        <v>293488</v>
      </c>
      <c r="T106" s="7">
        <f t="shared" si="5"/>
        <v>0</v>
      </c>
      <c r="Z106" s="217"/>
    </row>
    <row r="107" spans="1:26" ht="9.75">
      <c r="A107" s="2" t="s">
        <v>176</v>
      </c>
      <c r="B107" s="2" t="s">
        <v>205</v>
      </c>
      <c r="C107" s="4" t="s">
        <v>206</v>
      </c>
      <c r="D107" s="5">
        <v>7</v>
      </c>
      <c r="E107" s="5" t="s">
        <v>875</v>
      </c>
      <c r="G107" s="7">
        <v>340673</v>
      </c>
      <c r="H107" s="7">
        <v>203973</v>
      </c>
      <c r="I107" s="7">
        <v>345897</v>
      </c>
      <c r="J107" s="7">
        <f t="shared" si="3"/>
        <v>890543</v>
      </c>
      <c r="L107" s="7">
        <v>2649968</v>
      </c>
      <c r="M107" s="7">
        <v>1711829</v>
      </c>
      <c r="N107" s="7">
        <v>3104468</v>
      </c>
      <c r="O107" s="7">
        <f t="shared" si="4"/>
        <v>7466265</v>
      </c>
      <c r="T107" s="7">
        <f t="shared" si="5"/>
        <v>0</v>
      </c>
      <c r="Z107" s="217"/>
    </row>
    <row r="108" spans="1:26" ht="9.75">
      <c r="A108" s="2" t="s">
        <v>176</v>
      </c>
      <c r="B108" s="2" t="s">
        <v>207</v>
      </c>
      <c r="C108" s="4" t="s">
        <v>208</v>
      </c>
      <c r="D108" s="5">
        <v>7</v>
      </c>
      <c r="E108" s="5" t="s">
        <v>875</v>
      </c>
      <c r="G108" s="7">
        <v>7878</v>
      </c>
      <c r="H108" s="7">
        <v>1611</v>
      </c>
      <c r="I108" s="7">
        <v>9085</v>
      </c>
      <c r="J108" s="7">
        <f t="shared" si="3"/>
        <v>18574</v>
      </c>
      <c r="L108" s="7">
        <v>130272</v>
      </c>
      <c r="M108" s="7">
        <v>66138</v>
      </c>
      <c r="N108" s="7">
        <v>177843</v>
      </c>
      <c r="O108" s="7">
        <f t="shared" si="4"/>
        <v>374253</v>
      </c>
      <c r="T108" s="7">
        <f t="shared" si="5"/>
        <v>0</v>
      </c>
      <c r="Z108" s="217"/>
    </row>
    <row r="109" spans="1:26" ht="9.75">
      <c r="A109" s="2" t="s">
        <v>176</v>
      </c>
      <c r="B109" s="2" t="s">
        <v>209</v>
      </c>
      <c r="C109" s="4" t="s">
        <v>210</v>
      </c>
      <c r="D109" s="5">
        <v>7</v>
      </c>
      <c r="E109" s="5" t="s">
        <v>875</v>
      </c>
      <c r="G109" s="7">
        <v>44501</v>
      </c>
      <c r="H109" s="7">
        <v>21807</v>
      </c>
      <c r="I109" s="7">
        <v>46793</v>
      </c>
      <c r="J109" s="7">
        <f t="shared" si="3"/>
        <v>113101</v>
      </c>
      <c r="L109" s="7">
        <v>173809</v>
      </c>
      <c r="M109" s="7">
        <v>109573</v>
      </c>
      <c r="N109" s="7">
        <v>312586</v>
      </c>
      <c r="O109" s="7">
        <f t="shared" si="4"/>
        <v>595968</v>
      </c>
      <c r="T109" s="7">
        <f t="shared" si="5"/>
        <v>0</v>
      </c>
      <c r="Z109" s="217"/>
    </row>
    <row r="110" spans="1:26" ht="9.75">
      <c r="A110" s="2" t="s">
        <v>176</v>
      </c>
      <c r="B110" s="2" t="s">
        <v>211</v>
      </c>
      <c r="C110" s="4" t="s">
        <v>212</v>
      </c>
      <c r="D110" s="5">
        <v>7</v>
      </c>
      <c r="E110" s="5" t="s">
        <v>875</v>
      </c>
      <c r="G110" s="7">
        <v>114563</v>
      </c>
      <c r="H110" s="7">
        <v>45381</v>
      </c>
      <c r="I110" s="7">
        <v>121561</v>
      </c>
      <c r="J110" s="7">
        <f t="shared" si="3"/>
        <v>281505</v>
      </c>
      <c r="L110" s="7">
        <v>402317</v>
      </c>
      <c r="M110" s="7">
        <v>169147</v>
      </c>
      <c r="N110" s="7">
        <v>472968</v>
      </c>
      <c r="O110" s="7">
        <f t="shared" si="4"/>
        <v>1044432</v>
      </c>
      <c r="T110" s="7">
        <f t="shared" si="5"/>
        <v>0</v>
      </c>
      <c r="Z110" s="217"/>
    </row>
    <row r="111" spans="1:20" ht="9.75">
      <c r="A111" s="2" t="s">
        <v>176</v>
      </c>
      <c r="B111" s="2" t="s">
        <v>213</v>
      </c>
      <c r="C111" s="4" t="s">
        <v>214</v>
      </c>
      <c r="D111" s="5">
        <v>7</v>
      </c>
      <c r="E111" s="5" t="s">
        <v>875</v>
      </c>
      <c r="G111" s="7">
        <v>32368</v>
      </c>
      <c r="H111" s="7">
        <v>10216</v>
      </c>
      <c r="I111" s="7">
        <v>35110</v>
      </c>
      <c r="J111" s="7">
        <f t="shared" si="3"/>
        <v>77694</v>
      </c>
      <c r="L111" s="7">
        <v>204042</v>
      </c>
      <c r="M111" s="7">
        <v>72692</v>
      </c>
      <c r="N111" s="7">
        <v>212672</v>
      </c>
      <c r="O111" s="7">
        <f t="shared" si="4"/>
        <v>489406</v>
      </c>
      <c r="T111" s="7">
        <f t="shared" si="5"/>
        <v>0</v>
      </c>
    </row>
    <row r="112" spans="1:20" ht="9.75">
      <c r="A112" s="2" t="s">
        <v>176</v>
      </c>
      <c r="B112" s="2" t="s">
        <v>215</v>
      </c>
      <c r="C112" s="4" t="s">
        <v>216</v>
      </c>
      <c r="D112" s="5">
        <v>7</v>
      </c>
      <c r="E112" s="5" t="s">
        <v>875</v>
      </c>
      <c r="G112" s="7">
        <v>75130</v>
      </c>
      <c r="H112" s="7">
        <v>28081</v>
      </c>
      <c r="I112" s="7">
        <v>76376</v>
      </c>
      <c r="J112" s="7">
        <f t="shared" si="3"/>
        <v>179587</v>
      </c>
      <c r="L112" s="7">
        <v>828184</v>
      </c>
      <c r="M112" s="7">
        <v>324945</v>
      </c>
      <c r="N112" s="7">
        <v>763651</v>
      </c>
      <c r="O112" s="7">
        <f t="shared" si="4"/>
        <v>1916780</v>
      </c>
      <c r="T112" s="7">
        <f t="shared" si="5"/>
        <v>0</v>
      </c>
    </row>
    <row r="113" spans="1:20" ht="9.75">
      <c r="A113" s="2" t="s">
        <v>176</v>
      </c>
      <c r="B113" s="2" t="s">
        <v>217</v>
      </c>
      <c r="C113" s="4" t="s">
        <v>218</v>
      </c>
      <c r="D113" s="5">
        <v>7</v>
      </c>
      <c r="E113" s="5" t="s">
        <v>875</v>
      </c>
      <c r="G113" s="7">
        <v>35471</v>
      </c>
      <c r="H113" s="7">
        <v>13992</v>
      </c>
      <c r="I113" s="7">
        <v>38771</v>
      </c>
      <c r="J113" s="7">
        <f t="shared" si="3"/>
        <v>88234</v>
      </c>
      <c r="L113" s="7">
        <v>177401</v>
      </c>
      <c r="M113" s="7">
        <v>77826</v>
      </c>
      <c r="N113" s="7">
        <v>199608</v>
      </c>
      <c r="O113" s="7">
        <f t="shared" si="4"/>
        <v>454835</v>
      </c>
      <c r="T113" s="7">
        <f t="shared" si="5"/>
        <v>0</v>
      </c>
    </row>
    <row r="114" spans="1:20" ht="9.75">
      <c r="A114" s="2" t="s">
        <v>176</v>
      </c>
      <c r="B114" s="2" t="s">
        <v>219</v>
      </c>
      <c r="C114" s="4" t="s">
        <v>220</v>
      </c>
      <c r="D114" s="5">
        <v>7</v>
      </c>
      <c r="E114" s="5" t="s">
        <v>875</v>
      </c>
      <c r="G114" s="7">
        <v>96907</v>
      </c>
      <c r="H114" s="7">
        <v>44048</v>
      </c>
      <c r="I114" s="7">
        <v>103591</v>
      </c>
      <c r="J114" s="7">
        <f t="shared" si="3"/>
        <v>244546</v>
      </c>
      <c r="L114" s="7">
        <v>434022</v>
      </c>
      <c r="M114" s="7">
        <v>189703</v>
      </c>
      <c r="N114" s="7">
        <v>556478</v>
      </c>
      <c r="O114" s="7">
        <f t="shared" si="4"/>
        <v>1180203</v>
      </c>
      <c r="T114" s="7">
        <f t="shared" si="5"/>
        <v>0</v>
      </c>
    </row>
    <row r="115" spans="1:20" ht="9.75">
      <c r="A115" s="2" t="s">
        <v>176</v>
      </c>
      <c r="B115" s="2" t="s">
        <v>221</v>
      </c>
      <c r="C115" s="4" t="s">
        <v>222</v>
      </c>
      <c r="D115" s="5">
        <v>7</v>
      </c>
      <c r="E115" s="5" t="s">
        <v>875</v>
      </c>
      <c r="G115" s="7">
        <v>44113</v>
      </c>
      <c r="H115" s="7">
        <v>23435</v>
      </c>
      <c r="I115" s="7">
        <v>51359</v>
      </c>
      <c r="J115" s="7">
        <f t="shared" si="3"/>
        <v>118907</v>
      </c>
      <c r="L115" s="7">
        <v>1075722</v>
      </c>
      <c r="M115" s="7">
        <v>738910</v>
      </c>
      <c r="N115" s="7">
        <v>1200497</v>
      </c>
      <c r="O115" s="7">
        <f t="shared" si="4"/>
        <v>3015129</v>
      </c>
      <c r="T115" s="7">
        <f t="shared" si="5"/>
        <v>0</v>
      </c>
    </row>
    <row r="116" spans="1:20" ht="9.75">
      <c r="A116" s="2" t="s">
        <v>176</v>
      </c>
      <c r="B116" s="2" t="s">
        <v>223</v>
      </c>
      <c r="C116" s="4" t="s">
        <v>224</v>
      </c>
      <c r="D116" s="5">
        <v>7</v>
      </c>
      <c r="E116" s="5" t="s">
        <v>875</v>
      </c>
      <c r="G116" s="7">
        <v>11823</v>
      </c>
      <c r="H116" s="7">
        <v>3803</v>
      </c>
      <c r="I116" s="7">
        <v>12361</v>
      </c>
      <c r="J116" s="7">
        <f t="shared" si="3"/>
        <v>27987</v>
      </c>
      <c r="L116" s="7">
        <v>583138</v>
      </c>
      <c r="M116" s="7">
        <v>368424</v>
      </c>
      <c r="N116" s="7">
        <v>618979</v>
      </c>
      <c r="O116" s="7">
        <f t="shared" si="4"/>
        <v>1570541</v>
      </c>
      <c r="T116" s="7">
        <f t="shared" si="5"/>
        <v>0</v>
      </c>
    </row>
    <row r="117" spans="1:20" ht="9.75">
      <c r="A117" s="2" t="s">
        <v>176</v>
      </c>
      <c r="B117" s="2" t="s">
        <v>225</v>
      </c>
      <c r="C117" s="4" t="s">
        <v>226</v>
      </c>
      <c r="D117" s="5">
        <v>7</v>
      </c>
      <c r="E117" s="5" t="s">
        <v>875</v>
      </c>
      <c r="G117" s="7">
        <v>26572</v>
      </c>
      <c r="H117" s="7">
        <v>7332</v>
      </c>
      <c r="I117" s="7">
        <v>31220</v>
      </c>
      <c r="J117" s="7">
        <f t="shared" si="3"/>
        <v>65124</v>
      </c>
      <c r="L117" s="7">
        <v>134970</v>
      </c>
      <c r="M117" s="7">
        <v>112056</v>
      </c>
      <c r="N117" s="7">
        <v>207594</v>
      </c>
      <c r="O117" s="7">
        <f t="shared" si="4"/>
        <v>454620</v>
      </c>
      <c r="T117" s="7">
        <f t="shared" si="5"/>
        <v>0</v>
      </c>
    </row>
    <row r="118" spans="1:20" ht="9.75">
      <c r="A118" s="2" t="s">
        <v>176</v>
      </c>
      <c r="B118" s="2" t="s">
        <v>227</v>
      </c>
      <c r="C118" s="4" t="s">
        <v>228</v>
      </c>
      <c r="D118" s="5">
        <v>7</v>
      </c>
      <c r="E118" s="5" t="s">
        <v>875</v>
      </c>
      <c r="G118" s="7">
        <v>133400</v>
      </c>
      <c r="H118" s="7">
        <v>53491</v>
      </c>
      <c r="I118" s="7">
        <v>136020</v>
      </c>
      <c r="J118" s="7">
        <f t="shared" si="3"/>
        <v>322911</v>
      </c>
      <c r="L118" s="7">
        <v>366302</v>
      </c>
      <c r="M118" s="7">
        <v>144658</v>
      </c>
      <c r="N118" s="7">
        <v>451208</v>
      </c>
      <c r="O118" s="7">
        <f t="shared" si="4"/>
        <v>962168</v>
      </c>
      <c r="T118" s="7">
        <f t="shared" si="5"/>
        <v>0</v>
      </c>
    </row>
    <row r="119" spans="1:20" ht="9.75">
      <c r="A119" s="2" t="s">
        <v>176</v>
      </c>
      <c r="B119" s="2" t="s">
        <v>229</v>
      </c>
      <c r="C119" s="4" t="s">
        <v>230</v>
      </c>
      <c r="D119" s="5">
        <v>7</v>
      </c>
      <c r="E119" s="5" t="s">
        <v>875</v>
      </c>
      <c r="G119" s="7">
        <v>74287</v>
      </c>
      <c r="H119" s="7">
        <v>30676</v>
      </c>
      <c r="I119" s="7">
        <v>83150</v>
      </c>
      <c r="J119" s="7">
        <f t="shared" si="3"/>
        <v>188113</v>
      </c>
      <c r="L119" s="7">
        <v>163243</v>
      </c>
      <c r="M119" s="7">
        <v>65172</v>
      </c>
      <c r="N119" s="7">
        <v>227023</v>
      </c>
      <c r="O119" s="7">
        <f t="shared" si="4"/>
        <v>455438</v>
      </c>
      <c r="T119" s="7">
        <f t="shared" si="5"/>
        <v>0</v>
      </c>
    </row>
    <row r="120" spans="1:20" ht="9.75">
      <c r="A120" s="2" t="s">
        <v>176</v>
      </c>
      <c r="B120" s="2" t="s">
        <v>231</v>
      </c>
      <c r="C120" s="4" t="s">
        <v>232</v>
      </c>
      <c r="D120" s="5">
        <v>7</v>
      </c>
      <c r="E120" s="5" t="s">
        <v>875</v>
      </c>
      <c r="G120" s="7">
        <v>163967</v>
      </c>
      <c r="H120" s="7">
        <v>76154</v>
      </c>
      <c r="I120" s="7">
        <v>170282</v>
      </c>
      <c r="J120" s="7">
        <f t="shared" si="3"/>
        <v>410403</v>
      </c>
      <c r="L120" s="7">
        <v>817249</v>
      </c>
      <c r="M120" s="7">
        <v>361489</v>
      </c>
      <c r="N120" s="7">
        <v>876089</v>
      </c>
      <c r="O120" s="7">
        <f t="shared" si="4"/>
        <v>2054827</v>
      </c>
      <c r="T120" s="7">
        <f t="shared" si="5"/>
        <v>0</v>
      </c>
    </row>
    <row r="121" spans="1:25" ht="9.75">
      <c r="A121" s="2" t="s">
        <v>267</v>
      </c>
      <c r="B121" s="218" t="s">
        <v>233</v>
      </c>
      <c r="C121" s="219">
        <v>139940</v>
      </c>
      <c r="D121" s="220">
        <v>1</v>
      </c>
      <c r="E121" s="5" t="s">
        <v>875</v>
      </c>
      <c r="F121" s="221">
        <v>136545.3333333333</v>
      </c>
      <c r="G121" s="221">
        <v>131018.66666666666</v>
      </c>
      <c r="H121" s="221">
        <v>65465.33333333333</v>
      </c>
      <c r="I121" s="221">
        <v>171418</v>
      </c>
      <c r="J121" s="7">
        <f t="shared" si="3"/>
        <v>504447.3333333333</v>
      </c>
      <c r="K121" s="216"/>
      <c r="L121" s="216"/>
      <c r="M121" s="216"/>
      <c r="N121" s="216"/>
      <c r="O121" s="7">
        <f t="shared" si="4"/>
        <v>0</v>
      </c>
      <c r="P121" s="221">
        <v>55519.33333333333</v>
      </c>
      <c r="Q121" s="221">
        <v>40834</v>
      </c>
      <c r="R121" s="221">
        <v>29739.333333333332</v>
      </c>
      <c r="S121" s="216">
        <v>53430</v>
      </c>
      <c r="T121" s="7">
        <f t="shared" si="5"/>
        <v>179522.66666666666</v>
      </c>
      <c r="U121" s="216"/>
      <c r="V121" s="216"/>
      <c r="W121" s="216"/>
      <c r="X121" s="216"/>
      <c r="Y121" s="216"/>
    </row>
    <row r="122" spans="1:25" ht="9.75">
      <c r="A122" s="2" t="s">
        <v>267</v>
      </c>
      <c r="B122" s="218" t="s">
        <v>234</v>
      </c>
      <c r="C122" s="219">
        <v>139959</v>
      </c>
      <c r="D122" s="220">
        <v>1</v>
      </c>
      <c r="E122" s="5" t="s">
        <v>875</v>
      </c>
      <c r="F122" s="221">
        <v>215004.66666666666</v>
      </c>
      <c r="G122" s="221">
        <v>202595.3333333333</v>
      </c>
      <c r="H122" s="221">
        <v>55231.33333333333</v>
      </c>
      <c r="I122" s="221">
        <v>319399</v>
      </c>
      <c r="J122" s="7">
        <f t="shared" si="3"/>
        <v>792230.3333333333</v>
      </c>
      <c r="K122" s="217"/>
      <c r="L122" s="217"/>
      <c r="M122" s="217"/>
      <c r="N122" s="217"/>
      <c r="O122" s="7">
        <f t="shared" si="4"/>
        <v>0</v>
      </c>
      <c r="P122" s="221">
        <v>46134</v>
      </c>
      <c r="Q122" s="221">
        <v>44522.666666666664</v>
      </c>
      <c r="R122" s="221">
        <v>22084.6666666667</v>
      </c>
      <c r="S122" s="216">
        <v>62201</v>
      </c>
      <c r="T122" s="7">
        <f t="shared" si="5"/>
        <v>174942.33333333337</v>
      </c>
      <c r="U122" s="217"/>
      <c r="V122" s="217"/>
      <c r="W122" s="217"/>
      <c r="X122" s="217"/>
      <c r="Y122" s="217"/>
    </row>
    <row r="123" spans="1:25" ht="9.75">
      <c r="A123" s="2" t="s">
        <v>267</v>
      </c>
      <c r="B123" s="218" t="s">
        <v>235</v>
      </c>
      <c r="C123" s="219">
        <v>139755</v>
      </c>
      <c r="D123" s="220">
        <v>2</v>
      </c>
      <c r="E123" s="5" t="s">
        <v>875</v>
      </c>
      <c r="F123" s="221">
        <v>89353.33333333333</v>
      </c>
      <c r="G123" s="221">
        <v>86438.66666666666</v>
      </c>
      <c r="H123" s="221">
        <v>34571.33333333333</v>
      </c>
      <c r="I123" s="221">
        <f>148770*(2/3)</f>
        <v>99180</v>
      </c>
      <c r="J123" s="7">
        <f t="shared" si="3"/>
        <v>309543.3333333333</v>
      </c>
      <c r="K123" s="217"/>
      <c r="L123" s="217"/>
      <c r="M123" s="217"/>
      <c r="N123" s="217"/>
      <c r="O123" s="7">
        <f t="shared" si="4"/>
        <v>0</v>
      </c>
      <c r="P123" s="221">
        <v>32030.666666666664</v>
      </c>
      <c r="Q123" s="221">
        <v>30184.666666666664</v>
      </c>
      <c r="R123" s="221">
        <v>20020</v>
      </c>
      <c r="S123" s="216">
        <v>34138.6666666667</v>
      </c>
      <c r="T123" s="7">
        <f t="shared" si="5"/>
        <v>116374.00000000003</v>
      </c>
      <c r="U123" s="217"/>
      <c r="V123" s="217"/>
      <c r="W123" s="217"/>
      <c r="X123" s="217"/>
      <c r="Y123" s="217"/>
    </row>
    <row r="124" spans="1:25" ht="9.75">
      <c r="A124" s="2" t="s">
        <v>267</v>
      </c>
      <c r="B124" s="218" t="s">
        <v>236</v>
      </c>
      <c r="C124" s="219">
        <v>139931</v>
      </c>
      <c r="D124" s="220">
        <v>3</v>
      </c>
      <c r="E124" s="5" t="s">
        <v>875</v>
      </c>
      <c r="F124" s="221">
        <v>115888</v>
      </c>
      <c r="G124" s="221">
        <v>109698</v>
      </c>
      <c r="H124" s="221">
        <v>31638.666666666664</v>
      </c>
      <c r="I124" s="221">
        <v>167159</v>
      </c>
      <c r="J124" s="7">
        <f t="shared" si="3"/>
        <v>424383.6666666666</v>
      </c>
      <c r="K124" s="217"/>
      <c r="L124" s="217"/>
      <c r="M124" s="217"/>
      <c r="N124" s="217"/>
      <c r="O124" s="7">
        <f t="shared" si="4"/>
        <v>0</v>
      </c>
      <c r="P124" s="221">
        <v>7419.333333333333</v>
      </c>
      <c r="Q124" s="221">
        <v>7354</v>
      </c>
      <c r="R124" s="221">
        <v>5312.666666666666</v>
      </c>
      <c r="S124" s="216">
        <v>7859</v>
      </c>
      <c r="T124" s="7">
        <f t="shared" si="5"/>
        <v>27945</v>
      </c>
      <c r="U124" s="217"/>
      <c r="V124" s="217"/>
      <c r="W124" s="217"/>
      <c r="X124" s="217"/>
      <c r="Y124" s="217"/>
    </row>
    <row r="125" spans="1:25" ht="9.75">
      <c r="A125" s="2" t="s">
        <v>267</v>
      </c>
      <c r="B125" s="222" t="s">
        <v>240</v>
      </c>
      <c r="C125" s="223">
        <v>141334</v>
      </c>
      <c r="D125" s="224">
        <v>4</v>
      </c>
      <c r="E125" s="5" t="s">
        <v>875</v>
      </c>
      <c r="F125" s="221">
        <v>55274.666666666664</v>
      </c>
      <c r="G125" s="221">
        <v>51623.33333333333</v>
      </c>
      <c r="H125" s="221">
        <v>19336.666666666664</v>
      </c>
      <c r="I125" s="221">
        <v>82644</v>
      </c>
      <c r="J125" s="7">
        <f t="shared" si="3"/>
        <v>208878.66666666666</v>
      </c>
      <c r="K125" s="217"/>
      <c r="L125" s="217"/>
      <c r="M125" s="217"/>
      <c r="N125" s="217"/>
      <c r="O125" s="7">
        <f t="shared" si="4"/>
        <v>0</v>
      </c>
      <c r="P125" s="221">
        <v>11071.333333333332</v>
      </c>
      <c r="Q125" s="221">
        <v>10867.333333333332</v>
      </c>
      <c r="R125" s="221">
        <v>10529.333333333332</v>
      </c>
      <c r="S125" s="216">
        <v>10035</v>
      </c>
      <c r="T125" s="7">
        <f t="shared" si="5"/>
        <v>42503</v>
      </c>
      <c r="U125" s="217"/>
      <c r="V125" s="217"/>
      <c r="W125" s="217"/>
      <c r="X125" s="217"/>
      <c r="Y125" s="217"/>
    </row>
    <row r="126" spans="1:25" ht="9.75">
      <c r="A126" s="2" t="s">
        <v>267</v>
      </c>
      <c r="B126" s="218" t="s">
        <v>237</v>
      </c>
      <c r="C126" s="219">
        <v>138716</v>
      </c>
      <c r="D126" s="220">
        <v>4</v>
      </c>
      <c r="E126" s="5" t="s">
        <v>875</v>
      </c>
      <c r="F126" s="221">
        <v>27299.333333333332</v>
      </c>
      <c r="G126" s="221">
        <v>26921.333333333332</v>
      </c>
      <c r="H126" s="221">
        <v>11807.333333333332</v>
      </c>
      <c r="I126" s="221">
        <v>35115</v>
      </c>
      <c r="J126" s="7">
        <f t="shared" si="3"/>
        <v>101143</v>
      </c>
      <c r="K126" s="217"/>
      <c r="L126" s="217"/>
      <c r="M126" s="217"/>
      <c r="N126" s="217"/>
      <c r="O126" s="7">
        <f t="shared" si="4"/>
        <v>0</v>
      </c>
      <c r="P126" s="221">
        <v>2006</v>
      </c>
      <c r="Q126" s="221">
        <v>2095.333333333333</v>
      </c>
      <c r="R126" s="221">
        <v>1675.3333333333333</v>
      </c>
      <c r="S126" s="216">
        <v>2105</v>
      </c>
      <c r="T126" s="7">
        <f t="shared" si="5"/>
        <v>7881.666666666666</v>
      </c>
      <c r="U126" s="217"/>
      <c r="V126" s="217"/>
      <c r="W126" s="217"/>
      <c r="X126" s="217"/>
      <c r="Y126" s="217"/>
    </row>
    <row r="127" spans="1:25" ht="9.75">
      <c r="A127" s="2" t="s">
        <v>267</v>
      </c>
      <c r="B127" s="218" t="s">
        <v>238</v>
      </c>
      <c r="C127" s="219">
        <v>139861</v>
      </c>
      <c r="D127" s="220">
        <v>4</v>
      </c>
      <c r="E127" s="5" t="s">
        <v>875</v>
      </c>
      <c r="F127" s="221">
        <v>38624</v>
      </c>
      <c r="G127" s="221">
        <v>37618</v>
      </c>
      <c r="H127" s="221">
        <v>10812.666666666666</v>
      </c>
      <c r="I127" s="221">
        <v>49847</v>
      </c>
      <c r="J127" s="7">
        <f t="shared" si="3"/>
        <v>136901.6666666667</v>
      </c>
      <c r="K127" s="217"/>
      <c r="L127" s="217"/>
      <c r="M127" s="217"/>
      <c r="N127" s="217"/>
      <c r="O127" s="7">
        <f t="shared" si="4"/>
        <v>0</v>
      </c>
      <c r="P127" s="221">
        <v>6219.333333333333</v>
      </c>
      <c r="Q127" s="221">
        <v>6424</v>
      </c>
      <c r="R127" s="221">
        <v>5902</v>
      </c>
      <c r="S127" s="216">
        <v>6120</v>
      </c>
      <c r="T127" s="7">
        <f t="shared" si="5"/>
        <v>24665.333333333332</v>
      </c>
      <c r="U127" s="217"/>
      <c r="V127" s="217"/>
      <c r="W127" s="217"/>
      <c r="X127" s="217"/>
      <c r="Y127" s="217"/>
    </row>
    <row r="128" spans="1:25" ht="9.75">
      <c r="A128" s="2" t="s">
        <v>267</v>
      </c>
      <c r="B128" s="218" t="s">
        <v>239</v>
      </c>
      <c r="C128" s="219">
        <v>141264</v>
      </c>
      <c r="D128" s="220">
        <v>4</v>
      </c>
      <c r="E128" s="5" t="s">
        <v>875</v>
      </c>
      <c r="F128" s="221">
        <v>75994.66666666666</v>
      </c>
      <c r="G128" s="221">
        <v>71635.33333333333</v>
      </c>
      <c r="H128" s="221">
        <v>21584.666666666664</v>
      </c>
      <c r="I128" s="221">
        <v>103859</v>
      </c>
      <c r="J128" s="7">
        <f t="shared" si="3"/>
        <v>273073.6666666666</v>
      </c>
      <c r="K128" s="217"/>
      <c r="L128" s="217"/>
      <c r="M128" s="217"/>
      <c r="N128" s="217"/>
      <c r="O128" s="7">
        <f t="shared" si="4"/>
        <v>0</v>
      </c>
      <c r="P128" s="221">
        <v>6960</v>
      </c>
      <c r="Q128" s="221">
        <v>6646.666666666666</v>
      </c>
      <c r="R128" s="221">
        <v>5596.666666666666</v>
      </c>
      <c r="S128" s="216">
        <v>7546</v>
      </c>
      <c r="T128" s="7">
        <f t="shared" si="5"/>
        <v>26749.333333333332</v>
      </c>
      <c r="U128" s="217"/>
      <c r="V128" s="217"/>
      <c r="W128" s="217"/>
      <c r="X128" s="217"/>
      <c r="Y128" s="217"/>
    </row>
    <row r="129" spans="1:25" ht="9.75">
      <c r="A129" s="2" t="s">
        <v>267</v>
      </c>
      <c r="B129" s="222" t="s">
        <v>245</v>
      </c>
      <c r="C129" s="223">
        <v>140164</v>
      </c>
      <c r="D129" s="224">
        <v>5</v>
      </c>
      <c r="E129" s="5" t="s">
        <v>875</v>
      </c>
      <c r="F129" s="221">
        <v>88108</v>
      </c>
      <c r="G129" s="221">
        <v>84230</v>
      </c>
      <c r="H129" s="221">
        <v>40799.33333333333</v>
      </c>
      <c r="I129" s="221">
        <v>122663</v>
      </c>
      <c r="J129" s="7">
        <f t="shared" si="3"/>
        <v>335800.3333333333</v>
      </c>
      <c r="K129" s="217"/>
      <c r="L129" s="217"/>
      <c r="M129" s="217"/>
      <c r="N129" s="217"/>
      <c r="O129" s="7">
        <f t="shared" si="4"/>
        <v>0</v>
      </c>
      <c r="P129" s="221">
        <v>7132</v>
      </c>
      <c r="Q129" s="221">
        <v>6696</v>
      </c>
      <c r="R129" s="221">
        <v>5710</v>
      </c>
      <c r="S129" s="216">
        <v>8162</v>
      </c>
      <c r="T129" s="7">
        <f t="shared" si="5"/>
        <v>27700</v>
      </c>
      <c r="U129" s="217"/>
      <c r="V129" s="217"/>
      <c r="W129" s="217"/>
      <c r="X129" s="217"/>
      <c r="Y129" s="217"/>
    </row>
    <row r="130" spans="1:25" ht="9.75">
      <c r="A130" s="2" t="s">
        <v>267</v>
      </c>
      <c r="B130" s="218" t="s">
        <v>241</v>
      </c>
      <c r="C130" s="219">
        <v>138983</v>
      </c>
      <c r="D130" s="220">
        <v>5</v>
      </c>
      <c r="E130" s="5" t="s">
        <v>875</v>
      </c>
      <c r="F130" s="221">
        <v>39498</v>
      </c>
      <c r="G130" s="221">
        <v>37120</v>
      </c>
      <c r="H130" s="221">
        <v>13568.666666666666</v>
      </c>
      <c r="I130" s="221">
        <v>52446</v>
      </c>
      <c r="J130" s="7">
        <f t="shared" si="3"/>
        <v>142632.6666666667</v>
      </c>
      <c r="K130" s="217"/>
      <c r="L130" s="217"/>
      <c r="M130" s="217"/>
      <c r="N130" s="217"/>
      <c r="O130" s="7">
        <f t="shared" si="4"/>
        <v>0</v>
      </c>
      <c r="P130" s="221">
        <v>2482</v>
      </c>
      <c r="Q130" s="221">
        <v>2436</v>
      </c>
      <c r="R130" s="221">
        <v>1802</v>
      </c>
      <c r="S130" s="216">
        <v>2628</v>
      </c>
      <c r="T130" s="7">
        <f t="shared" si="5"/>
        <v>9348</v>
      </c>
      <c r="U130" s="217"/>
      <c r="V130" s="217"/>
      <c r="W130" s="217"/>
      <c r="X130" s="217"/>
      <c r="Y130" s="217"/>
    </row>
    <row r="131" spans="1:25" ht="9.75">
      <c r="A131" s="2" t="s">
        <v>267</v>
      </c>
      <c r="B131" s="218" t="s">
        <v>242</v>
      </c>
      <c r="C131" s="219">
        <v>139366</v>
      </c>
      <c r="D131" s="220">
        <v>5</v>
      </c>
      <c r="E131" s="5" t="s">
        <v>875</v>
      </c>
      <c r="F131" s="221">
        <v>39438</v>
      </c>
      <c r="G131" s="221">
        <v>37386</v>
      </c>
      <c r="H131" s="221">
        <v>16334.666666666666</v>
      </c>
      <c r="I131" s="221">
        <v>50299</v>
      </c>
      <c r="J131" s="7">
        <f t="shared" si="3"/>
        <v>143457.6666666667</v>
      </c>
      <c r="K131" s="217"/>
      <c r="L131" s="217"/>
      <c r="M131" s="217"/>
      <c r="N131" s="217"/>
      <c r="O131" s="7">
        <f t="shared" si="4"/>
        <v>0</v>
      </c>
      <c r="P131" s="221">
        <v>3338</v>
      </c>
      <c r="Q131" s="221">
        <v>3620</v>
      </c>
      <c r="R131" s="221">
        <v>3408</v>
      </c>
      <c r="S131" s="216">
        <v>3486</v>
      </c>
      <c r="T131" s="7">
        <f t="shared" si="5"/>
        <v>13852</v>
      </c>
      <c r="U131" s="217"/>
      <c r="V131" s="217"/>
      <c r="W131" s="217"/>
      <c r="X131" s="217"/>
      <c r="Y131" s="217"/>
    </row>
    <row r="132" spans="1:25" ht="9.75">
      <c r="A132" s="2" t="s">
        <v>267</v>
      </c>
      <c r="B132" s="218" t="s">
        <v>243</v>
      </c>
      <c r="C132" s="219">
        <v>139719</v>
      </c>
      <c r="D132" s="220">
        <v>5</v>
      </c>
      <c r="E132" s="5" t="s">
        <v>875</v>
      </c>
      <c r="F132" s="221">
        <v>25282.666666666664</v>
      </c>
      <c r="G132" s="221">
        <v>24542</v>
      </c>
      <c r="H132" s="221">
        <v>8346</v>
      </c>
      <c r="I132" s="221">
        <v>31328</v>
      </c>
      <c r="J132" s="7">
        <f aca="true" t="shared" si="6" ref="J132:J195">SUM(F132:I132)</f>
        <v>89498.66666666666</v>
      </c>
      <c r="K132" s="217"/>
      <c r="L132" s="217"/>
      <c r="M132" s="217"/>
      <c r="N132" s="217"/>
      <c r="O132" s="7">
        <f aca="true" t="shared" si="7" ref="O132:O195">SUM(K132:N132)</f>
        <v>0</v>
      </c>
      <c r="P132" s="221">
        <v>1640.6666666666665</v>
      </c>
      <c r="Q132" s="221">
        <v>1714.6666666666665</v>
      </c>
      <c r="R132" s="221">
        <v>1392.6666666666665</v>
      </c>
      <c r="S132" s="216">
        <v>1429</v>
      </c>
      <c r="T132" s="7">
        <f aca="true" t="shared" si="8" ref="T132:T195">SUM(P132:S132)</f>
        <v>6177</v>
      </c>
      <c r="U132" s="217"/>
      <c r="V132" s="217"/>
      <c r="W132" s="217"/>
      <c r="X132" s="217"/>
      <c r="Y132" s="217"/>
    </row>
    <row r="133" spans="1:25" ht="9.75">
      <c r="A133" s="2" t="s">
        <v>267</v>
      </c>
      <c r="B133" s="218" t="s">
        <v>244</v>
      </c>
      <c r="C133" s="219">
        <v>139764</v>
      </c>
      <c r="D133" s="220">
        <v>5</v>
      </c>
      <c r="E133" s="5" t="s">
        <v>875</v>
      </c>
      <c r="F133" s="221">
        <v>18781.333333333332</v>
      </c>
      <c r="G133" s="221">
        <v>17402.666666666664</v>
      </c>
      <c r="H133" s="221">
        <v>6464.666666666666</v>
      </c>
      <c r="I133" s="221">
        <v>26030</v>
      </c>
      <c r="J133" s="7">
        <f t="shared" si="6"/>
        <v>68678.66666666666</v>
      </c>
      <c r="K133" s="217"/>
      <c r="L133" s="217"/>
      <c r="M133" s="217"/>
      <c r="N133" s="217"/>
      <c r="O133" s="7">
        <f t="shared" si="7"/>
        <v>0</v>
      </c>
      <c r="P133" s="221">
        <v>1975.3333333333333</v>
      </c>
      <c r="Q133" s="221">
        <v>2226.6666666666665</v>
      </c>
      <c r="R133" s="221">
        <v>2657.333333333333</v>
      </c>
      <c r="S133" s="216">
        <v>2061</v>
      </c>
      <c r="T133" s="7">
        <f t="shared" si="8"/>
        <v>8920.333333333332</v>
      </c>
      <c r="U133" s="217"/>
      <c r="V133" s="217"/>
      <c r="W133" s="217"/>
      <c r="X133" s="217"/>
      <c r="Y133" s="217"/>
    </row>
    <row r="134" spans="1:25" ht="9.75">
      <c r="A134" s="2" t="s">
        <v>267</v>
      </c>
      <c r="B134" s="218" t="s">
        <v>246</v>
      </c>
      <c r="C134" s="219">
        <v>140669</v>
      </c>
      <c r="D134" s="220">
        <v>5</v>
      </c>
      <c r="E134" s="5" t="s">
        <v>875</v>
      </c>
      <c r="F134" s="221">
        <v>27975.333333333332</v>
      </c>
      <c r="G134" s="221">
        <v>26690</v>
      </c>
      <c r="H134" s="221">
        <v>9568.666666666666</v>
      </c>
      <c r="I134" s="221">
        <v>38672</v>
      </c>
      <c r="J134" s="7">
        <f t="shared" si="6"/>
        <v>102906</v>
      </c>
      <c r="K134" s="217"/>
      <c r="L134" s="217"/>
      <c r="M134" s="217"/>
      <c r="N134" s="217"/>
      <c r="O134" s="7">
        <f t="shared" si="7"/>
        <v>0</v>
      </c>
      <c r="P134" s="221">
        <v>1745.3333333333333</v>
      </c>
      <c r="Q134" s="221">
        <v>1718.6666666666665</v>
      </c>
      <c r="R134" s="221">
        <v>1937.3333333333333</v>
      </c>
      <c r="S134" s="216">
        <v>1994</v>
      </c>
      <c r="T134" s="7">
        <f t="shared" si="8"/>
        <v>7395.333333333333</v>
      </c>
      <c r="U134" s="217"/>
      <c r="V134" s="217"/>
      <c r="W134" s="217"/>
      <c r="X134" s="217"/>
      <c r="Y134" s="217"/>
    </row>
    <row r="135" spans="1:25" ht="9.75">
      <c r="A135" s="2" t="s">
        <v>267</v>
      </c>
      <c r="B135" s="222" t="s">
        <v>247</v>
      </c>
      <c r="C135" s="223">
        <v>138789</v>
      </c>
      <c r="D135" s="224">
        <v>6</v>
      </c>
      <c r="E135" s="5" t="s">
        <v>875</v>
      </c>
      <c r="F135" s="221">
        <v>41111.33333333333</v>
      </c>
      <c r="G135" s="221">
        <v>39645.33333333333</v>
      </c>
      <c r="H135" s="221">
        <v>12479.333333333332</v>
      </c>
      <c r="I135" s="221">
        <v>55060</v>
      </c>
      <c r="J135" s="7">
        <f t="shared" si="6"/>
        <v>148296</v>
      </c>
      <c r="K135" s="217"/>
      <c r="L135" s="217"/>
      <c r="M135" s="217"/>
      <c r="N135" s="217"/>
      <c r="O135" s="7">
        <f t="shared" si="7"/>
        <v>0</v>
      </c>
      <c r="P135" s="221">
        <v>2352.6666666666665</v>
      </c>
      <c r="Q135" s="221">
        <v>2114.6666666666665</v>
      </c>
      <c r="R135" s="221">
        <v>1893.3333333333333</v>
      </c>
      <c r="S135" s="216">
        <v>2946</v>
      </c>
      <c r="T135" s="7">
        <f t="shared" si="8"/>
        <v>9306.666666666666</v>
      </c>
      <c r="U135" s="217"/>
      <c r="V135" s="217"/>
      <c r="W135" s="217"/>
      <c r="X135" s="217"/>
      <c r="Y135" s="217"/>
    </row>
    <row r="136" spans="1:25" ht="9.75">
      <c r="A136" s="2" t="s">
        <v>267</v>
      </c>
      <c r="B136" s="218" t="s">
        <v>248</v>
      </c>
      <c r="C136" s="219">
        <v>139311</v>
      </c>
      <c r="D136" s="220">
        <v>6</v>
      </c>
      <c r="E136" s="5" t="s">
        <v>875</v>
      </c>
      <c r="F136" s="221">
        <v>31380</v>
      </c>
      <c r="G136" s="221">
        <v>29759.333333333332</v>
      </c>
      <c r="H136" s="221">
        <v>13679.333333333332</v>
      </c>
      <c r="I136" s="221">
        <v>41652</v>
      </c>
      <c r="J136" s="7">
        <f t="shared" si="6"/>
        <v>116470.66666666666</v>
      </c>
      <c r="K136" s="217"/>
      <c r="L136" s="217"/>
      <c r="M136" s="217"/>
      <c r="N136" s="217"/>
      <c r="O136" s="7">
        <f t="shared" si="7"/>
        <v>0</v>
      </c>
      <c r="P136" s="221"/>
      <c r="Q136" s="221"/>
      <c r="R136" s="221"/>
      <c r="S136" s="216"/>
      <c r="T136" s="7">
        <f t="shared" si="8"/>
        <v>0</v>
      </c>
      <c r="U136" s="217"/>
      <c r="V136" s="217"/>
      <c r="W136" s="217"/>
      <c r="X136" s="217"/>
      <c r="Y136" s="217"/>
    </row>
    <row r="137" spans="1:25" ht="9.75">
      <c r="A137" s="2" t="s">
        <v>267</v>
      </c>
      <c r="B137" s="218" t="s">
        <v>249</v>
      </c>
      <c r="C137" s="219">
        <v>140960</v>
      </c>
      <c r="D137" s="220">
        <v>6</v>
      </c>
      <c r="E137" s="5" t="s">
        <v>875</v>
      </c>
      <c r="F137" s="221">
        <v>25130</v>
      </c>
      <c r="G137" s="221">
        <v>23835.333333333332</v>
      </c>
      <c r="H137" s="221">
        <v>6930.666666666666</v>
      </c>
      <c r="I137" s="221">
        <v>26138</v>
      </c>
      <c r="J137" s="7">
        <f t="shared" si="6"/>
        <v>82034</v>
      </c>
      <c r="K137" s="217"/>
      <c r="L137" s="217"/>
      <c r="M137" s="217"/>
      <c r="N137" s="217"/>
      <c r="O137" s="7">
        <f t="shared" si="7"/>
        <v>0</v>
      </c>
      <c r="P137" s="221">
        <v>716.6666666666666</v>
      </c>
      <c r="Q137" s="221">
        <v>740</v>
      </c>
      <c r="R137" s="221">
        <v>276.66666666666663</v>
      </c>
      <c r="S137" s="216">
        <v>898</v>
      </c>
      <c r="T137" s="7">
        <f t="shared" si="8"/>
        <v>2631.333333333333</v>
      </c>
      <c r="U137" s="217"/>
      <c r="V137" s="217"/>
      <c r="W137" s="217"/>
      <c r="X137" s="217"/>
      <c r="Y137" s="217"/>
    </row>
    <row r="138" spans="1:25" ht="9.75">
      <c r="A138" s="2" t="s">
        <v>267</v>
      </c>
      <c r="B138" s="218" t="s">
        <v>250</v>
      </c>
      <c r="C138" s="219">
        <v>138558</v>
      </c>
      <c r="D138" s="220">
        <v>7</v>
      </c>
      <c r="E138" s="5" t="s">
        <v>875</v>
      </c>
      <c r="F138" s="221">
        <v>22716.666666666664</v>
      </c>
      <c r="G138" s="221">
        <v>19704.666666666664</v>
      </c>
      <c r="H138" s="221">
        <v>7614.666666666666</v>
      </c>
      <c r="I138" s="221">
        <v>29923</v>
      </c>
      <c r="J138" s="7">
        <f t="shared" si="6"/>
        <v>79959</v>
      </c>
      <c r="K138" s="217"/>
      <c r="L138" s="217"/>
      <c r="M138" s="217"/>
      <c r="N138" s="217"/>
      <c r="O138" s="7">
        <f t="shared" si="7"/>
        <v>0</v>
      </c>
      <c r="P138" s="221"/>
      <c r="Q138" s="221"/>
      <c r="R138" s="221"/>
      <c r="S138" s="216"/>
      <c r="T138" s="7">
        <f t="shared" si="8"/>
        <v>0</v>
      </c>
      <c r="U138" s="217"/>
      <c r="V138" s="217"/>
      <c r="W138" s="217"/>
      <c r="X138" s="217"/>
      <c r="Y138" s="217"/>
    </row>
    <row r="139" spans="1:25" ht="9.75">
      <c r="A139" s="2" t="s">
        <v>267</v>
      </c>
      <c r="B139" s="218" t="s">
        <v>251</v>
      </c>
      <c r="C139" s="219">
        <v>138901</v>
      </c>
      <c r="D139" s="220">
        <v>7</v>
      </c>
      <c r="E139" s="5" t="s">
        <v>875</v>
      </c>
      <c r="F139" s="221">
        <v>14125.333333333332</v>
      </c>
      <c r="G139" s="221">
        <v>14680</v>
      </c>
      <c r="H139" s="221">
        <v>8401.333333333332</v>
      </c>
      <c r="I139" s="221">
        <v>18359</v>
      </c>
      <c r="J139" s="7">
        <f t="shared" si="6"/>
        <v>55565.666666666664</v>
      </c>
      <c r="K139" s="217"/>
      <c r="L139" s="217"/>
      <c r="M139" s="217"/>
      <c r="N139" s="217"/>
      <c r="O139" s="7">
        <f t="shared" si="7"/>
        <v>0</v>
      </c>
      <c r="P139" s="221"/>
      <c r="Q139" s="221"/>
      <c r="R139" s="221"/>
      <c r="S139" s="216"/>
      <c r="T139" s="7">
        <f t="shared" si="8"/>
        <v>0</v>
      </c>
      <c r="U139" s="217"/>
      <c r="V139" s="217"/>
      <c r="W139" s="217"/>
      <c r="X139" s="217"/>
      <c r="Y139" s="217"/>
    </row>
    <row r="140" spans="1:25" ht="9.75">
      <c r="A140" s="2" t="s">
        <v>267</v>
      </c>
      <c r="B140" s="218" t="s">
        <v>252</v>
      </c>
      <c r="C140" s="219">
        <v>139010</v>
      </c>
      <c r="D140" s="220">
        <v>7</v>
      </c>
      <c r="E140" s="5" t="s">
        <v>875</v>
      </c>
      <c r="F140" s="221">
        <v>7477.333333333333</v>
      </c>
      <c r="G140" s="221">
        <v>6753.333333333333</v>
      </c>
      <c r="H140" s="221">
        <v>2648</v>
      </c>
      <c r="I140" s="221">
        <v>9797</v>
      </c>
      <c r="J140" s="7">
        <f t="shared" si="6"/>
        <v>26675.666666666664</v>
      </c>
      <c r="K140" s="217"/>
      <c r="L140" s="217"/>
      <c r="M140" s="217"/>
      <c r="N140" s="217"/>
      <c r="O140" s="7">
        <f t="shared" si="7"/>
        <v>0</v>
      </c>
      <c r="P140" s="221"/>
      <c r="Q140" s="221"/>
      <c r="R140" s="221"/>
      <c r="S140" s="216"/>
      <c r="T140" s="7">
        <f t="shared" si="8"/>
        <v>0</v>
      </c>
      <c r="U140" s="217"/>
      <c r="V140" s="217"/>
      <c r="W140" s="217"/>
      <c r="X140" s="217"/>
      <c r="Y140" s="217"/>
    </row>
    <row r="141" spans="1:25" ht="9.75">
      <c r="A141" s="2" t="s">
        <v>267</v>
      </c>
      <c r="B141" s="218" t="s">
        <v>253</v>
      </c>
      <c r="C141" s="219">
        <v>139250</v>
      </c>
      <c r="D141" s="220">
        <v>7</v>
      </c>
      <c r="E141" s="5" t="s">
        <v>875</v>
      </c>
      <c r="F141" s="221">
        <v>12188.666666666666</v>
      </c>
      <c r="G141" s="221">
        <v>11251.333333333332</v>
      </c>
      <c r="H141" s="221">
        <v>4495.333333333333</v>
      </c>
      <c r="I141" s="221">
        <v>15669</v>
      </c>
      <c r="J141" s="7">
        <f t="shared" si="6"/>
        <v>43604.33333333333</v>
      </c>
      <c r="K141" s="217"/>
      <c r="L141" s="217"/>
      <c r="M141" s="217"/>
      <c r="N141" s="217"/>
      <c r="O141" s="7">
        <f t="shared" si="7"/>
        <v>0</v>
      </c>
      <c r="P141" s="221"/>
      <c r="Q141" s="221"/>
      <c r="R141" s="221"/>
      <c r="S141" s="216"/>
      <c r="T141" s="7">
        <f t="shared" si="8"/>
        <v>0</v>
      </c>
      <c r="U141" s="217"/>
      <c r="V141" s="217"/>
      <c r="W141" s="217"/>
      <c r="X141" s="217"/>
      <c r="Y141" s="217"/>
    </row>
    <row r="142" spans="1:25" ht="9.75">
      <c r="A142" s="2" t="s">
        <v>267</v>
      </c>
      <c r="B142" s="218" t="s">
        <v>254</v>
      </c>
      <c r="C142" s="219">
        <v>139463</v>
      </c>
      <c r="D142" s="220">
        <v>7</v>
      </c>
      <c r="E142" s="5" t="s">
        <v>875</v>
      </c>
      <c r="F142" s="221">
        <v>21109.333333333332</v>
      </c>
      <c r="G142" s="221">
        <v>18812.666666666664</v>
      </c>
      <c r="H142" s="221">
        <v>5913.333333333333</v>
      </c>
      <c r="I142" s="221">
        <v>27345</v>
      </c>
      <c r="J142" s="7">
        <f t="shared" si="6"/>
        <v>73180.33333333334</v>
      </c>
      <c r="K142" s="217"/>
      <c r="L142" s="217"/>
      <c r="M142" s="217"/>
      <c r="N142" s="217"/>
      <c r="O142" s="7">
        <f t="shared" si="7"/>
        <v>0</v>
      </c>
      <c r="P142" s="221"/>
      <c r="Q142" s="221"/>
      <c r="R142" s="221"/>
      <c r="S142" s="216"/>
      <c r="T142" s="7">
        <f t="shared" si="8"/>
        <v>0</v>
      </c>
      <c r="U142" s="217"/>
      <c r="V142" s="217"/>
      <c r="W142" s="217"/>
      <c r="X142" s="217"/>
      <c r="Y142" s="217"/>
    </row>
    <row r="143" spans="1:25" ht="9.75">
      <c r="A143" s="2" t="s">
        <v>267</v>
      </c>
      <c r="B143" s="218" t="s">
        <v>255</v>
      </c>
      <c r="C143" s="219">
        <v>138691</v>
      </c>
      <c r="D143" s="220">
        <v>7</v>
      </c>
      <c r="E143" s="5" t="s">
        <v>875</v>
      </c>
      <c r="F143" s="221">
        <v>17220.666666666664</v>
      </c>
      <c r="G143" s="221">
        <v>16549.333333333332</v>
      </c>
      <c r="H143" s="221">
        <v>5736.666666666666</v>
      </c>
      <c r="I143" s="221">
        <v>24581</v>
      </c>
      <c r="J143" s="7">
        <f t="shared" si="6"/>
        <v>64087.666666666664</v>
      </c>
      <c r="K143" s="217"/>
      <c r="L143" s="217"/>
      <c r="M143" s="217"/>
      <c r="N143" s="217"/>
      <c r="O143" s="7">
        <f t="shared" si="7"/>
        <v>0</v>
      </c>
      <c r="P143" s="221"/>
      <c r="Q143" s="221"/>
      <c r="R143" s="221"/>
      <c r="S143" s="216"/>
      <c r="T143" s="7">
        <f t="shared" si="8"/>
        <v>0</v>
      </c>
      <c r="U143" s="217"/>
      <c r="V143" s="217"/>
      <c r="W143" s="217"/>
      <c r="X143" s="217"/>
      <c r="Y143" s="217"/>
    </row>
    <row r="144" spans="1:25" ht="9.75">
      <c r="A144" s="2" t="s">
        <v>267</v>
      </c>
      <c r="B144" s="218" t="s">
        <v>256</v>
      </c>
      <c r="C144" s="219">
        <v>244437</v>
      </c>
      <c r="D144" s="220">
        <v>7</v>
      </c>
      <c r="E144" s="5" t="s">
        <v>875</v>
      </c>
      <c r="F144" s="221">
        <v>103386</v>
      </c>
      <c r="G144" s="221">
        <v>97048.66666666666</v>
      </c>
      <c r="H144" s="221">
        <v>41112.666666666664</v>
      </c>
      <c r="I144" s="221">
        <v>123651</v>
      </c>
      <c r="J144" s="7">
        <f t="shared" si="6"/>
        <v>365198.3333333333</v>
      </c>
      <c r="K144" s="217"/>
      <c r="L144" s="217"/>
      <c r="M144" s="217"/>
      <c r="N144" s="217"/>
      <c r="O144" s="7">
        <f t="shared" si="7"/>
        <v>0</v>
      </c>
      <c r="P144" s="221"/>
      <c r="Q144" s="221"/>
      <c r="R144" s="221"/>
      <c r="S144" s="216"/>
      <c r="T144" s="7">
        <f t="shared" si="8"/>
        <v>0</v>
      </c>
      <c r="U144" s="217"/>
      <c r="V144" s="217"/>
      <c r="W144" s="217"/>
      <c r="X144" s="217"/>
      <c r="Y144" s="217"/>
    </row>
    <row r="145" spans="1:26" ht="9.75">
      <c r="A145" s="2" t="s">
        <v>267</v>
      </c>
      <c r="B145" s="218" t="s">
        <v>257</v>
      </c>
      <c r="C145" s="219">
        <v>139621</v>
      </c>
      <c r="D145" s="220">
        <v>7</v>
      </c>
      <c r="E145" s="5" t="s">
        <v>875</v>
      </c>
      <c r="F145" s="221">
        <v>7032.666666666666</v>
      </c>
      <c r="G145" s="221">
        <v>6492.666666666666</v>
      </c>
      <c r="H145" s="221">
        <v>2328</v>
      </c>
      <c r="I145" s="221">
        <v>9854</v>
      </c>
      <c r="J145" s="7">
        <f t="shared" si="6"/>
        <v>25707.333333333332</v>
      </c>
      <c r="K145" s="217"/>
      <c r="L145" s="217"/>
      <c r="M145" s="217"/>
      <c r="N145" s="217"/>
      <c r="O145" s="7">
        <f t="shared" si="7"/>
        <v>0</v>
      </c>
      <c r="P145" s="221"/>
      <c r="Q145" s="221"/>
      <c r="R145" s="221"/>
      <c r="S145" s="216"/>
      <c r="T145" s="7">
        <f t="shared" si="8"/>
        <v>0</v>
      </c>
      <c r="U145" s="217"/>
      <c r="V145" s="217"/>
      <c r="W145" s="217"/>
      <c r="X145" s="217"/>
      <c r="Y145" s="217"/>
      <c r="Z145" s="217"/>
    </row>
    <row r="146" spans="1:26" ht="9.75">
      <c r="A146" s="2" t="s">
        <v>267</v>
      </c>
      <c r="B146" s="218" t="s">
        <v>258</v>
      </c>
      <c r="C146" s="219">
        <v>139700</v>
      </c>
      <c r="D146" s="220">
        <v>7</v>
      </c>
      <c r="E146" s="5" t="s">
        <v>875</v>
      </c>
      <c r="F146" s="221">
        <v>18448</v>
      </c>
      <c r="G146" s="221">
        <v>16518.666666666664</v>
      </c>
      <c r="H146" s="221">
        <v>3835.333333333333</v>
      </c>
      <c r="I146" s="221">
        <v>21347</v>
      </c>
      <c r="J146" s="7">
        <f t="shared" si="6"/>
        <v>60149</v>
      </c>
      <c r="K146" s="217"/>
      <c r="L146" s="217"/>
      <c r="M146" s="217"/>
      <c r="N146" s="217"/>
      <c r="O146" s="7">
        <f t="shared" si="7"/>
        <v>0</v>
      </c>
      <c r="P146" s="221"/>
      <c r="Q146" s="221"/>
      <c r="R146" s="221"/>
      <c r="S146" s="216"/>
      <c r="T146" s="7">
        <f t="shared" si="8"/>
        <v>0</v>
      </c>
      <c r="U146" s="217"/>
      <c r="V146" s="217"/>
      <c r="W146" s="217"/>
      <c r="X146" s="217"/>
      <c r="Y146" s="217"/>
      <c r="Z146" s="217"/>
    </row>
    <row r="147" spans="1:26" ht="9.75">
      <c r="A147" s="2" t="s">
        <v>267</v>
      </c>
      <c r="B147" s="218" t="s">
        <v>259</v>
      </c>
      <c r="C147" s="219">
        <v>139773</v>
      </c>
      <c r="D147" s="220">
        <v>7</v>
      </c>
      <c r="E147" s="5" t="s">
        <v>875</v>
      </c>
      <c r="F147" s="221">
        <v>19533.333333333332</v>
      </c>
      <c r="G147" s="221">
        <v>17843.333333333332</v>
      </c>
      <c r="H147" s="221">
        <v>6840.666666666666</v>
      </c>
      <c r="I147" s="221">
        <v>28294</v>
      </c>
      <c r="J147" s="7">
        <f t="shared" si="6"/>
        <v>72511.33333333333</v>
      </c>
      <c r="K147" s="217"/>
      <c r="L147" s="217"/>
      <c r="M147" s="217"/>
      <c r="N147" s="217"/>
      <c r="O147" s="7">
        <f t="shared" si="7"/>
        <v>0</v>
      </c>
      <c r="P147" s="221"/>
      <c r="Q147" s="221"/>
      <c r="R147" s="221"/>
      <c r="S147" s="216"/>
      <c r="T147" s="7">
        <f t="shared" si="8"/>
        <v>0</v>
      </c>
      <c r="U147" s="217"/>
      <c r="V147" s="217"/>
      <c r="W147" s="217"/>
      <c r="X147" s="217"/>
      <c r="Y147" s="217"/>
      <c r="Z147" s="217"/>
    </row>
    <row r="148" spans="1:26" ht="9.75">
      <c r="A148" s="2" t="s">
        <v>267</v>
      </c>
      <c r="B148" s="218" t="s">
        <v>260</v>
      </c>
      <c r="C148" s="219">
        <v>139968</v>
      </c>
      <c r="D148" s="220">
        <v>7</v>
      </c>
      <c r="E148" s="5" t="s">
        <v>875</v>
      </c>
      <c r="F148" s="221">
        <v>18212</v>
      </c>
      <c r="G148" s="221">
        <v>16670</v>
      </c>
      <c r="H148" s="221">
        <v>3855.333333333333</v>
      </c>
      <c r="I148" s="221">
        <v>28276</v>
      </c>
      <c r="J148" s="7">
        <f t="shared" si="6"/>
        <v>67013.33333333334</v>
      </c>
      <c r="K148" s="217"/>
      <c r="L148" s="217"/>
      <c r="M148" s="217"/>
      <c r="N148" s="217"/>
      <c r="O148" s="7">
        <f t="shared" si="7"/>
        <v>0</v>
      </c>
      <c r="P148" s="221"/>
      <c r="Q148" s="221"/>
      <c r="R148" s="221"/>
      <c r="S148" s="216"/>
      <c r="T148" s="7">
        <f t="shared" si="8"/>
        <v>0</v>
      </c>
      <c r="U148" s="217"/>
      <c r="V148" s="217"/>
      <c r="W148" s="217"/>
      <c r="X148" s="217"/>
      <c r="Y148" s="217"/>
      <c r="Z148" s="217"/>
    </row>
    <row r="149" spans="1:26" ht="9.75">
      <c r="A149" s="2" t="s">
        <v>267</v>
      </c>
      <c r="B149" s="218" t="s">
        <v>261</v>
      </c>
      <c r="C149" s="219">
        <v>140322</v>
      </c>
      <c r="D149" s="220">
        <v>7</v>
      </c>
      <c r="E149" s="5" t="s">
        <v>875</v>
      </c>
      <c r="F149" s="221">
        <v>23292.666666666664</v>
      </c>
      <c r="G149" s="221">
        <v>21826</v>
      </c>
      <c r="H149" s="221">
        <v>9240.666666666666</v>
      </c>
      <c r="I149" s="221">
        <v>30442</v>
      </c>
      <c r="J149" s="7">
        <f t="shared" si="6"/>
        <v>84801.33333333333</v>
      </c>
      <c r="K149" s="217"/>
      <c r="L149" s="217"/>
      <c r="M149" s="217"/>
      <c r="N149" s="217"/>
      <c r="O149" s="7">
        <f t="shared" si="7"/>
        <v>0</v>
      </c>
      <c r="P149" s="221"/>
      <c r="Q149" s="221"/>
      <c r="R149" s="221"/>
      <c r="S149" s="216"/>
      <c r="T149" s="7">
        <f t="shared" si="8"/>
        <v>0</v>
      </c>
      <c r="U149" s="217"/>
      <c r="V149" s="217"/>
      <c r="W149" s="217"/>
      <c r="X149" s="217"/>
      <c r="Y149" s="217"/>
      <c r="Z149" s="217"/>
    </row>
    <row r="150" spans="1:26" ht="9.75">
      <c r="A150" s="2" t="s">
        <v>267</v>
      </c>
      <c r="B150" s="218" t="s">
        <v>262</v>
      </c>
      <c r="C150" s="219">
        <v>140483</v>
      </c>
      <c r="D150" s="220">
        <v>7</v>
      </c>
      <c r="E150" s="5" t="s">
        <v>875</v>
      </c>
      <c r="F150" s="221">
        <v>15590</v>
      </c>
      <c r="G150" s="221">
        <v>14489.333333333332</v>
      </c>
      <c r="H150" s="221">
        <v>3859.333333333333</v>
      </c>
      <c r="I150" s="221">
        <v>21482</v>
      </c>
      <c r="J150" s="7">
        <f t="shared" si="6"/>
        <v>55420.666666666664</v>
      </c>
      <c r="K150" s="217"/>
      <c r="L150" s="217"/>
      <c r="M150" s="217"/>
      <c r="N150" s="217"/>
      <c r="O150" s="7">
        <f t="shared" si="7"/>
        <v>0</v>
      </c>
      <c r="P150" s="221"/>
      <c r="Q150" s="221"/>
      <c r="R150" s="221"/>
      <c r="S150" s="216"/>
      <c r="T150" s="7">
        <f t="shared" si="8"/>
        <v>0</v>
      </c>
      <c r="U150" s="217"/>
      <c r="V150" s="217"/>
      <c r="W150" s="217"/>
      <c r="X150" s="217"/>
      <c r="Y150" s="217"/>
      <c r="Z150" s="217"/>
    </row>
    <row r="151" spans="1:26" ht="9.75">
      <c r="A151" s="2" t="s">
        <v>267</v>
      </c>
      <c r="B151" s="218" t="s">
        <v>263</v>
      </c>
      <c r="C151" s="219">
        <v>140997</v>
      </c>
      <c r="D151" s="220">
        <v>7</v>
      </c>
      <c r="E151" s="5" t="s">
        <v>875</v>
      </c>
      <c r="F151" s="221">
        <v>8568.666666666666</v>
      </c>
      <c r="G151" s="221">
        <v>7888</v>
      </c>
      <c r="H151" s="221">
        <v>3246.6666666666665</v>
      </c>
      <c r="I151" s="221">
        <v>11920</v>
      </c>
      <c r="J151" s="7">
        <f t="shared" si="6"/>
        <v>31623.333333333332</v>
      </c>
      <c r="K151" s="217"/>
      <c r="L151" s="217"/>
      <c r="M151" s="217"/>
      <c r="N151" s="217"/>
      <c r="O151" s="7">
        <f t="shared" si="7"/>
        <v>0</v>
      </c>
      <c r="P151" s="221"/>
      <c r="Q151" s="221"/>
      <c r="R151" s="221"/>
      <c r="S151" s="216"/>
      <c r="T151" s="7">
        <f t="shared" si="8"/>
        <v>0</v>
      </c>
      <c r="U151" s="217"/>
      <c r="V151" s="217"/>
      <c r="W151" s="217"/>
      <c r="X151" s="217"/>
      <c r="Y151" s="217"/>
      <c r="Z151" s="217"/>
    </row>
    <row r="152" spans="1:25" ht="9.75">
      <c r="A152" s="2" t="s">
        <v>267</v>
      </c>
      <c r="B152" s="218" t="s">
        <v>264</v>
      </c>
      <c r="C152" s="219">
        <v>141307</v>
      </c>
      <c r="D152" s="220">
        <v>7</v>
      </c>
      <c r="E152" s="5" t="s">
        <v>875</v>
      </c>
      <c r="F152" s="221">
        <v>5945.333333333333</v>
      </c>
      <c r="G152" s="221">
        <v>5370.666666666666</v>
      </c>
      <c r="H152" s="221">
        <v>2244.6666666666665</v>
      </c>
      <c r="I152" s="221">
        <v>7434</v>
      </c>
      <c r="J152" s="7">
        <f t="shared" si="6"/>
        <v>20994.666666666664</v>
      </c>
      <c r="K152" s="217"/>
      <c r="L152" s="217"/>
      <c r="M152" s="217"/>
      <c r="N152" s="217"/>
      <c r="O152" s="7">
        <f t="shared" si="7"/>
        <v>0</v>
      </c>
      <c r="P152" s="221"/>
      <c r="Q152" s="221"/>
      <c r="R152" s="221"/>
      <c r="S152" s="216"/>
      <c r="T152" s="7">
        <f t="shared" si="8"/>
        <v>0</v>
      </c>
      <c r="U152" s="217"/>
      <c r="V152" s="217"/>
      <c r="W152" s="217"/>
      <c r="X152" s="217"/>
      <c r="Y152" s="217"/>
    </row>
    <row r="153" spans="1:25" ht="9.75">
      <c r="A153" s="2" t="s">
        <v>267</v>
      </c>
      <c r="B153" s="218" t="s">
        <v>268</v>
      </c>
      <c r="C153" s="219">
        <v>138682</v>
      </c>
      <c r="D153" s="220">
        <v>8</v>
      </c>
      <c r="E153" s="5" t="s">
        <v>876</v>
      </c>
      <c r="F153" s="217">
        <v>21740</v>
      </c>
      <c r="G153" s="217">
        <v>20694.6</v>
      </c>
      <c r="H153" s="217">
        <v>13106</v>
      </c>
      <c r="I153" s="217">
        <v>19836</v>
      </c>
      <c r="J153" s="7">
        <f t="shared" si="6"/>
        <v>75376.6</v>
      </c>
      <c r="K153" s="217"/>
      <c r="L153" s="217"/>
      <c r="M153" s="217"/>
      <c r="N153" s="217"/>
      <c r="O153" s="7">
        <f t="shared" si="7"/>
        <v>0</v>
      </c>
      <c r="P153" s="217"/>
      <c r="Q153" s="217"/>
      <c r="R153" s="217"/>
      <c r="S153" s="217"/>
      <c r="T153" s="7">
        <f t="shared" si="8"/>
        <v>0</v>
      </c>
      <c r="U153" s="217"/>
      <c r="V153" s="217"/>
      <c r="W153" s="217"/>
      <c r="X153" s="217"/>
      <c r="Y153" s="217"/>
    </row>
    <row r="154" spans="1:25" ht="9.75">
      <c r="A154" s="2" t="s">
        <v>267</v>
      </c>
      <c r="B154" s="218" t="s">
        <v>269</v>
      </c>
      <c r="C154" s="219">
        <v>366447</v>
      </c>
      <c r="D154" s="220">
        <v>8</v>
      </c>
      <c r="E154" s="5" t="s">
        <v>876</v>
      </c>
      <c r="F154" s="217">
        <v>8888</v>
      </c>
      <c r="G154" s="217">
        <v>9304</v>
      </c>
      <c r="H154" s="217">
        <v>6203.8</v>
      </c>
      <c r="I154" s="217">
        <v>8821.8</v>
      </c>
      <c r="J154" s="7">
        <f t="shared" si="6"/>
        <v>33217.6</v>
      </c>
      <c r="K154" s="217"/>
      <c r="L154" s="217"/>
      <c r="M154" s="217"/>
      <c r="N154" s="217"/>
      <c r="O154" s="7">
        <f t="shared" si="7"/>
        <v>0</v>
      </c>
      <c r="P154" s="217"/>
      <c r="Q154" s="217"/>
      <c r="R154" s="217"/>
      <c r="S154" s="217"/>
      <c r="T154" s="7">
        <f t="shared" si="8"/>
        <v>0</v>
      </c>
      <c r="U154" s="217"/>
      <c r="V154" s="217"/>
      <c r="W154" s="217"/>
      <c r="X154" s="217"/>
      <c r="Y154" s="217"/>
    </row>
    <row r="155" spans="1:25" ht="9.75">
      <c r="A155" s="2" t="s">
        <v>267</v>
      </c>
      <c r="B155" s="218" t="s">
        <v>270</v>
      </c>
      <c r="C155" s="219">
        <v>246813</v>
      </c>
      <c r="D155" s="220">
        <v>8</v>
      </c>
      <c r="E155" s="5" t="s">
        <v>876</v>
      </c>
      <c r="F155" s="217">
        <v>14369.3</v>
      </c>
      <c r="G155" s="217">
        <v>14074.6</v>
      </c>
      <c r="H155" s="217">
        <v>7193.4</v>
      </c>
      <c r="I155" s="217">
        <v>15479.2</v>
      </c>
      <c r="J155" s="7">
        <f t="shared" si="6"/>
        <v>51116.5</v>
      </c>
      <c r="K155" s="217"/>
      <c r="L155" s="217"/>
      <c r="M155" s="217"/>
      <c r="N155" s="217"/>
      <c r="O155" s="7">
        <f t="shared" si="7"/>
        <v>0</v>
      </c>
      <c r="P155" s="217"/>
      <c r="Q155" s="217"/>
      <c r="R155" s="217"/>
      <c r="S155" s="217"/>
      <c r="T155" s="7">
        <f t="shared" si="8"/>
        <v>0</v>
      </c>
      <c r="U155" s="217"/>
      <c r="V155" s="217"/>
      <c r="W155" s="217"/>
      <c r="X155" s="217"/>
      <c r="Y155" s="217"/>
    </row>
    <row r="156" spans="1:25" ht="9.75">
      <c r="A156" s="2" t="s">
        <v>267</v>
      </c>
      <c r="B156" s="218" t="s">
        <v>271</v>
      </c>
      <c r="C156" s="219">
        <v>138840</v>
      </c>
      <c r="D156" s="220">
        <v>8</v>
      </c>
      <c r="E156" s="5" t="s">
        <v>876</v>
      </c>
      <c r="F156" s="217">
        <v>29956.1</v>
      </c>
      <c r="G156" s="217">
        <v>29254</v>
      </c>
      <c r="H156" s="217">
        <v>21237.4</v>
      </c>
      <c r="I156" s="217">
        <v>33235.2</v>
      </c>
      <c r="J156" s="7">
        <f t="shared" si="6"/>
        <v>113682.7</v>
      </c>
      <c r="K156" s="217"/>
      <c r="L156" s="217"/>
      <c r="M156" s="217"/>
      <c r="N156" s="217"/>
      <c r="O156" s="7">
        <f t="shared" si="7"/>
        <v>0</v>
      </c>
      <c r="P156" s="217"/>
      <c r="Q156" s="217"/>
      <c r="R156" s="217"/>
      <c r="S156" s="217"/>
      <c r="T156" s="7">
        <f t="shared" si="8"/>
        <v>0</v>
      </c>
      <c r="U156" s="217"/>
      <c r="V156" s="217"/>
      <c r="W156" s="217"/>
      <c r="X156" s="217"/>
      <c r="Y156" s="217"/>
    </row>
    <row r="157" spans="1:25" ht="9.75">
      <c r="A157" s="2" t="s">
        <v>267</v>
      </c>
      <c r="B157" s="218" t="s">
        <v>272</v>
      </c>
      <c r="C157" s="219">
        <v>138956</v>
      </c>
      <c r="D157" s="220">
        <v>8</v>
      </c>
      <c r="E157" s="5" t="s">
        <v>876</v>
      </c>
      <c r="F157" s="217">
        <v>27344</v>
      </c>
      <c r="G157" s="217">
        <v>28173</v>
      </c>
      <c r="H157" s="217">
        <v>20035.1</v>
      </c>
      <c r="I157" s="217">
        <v>31599.1</v>
      </c>
      <c r="J157" s="7">
        <f t="shared" si="6"/>
        <v>107151.20000000001</v>
      </c>
      <c r="K157" s="217"/>
      <c r="L157" s="217"/>
      <c r="M157" s="217"/>
      <c r="N157" s="217"/>
      <c r="O157" s="7">
        <f t="shared" si="7"/>
        <v>0</v>
      </c>
      <c r="P157" s="217"/>
      <c r="Q157" s="217"/>
      <c r="R157" s="217"/>
      <c r="S157" s="217"/>
      <c r="T157" s="7">
        <f t="shared" si="8"/>
        <v>0</v>
      </c>
      <c r="U157" s="217"/>
      <c r="V157" s="217"/>
      <c r="W157" s="217"/>
      <c r="X157" s="217"/>
      <c r="Y157" s="217"/>
    </row>
    <row r="158" spans="1:25" ht="9.75">
      <c r="A158" s="2" t="s">
        <v>267</v>
      </c>
      <c r="B158" s="218" t="s">
        <v>274</v>
      </c>
      <c r="C158" s="219">
        <v>139278</v>
      </c>
      <c r="D158" s="220">
        <v>8</v>
      </c>
      <c r="E158" s="5" t="s">
        <v>876</v>
      </c>
      <c r="F158" s="217">
        <v>13094.5</v>
      </c>
      <c r="G158" s="217">
        <v>13136.2</v>
      </c>
      <c r="H158" s="217">
        <v>8857.1</v>
      </c>
      <c r="I158" s="217">
        <v>13764.6</v>
      </c>
      <c r="J158" s="7">
        <f t="shared" si="6"/>
        <v>48852.4</v>
      </c>
      <c r="K158" s="217"/>
      <c r="L158" s="217"/>
      <c r="M158" s="217"/>
      <c r="N158" s="217"/>
      <c r="O158" s="7">
        <f t="shared" si="7"/>
        <v>0</v>
      </c>
      <c r="P158" s="217"/>
      <c r="Q158" s="217"/>
      <c r="R158" s="217"/>
      <c r="S158" s="217"/>
      <c r="T158" s="7">
        <f t="shared" si="8"/>
        <v>0</v>
      </c>
      <c r="U158" s="217"/>
      <c r="V158" s="217"/>
      <c r="W158" s="217"/>
      <c r="X158" s="217"/>
      <c r="Y158" s="217"/>
    </row>
    <row r="159" spans="1:25" ht="9.75">
      <c r="A159" s="2" t="s">
        <v>267</v>
      </c>
      <c r="B159" s="218" t="s">
        <v>275</v>
      </c>
      <c r="C159" s="219">
        <v>140331</v>
      </c>
      <c r="D159" s="220">
        <v>8</v>
      </c>
      <c r="E159" s="5" t="s">
        <v>876</v>
      </c>
      <c r="F159" s="217">
        <v>20899.2</v>
      </c>
      <c r="G159" s="217">
        <v>20310.8</v>
      </c>
      <c r="H159" s="217">
        <v>12637</v>
      </c>
      <c r="I159" s="217">
        <v>21077.2</v>
      </c>
      <c r="J159" s="7">
        <f t="shared" si="6"/>
        <v>74924.2</v>
      </c>
      <c r="K159" s="217"/>
      <c r="L159" s="217"/>
      <c r="M159" s="217"/>
      <c r="N159" s="217"/>
      <c r="O159" s="7">
        <f t="shared" si="7"/>
        <v>0</v>
      </c>
      <c r="P159" s="217"/>
      <c r="Q159" s="217"/>
      <c r="R159" s="217"/>
      <c r="S159" s="217"/>
      <c r="T159" s="7">
        <f t="shared" si="8"/>
        <v>0</v>
      </c>
      <c r="U159" s="217"/>
      <c r="V159" s="217"/>
      <c r="W159" s="217"/>
      <c r="X159" s="217"/>
      <c r="Y159" s="217"/>
    </row>
    <row r="160" spans="1:25" ht="9.75">
      <c r="A160" s="2" t="s">
        <v>267</v>
      </c>
      <c r="B160" s="218" t="s">
        <v>276</v>
      </c>
      <c r="C160" s="219">
        <v>139357</v>
      </c>
      <c r="D160" s="220">
        <v>8</v>
      </c>
      <c r="E160" s="5" t="s">
        <v>876</v>
      </c>
      <c r="F160" s="217">
        <v>17483</v>
      </c>
      <c r="G160" s="217">
        <v>18631.4</v>
      </c>
      <c r="H160" s="217">
        <v>12005.6</v>
      </c>
      <c r="I160" s="217">
        <v>16117.2</v>
      </c>
      <c r="J160" s="7">
        <f t="shared" si="6"/>
        <v>64237.2</v>
      </c>
      <c r="K160" s="217"/>
      <c r="L160" s="217"/>
      <c r="M160" s="217"/>
      <c r="N160" s="217"/>
      <c r="O160" s="7">
        <f t="shared" si="7"/>
        <v>0</v>
      </c>
      <c r="P160" s="217"/>
      <c r="Q160" s="217"/>
      <c r="R160" s="217"/>
      <c r="S160" s="217"/>
      <c r="T160" s="7">
        <f t="shared" si="8"/>
        <v>0</v>
      </c>
      <c r="U160" s="217"/>
      <c r="V160" s="217"/>
      <c r="W160" s="217"/>
      <c r="X160" s="217"/>
      <c r="Y160" s="217"/>
    </row>
    <row r="161" spans="1:25" ht="9.75">
      <c r="A161" s="2" t="s">
        <v>267</v>
      </c>
      <c r="B161" s="218" t="s">
        <v>277</v>
      </c>
      <c r="C161" s="219">
        <v>139384</v>
      </c>
      <c r="D161" s="220">
        <v>8</v>
      </c>
      <c r="E161" s="5" t="s">
        <v>876</v>
      </c>
      <c r="F161" s="217">
        <v>15680</v>
      </c>
      <c r="G161" s="217">
        <v>15779.1</v>
      </c>
      <c r="H161" s="217">
        <v>11229</v>
      </c>
      <c r="I161" s="217">
        <v>19131</v>
      </c>
      <c r="J161" s="7">
        <f t="shared" si="6"/>
        <v>61819.1</v>
      </c>
      <c r="K161" s="217"/>
      <c r="L161" s="217"/>
      <c r="M161" s="217"/>
      <c r="N161" s="217"/>
      <c r="O161" s="7">
        <f t="shared" si="7"/>
        <v>0</v>
      </c>
      <c r="P161" s="217"/>
      <c r="Q161" s="217"/>
      <c r="R161" s="217"/>
      <c r="S161" s="217"/>
      <c r="T161" s="7">
        <f t="shared" si="8"/>
        <v>0</v>
      </c>
      <c r="U161" s="217"/>
      <c r="V161" s="217"/>
      <c r="W161" s="217"/>
      <c r="X161" s="217"/>
      <c r="Y161" s="217"/>
    </row>
    <row r="162" spans="1:25" ht="9.75">
      <c r="A162" s="2" t="s">
        <v>267</v>
      </c>
      <c r="B162" s="218" t="s">
        <v>278</v>
      </c>
      <c r="C162" s="219">
        <v>139472</v>
      </c>
      <c r="D162" s="220">
        <v>8</v>
      </c>
      <c r="E162" s="5" t="s">
        <v>876</v>
      </c>
      <c r="F162" s="217">
        <v>0</v>
      </c>
      <c r="G162" s="217">
        <v>0</v>
      </c>
      <c r="H162" s="217">
        <v>0</v>
      </c>
      <c r="I162" s="217">
        <v>0</v>
      </c>
      <c r="J162" s="7">
        <f t="shared" si="6"/>
        <v>0</v>
      </c>
      <c r="K162" s="217"/>
      <c r="L162" s="217"/>
      <c r="M162" s="217"/>
      <c r="N162" s="217"/>
      <c r="O162" s="7">
        <f t="shared" si="7"/>
        <v>0</v>
      </c>
      <c r="P162" s="217"/>
      <c r="Q162" s="217"/>
      <c r="R162" s="217"/>
      <c r="S162" s="217"/>
      <c r="T162" s="7">
        <f t="shared" si="8"/>
        <v>0</v>
      </c>
      <c r="U162" s="217"/>
      <c r="V162" s="217"/>
      <c r="W162" s="217"/>
      <c r="X162" s="217"/>
      <c r="Y162" s="217"/>
    </row>
    <row r="163" spans="1:25" ht="9.75">
      <c r="A163" s="2" t="s">
        <v>267</v>
      </c>
      <c r="B163" s="218" t="s">
        <v>279</v>
      </c>
      <c r="C163" s="219">
        <v>244446</v>
      </c>
      <c r="D163" s="220">
        <v>8</v>
      </c>
      <c r="E163" s="5" t="s">
        <v>876</v>
      </c>
      <c r="F163" s="217">
        <v>25657.5</v>
      </c>
      <c r="G163" s="217">
        <v>30135.5</v>
      </c>
      <c r="H163" s="217">
        <v>15526.4</v>
      </c>
      <c r="I163" s="217">
        <v>26816.4</v>
      </c>
      <c r="J163" s="7">
        <f t="shared" si="6"/>
        <v>98135.79999999999</v>
      </c>
      <c r="K163" s="217"/>
      <c r="L163" s="217"/>
      <c r="M163" s="217"/>
      <c r="N163" s="217"/>
      <c r="O163" s="7">
        <f t="shared" si="7"/>
        <v>0</v>
      </c>
      <c r="P163" s="217"/>
      <c r="Q163" s="217"/>
      <c r="R163" s="217"/>
      <c r="S163" s="217"/>
      <c r="T163" s="7">
        <f t="shared" si="8"/>
        <v>0</v>
      </c>
      <c r="U163" s="217"/>
      <c r="V163" s="217"/>
      <c r="W163" s="217"/>
      <c r="X163" s="217"/>
      <c r="Y163" s="217"/>
    </row>
    <row r="164" spans="1:25" ht="9.75">
      <c r="A164" s="2" t="s">
        <v>267</v>
      </c>
      <c r="B164" s="218" t="s">
        <v>273</v>
      </c>
      <c r="C164" s="219">
        <v>139126</v>
      </c>
      <c r="D164" s="220">
        <v>8</v>
      </c>
      <c r="E164" s="5" t="s">
        <v>876</v>
      </c>
      <c r="F164" s="217">
        <v>10081</v>
      </c>
      <c r="G164" s="217">
        <v>11131.5</v>
      </c>
      <c r="H164" s="217">
        <v>9466</v>
      </c>
      <c r="I164" s="217">
        <v>11751.2</v>
      </c>
      <c r="J164" s="7">
        <f t="shared" si="6"/>
        <v>42429.7</v>
      </c>
      <c r="K164" s="217"/>
      <c r="L164" s="217"/>
      <c r="M164" s="217"/>
      <c r="N164" s="217"/>
      <c r="O164" s="7">
        <f t="shared" si="7"/>
        <v>0</v>
      </c>
      <c r="P164" s="217"/>
      <c r="Q164" s="217"/>
      <c r="R164" s="217"/>
      <c r="S164" s="217"/>
      <c r="T164" s="7">
        <f t="shared" si="8"/>
        <v>0</v>
      </c>
      <c r="U164" s="217"/>
      <c r="V164" s="217"/>
      <c r="W164" s="217"/>
      <c r="X164" s="217"/>
      <c r="Y164" s="217"/>
    </row>
    <row r="165" spans="1:25" ht="9.75">
      <c r="A165" s="2" t="s">
        <v>267</v>
      </c>
      <c r="B165" s="218" t="s">
        <v>280</v>
      </c>
      <c r="C165" s="219">
        <v>248794</v>
      </c>
      <c r="D165" s="220">
        <v>8</v>
      </c>
      <c r="E165" s="5" t="s">
        <v>876</v>
      </c>
      <c r="F165" s="217">
        <v>6067</v>
      </c>
      <c r="G165" s="217">
        <v>5436.3</v>
      </c>
      <c r="H165" s="217">
        <v>4421</v>
      </c>
      <c r="I165" s="217">
        <v>5599</v>
      </c>
      <c r="J165" s="7">
        <f t="shared" si="6"/>
        <v>21523.3</v>
      </c>
      <c r="K165" s="217"/>
      <c r="L165" s="217"/>
      <c r="M165" s="217"/>
      <c r="N165" s="217"/>
      <c r="O165" s="7">
        <f t="shared" si="7"/>
        <v>0</v>
      </c>
      <c r="P165" s="217"/>
      <c r="Q165" s="217"/>
      <c r="R165" s="217"/>
      <c r="S165" s="217"/>
      <c r="T165" s="7">
        <f t="shared" si="8"/>
        <v>0</v>
      </c>
      <c r="U165" s="217"/>
      <c r="V165" s="217"/>
      <c r="W165" s="217"/>
      <c r="X165" s="217"/>
      <c r="Y165" s="217"/>
    </row>
    <row r="166" spans="1:25" ht="9.75">
      <c r="A166" s="2" t="s">
        <v>267</v>
      </c>
      <c r="B166" s="218" t="s">
        <v>281</v>
      </c>
      <c r="C166" s="219">
        <v>139986</v>
      </c>
      <c r="D166" s="220">
        <v>8</v>
      </c>
      <c r="E166" s="5" t="s">
        <v>876</v>
      </c>
      <c r="F166" s="217">
        <v>12410.9</v>
      </c>
      <c r="G166" s="217">
        <v>11236.1</v>
      </c>
      <c r="H166" s="217">
        <v>8937.8</v>
      </c>
      <c r="I166" s="217">
        <v>13437.6</v>
      </c>
      <c r="J166" s="7">
        <f t="shared" si="6"/>
        <v>46022.4</v>
      </c>
      <c r="K166" s="217"/>
      <c r="L166" s="217"/>
      <c r="M166" s="217"/>
      <c r="N166" s="217"/>
      <c r="O166" s="7">
        <f t="shared" si="7"/>
        <v>0</v>
      </c>
      <c r="P166" s="217"/>
      <c r="Q166" s="217"/>
      <c r="R166" s="217"/>
      <c r="S166" s="217"/>
      <c r="T166" s="7">
        <f t="shared" si="8"/>
        <v>0</v>
      </c>
      <c r="U166" s="217"/>
      <c r="V166" s="217"/>
      <c r="W166" s="217"/>
      <c r="X166" s="217"/>
      <c r="Y166" s="217"/>
    </row>
    <row r="167" spans="1:25" ht="9.75">
      <c r="A167" s="2" t="s">
        <v>267</v>
      </c>
      <c r="B167" s="218" t="s">
        <v>282</v>
      </c>
      <c r="C167" s="219">
        <v>140012</v>
      </c>
      <c r="D167" s="220">
        <v>8</v>
      </c>
      <c r="E167" s="5" t="s">
        <v>876</v>
      </c>
      <c r="F167" s="217">
        <v>30271</v>
      </c>
      <c r="G167" s="217">
        <v>28872.1</v>
      </c>
      <c r="H167" s="217">
        <v>19984</v>
      </c>
      <c r="I167" s="217">
        <v>32533.8</v>
      </c>
      <c r="J167" s="7">
        <f t="shared" si="6"/>
        <v>111660.90000000001</v>
      </c>
      <c r="K167" s="217"/>
      <c r="L167" s="217"/>
      <c r="M167" s="217"/>
      <c r="N167" s="217"/>
      <c r="O167" s="7">
        <f t="shared" si="7"/>
        <v>0</v>
      </c>
      <c r="P167" s="217"/>
      <c r="Q167" s="217"/>
      <c r="R167" s="217"/>
      <c r="S167" s="217"/>
      <c r="T167" s="7">
        <f t="shared" si="8"/>
        <v>0</v>
      </c>
      <c r="U167" s="217"/>
      <c r="V167" s="217"/>
      <c r="W167" s="217"/>
      <c r="X167" s="217"/>
      <c r="Y167" s="217"/>
    </row>
    <row r="168" spans="1:25" ht="9.75">
      <c r="A168" s="2" t="s">
        <v>267</v>
      </c>
      <c r="B168" s="218" t="s">
        <v>283</v>
      </c>
      <c r="C168" s="219">
        <v>140076</v>
      </c>
      <c r="D168" s="220">
        <v>8</v>
      </c>
      <c r="E168" s="5" t="s">
        <v>876</v>
      </c>
      <c r="F168" s="217">
        <v>8732</v>
      </c>
      <c r="G168" s="217">
        <v>8588.2</v>
      </c>
      <c r="H168" s="217">
        <v>5916</v>
      </c>
      <c r="I168" s="217">
        <v>9673</v>
      </c>
      <c r="J168" s="7">
        <f t="shared" si="6"/>
        <v>32909.2</v>
      </c>
      <c r="K168" s="217"/>
      <c r="L168" s="217"/>
      <c r="M168" s="217"/>
      <c r="N168" s="217"/>
      <c r="O168" s="7">
        <f t="shared" si="7"/>
        <v>0</v>
      </c>
      <c r="P168" s="217"/>
      <c r="Q168" s="217"/>
      <c r="R168" s="217"/>
      <c r="S168" s="217"/>
      <c r="T168" s="7">
        <f t="shared" si="8"/>
        <v>0</v>
      </c>
      <c r="U168" s="217"/>
      <c r="V168" s="217"/>
      <c r="W168" s="217"/>
      <c r="X168" s="217"/>
      <c r="Y168" s="217"/>
    </row>
    <row r="169" spans="1:25" ht="9.75">
      <c r="A169" s="2" t="s">
        <v>267</v>
      </c>
      <c r="B169" s="218" t="s">
        <v>284</v>
      </c>
      <c r="C169" s="219">
        <v>140243</v>
      </c>
      <c r="D169" s="220">
        <v>8</v>
      </c>
      <c r="E169" s="5" t="s">
        <v>876</v>
      </c>
      <c r="F169" s="217">
        <v>11464.2</v>
      </c>
      <c r="G169" s="217">
        <v>12614.3</v>
      </c>
      <c r="H169" s="217">
        <v>8768</v>
      </c>
      <c r="I169" s="217">
        <v>15303</v>
      </c>
      <c r="J169" s="7">
        <f t="shared" si="6"/>
        <v>48149.5</v>
      </c>
      <c r="K169" s="217"/>
      <c r="L169" s="217"/>
      <c r="M169" s="217"/>
      <c r="N169" s="217"/>
      <c r="O169" s="7">
        <f t="shared" si="7"/>
        <v>0</v>
      </c>
      <c r="P169" s="217"/>
      <c r="Q169" s="217"/>
      <c r="R169" s="217"/>
      <c r="S169" s="217"/>
      <c r="T169" s="7">
        <f t="shared" si="8"/>
        <v>0</v>
      </c>
      <c r="U169" s="217"/>
      <c r="V169" s="217"/>
      <c r="W169" s="217"/>
      <c r="X169" s="217"/>
      <c r="Y169" s="217"/>
    </row>
    <row r="170" spans="1:25" ht="9.75">
      <c r="A170" s="2" t="s">
        <v>267</v>
      </c>
      <c r="B170" s="218" t="s">
        <v>285</v>
      </c>
      <c r="C170" s="219">
        <v>140304</v>
      </c>
      <c r="D170" s="220">
        <v>8</v>
      </c>
      <c r="E170" s="5" t="s">
        <v>876</v>
      </c>
      <c r="F170" s="217">
        <v>28306.3</v>
      </c>
      <c r="G170" s="217">
        <v>27137.8</v>
      </c>
      <c r="H170" s="217">
        <v>22383.2</v>
      </c>
      <c r="I170" s="217">
        <v>32561.3</v>
      </c>
      <c r="J170" s="7">
        <f t="shared" si="6"/>
        <v>110388.6</v>
      </c>
      <c r="K170" s="217"/>
      <c r="L170" s="217"/>
      <c r="M170" s="217"/>
      <c r="N170" s="217"/>
      <c r="O170" s="7">
        <f t="shared" si="7"/>
        <v>0</v>
      </c>
      <c r="P170" s="217"/>
      <c r="Q170" s="217"/>
      <c r="R170" s="217"/>
      <c r="S170" s="217"/>
      <c r="T170" s="7">
        <f t="shared" si="8"/>
        <v>0</v>
      </c>
      <c r="U170" s="217"/>
      <c r="V170" s="217"/>
      <c r="W170" s="217"/>
      <c r="X170" s="217"/>
      <c r="Y170" s="217"/>
    </row>
    <row r="171" spans="1:25" ht="9.75">
      <c r="A171" s="2" t="s">
        <v>267</v>
      </c>
      <c r="B171" s="218" t="s">
        <v>286</v>
      </c>
      <c r="C171" s="219">
        <v>140085</v>
      </c>
      <c r="D171" s="220">
        <v>8</v>
      </c>
      <c r="E171" s="5" t="s">
        <v>876</v>
      </c>
      <c r="F171" s="217">
        <v>14801</v>
      </c>
      <c r="G171" s="217">
        <v>14810.8</v>
      </c>
      <c r="H171" s="217">
        <v>9701</v>
      </c>
      <c r="I171" s="217">
        <v>17622</v>
      </c>
      <c r="J171" s="7">
        <f t="shared" si="6"/>
        <v>56934.8</v>
      </c>
      <c r="K171" s="217"/>
      <c r="L171" s="217"/>
      <c r="M171" s="217"/>
      <c r="N171" s="217"/>
      <c r="O171" s="7">
        <f t="shared" si="7"/>
        <v>0</v>
      </c>
      <c r="P171" s="217"/>
      <c r="Q171" s="217"/>
      <c r="R171" s="217"/>
      <c r="S171" s="217"/>
      <c r="T171" s="7">
        <f t="shared" si="8"/>
        <v>0</v>
      </c>
      <c r="U171" s="217"/>
      <c r="V171" s="217"/>
      <c r="W171" s="217"/>
      <c r="X171" s="217"/>
      <c r="Y171" s="217"/>
    </row>
    <row r="172" spans="1:25" ht="9.75">
      <c r="A172" s="2" t="s">
        <v>267</v>
      </c>
      <c r="B172" s="218" t="s">
        <v>287</v>
      </c>
      <c r="C172" s="219">
        <v>140599</v>
      </c>
      <c r="D172" s="220">
        <v>8</v>
      </c>
      <c r="E172" s="5" t="s">
        <v>876</v>
      </c>
      <c r="F172" s="217">
        <v>9068</v>
      </c>
      <c r="G172" s="217">
        <v>8783</v>
      </c>
      <c r="H172" s="217">
        <v>7201</v>
      </c>
      <c r="I172" s="217">
        <v>11213</v>
      </c>
      <c r="J172" s="7">
        <f t="shared" si="6"/>
        <v>36265</v>
      </c>
      <c r="K172" s="217"/>
      <c r="L172" s="217"/>
      <c r="M172" s="217"/>
      <c r="N172" s="217"/>
      <c r="O172" s="7">
        <f t="shared" si="7"/>
        <v>0</v>
      </c>
      <c r="P172" s="217"/>
      <c r="Q172" s="217"/>
      <c r="R172" s="217"/>
      <c r="S172" s="217"/>
      <c r="T172" s="7">
        <f t="shared" si="8"/>
        <v>0</v>
      </c>
      <c r="U172" s="217"/>
      <c r="V172" s="217"/>
      <c r="W172" s="217"/>
      <c r="X172" s="217"/>
      <c r="Y172" s="217"/>
    </row>
    <row r="173" spans="1:25" ht="9.75">
      <c r="A173" s="2" t="s">
        <v>267</v>
      </c>
      <c r="B173" s="218" t="s">
        <v>288</v>
      </c>
      <c r="C173" s="219">
        <v>140678</v>
      </c>
      <c r="D173" s="220">
        <v>8</v>
      </c>
      <c r="E173" s="5" t="s">
        <v>876</v>
      </c>
      <c r="F173" s="217">
        <v>12164</v>
      </c>
      <c r="G173" s="217">
        <v>10636.3</v>
      </c>
      <c r="H173" s="217">
        <v>9159</v>
      </c>
      <c r="I173" s="217">
        <v>14152</v>
      </c>
      <c r="J173" s="7">
        <f t="shared" si="6"/>
        <v>46111.3</v>
      </c>
      <c r="K173" s="217"/>
      <c r="L173" s="217"/>
      <c r="M173" s="217"/>
      <c r="N173" s="217"/>
      <c r="O173" s="7">
        <f t="shared" si="7"/>
        <v>0</v>
      </c>
      <c r="P173" s="217"/>
      <c r="Q173" s="217"/>
      <c r="R173" s="217"/>
      <c r="S173" s="217"/>
      <c r="T173" s="7">
        <f t="shared" si="8"/>
        <v>0</v>
      </c>
      <c r="U173" s="217"/>
      <c r="V173" s="217"/>
      <c r="W173" s="217"/>
      <c r="X173" s="217"/>
      <c r="Y173" s="217"/>
    </row>
    <row r="174" spans="1:25" ht="9.75">
      <c r="A174" s="2" t="s">
        <v>267</v>
      </c>
      <c r="B174" s="225" t="s">
        <v>289</v>
      </c>
      <c r="C174" s="226">
        <v>366456</v>
      </c>
      <c r="D174" s="227">
        <v>8</v>
      </c>
      <c r="E174" s="5" t="s">
        <v>876</v>
      </c>
      <c r="F174" s="217">
        <v>12469.2</v>
      </c>
      <c r="G174" s="217">
        <v>11495.1</v>
      </c>
      <c r="H174" s="217">
        <v>8170.2</v>
      </c>
      <c r="I174" s="217">
        <v>11910.8</v>
      </c>
      <c r="J174" s="7">
        <f t="shared" si="6"/>
        <v>44045.3</v>
      </c>
      <c r="K174" s="217"/>
      <c r="L174" s="217"/>
      <c r="M174" s="217"/>
      <c r="N174" s="217"/>
      <c r="O174" s="7">
        <f t="shared" si="7"/>
        <v>0</v>
      </c>
      <c r="P174" s="217"/>
      <c r="Q174" s="217"/>
      <c r="R174" s="217"/>
      <c r="S174" s="217"/>
      <c r="T174" s="7">
        <f t="shared" si="8"/>
        <v>0</v>
      </c>
      <c r="U174" s="217"/>
      <c r="V174" s="217"/>
      <c r="W174" s="217"/>
      <c r="X174" s="217"/>
      <c r="Y174" s="217"/>
    </row>
    <row r="175" spans="1:26" ht="9.75">
      <c r="A175" s="2" t="s">
        <v>267</v>
      </c>
      <c r="B175" s="225" t="s">
        <v>290</v>
      </c>
      <c r="C175" s="228">
        <v>366465</v>
      </c>
      <c r="D175" s="227">
        <v>8</v>
      </c>
      <c r="E175" s="5" t="s">
        <v>876</v>
      </c>
      <c r="F175" s="217">
        <v>12004</v>
      </c>
      <c r="G175" s="217">
        <v>13271.4</v>
      </c>
      <c r="H175" s="217">
        <v>9547</v>
      </c>
      <c r="I175" s="217">
        <v>13841</v>
      </c>
      <c r="J175" s="7">
        <f t="shared" si="6"/>
        <v>48663.4</v>
      </c>
      <c r="K175" s="217"/>
      <c r="L175" s="217"/>
      <c r="M175" s="217"/>
      <c r="N175" s="217"/>
      <c r="O175" s="7">
        <f t="shared" si="7"/>
        <v>0</v>
      </c>
      <c r="P175" s="217"/>
      <c r="Q175" s="217"/>
      <c r="R175" s="217"/>
      <c r="S175" s="217"/>
      <c r="T175" s="7">
        <f t="shared" si="8"/>
        <v>0</v>
      </c>
      <c r="U175" s="217"/>
      <c r="V175" s="217"/>
      <c r="W175" s="217"/>
      <c r="X175" s="217"/>
      <c r="Y175" s="217"/>
      <c r="Z175" s="217"/>
    </row>
    <row r="176" spans="1:26" ht="9.75">
      <c r="A176" s="2" t="s">
        <v>267</v>
      </c>
      <c r="B176" s="225" t="s">
        <v>291</v>
      </c>
      <c r="C176" s="228">
        <v>248776</v>
      </c>
      <c r="D176" s="227">
        <v>8</v>
      </c>
      <c r="E176" s="5" t="s">
        <v>876</v>
      </c>
      <c r="F176" s="217">
        <v>6966.2</v>
      </c>
      <c r="G176" s="217">
        <v>6946.9</v>
      </c>
      <c r="H176" s="217">
        <v>6475.3</v>
      </c>
      <c r="I176" s="217">
        <v>8044.5</v>
      </c>
      <c r="J176" s="7">
        <f t="shared" si="6"/>
        <v>28432.899999999998</v>
      </c>
      <c r="K176" s="217"/>
      <c r="L176" s="217"/>
      <c r="M176" s="217"/>
      <c r="N176" s="217"/>
      <c r="O176" s="7">
        <f t="shared" si="7"/>
        <v>0</v>
      </c>
      <c r="P176" s="217"/>
      <c r="Q176" s="217"/>
      <c r="R176" s="217"/>
      <c r="S176" s="217"/>
      <c r="T176" s="7">
        <f t="shared" si="8"/>
        <v>0</v>
      </c>
      <c r="U176" s="217"/>
      <c r="V176" s="217"/>
      <c r="W176" s="217"/>
      <c r="X176" s="217"/>
      <c r="Y176" s="217"/>
      <c r="Z176" s="217"/>
    </row>
    <row r="177" spans="1:26" ht="9.75">
      <c r="A177" s="2" t="s">
        <v>267</v>
      </c>
      <c r="B177" s="225" t="s">
        <v>292</v>
      </c>
      <c r="C177" s="228">
        <v>140809</v>
      </c>
      <c r="D177" s="227">
        <v>8</v>
      </c>
      <c r="E177" s="5" t="s">
        <v>876</v>
      </c>
      <c r="F177" s="217">
        <v>7282</v>
      </c>
      <c r="G177" s="217">
        <v>7004</v>
      </c>
      <c r="H177" s="217">
        <v>5074.2</v>
      </c>
      <c r="I177" s="217">
        <v>7649.2</v>
      </c>
      <c r="J177" s="7">
        <f t="shared" si="6"/>
        <v>27009.4</v>
      </c>
      <c r="K177" s="217"/>
      <c r="L177" s="217"/>
      <c r="M177" s="217"/>
      <c r="N177" s="217"/>
      <c r="O177" s="7">
        <f t="shared" si="7"/>
        <v>0</v>
      </c>
      <c r="P177" s="217"/>
      <c r="Q177" s="217"/>
      <c r="R177" s="217"/>
      <c r="S177" s="217"/>
      <c r="T177" s="7">
        <f t="shared" si="8"/>
        <v>0</v>
      </c>
      <c r="U177" s="217"/>
      <c r="V177" s="217"/>
      <c r="W177" s="217"/>
      <c r="X177" s="217"/>
      <c r="Y177" s="217"/>
      <c r="Z177" s="217"/>
    </row>
    <row r="178" spans="1:25" ht="9.75">
      <c r="A178" s="2" t="s">
        <v>267</v>
      </c>
      <c r="B178" s="225" t="s">
        <v>293</v>
      </c>
      <c r="C178" s="228">
        <v>420431</v>
      </c>
      <c r="D178" s="227">
        <v>8</v>
      </c>
      <c r="E178" s="5" t="s">
        <v>876</v>
      </c>
      <c r="F178" s="217">
        <v>3029</v>
      </c>
      <c r="G178" s="217">
        <v>3113</v>
      </c>
      <c r="H178" s="217">
        <v>2454</v>
      </c>
      <c r="I178" s="217">
        <v>3988</v>
      </c>
      <c r="J178" s="7">
        <f t="shared" si="6"/>
        <v>12584</v>
      </c>
      <c r="K178" s="217"/>
      <c r="L178" s="217"/>
      <c r="M178" s="217"/>
      <c r="N178" s="217"/>
      <c r="O178" s="7">
        <f t="shared" si="7"/>
        <v>0</v>
      </c>
      <c r="P178" s="217"/>
      <c r="Q178" s="217"/>
      <c r="R178" s="217"/>
      <c r="S178" s="217"/>
      <c r="T178" s="7">
        <f t="shared" si="8"/>
        <v>0</v>
      </c>
      <c r="U178" s="217"/>
      <c r="V178" s="217"/>
      <c r="W178" s="217"/>
      <c r="X178" s="217"/>
      <c r="Y178" s="217"/>
    </row>
    <row r="179" spans="1:25" ht="9.75">
      <c r="A179" s="2" t="s">
        <v>267</v>
      </c>
      <c r="B179" s="225" t="s">
        <v>294</v>
      </c>
      <c r="C179" s="228">
        <v>140942</v>
      </c>
      <c r="D179" s="227">
        <v>8</v>
      </c>
      <c r="E179" s="5" t="s">
        <v>876</v>
      </c>
      <c r="F179" s="217">
        <v>17302</v>
      </c>
      <c r="G179" s="217">
        <v>18876.1</v>
      </c>
      <c r="H179" s="217">
        <v>12409</v>
      </c>
      <c r="I179" s="217">
        <v>18201</v>
      </c>
      <c r="J179" s="7">
        <f t="shared" si="6"/>
        <v>66788.1</v>
      </c>
      <c r="K179" s="217"/>
      <c r="L179" s="217"/>
      <c r="M179" s="217"/>
      <c r="N179" s="217"/>
      <c r="O179" s="7">
        <f t="shared" si="7"/>
        <v>0</v>
      </c>
      <c r="P179" s="217"/>
      <c r="Q179" s="217"/>
      <c r="R179" s="217"/>
      <c r="S179" s="217"/>
      <c r="T179" s="7">
        <f t="shared" si="8"/>
        <v>0</v>
      </c>
      <c r="U179" s="217"/>
      <c r="V179" s="217"/>
      <c r="W179" s="217"/>
      <c r="X179" s="217"/>
      <c r="Y179" s="217"/>
    </row>
    <row r="180" spans="1:25" ht="9.75">
      <c r="A180" s="2" t="s">
        <v>267</v>
      </c>
      <c r="B180" s="225" t="s">
        <v>295</v>
      </c>
      <c r="C180" s="228">
        <v>141006</v>
      </c>
      <c r="D180" s="227">
        <v>8</v>
      </c>
      <c r="E180" s="5" t="s">
        <v>876</v>
      </c>
      <c r="F180" s="217">
        <v>10709</v>
      </c>
      <c r="G180" s="217">
        <v>10166</v>
      </c>
      <c r="H180" s="217">
        <v>8474.2</v>
      </c>
      <c r="I180" s="217">
        <v>11713.4</v>
      </c>
      <c r="J180" s="7">
        <f t="shared" si="6"/>
        <v>41062.6</v>
      </c>
      <c r="K180" s="217"/>
      <c r="L180" s="217"/>
      <c r="M180" s="217"/>
      <c r="N180" s="217"/>
      <c r="O180" s="7">
        <f t="shared" si="7"/>
        <v>0</v>
      </c>
      <c r="P180" s="217"/>
      <c r="Q180" s="217"/>
      <c r="R180" s="217"/>
      <c r="S180" s="217"/>
      <c r="T180" s="7">
        <f t="shared" si="8"/>
        <v>0</v>
      </c>
      <c r="U180" s="217"/>
      <c r="V180" s="217"/>
      <c r="W180" s="217"/>
      <c r="X180" s="217"/>
      <c r="Y180" s="217"/>
    </row>
    <row r="181" spans="1:25" ht="9.75">
      <c r="A181" s="2" t="s">
        <v>267</v>
      </c>
      <c r="B181" s="225" t="s">
        <v>296</v>
      </c>
      <c r="C181" s="228">
        <v>368911</v>
      </c>
      <c r="D181" s="227">
        <v>8</v>
      </c>
      <c r="E181" s="5" t="s">
        <v>876</v>
      </c>
      <c r="F181" s="217">
        <v>6440</v>
      </c>
      <c r="G181" s="217">
        <v>6857</v>
      </c>
      <c r="H181" s="217">
        <v>4916</v>
      </c>
      <c r="I181" s="217">
        <v>8000</v>
      </c>
      <c r="J181" s="7">
        <f t="shared" si="6"/>
        <v>26213</v>
      </c>
      <c r="K181" s="217"/>
      <c r="L181" s="217"/>
      <c r="M181" s="217"/>
      <c r="N181" s="217"/>
      <c r="O181" s="7">
        <f t="shared" si="7"/>
        <v>0</v>
      </c>
      <c r="P181" s="217"/>
      <c r="Q181" s="217"/>
      <c r="R181" s="217"/>
      <c r="S181" s="217"/>
      <c r="T181" s="7">
        <f t="shared" si="8"/>
        <v>0</v>
      </c>
      <c r="U181" s="217"/>
      <c r="V181" s="217"/>
      <c r="W181" s="217"/>
      <c r="X181" s="217"/>
      <c r="Y181" s="217"/>
    </row>
    <row r="182" spans="1:25" ht="9.75">
      <c r="A182" s="2" t="s">
        <v>267</v>
      </c>
      <c r="B182" s="225" t="s">
        <v>297</v>
      </c>
      <c r="C182" s="228">
        <v>141121</v>
      </c>
      <c r="D182" s="227">
        <v>8</v>
      </c>
      <c r="E182" s="5" t="s">
        <v>876</v>
      </c>
      <c r="F182" s="217">
        <v>8079</v>
      </c>
      <c r="G182" s="217">
        <v>7394</v>
      </c>
      <c r="H182" s="217">
        <v>5829</v>
      </c>
      <c r="I182" s="217">
        <v>8339.2</v>
      </c>
      <c r="J182" s="7">
        <f t="shared" si="6"/>
        <v>29641.2</v>
      </c>
      <c r="K182" s="217"/>
      <c r="L182" s="217"/>
      <c r="M182" s="217"/>
      <c r="N182" s="217"/>
      <c r="O182" s="7">
        <f t="shared" si="7"/>
        <v>0</v>
      </c>
      <c r="P182" s="217"/>
      <c r="Q182" s="217"/>
      <c r="R182" s="217"/>
      <c r="S182" s="217"/>
      <c r="T182" s="7">
        <f t="shared" si="8"/>
        <v>0</v>
      </c>
      <c r="U182" s="217"/>
      <c r="V182" s="217"/>
      <c r="W182" s="217"/>
      <c r="X182" s="217"/>
      <c r="Y182" s="217"/>
    </row>
    <row r="183" spans="1:25" ht="9.75">
      <c r="A183" s="2" t="s">
        <v>267</v>
      </c>
      <c r="B183" s="225" t="s">
        <v>298</v>
      </c>
      <c r="C183" s="228">
        <v>141158</v>
      </c>
      <c r="D183" s="227">
        <v>8</v>
      </c>
      <c r="E183" s="5" t="s">
        <v>876</v>
      </c>
      <c r="F183" s="217">
        <v>10914.5</v>
      </c>
      <c r="G183" s="217">
        <v>10160.5</v>
      </c>
      <c r="H183" s="217">
        <v>8723.1</v>
      </c>
      <c r="I183" s="217">
        <v>10788.4</v>
      </c>
      <c r="J183" s="7">
        <f t="shared" si="6"/>
        <v>40586.5</v>
      </c>
      <c r="K183" s="217"/>
      <c r="L183" s="217"/>
      <c r="M183" s="217"/>
      <c r="N183" s="217"/>
      <c r="O183" s="7">
        <f t="shared" si="7"/>
        <v>0</v>
      </c>
      <c r="P183" s="217"/>
      <c r="Q183" s="217"/>
      <c r="R183" s="217"/>
      <c r="S183" s="217"/>
      <c r="T183" s="7">
        <f t="shared" si="8"/>
        <v>0</v>
      </c>
      <c r="U183" s="217"/>
      <c r="V183" s="217"/>
      <c r="W183" s="217"/>
      <c r="X183" s="217"/>
      <c r="Y183" s="217"/>
    </row>
    <row r="184" spans="1:25" ht="9.75">
      <c r="A184" s="2" t="s">
        <v>267</v>
      </c>
      <c r="B184" s="225" t="s">
        <v>299</v>
      </c>
      <c r="C184" s="228">
        <v>141255</v>
      </c>
      <c r="D184" s="227">
        <v>8</v>
      </c>
      <c r="E184" s="5" t="s">
        <v>876</v>
      </c>
      <c r="F184" s="217">
        <v>17843</v>
      </c>
      <c r="G184" s="217">
        <v>18108.1</v>
      </c>
      <c r="H184" s="217">
        <v>15338</v>
      </c>
      <c r="I184" s="217">
        <v>22972</v>
      </c>
      <c r="J184" s="7">
        <f t="shared" si="6"/>
        <v>74261.1</v>
      </c>
      <c r="K184" s="217"/>
      <c r="L184" s="217"/>
      <c r="M184" s="217"/>
      <c r="N184" s="217"/>
      <c r="O184" s="7">
        <f t="shared" si="7"/>
        <v>0</v>
      </c>
      <c r="P184" s="217"/>
      <c r="Q184" s="217"/>
      <c r="R184" s="217"/>
      <c r="S184" s="217"/>
      <c r="T184" s="7">
        <f t="shared" si="8"/>
        <v>0</v>
      </c>
      <c r="U184" s="217"/>
      <c r="V184" s="217"/>
      <c r="W184" s="217"/>
      <c r="X184" s="217"/>
      <c r="Y184" s="217"/>
    </row>
    <row r="185" spans="1:25" ht="9.75">
      <c r="A185" s="2" t="s">
        <v>267</v>
      </c>
      <c r="B185" s="225" t="s">
        <v>300</v>
      </c>
      <c r="C185" s="228">
        <v>141273</v>
      </c>
      <c r="D185" s="227">
        <v>8</v>
      </c>
      <c r="E185" s="5" t="s">
        <v>876</v>
      </c>
      <c r="F185" s="217">
        <v>11605.3</v>
      </c>
      <c r="G185" s="217">
        <v>11240.4</v>
      </c>
      <c r="H185" s="217">
        <v>8518.4</v>
      </c>
      <c r="I185" s="217">
        <v>12976.8</v>
      </c>
      <c r="J185" s="7">
        <f t="shared" si="6"/>
        <v>44340.899999999994</v>
      </c>
      <c r="K185" s="217"/>
      <c r="L185" s="217"/>
      <c r="M185" s="217"/>
      <c r="N185" s="217"/>
      <c r="O185" s="7">
        <f t="shared" si="7"/>
        <v>0</v>
      </c>
      <c r="P185" s="217"/>
      <c r="Q185" s="217"/>
      <c r="R185" s="217"/>
      <c r="S185" s="217"/>
      <c r="T185" s="7">
        <f t="shared" si="8"/>
        <v>0</v>
      </c>
      <c r="U185" s="217"/>
      <c r="V185" s="217"/>
      <c r="W185" s="217"/>
      <c r="X185" s="217"/>
      <c r="Y185" s="217"/>
    </row>
    <row r="186" spans="1:25" ht="9.75">
      <c r="A186" s="2" t="s">
        <v>267</v>
      </c>
      <c r="B186" s="225" t="s">
        <v>301</v>
      </c>
      <c r="C186" s="228">
        <v>141228</v>
      </c>
      <c r="D186" s="227">
        <v>8</v>
      </c>
      <c r="E186" s="5" t="s">
        <v>876</v>
      </c>
      <c r="F186" s="217">
        <v>8194</v>
      </c>
      <c r="G186" s="217">
        <v>8296.2</v>
      </c>
      <c r="H186" s="217">
        <v>5779</v>
      </c>
      <c r="I186" s="217">
        <v>9615.2</v>
      </c>
      <c r="J186" s="7">
        <f t="shared" si="6"/>
        <v>31884.4</v>
      </c>
      <c r="K186" s="217"/>
      <c r="L186" s="217"/>
      <c r="M186" s="217"/>
      <c r="N186" s="217"/>
      <c r="O186" s="7">
        <f t="shared" si="7"/>
        <v>0</v>
      </c>
      <c r="P186" s="217"/>
      <c r="Q186" s="217"/>
      <c r="R186" s="217"/>
      <c r="S186" s="217"/>
      <c r="T186" s="7">
        <f t="shared" si="8"/>
        <v>0</v>
      </c>
      <c r="U186" s="217"/>
      <c r="V186" s="217"/>
      <c r="W186" s="217"/>
      <c r="X186" s="217"/>
      <c r="Y186" s="217"/>
    </row>
    <row r="187" spans="1:25" ht="9.75">
      <c r="A187" s="2" t="s">
        <v>338</v>
      </c>
      <c r="B187" s="225" t="s">
        <v>302</v>
      </c>
      <c r="C187" s="228">
        <v>157085</v>
      </c>
      <c r="D187" s="227">
        <v>1</v>
      </c>
      <c r="E187" s="5" t="s">
        <v>875</v>
      </c>
      <c r="F187" s="217"/>
      <c r="G187" s="217">
        <v>207476</v>
      </c>
      <c r="H187" s="217">
        <v>25013</v>
      </c>
      <c r="I187" s="217">
        <v>230941</v>
      </c>
      <c r="J187" s="7">
        <f t="shared" si="6"/>
        <v>463430</v>
      </c>
      <c r="K187" s="217"/>
      <c r="L187" s="217"/>
      <c r="M187" s="217"/>
      <c r="N187" s="217"/>
      <c r="O187" s="7">
        <f t="shared" si="7"/>
        <v>0</v>
      </c>
      <c r="P187" s="217"/>
      <c r="Q187" s="217">
        <v>33002</v>
      </c>
      <c r="R187" s="217">
        <v>7287</v>
      </c>
      <c r="S187" s="217">
        <v>36555</v>
      </c>
      <c r="T187" s="7">
        <f t="shared" si="8"/>
        <v>76844</v>
      </c>
      <c r="U187" s="217"/>
      <c r="V187" s="217"/>
      <c r="W187" s="217"/>
      <c r="X187" s="217"/>
      <c r="Y187" s="217"/>
    </row>
    <row r="188" spans="1:25" ht="9.75">
      <c r="A188" s="2" t="s">
        <v>338</v>
      </c>
      <c r="B188" s="225" t="s">
        <v>303</v>
      </c>
      <c r="C188" s="228">
        <v>157289</v>
      </c>
      <c r="D188" s="227">
        <v>2</v>
      </c>
      <c r="E188" s="5" t="s">
        <v>875</v>
      </c>
      <c r="F188" s="217"/>
      <c r="G188" s="217">
        <v>143699</v>
      </c>
      <c r="H188" s="217">
        <v>32917</v>
      </c>
      <c r="I188" s="217">
        <v>156008</v>
      </c>
      <c r="J188" s="7">
        <f t="shared" si="6"/>
        <v>332624</v>
      </c>
      <c r="K188" s="217"/>
      <c r="L188" s="217"/>
      <c r="M188" s="217"/>
      <c r="N188" s="217"/>
      <c r="O188" s="7">
        <f t="shared" si="7"/>
        <v>0</v>
      </c>
      <c r="P188" s="217"/>
      <c r="Q188" s="217">
        <v>30353</v>
      </c>
      <c r="R188" s="217">
        <v>12989</v>
      </c>
      <c r="S188" s="217">
        <v>30087</v>
      </c>
      <c r="T188" s="7">
        <f t="shared" si="8"/>
        <v>73429</v>
      </c>
      <c r="U188" s="217"/>
      <c r="V188" s="217"/>
      <c r="W188" s="217"/>
      <c r="X188" s="217"/>
      <c r="Y188" s="217"/>
    </row>
    <row r="189" spans="1:25" ht="9.75">
      <c r="A189" s="2" t="s">
        <v>338</v>
      </c>
      <c r="B189" s="225" t="s">
        <v>304</v>
      </c>
      <c r="C189" s="228">
        <v>156620</v>
      </c>
      <c r="D189" s="227">
        <v>3</v>
      </c>
      <c r="E189" s="5" t="s">
        <v>875</v>
      </c>
      <c r="F189" s="217"/>
      <c r="G189" s="217">
        <v>156349</v>
      </c>
      <c r="H189" s="217">
        <v>19110</v>
      </c>
      <c r="I189" s="217">
        <v>173373</v>
      </c>
      <c r="J189" s="7">
        <f t="shared" si="6"/>
        <v>348832</v>
      </c>
      <c r="K189" s="217"/>
      <c r="L189" s="217"/>
      <c r="M189" s="217"/>
      <c r="N189" s="217"/>
      <c r="O189" s="7">
        <f t="shared" si="7"/>
        <v>0</v>
      </c>
      <c r="P189" s="217"/>
      <c r="Q189" s="217">
        <v>10310</v>
      </c>
      <c r="R189" s="217">
        <v>7463</v>
      </c>
      <c r="S189" s="217">
        <v>10851</v>
      </c>
      <c r="T189" s="7">
        <f t="shared" si="8"/>
        <v>28624</v>
      </c>
      <c r="U189" s="217"/>
      <c r="V189" s="217"/>
      <c r="W189" s="217"/>
      <c r="X189" s="217"/>
      <c r="Y189" s="217"/>
    </row>
    <row r="190" spans="1:25" ht="9.75">
      <c r="A190" s="2" t="s">
        <v>338</v>
      </c>
      <c r="B190" s="225" t="s">
        <v>305</v>
      </c>
      <c r="C190" s="228">
        <v>157401</v>
      </c>
      <c r="D190" s="227">
        <v>3</v>
      </c>
      <c r="E190" s="5" t="s">
        <v>875</v>
      </c>
      <c r="F190" s="217"/>
      <c r="G190" s="217">
        <v>94355</v>
      </c>
      <c r="H190" s="217">
        <v>12054</v>
      </c>
      <c r="I190" s="217">
        <v>103453</v>
      </c>
      <c r="J190" s="7">
        <f t="shared" si="6"/>
        <v>209862</v>
      </c>
      <c r="K190" s="217"/>
      <c r="L190" s="217"/>
      <c r="M190" s="217"/>
      <c r="N190" s="217"/>
      <c r="O190" s="7">
        <f t="shared" si="7"/>
        <v>0</v>
      </c>
      <c r="P190" s="217"/>
      <c r="Q190" s="217">
        <v>9359</v>
      </c>
      <c r="R190" s="217">
        <v>5185</v>
      </c>
      <c r="S190" s="217">
        <v>9078</v>
      </c>
      <c r="T190" s="7">
        <f t="shared" si="8"/>
        <v>23622</v>
      </c>
      <c r="U190" s="217"/>
      <c r="V190" s="217"/>
      <c r="W190" s="217"/>
      <c r="X190" s="217"/>
      <c r="Y190" s="217"/>
    </row>
    <row r="191" spans="1:25" ht="9.75">
      <c r="A191" s="2" t="s">
        <v>338</v>
      </c>
      <c r="B191" s="225" t="s">
        <v>306</v>
      </c>
      <c r="C191" s="228">
        <v>157951</v>
      </c>
      <c r="D191" s="227">
        <v>3</v>
      </c>
      <c r="E191" s="5" t="s">
        <v>875</v>
      </c>
      <c r="F191" s="217"/>
      <c r="G191" s="217">
        <v>149386</v>
      </c>
      <c r="H191" s="217">
        <v>21742</v>
      </c>
      <c r="I191" s="217">
        <v>165487</v>
      </c>
      <c r="J191" s="7">
        <f t="shared" si="6"/>
        <v>336615</v>
      </c>
      <c r="K191" s="217"/>
      <c r="L191" s="217"/>
      <c r="M191" s="217"/>
      <c r="N191" s="217"/>
      <c r="O191" s="7">
        <f t="shared" si="7"/>
        <v>0</v>
      </c>
      <c r="P191" s="217"/>
      <c r="Q191" s="217">
        <v>11619</v>
      </c>
      <c r="R191" s="217">
        <v>10574</v>
      </c>
      <c r="S191" s="217">
        <v>11533</v>
      </c>
      <c r="T191" s="7">
        <f t="shared" si="8"/>
        <v>33726</v>
      </c>
      <c r="U191" s="217"/>
      <c r="V191" s="217"/>
      <c r="W191" s="217"/>
      <c r="X191" s="217"/>
      <c r="Y191" s="217"/>
    </row>
    <row r="192" spans="1:25" ht="9.75">
      <c r="A192" s="2" t="s">
        <v>338</v>
      </c>
      <c r="B192" s="225" t="s">
        <v>307</v>
      </c>
      <c r="C192" s="228">
        <v>157386</v>
      </c>
      <c r="D192" s="227">
        <v>4</v>
      </c>
      <c r="E192" s="5" t="s">
        <v>875</v>
      </c>
      <c r="F192" s="217"/>
      <c r="G192" s="217">
        <v>83184</v>
      </c>
      <c r="H192" s="217">
        <v>11551</v>
      </c>
      <c r="I192" s="217">
        <v>90537</v>
      </c>
      <c r="J192" s="7">
        <f t="shared" si="6"/>
        <v>185272</v>
      </c>
      <c r="K192" s="217"/>
      <c r="L192" s="217"/>
      <c r="M192" s="217"/>
      <c r="N192" s="217"/>
      <c r="O192" s="7">
        <f t="shared" si="7"/>
        <v>0</v>
      </c>
      <c r="P192" s="217"/>
      <c r="Q192" s="217">
        <v>8344</v>
      </c>
      <c r="R192" s="217">
        <v>6213</v>
      </c>
      <c r="S192" s="217">
        <v>7590</v>
      </c>
      <c r="T192" s="7">
        <f t="shared" si="8"/>
        <v>22147</v>
      </c>
      <c r="U192" s="217"/>
      <c r="V192" s="217"/>
      <c r="W192" s="217"/>
      <c r="X192" s="217"/>
      <c r="Y192" s="217"/>
    </row>
    <row r="193" spans="1:25" ht="9.75">
      <c r="A193" s="2" t="s">
        <v>338</v>
      </c>
      <c r="B193" s="225" t="s">
        <v>308</v>
      </c>
      <c r="C193" s="228">
        <v>157447</v>
      </c>
      <c r="D193" s="227">
        <v>5</v>
      </c>
      <c r="E193" s="5" t="s">
        <v>875</v>
      </c>
      <c r="F193" s="217"/>
      <c r="G193" s="217">
        <v>107763</v>
      </c>
      <c r="H193" s="217">
        <v>14954</v>
      </c>
      <c r="I193" s="217">
        <v>125273</v>
      </c>
      <c r="J193" s="7">
        <f t="shared" si="6"/>
        <v>247990</v>
      </c>
      <c r="K193" s="217"/>
      <c r="L193" s="217"/>
      <c r="M193" s="217"/>
      <c r="N193" s="217"/>
      <c r="O193" s="7">
        <f t="shared" si="7"/>
        <v>0</v>
      </c>
      <c r="P193" s="217"/>
      <c r="Q193" s="217">
        <v>7721</v>
      </c>
      <c r="R193" s="217">
        <v>4283</v>
      </c>
      <c r="S193" s="217">
        <v>8030</v>
      </c>
      <c r="T193" s="7">
        <f t="shared" si="8"/>
        <v>20034</v>
      </c>
      <c r="U193" s="217"/>
      <c r="V193" s="217"/>
      <c r="W193" s="217"/>
      <c r="X193" s="217"/>
      <c r="Y193" s="217"/>
    </row>
    <row r="194" spans="1:25" ht="9.75">
      <c r="A194" s="2" t="s">
        <v>338</v>
      </c>
      <c r="B194" s="225" t="s">
        <v>309</v>
      </c>
      <c r="C194" s="228">
        <v>157058</v>
      </c>
      <c r="D194" s="227">
        <v>6</v>
      </c>
      <c r="E194" s="5" t="s">
        <v>875</v>
      </c>
      <c r="F194" s="217"/>
      <c r="G194" s="217">
        <v>27255</v>
      </c>
      <c r="H194" s="217">
        <v>4580</v>
      </c>
      <c r="I194" s="217">
        <v>27881</v>
      </c>
      <c r="J194" s="7">
        <f t="shared" si="6"/>
        <v>59716</v>
      </c>
      <c r="K194" s="217"/>
      <c r="L194" s="217"/>
      <c r="M194" s="217"/>
      <c r="N194" s="217"/>
      <c r="O194" s="7">
        <f t="shared" si="7"/>
        <v>0</v>
      </c>
      <c r="P194" s="217"/>
      <c r="Q194" s="217">
        <v>476</v>
      </c>
      <c r="R194" s="217">
        <v>189</v>
      </c>
      <c r="S194" s="217">
        <v>651</v>
      </c>
      <c r="T194" s="7">
        <f t="shared" si="8"/>
        <v>1316</v>
      </c>
      <c r="U194" s="217"/>
      <c r="V194" s="217"/>
      <c r="W194" s="217"/>
      <c r="X194" s="217"/>
      <c r="Y194" s="217"/>
    </row>
    <row r="195" spans="1:25" ht="9.75">
      <c r="A195" s="2" t="s">
        <v>338</v>
      </c>
      <c r="B195" s="225" t="s">
        <v>310</v>
      </c>
      <c r="C195" s="228">
        <v>156231</v>
      </c>
      <c r="D195" s="227">
        <v>7</v>
      </c>
      <c r="E195" s="5" t="s">
        <v>875</v>
      </c>
      <c r="F195" s="217"/>
      <c r="G195" s="217">
        <v>19873</v>
      </c>
      <c r="H195" s="217">
        <v>2504</v>
      </c>
      <c r="I195" s="217">
        <v>21115</v>
      </c>
      <c r="J195" s="7">
        <f t="shared" si="6"/>
        <v>43492</v>
      </c>
      <c r="K195" s="217"/>
      <c r="L195" s="217"/>
      <c r="M195" s="217"/>
      <c r="N195" s="217"/>
      <c r="O195" s="7">
        <f t="shared" si="7"/>
        <v>0</v>
      </c>
      <c r="P195" s="217"/>
      <c r="Q195" s="217"/>
      <c r="R195" s="217"/>
      <c r="S195" s="217"/>
      <c r="T195" s="7">
        <f t="shared" si="8"/>
        <v>0</v>
      </c>
      <c r="U195" s="217"/>
      <c r="V195" s="217"/>
      <c r="W195" s="217"/>
      <c r="X195" s="217"/>
      <c r="Y195" s="217"/>
    </row>
    <row r="196" spans="1:25" ht="9.75">
      <c r="A196" s="2" t="s">
        <v>338</v>
      </c>
      <c r="B196" s="225" t="s">
        <v>311</v>
      </c>
      <c r="C196" s="228">
        <v>156648</v>
      </c>
      <c r="D196" s="227">
        <v>7</v>
      </c>
      <c r="E196" s="5" t="s">
        <v>875</v>
      </c>
      <c r="F196" s="217"/>
      <c r="G196" s="217">
        <v>29620</v>
      </c>
      <c r="H196" s="217">
        <v>5975</v>
      </c>
      <c r="I196" s="217">
        <v>31113</v>
      </c>
      <c r="J196" s="7">
        <f aca="true" t="shared" si="9" ref="J196:J259">SUM(F196:I196)</f>
        <v>66708</v>
      </c>
      <c r="K196" s="217"/>
      <c r="L196" s="217"/>
      <c r="M196" s="217"/>
      <c r="N196" s="217"/>
      <c r="O196" s="7">
        <f aca="true" t="shared" si="10" ref="O196:O259">SUM(K196:N196)</f>
        <v>0</v>
      </c>
      <c r="P196" s="217"/>
      <c r="Q196" s="217"/>
      <c r="R196" s="217"/>
      <c r="S196" s="217"/>
      <c r="T196" s="7">
        <f aca="true" t="shared" si="11" ref="T196:T259">SUM(P196:S196)</f>
        <v>0</v>
      </c>
      <c r="U196" s="217"/>
      <c r="V196" s="217"/>
      <c r="W196" s="217"/>
      <c r="X196" s="217"/>
      <c r="Y196" s="217"/>
    </row>
    <row r="197" spans="1:20" ht="9.75">
      <c r="A197" s="2" t="s">
        <v>338</v>
      </c>
      <c r="B197" s="2" t="s">
        <v>312</v>
      </c>
      <c r="C197" s="4">
        <v>156790</v>
      </c>
      <c r="D197" s="5">
        <v>7</v>
      </c>
      <c r="E197" s="5" t="s">
        <v>875</v>
      </c>
      <c r="G197" s="7">
        <v>22877</v>
      </c>
      <c r="H197" s="7">
        <v>2852</v>
      </c>
      <c r="I197" s="7">
        <v>25840</v>
      </c>
      <c r="J197" s="7">
        <f t="shared" si="9"/>
        <v>51569</v>
      </c>
      <c r="O197" s="7">
        <f t="shared" si="10"/>
        <v>0</v>
      </c>
      <c r="T197" s="7">
        <f t="shared" si="11"/>
        <v>0</v>
      </c>
    </row>
    <row r="198" spans="1:20" ht="9.75">
      <c r="A198" s="2" t="s">
        <v>338</v>
      </c>
      <c r="B198" s="2" t="s">
        <v>313</v>
      </c>
      <c r="C198" s="4">
        <v>156851</v>
      </c>
      <c r="D198" s="5">
        <v>7</v>
      </c>
      <c r="E198" s="5" t="s">
        <v>875</v>
      </c>
      <c r="G198" s="7">
        <v>9493</v>
      </c>
      <c r="H198" s="7">
        <v>1735</v>
      </c>
      <c r="I198" s="7">
        <v>9797</v>
      </c>
      <c r="J198" s="7">
        <f t="shared" si="9"/>
        <v>21025</v>
      </c>
      <c r="O198" s="7">
        <f t="shared" si="10"/>
        <v>0</v>
      </c>
      <c r="T198" s="7">
        <f t="shared" si="11"/>
        <v>0</v>
      </c>
    </row>
    <row r="199" spans="1:20" ht="9.75">
      <c r="A199" s="2" t="s">
        <v>338</v>
      </c>
      <c r="B199" s="2" t="s">
        <v>314</v>
      </c>
      <c r="C199" s="4">
        <v>156860</v>
      </c>
      <c r="D199" s="5">
        <v>7</v>
      </c>
      <c r="E199" s="5" t="s">
        <v>875</v>
      </c>
      <c r="G199" s="7">
        <v>18175</v>
      </c>
      <c r="H199" s="7">
        <v>6324</v>
      </c>
      <c r="I199" s="7">
        <v>18707</v>
      </c>
      <c r="J199" s="7">
        <f t="shared" si="9"/>
        <v>43206</v>
      </c>
      <c r="O199" s="7">
        <f t="shared" si="10"/>
        <v>0</v>
      </c>
      <c r="T199" s="7">
        <f t="shared" si="11"/>
        <v>0</v>
      </c>
    </row>
    <row r="200" spans="1:20" ht="9.75">
      <c r="A200" s="2" t="s">
        <v>338</v>
      </c>
      <c r="B200" s="2" t="s">
        <v>315</v>
      </c>
      <c r="C200" s="4">
        <v>156921</v>
      </c>
      <c r="D200" s="5">
        <v>7</v>
      </c>
      <c r="E200" s="5" t="s">
        <v>875</v>
      </c>
      <c r="G200" s="7">
        <v>66449</v>
      </c>
      <c r="H200" s="7">
        <v>11280</v>
      </c>
      <c r="I200" s="7">
        <v>70431</v>
      </c>
      <c r="J200" s="7">
        <f t="shared" si="9"/>
        <v>148160</v>
      </c>
      <c r="O200" s="7">
        <f t="shared" si="10"/>
        <v>0</v>
      </c>
      <c r="T200" s="7">
        <f t="shared" si="11"/>
        <v>0</v>
      </c>
    </row>
    <row r="201" spans="1:20" ht="9.75">
      <c r="A201" s="2" t="s">
        <v>338</v>
      </c>
      <c r="B201" s="2" t="s">
        <v>316</v>
      </c>
      <c r="C201" s="4">
        <v>157173</v>
      </c>
      <c r="D201" s="5">
        <v>7</v>
      </c>
      <c r="E201" s="5" t="s">
        <v>875</v>
      </c>
      <c r="G201" s="7">
        <v>54698</v>
      </c>
      <c r="H201" s="7">
        <v>8478</v>
      </c>
      <c r="I201" s="7">
        <v>64532</v>
      </c>
      <c r="J201" s="7">
        <f t="shared" si="9"/>
        <v>127708</v>
      </c>
      <c r="O201" s="7">
        <f t="shared" si="10"/>
        <v>0</v>
      </c>
      <c r="T201" s="7">
        <f t="shared" si="11"/>
        <v>0</v>
      </c>
    </row>
    <row r="202" spans="1:20" ht="9.75">
      <c r="A202" s="2" t="s">
        <v>338</v>
      </c>
      <c r="B202" s="2" t="s">
        <v>317</v>
      </c>
      <c r="C202" s="4">
        <v>157304</v>
      </c>
      <c r="D202" s="5">
        <v>7</v>
      </c>
      <c r="E202" s="5" t="s">
        <v>875</v>
      </c>
      <c r="G202" s="7">
        <v>17975</v>
      </c>
      <c r="H202" s="7">
        <v>2499</v>
      </c>
      <c r="I202" s="7">
        <v>17314</v>
      </c>
      <c r="J202" s="7">
        <f t="shared" si="9"/>
        <v>37788</v>
      </c>
      <c r="O202" s="7">
        <f t="shared" si="10"/>
        <v>0</v>
      </c>
      <c r="T202" s="7">
        <f t="shared" si="11"/>
        <v>0</v>
      </c>
    </row>
    <row r="203" spans="1:20" ht="9.75">
      <c r="A203" s="2" t="s">
        <v>338</v>
      </c>
      <c r="B203" s="2" t="s">
        <v>318</v>
      </c>
      <c r="C203" s="4">
        <v>157331</v>
      </c>
      <c r="D203" s="5">
        <v>7</v>
      </c>
      <c r="E203" s="5" t="s">
        <v>875</v>
      </c>
      <c r="G203" s="7">
        <v>11320</v>
      </c>
      <c r="H203" s="7">
        <v>1823</v>
      </c>
      <c r="I203" s="7">
        <v>12053</v>
      </c>
      <c r="J203" s="7">
        <f t="shared" si="9"/>
        <v>25196</v>
      </c>
      <c r="O203" s="7">
        <f t="shared" si="10"/>
        <v>0</v>
      </c>
      <c r="T203" s="7">
        <f t="shared" si="11"/>
        <v>0</v>
      </c>
    </row>
    <row r="204" spans="1:20" ht="9.75">
      <c r="A204" s="2" t="s">
        <v>338</v>
      </c>
      <c r="B204" s="2" t="s">
        <v>319</v>
      </c>
      <c r="C204" s="4">
        <v>247940</v>
      </c>
      <c r="D204" s="5">
        <v>7</v>
      </c>
      <c r="E204" s="5" t="s">
        <v>875</v>
      </c>
      <c r="G204" s="7">
        <v>19407</v>
      </c>
      <c r="H204" s="7">
        <v>3648</v>
      </c>
      <c r="I204" s="7">
        <v>21469</v>
      </c>
      <c r="J204" s="7">
        <f t="shared" si="9"/>
        <v>44524</v>
      </c>
      <c r="O204" s="7">
        <f t="shared" si="10"/>
        <v>0</v>
      </c>
      <c r="T204" s="7">
        <f t="shared" si="11"/>
        <v>0</v>
      </c>
    </row>
    <row r="205" spans="1:20" ht="9.75">
      <c r="A205" s="2" t="s">
        <v>338</v>
      </c>
      <c r="B205" s="2" t="s">
        <v>320</v>
      </c>
      <c r="C205" s="4">
        <v>157483</v>
      </c>
      <c r="D205" s="5">
        <v>7</v>
      </c>
      <c r="E205" s="5" t="s">
        <v>875</v>
      </c>
      <c r="G205" s="7">
        <v>23307</v>
      </c>
      <c r="H205" s="7">
        <v>5101</v>
      </c>
      <c r="I205" s="7">
        <v>26737</v>
      </c>
      <c r="J205" s="7">
        <f t="shared" si="9"/>
        <v>55145</v>
      </c>
      <c r="O205" s="7">
        <f t="shared" si="10"/>
        <v>0</v>
      </c>
      <c r="T205" s="7">
        <f t="shared" si="11"/>
        <v>0</v>
      </c>
    </row>
    <row r="206" spans="1:20" ht="9.75">
      <c r="A206" s="2" t="s">
        <v>338</v>
      </c>
      <c r="B206" s="2" t="s">
        <v>321</v>
      </c>
      <c r="C206" s="4">
        <v>157553</v>
      </c>
      <c r="D206" s="5">
        <v>7</v>
      </c>
      <c r="E206" s="5" t="s">
        <v>875</v>
      </c>
      <c r="G206" s="7">
        <v>24315</v>
      </c>
      <c r="H206" s="7">
        <v>2277</v>
      </c>
      <c r="I206" s="7">
        <v>25413</v>
      </c>
      <c r="J206" s="7">
        <f t="shared" si="9"/>
        <v>52005</v>
      </c>
      <c r="O206" s="7">
        <f t="shared" si="10"/>
        <v>0</v>
      </c>
      <c r="T206" s="7">
        <f t="shared" si="11"/>
        <v>0</v>
      </c>
    </row>
    <row r="207" spans="1:20" ht="9.75">
      <c r="A207" s="2" t="s">
        <v>338</v>
      </c>
      <c r="B207" s="2" t="s">
        <v>322</v>
      </c>
      <c r="C207" s="4">
        <v>157711</v>
      </c>
      <c r="D207" s="5">
        <v>7</v>
      </c>
      <c r="E207" s="5" t="s">
        <v>875</v>
      </c>
      <c r="G207" s="7">
        <v>26461</v>
      </c>
      <c r="H207" s="7">
        <v>2720</v>
      </c>
      <c r="I207" s="7">
        <v>27154</v>
      </c>
      <c r="J207" s="7">
        <f t="shared" si="9"/>
        <v>56335</v>
      </c>
      <c r="O207" s="7">
        <f t="shared" si="10"/>
        <v>0</v>
      </c>
      <c r="T207" s="7">
        <f t="shared" si="11"/>
        <v>0</v>
      </c>
    </row>
    <row r="208" spans="1:20" ht="9.75">
      <c r="A208" s="2" t="s">
        <v>338</v>
      </c>
      <c r="B208" s="2" t="s">
        <v>323</v>
      </c>
      <c r="C208" s="4">
        <v>157739</v>
      </c>
      <c r="D208" s="5">
        <v>7</v>
      </c>
      <c r="E208" s="5" t="s">
        <v>875</v>
      </c>
      <c r="G208" s="7">
        <v>23079</v>
      </c>
      <c r="H208" s="7">
        <v>2481</v>
      </c>
      <c r="I208" s="7">
        <v>24097</v>
      </c>
      <c r="J208" s="7">
        <f t="shared" si="9"/>
        <v>49657</v>
      </c>
      <c r="O208" s="7">
        <f t="shared" si="10"/>
        <v>0</v>
      </c>
      <c r="T208" s="7">
        <f t="shared" si="11"/>
        <v>0</v>
      </c>
    </row>
    <row r="209" spans="1:20" ht="9.75">
      <c r="A209" s="2" t="s">
        <v>338</v>
      </c>
      <c r="B209" s="2" t="s">
        <v>324</v>
      </c>
      <c r="C209" s="4">
        <v>156240</v>
      </c>
      <c r="D209" s="5">
        <v>8</v>
      </c>
      <c r="E209" s="5" t="s">
        <v>875</v>
      </c>
      <c r="J209" s="7">
        <f t="shared" si="9"/>
        <v>0</v>
      </c>
      <c r="O209" s="7">
        <f t="shared" si="10"/>
        <v>0</v>
      </c>
      <c r="T209" s="7">
        <f t="shared" si="11"/>
        <v>0</v>
      </c>
    </row>
    <row r="210" spans="1:20" ht="9.75">
      <c r="A210" s="2" t="s">
        <v>338</v>
      </c>
      <c r="B210" s="2" t="s">
        <v>325</v>
      </c>
      <c r="C210" s="4">
        <v>156338</v>
      </c>
      <c r="D210" s="5">
        <v>8</v>
      </c>
      <c r="E210" s="5" t="s">
        <v>875</v>
      </c>
      <c r="J210" s="7">
        <f t="shared" si="9"/>
        <v>0</v>
      </c>
      <c r="O210" s="7">
        <f t="shared" si="10"/>
        <v>0</v>
      </c>
      <c r="T210" s="7">
        <f t="shared" si="11"/>
        <v>0</v>
      </c>
    </row>
    <row r="211" spans="1:20" ht="9.75">
      <c r="A211" s="2" t="s">
        <v>338</v>
      </c>
      <c r="B211" s="2" t="s">
        <v>326</v>
      </c>
      <c r="C211" s="4">
        <v>156392</v>
      </c>
      <c r="D211" s="5">
        <v>8</v>
      </c>
      <c r="E211" s="5" t="s">
        <v>875</v>
      </c>
      <c r="J211" s="7">
        <f t="shared" si="9"/>
        <v>0</v>
      </c>
      <c r="O211" s="7">
        <f t="shared" si="10"/>
        <v>0</v>
      </c>
      <c r="T211" s="7">
        <f t="shared" si="11"/>
        <v>0</v>
      </c>
    </row>
    <row r="212" spans="1:20" ht="9.75">
      <c r="A212" s="2" t="s">
        <v>338</v>
      </c>
      <c r="B212" s="2" t="s">
        <v>328</v>
      </c>
      <c r="C212" s="4">
        <v>156657</v>
      </c>
      <c r="D212" s="5">
        <v>8</v>
      </c>
      <c r="E212" s="5" t="s">
        <v>875</v>
      </c>
      <c r="J212" s="7">
        <f t="shared" si="9"/>
        <v>0</v>
      </c>
      <c r="O212" s="7">
        <f t="shared" si="10"/>
        <v>0</v>
      </c>
      <c r="T212" s="7">
        <f t="shared" si="11"/>
        <v>0</v>
      </c>
    </row>
    <row r="213" spans="1:20" ht="9.75">
      <c r="A213" s="2" t="s">
        <v>338</v>
      </c>
      <c r="B213" s="2" t="s">
        <v>329</v>
      </c>
      <c r="C213" s="4">
        <v>156806</v>
      </c>
      <c r="D213" s="5">
        <v>8</v>
      </c>
      <c r="E213" s="5" t="s">
        <v>875</v>
      </c>
      <c r="J213" s="7">
        <f t="shared" si="9"/>
        <v>0</v>
      </c>
      <c r="O213" s="7">
        <f t="shared" si="10"/>
        <v>0</v>
      </c>
      <c r="T213" s="7">
        <f t="shared" si="11"/>
        <v>0</v>
      </c>
    </row>
    <row r="214" spans="1:20" ht="9.75">
      <c r="A214" s="2" t="s">
        <v>338</v>
      </c>
      <c r="B214" s="2" t="s">
        <v>330</v>
      </c>
      <c r="C214" s="4">
        <v>156930</v>
      </c>
      <c r="D214" s="5">
        <v>8</v>
      </c>
      <c r="E214" s="5" t="s">
        <v>875</v>
      </c>
      <c r="J214" s="7">
        <f t="shared" si="9"/>
        <v>0</v>
      </c>
      <c r="O214" s="7">
        <f t="shared" si="10"/>
        <v>0</v>
      </c>
      <c r="T214" s="7">
        <f t="shared" si="11"/>
        <v>0</v>
      </c>
    </row>
    <row r="215" spans="1:20" ht="9.75">
      <c r="A215" s="2" t="s">
        <v>338</v>
      </c>
      <c r="B215" s="2" t="s">
        <v>331</v>
      </c>
      <c r="C215" s="4">
        <v>157119</v>
      </c>
      <c r="D215" s="5">
        <v>8</v>
      </c>
      <c r="E215" s="5" t="s">
        <v>875</v>
      </c>
      <c r="J215" s="7">
        <f t="shared" si="9"/>
        <v>0</v>
      </c>
      <c r="O215" s="7">
        <f t="shared" si="10"/>
        <v>0</v>
      </c>
      <c r="T215" s="7">
        <f t="shared" si="11"/>
        <v>0</v>
      </c>
    </row>
    <row r="216" spans="1:20" ht="9.75">
      <c r="A216" s="2" t="s">
        <v>338</v>
      </c>
      <c r="B216" s="2" t="s">
        <v>332</v>
      </c>
      <c r="C216" s="4">
        <v>157313</v>
      </c>
      <c r="D216" s="5">
        <v>8</v>
      </c>
      <c r="E216" s="5" t="s">
        <v>875</v>
      </c>
      <c r="J216" s="7">
        <f t="shared" si="9"/>
        <v>0</v>
      </c>
      <c r="O216" s="7">
        <f t="shared" si="10"/>
        <v>0</v>
      </c>
      <c r="T216" s="7">
        <f t="shared" si="11"/>
        <v>0</v>
      </c>
    </row>
    <row r="217" spans="1:20" ht="9.75">
      <c r="A217" s="2" t="s">
        <v>338</v>
      </c>
      <c r="B217" s="2" t="s">
        <v>333</v>
      </c>
      <c r="C217" s="4">
        <v>157322</v>
      </c>
      <c r="D217" s="5">
        <v>8</v>
      </c>
      <c r="E217" s="5" t="s">
        <v>875</v>
      </c>
      <c r="J217" s="7">
        <f t="shared" si="9"/>
        <v>0</v>
      </c>
      <c r="O217" s="7">
        <f t="shared" si="10"/>
        <v>0</v>
      </c>
      <c r="T217" s="7">
        <f t="shared" si="11"/>
        <v>0</v>
      </c>
    </row>
    <row r="218" spans="1:20" ht="9.75">
      <c r="A218" s="2" t="s">
        <v>338</v>
      </c>
      <c r="B218" s="2" t="s">
        <v>334</v>
      </c>
      <c r="C218" s="4">
        <v>157438</v>
      </c>
      <c r="D218" s="5">
        <v>8</v>
      </c>
      <c r="E218" s="5" t="s">
        <v>875</v>
      </c>
      <c r="J218" s="7">
        <f t="shared" si="9"/>
        <v>0</v>
      </c>
      <c r="O218" s="7">
        <f t="shared" si="10"/>
        <v>0</v>
      </c>
      <c r="T218" s="7">
        <f t="shared" si="11"/>
        <v>0</v>
      </c>
    </row>
    <row r="219" spans="1:20" ht="9.75">
      <c r="A219" s="2" t="s">
        <v>338</v>
      </c>
      <c r="B219" s="2" t="s">
        <v>327</v>
      </c>
      <c r="C219" s="4">
        <v>408914</v>
      </c>
      <c r="D219" s="5">
        <v>8</v>
      </c>
      <c r="E219" s="5" t="s">
        <v>875</v>
      </c>
      <c r="J219" s="7">
        <f t="shared" si="9"/>
        <v>0</v>
      </c>
      <c r="O219" s="7">
        <f t="shared" si="10"/>
        <v>0</v>
      </c>
      <c r="T219" s="7">
        <f t="shared" si="11"/>
        <v>0</v>
      </c>
    </row>
    <row r="220" spans="1:20" ht="9.75">
      <c r="A220" s="2" t="s">
        <v>338</v>
      </c>
      <c r="B220" s="2" t="s">
        <v>335</v>
      </c>
      <c r="C220" s="4">
        <v>157605</v>
      </c>
      <c r="D220" s="5">
        <v>8</v>
      </c>
      <c r="E220" s="5" t="s">
        <v>875</v>
      </c>
      <c r="J220" s="7">
        <f t="shared" si="9"/>
        <v>0</v>
      </c>
      <c r="O220" s="7">
        <f t="shared" si="10"/>
        <v>0</v>
      </c>
      <c r="T220" s="7">
        <f t="shared" si="11"/>
        <v>0</v>
      </c>
    </row>
    <row r="221" spans="1:20" ht="9.75">
      <c r="A221" s="2" t="s">
        <v>338</v>
      </c>
      <c r="B221" s="2" t="s">
        <v>336</v>
      </c>
      <c r="C221" s="4">
        <v>157720</v>
      </c>
      <c r="D221" s="5">
        <v>8</v>
      </c>
      <c r="E221" s="5" t="s">
        <v>875</v>
      </c>
      <c r="J221" s="7">
        <f t="shared" si="9"/>
        <v>0</v>
      </c>
      <c r="O221" s="7">
        <f t="shared" si="10"/>
        <v>0</v>
      </c>
      <c r="T221" s="7">
        <f t="shared" si="11"/>
        <v>0</v>
      </c>
    </row>
    <row r="222" spans="1:20" ht="9.75">
      <c r="A222" s="2" t="s">
        <v>338</v>
      </c>
      <c r="B222" s="2" t="s">
        <v>337</v>
      </c>
      <c r="C222" s="4">
        <v>157942</v>
      </c>
      <c r="D222" s="5">
        <v>8</v>
      </c>
      <c r="E222" s="5" t="s">
        <v>875</v>
      </c>
      <c r="J222" s="7">
        <f t="shared" si="9"/>
        <v>0</v>
      </c>
      <c r="O222" s="7">
        <f t="shared" si="10"/>
        <v>0</v>
      </c>
      <c r="T222" s="7">
        <f t="shared" si="11"/>
        <v>0</v>
      </c>
    </row>
    <row r="223" spans="1:20" ht="9.75">
      <c r="A223" s="2" t="s">
        <v>404</v>
      </c>
      <c r="B223" s="2" t="s">
        <v>339</v>
      </c>
      <c r="C223" s="4">
        <v>159391</v>
      </c>
      <c r="D223" s="5">
        <v>1</v>
      </c>
      <c r="E223" s="5" t="s">
        <v>875</v>
      </c>
      <c r="G223" s="7">
        <v>321923</v>
      </c>
      <c r="H223" s="7">
        <v>60238</v>
      </c>
      <c r="I223" s="7">
        <v>339555</v>
      </c>
      <c r="J223" s="7">
        <f t="shared" si="9"/>
        <v>721716</v>
      </c>
      <c r="O223" s="7">
        <f t="shared" si="10"/>
        <v>0</v>
      </c>
      <c r="Q223" s="7">
        <v>37897</v>
      </c>
      <c r="R223" s="7">
        <v>14885</v>
      </c>
      <c r="S223" s="7">
        <v>40139</v>
      </c>
      <c r="T223" s="7">
        <f t="shared" si="11"/>
        <v>92921</v>
      </c>
    </row>
    <row r="224" spans="1:20" ht="9.75">
      <c r="A224" s="2" t="s">
        <v>404</v>
      </c>
      <c r="B224" s="2" t="s">
        <v>340</v>
      </c>
      <c r="C224" s="4">
        <v>159939</v>
      </c>
      <c r="D224" s="5">
        <v>2</v>
      </c>
      <c r="E224" s="5" t="s">
        <v>875</v>
      </c>
      <c r="G224" s="7">
        <v>128172</v>
      </c>
      <c r="H224" s="7">
        <v>26876</v>
      </c>
      <c r="I224" s="7">
        <v>135708</v>
      </c>
      <c r="J224" s="7">
        <f t="shared" si="9"/>
        <v>290756</v>
      </c>
      <c r="O224" s="7">
        <f t="shared" si="10"/>
        <v>0</v>
      </c>
      <c r="Q224" s="7">
        <v>22071</v>
      </c>
      <c r="R224" s="7">
        <v>23572</v>
      </c>
      <c r="S224" s="7">
        <v>11200</v>
      </c>
      <c r="T224" s="7">
        <f t="shared" si="11"/>
        <v>56843</v>
      </c>
    </row>
    <row r="225" spans="1:20" ht="9.75">
      <c r="A225" s="2" t="s">
        <v>404</v>
      </c>
      <c r="B225" s="2" t="s">
        <v>341</v>
      </c>
      <c r="C225" s="4">
        <v>160658</v>
      </c>
      <c r="D225" s="5">
        <v>2</v>
      </c>
      <c r="E225" s="5" t="s">
        <v>875</v>
      </c>
      <c r="G225" s="7">
        <v>184583</v>
      </c>
      <c r="H225" s="7">
        <v>34786</v>
      </c>
      <c r="I225" s="7">
        <v>197944</v>
      </c>
      <c r="J225" s="7">
        <f t="shared" si="9"/>
        <v>417313</v>
      </c>
      <c r="O225" s="7">
        <f t="shared" si="10"/>
        <v>0</v>
      </c>
      <c r="Q225" s="7">
        <v>11802</v>
      </c>
      <c r="R225" s="7">
        <v>4437</v>
      </c>
      <c r="S225" s="7">
        <v>11744</v>
      </c>
      <c r="T225" s="7">
        <f t="shared" si="11"/>
        <v>27983</v>
      </c>
    </row>
    <row r="226" spans="1:20" ht="9.75">
      <c r="A226" s="2" t="s">
        <v>404</v>
      </c>
      <c r="B226" s="2" t="s">
        <v>342</v>
      </c>
      <c r="C226" s="4">
        <v>159647</v>
      </c>
      <c r="D226" s="5">
        <v>3</v>
      </c>
      <c r="E226" s="5" t="s">
        <v>875</v>
      </c>
      <c r="F226" s="7">
        <v>72923</v>
      </c>
      <c r="G226" s="7">
        <v>70713</v>
      </c>
      <c r="H226" s="7">
        <v>24899</v>
      </c>
      <c r="I226" s="7">
        <v>76672</v>
      </c>
      <c r="J226" s="7">
        <f t="shared" si="9"/>
        <v>245207</v>
      </c>
      <c r="O226" s="7">
        <f t="shared" si="10"/>
        <v>0</v>
      </c>
      <c r="P226" s="7">
        <v>7004</v>
      </c>
      <c r="Q226" s="7">
        <v>7149</v>
      </c>
      <c r="R226" s="7">
        <v>5055</v>
      </c>
      <c r="S226" s="7">
        <v>8151</v>
      </c>
      <c r="T226" s="7">
        <f t="shared" si="11"/>
        <v>27359</v>
      </c>
    </row>
    <row r="227" spans="1:20" ht="9.75">
      <c r="A227" s="2" t="s">
        <v>404</v>
      </c>
      <c r="B227" s="2" t="s">
        <v>344</v>
      </c>
      <c r="C227" s="4">
        <v>159993</v>
      </c>
      <c r="D227" s="5">
        <v>3</v>
      </c>
      <c r="E227" s="5" t="s">
        <v>875</v>
      </c>
      <c r="G227" s="7">
        <v>123395</v>
      </c>
      <c r="H227" s="7">
        <v>27111</v>
      </c>
      <c r="I227" s="7">
        <v>129796</v>
      </c>
      <c r="J227" s="7">
        <f t="shared" si="9"/>
        <v>280302</v>
      </c>
      <c r="O227" s="7">
        <f t="shared" si="10"/>
        <v>0</v>
      </c>
      <c r="Q227" s="7">
        <v>8322</v>
      </c>
      <c r="R227" s="7">
        <v>6580</v>
      </c>
      <c r="S227" s="7">
        <v>8238</v>
      </c>
      <c r="T227" s="7">
        <f t="shared" si="11"/>
        <v>23140</v>
      </c>
    </row>
    <row r="228" spans="1:20" ht="9.75">
      <c r="A228" s="2" t="s">
        <v>404</v>
      </c>
      <c r="B228" s="2" t="s">
        <v>345</v>
      </c>
      <c r="C228" s="4">
        <v>160621</v>
      </c>
      <c r="D228" s="5">
        <v>3</v>
      </c>
      <c r="E228" s="5" t="s">
        <v>875</v>
      </c>
      <c r="G228" s="7">
        <v>110169</v>
      </c>
      <c r="H228" s="7">
        <v>22283</v>
      </c>
      <c r="I228" s="7">
        <v>118356</v>
      </c>
      <c r="J228" s="7">
        <f t="shared" si="9"/>
        <v>250808</v>
      </c>
      <c r="O228" s="7">
        <f t="shared" si="10"/>
        <v>0</v>
      </c>
      <c r="Q228" s="7">
        <v>12751</v>
      </c>
      <c r="R228" s="7">
        <v>5617</v>
      </c>
      <c r="S228" s="7">
        <v>13071</v>
      </c>
      <c r="T228" s="7">
        <f t="shared" si="11"/>
        <v>31439</v>
      </c>
    </row>
    <row r="229" spans="1:20" ht="9.75">
      <c r="A229" s="2" t="s">
        <v>404</v>
      </c>
      <c r="B229" s="2" t="s">
        <v>346</v>
      </c>
      <c r="C229" s="4">
        <v>159009</v>
      </c>
      <c r="D229" s="5">
        <v>4</v>
      </c>
      <c r="E229" s="5" t="s">
        <v>875</v>
      </c>
      <c r="G229" s="7">
        <v>66096</v>
      </c>
      <c r="H229" s="7">
        <v>13549</v>
      </c>
      <c r="I229" s="7">
        <v>69995</v>
      </c>
      <c r="J229" s="7">
        <f t="shared" si="9"/>
        <v>149640</v>
      </c>
      <c r="O229" s="7">
        <f t="shared" si="10"/>
        <v>0</v>
      </c>
      <c r="Q229" s="7">
        <v>3224</v>
      </c>
      <c r="R229" s="7">
        <v>1517</v>
      </c>
      <c r="S229" s="7">
        <v>3309</v>
      </c>
      <c r="T229" s="7">
        <f t="shared" si="11"/>
        <v>8050</v>
      </c>
    </row>
    <row r="230" spans="1:20" ht="9.75">
      <c r="A230" s="2" t="s">
        <v>404</v>
      </c>
      <c r="B230" s="2" t="s">
        <v>343</v>
      </c>
      <c r="C230" s="4">
        <v>159717</v>
      </c>
      <c r="D230" s="5">
        <v>4</v>
      </c>
      <c r="E230" s="5" t="s">
        <v>875</v>
      </c>
      <c r="G230" s="7">
        <v>85557</v>
      </c>
      <c r="H230" s="7">
        <v>12626</v>
      </c>
      <c r="I230" s="7">
        <v>95132</v>
      </c>
      <c r="J230" s="7">
        <f t="shared" si="9"/>
        <v>193315</v>
      </c>
      <c r="O230" s="7">
        <f t="shared" si="10"/>
        <v>0</v>
      </c>
      <c r="Q230" s="7">
        <v>5779</v>
      </c>
      <c r="R230" s="7">
        <v>3765</v>
      </c>
      <c r="S230" s="7">
        <v>5563</v>
      </c>
      <c r="T230" s="7">
        <f t="shared" si="11"/>
        <v>15107</v>
      </c>
    </row>
    <row r="231" spans="1:20" ht="9.75">
      <c r="A231" s="2" t="s">
        <v>404</v>
      </c>
      <c r="B231" s="2" t="s">
        <v>347</v>
      </c>
      <c r="C231" s="4">
        <v>160038</v>
      </c>
      <c r="D231" s="5">
        <v>4</v>
      </c>
      <c r="E231" s="5" t="s">
        <v>875</v>
      </c>
      <c r="G231" s="7">
        <v>98268</v>
      </c>
      <c r="H231" s="7">
        <v>21308</v>
      </c>
      <c r="I231" s="7">
        <v>104695</v>
      </c>
      <c r="J231" s="7">
        <f t="shared" si="9"/>
        <v>224271</v>
      </c>
      <c r="O231" s="7">
        <f t="shared" si="10"/>
        <v>0</v>
      </c>
      <c r="Q231" s="7">
        <v>6094</v>
      </c>
      <c r="R231" s="7">
        <v>5281</v>
      </c>
      <c r="S231" s="7">
        <v>5695</v>
      </c>
      <c r="T231" s="7">
        <f t="shared" si="11"/>
        <v>17070</v>
      </c>
    </row>
    <row r="232" spans="1:20" ht="9.75">
      <c r="A232" s="2" t="s">
        <v>404</v>
      </c>
      <c r="B232" s="2" t="s">
        <v>348</v>
      </c>
      <c r="C232" s="4">
        <v>160612</v>
      </c>
      <c r="D232" s="5">
        <v>4</v>
      </c>
      <c r="E232" s="5" t="s">
        <v>875</v>
      </c>
      <c r="G232" s="7">
        <v>168517</v>
      </c>
      <c r="H232" s="7">
        <v>26164</v>
      </c>
      <c r="I232" s="7">
        <v>182271</v>
      </c>
      <c r="J232" s="7">
        <f t="shared" si="9"/>
        <v>376952</v>
      </c>
      <c r="O232" s="7">
        <f t="shared" si="10"/>
        <v>0</v>
      </c>
      <c r="Q232" s="7">
        <v>9579</v>
      </c>
      <c r="R232" s="7">
        <v>6420</v>
      </c>
      <c r="S232" s="7">
        <v>9443</v>
      </c>
      <c r="T232" s="7">
        <f t="shared" si="11"/>
        <v>25442</v>
      </c>
    </row>
    <row r="233" spans="1:20" ht="9.75">
      <c r="A233" s="2" t="s">
        <v>404</v>
      </c>
      <c r="B233" s="2" t="s">
        <v>349</v>
      </c>
      <c r="C233" s="4">
        <v>159416</v>
      </c>
      <c r="D233" s="5">
        <v>5</v>
      </c>
      <c r="E233" s="5" t="s">
        <v>875</v>
      </c>
      <c r="G233" s="7">
        <v>35874</v>
      </c>
      <c r="H233" s="7">
        <v>10340</v>
      </c>
      <c r="I233" s="7">
        <v>39820</v>
      </c>
      <c r="J233" s="7">
        <f t="shared" si="9"/>
        <v>86034</v>
      </c>
      <c r="O233" s="7">
        <f t="shared" si="10"/>
        <v>0</v>
      </c>
      <c r="Q233" s="7">
        <v>3328</v>
      </c>
      <c r="R233" s="7">
        <v>2071</v>
      </c>
      <c r="S233" s="7">
        <v>3448</v>
      </c>
      <c r="T233" s="7">
        <f t="shared" si="11"/>
        <v>8847</v>
      </c>
    </row>
    <row r="234" spans="1:20" ht="9.75">
      <c r="A234" s="2" t="s">
        <v>404</v>
      </c>
      <c r="B234" s="2" t="s">
        <v>350</v>
      </c>
      <c r="C234" s="4">
        <v>159966</v>
      </c>
      <c r="D234" s="5">
        <v>5</v>
      </c>
      <c r="E234" s="5" t="s">
        <v>875</v>
      </c>
      <c r="G234" s="7">
        <v>82326</v>
      </c>
      <c r="H234" s="7">
        <v>14991</v>
      </c>
      <c r="I234" s="7">
        <v>88109</v>
      </c>
      <c r="J234" s="7">
        <f t="shared" si="9"/>
        <v>185426</v>
      </c>
      <c r="O234" s="7">
        <f t="shared" si="10"/>
        <v>0</v>
      </c>
      <c r="Q234" s="7">
        <v>4210</v>
      </c>
      <c r="R234" s="7">
        <v>4039</v>
      </c>
      <c r="S234" s="7">
        <v>3834</v>
      </c>
      <c r="T234" s="7">
        <f t="shared" si="11"/>
        <v>12083</v>
      </c>
    </row>
    <row r="235" spans="1:20" ht="9.75">
      <c r="A235" s="2" t="s">
        <v>404</v>
      </c>
      <c r="B235" s="2" t="s">
        <v>351</v>
      </c>
      <c r="C235" s="4">
        <v>160360</v>
      </c>
      <c r="D235" s="5">
        <v>5</v>
      </c>
      <c r="E235" s="5" t="s">
        <v>875</v>
      </c>
      <c r="G235" s="7">
        <v>42343</v>
      </c>
      <c r="H235" s="7">
        <v>11912</v>
      </c>
      <c r="I235" s="7">
        <v>44500</v>
      </c>
      <c r="J235" s="7">
        <f t="shared" si="9"/>
        <v>98755</v>
      </c>
      <c r="O235" s="7">
        <f t="shared" si="10"/>
        <v>0</v>
      </c>
      <c r="Q235" s="7">
        <v>4013</v>
      </c>
      <c r="R235" s="7">
        <v>587</v>
      </c>
      <c r="S235" s="7">
        <v>4326</v>
      </c>
      <c r="T235" s="7">
        <f t="shared" si="11"/>
        <v>8926</v>
      </c>
    </row>
    <row r="236" spans="1:20" ht="9.75">
      <c r="A236" s="2" t="s">
        <v>404</v>
      </c>
      <c r="B236" s="2" t="s">
        <v>352</v>
      </c>
      <c r="C236" s="4">
        <v>158431</v>
      </c>
      <c r="D236" s="5">
        <v>7</v>
      </c>
      <c r="E236" s="5" t="s">
        <v>875</v>
      </c>
      <c r="G236" s="7">
        <v>36173</v>
      </c>
      <c r="H236" s="7">
        <v>7240</v>
      </c>
      <c r="I236" s="7">
        <v>34772</v>
      </c>
      <c r="J236" s="7">
        <f t="shared" si="9"/>
        <v>78185</v>
      </c>
      <c r="O236" s="7">
        <f t="shared" si="10"/>
        <v>0</v>
      </c>
      <c r="Q236" s="7">
        <v>0</v>
      </c>
      <c r="R236" s="7">
        <v>0</v>
      </c>
      <c r="S236" s="7">
        <v>0</v>
      </c>
      <c r="T236" s="7">
        <f t="shared" si="11"/>
        <v>0</v>
      </c>
    </row>
    <row r="237" spans="1:20" ht="9.75">
      <c r="A237" s="2" t="s">
        <v>404</v>
      </c>
      <c r="B237" s="2" t="s">
        <v>353</v>
      </c>
      <c r="C237" s="4">
        <v>158662</v>
      </c>
      <c r="D237" s="5">
        <v>7</v>
      </c>
      <c r="E237" s="5" t="s">
        <v>875</v>
      </c>
      <c r="G237" s="7">
        <v>124796</v>
      </c>
      <c r="H237" s="7">
        <v>26530</v>
      </c>
      <c r="I237" s="7">
        <v>127185</v>
      </c>
      <c r="J237" s="7">
        <f t="shared" si="9"/>
        <v>278511</v>
      </c>
      <c r="O237" s="7">
        <f t="shared" si="10"/>
        <v>0</v>
      </c>
      <c r="Q237" s="7">
        <v>0</v>
      </c>
      <c r="R237" s="7">
        <v>0</v>
      </c>
      <c r="S237" s="7">
        <v>0</v>
      </c>
      <c r="T237" s="7">
        <f t="shared" si="11"/>
        <v>0</v>
      </c>
    </row>
    <row r="238" spans="1:20" ht="9.75">
      <c r="A238" s="2" t="s">
        <v>404</v>
      </c>
      <c r="B238" s="2" t="s">
        <v>354</v>
      </c>
      <c r="C238" s="4">
        <v>159382</v>
      </c>
      <c r="D238" s="5">
        <v>7</v>
      </c>
      <c r="E238" s="5" t="s">
        <v>875</v>
      </c>
      <c r="G238" s="7">
        <v>20734</v>
      </c>
      <c r="H238" s="7">
        <v>5184</v>
      </c>
      <c r="I238" s="7">
        <v>21848</v>
      </c>
      <c r="J238" s="7">
        <f t="shared" si="9"/>
        <v>47766</v>
      </c>
      <c r="O238" s="7">
        <f t="shared" si="10"/>
        <v>0</v>
      </c>
      <c r="Q238" s="7">
        <v>0</v>
      </c>
      <c r="R238" s="7">
        <v>0</v>
      </c>
      <c r="S238" s="7">
        <v>0</v>
      </c>
      <c r="T238" s="7">
        <f t="shared" si="11"/>
        <v>0</v>
      </c>
    </row>
    <row r="239" spans="1:20" ht="9.75">
      <c r="A239" s="2" t="s">
        <v>404</v>
      </c>
      <c r="B239" s="2" t="s">
        <v>355</v>
      </c>
      <c r="C239" s="4">
        <v>159407</v>
      </c>
      <c r="D239" s="5">
        <v>7</v>
      </c>
      <c r="E239" s="5" t="s">
        <v>875</v>
      </c>
      <c r="G239" s="7">
        <v>25999</v>
      </c>
      <c r="H239" s="7">
        <v>6401</v>
      </c>
      <c r="I239" s="7">
        <v>26924</v>
      </c>
      <c r="J239" s="7">
        <f t="shared" si="9"/>
        <v>59324</v>
      </c>
      <c r="O239" s="7">
        <f t="shared" si="10"/>
        <v>0</v>
      </c>
      <c r="Q239" s="7">
        <v>0</v>
      </c>
      <c r="R239" s="7">
        <v>0</v>
      </c>
      <c r="S239" s="7">
        <v>0</v>
      </c>
      <c r="T239" s="7">
        <f t="shared" si="11"/>
        <v>0</v>
      </c>
    </row>
    <row r="240" spans="1:20" ht="9.75">
      <c r="A240" s="2" t="s">
        <v>404</v>
      </c>
      <c r="B240" s="2" t="s">
        <v>356</v>
      </c>
      <c r="C240" s="4">
        <v>158884</v>
      </c>
      <c r="D240" s="5">
        <v>7</v>
      </c>
      <c r="E240" s="5" t="s">
        <v>875</v>
      </c>
      <c r="G240" s="7">
        <v>17501</v>
      </c>
      <c r="H240" s="7">
        <v>4142</v>
      </c>
      <c r="I240" s="7">
        <v>17953</v>
      </c>
      <c r="J240" s="7">
        <f t="shared" si="9"/>
        <v>39596</v>
      </c>
      <c r="O240" s="7">
        <f t="shared" si="10"/>
        <v>0</v>
      </c>
      <c r="Q240" s="7">
        <v>0</v>
      </c>
      <c r="R240" s="7">
        <v>0</v>
      </c>
      <c r="S240" s="7">
        <v>0</v>
      </c>
      <c r="T240" s="7">
        <f t="shared" si="11"/>
        <v>0</v>
      </c>
    </row>
    <row r="241" spans="1:20" ht="9.75">
      <c r="A241" s="2" t="s">
        <v>404</v>
      </c>
      <c r="B241" s="2" t="s">
        <v>357</v>
      </c>
      <c r="C241" s="4">
        <v>160649</v>
      </c>
      <c r="D241" s="5">
        <v>7</v>
      </c>
      <c r="E241" s="5" t="s">
        <v>875</v>
      </c>
      <c r="G241" s="7">
        <v>16647</v>
      </c>
      <c r="H241" s="7">
        <v>4620</v>
      </c>
      <c r="I241" s="7">
        <v>16734</v>
      </c>
      <c r="J241" s="7">
        <f t="shared" si="9"/>
        <v>38001</v>
      </c>
      <c r="O241" s="7">
        <f t="shared" si="10"/>
        <v>0</v>
      </c>
      <c r="Q241" s="7">
        <v>0</v>
      </c>
      <c r="R241" s="7">
        <v>0</v>
      </c>
      <c r="S241" s="7">
        <v>0</v>
      </c>
      <c r="T241" s="7">
        <f t="shared" si="11"/>
        <v>0</v>
      </c>
    </row>
    <row r="242" spans="1:20" ht="9.75">
      <c r="A242" s="2" t="s">
        <v>404</v>
      </c>
      <c r="B242" s="2" t="s">
        <v>358</v>
      </c>
      <c r="C242" s="4">
        <v>160560</v>
      </c>
      <c r="D242" s="5">
        <v>8</v>
      </c>
      <c r="E242" s="5" t="s">
        <v>875</v>
      </c>
      <c r="J242" s="7">
        <f t="shared" si="9"/>
        <v>0</v>
      </c>
      <c r="O242" s="7">
        <f t="shared" si="10"/>
        <v>0</v>
      </c>
      <c r="T242" s="7">
        <f t="shared" si="11"/>
        <v>0</v>
      </c>
    </row>
    <row r="243" spans="1:20" ht="9.75">
      <c r="A243" s="2" t="s">
        <v>404</v>
      </c>
      <c r="B243" s="2" t="s">
        <v>359</v>
      </c>
      <c r="C243" s="4">
        <v>158088</v>
      </c>
      <c r="D243" s="5">
        <v>8</v>
      </c>
      <c r="E243" s="5" t="s">
        <v>875</v>
      </c>
      <c r="J243" s="7">
        <f t="shared" si="9"/>
        <v>0</v>
      </c>
      <c r="O243" s="7">
        <f t="shared" si="10"/>
        <v>0</v>
      </c>
      <c r="T243" s="7">
        <f t="shared" si="11"/>
        <v>0</v>
      </c>
    </row>
    <row r="244" spans="1:20" ht="9.75">
      <c r="A244" s="2" t="s">
        <v>404</v>
      </c>
      <c r="B244" s="2" t="s">
        <v>360</v>
      </c>
      <c r="C244" s="4">
        <v>158219</v>
      </c>
      <c r="D244" s="5">
        <v>8</v>
      </c>
      <c r="E244" s="5" t="s">
        <v>875</v>
      </c>
      <c r="J244" s="7">
        <f t="shared" si="9"/>
        <v>0</v>
      </c>
      <c r="O244" s="7">
        <f t="shared" si="10"/>
        <v>0</v>
      </c>
      <c r="T244" s="7">
        <f t="shared" si="11"/>
        <v>0</v>
      </c>
    </row>
    <row r="245" spans="1:20" ht="9.75">
      <c r="A245" s="2" t="s">
        <v>404</v>
      </c>
      <c r="B245" s="2" t="s">
        <v>361</v>
      </c>
      <c r="C245" s="4">
        <v>158237</v>
      </c>
      <c r="D245" s="5">
        <v>8</v>
      </c>
      <c r="E245" s="5" t="s">
        <v>875</v>
      </c>
      <c r="J245" s="7">
        <f t="shared" si="9"/>
        <v>0</v>
      </c>
      <c r="O245" s="7">
        <f t="shared" si="10"/>
        <v>0</v>
      </c>
      <c r="T245" s="7">
        <f t="shared" si="11"/>
        <v>0</v>
      </c>
    </row>
    <row r="246" spans="1:20" ht="9.75">
      <c r="A246" s="2" t="s">
        <v>404</v>
      </c>
      <c r="B246" s="2" t="s">
        <v>362</v>
      </c>
      <c r="C246" s="4">
        <v>158307</v>
      </c>
      <c r="D246" s="5">
        <v>8</v>
      </c>
      <c r="E246" s="5" t="s">
        <v>875</v>
      </c>
      <c r="J246" s="7">
        <f t="shared" si="9"/>
        <v>0</v>
      </c>
      <c r="O246" s="7">
        <f t="shared" si="10"/>
        <v>0</v>
      </c>
      <c r="T246" s="7">
        <f t="shared" si="11"/>
        <v>0</v>
      </c>
    </row>
    <row r="247" spans="1:20" ht="9.75">
      <c r="A247" s="2" t="s">
        <v>404</v>
      </c>
      <c r="B247" s="2" t="s">
        <v>363</v>
      </c>
      <c r="C247" s="4">
        <v>158352</v>
      </c>
      <c r="D247" s="5">
        <v>8</v>
      </c>
      <c r="E247" s="5" t="s">
        <v>875</v>
      </c>
      <c r="J247" s="7">
        <f t="shared" si="9"/>
        <v>0</v>
      </c>
      <c r="O247" s="7">
        <f t="shared" si="10"/>
        <v>0</v>
      </c>
      <c r="T247" s="7">
        <f t="shared" si="11"/>
        <v>0</v>
      </c>
    </row>
    <row r="248" spans="1:20" ht="9.75">
      <c r="A248" s="2" t="s">
        <v>404</v>
      </c>
      <c r="B248" s="2" t="s">
        <v>366</v>
      </c>
      <c r="C248" s="4">
        <v>160816</v>
      </c>
      <c r="D248" s="5">
        <v>8</v>
      </c>
      <c r="E248" s="5" t="s">
        <v>875</v>
      </c>
      <c r="J248" s="7">
        <f t="shared" si="9"/>
        <v>0</v>
      </c>
      <c r="O248" s="7">
        <f t="shared" si="10"/>
        <v>0</v>
      </c>
      <c r="T248" s="7">
        <f t="shared" si="11"/>
        <v>0</v>
      </c>
    </row>
    <row r="249" spans="1:20" ht="9.75">
      <c r="A249" s="2" t="s">
        <v>404</v>
      </c>
      <c r="B249" s="2" t="s">
        <v>364</v>
      </c>
      <c r="C249" s="4">
        <v>158529</v>
      </c>
      <c r="D249" s="5">
        <v>8</v>
      </c>
      <c r="E249" s="5" t="s">
        <v>875</v>
      </c>
      <c r="J249" s="7">
        <f t="shared" si="9"/>
        <v>0</v>
      </c>
      <c r="O249" s="7">
        <f t="shared" si="10"/>
        <v>0</v>
      </c>
      <c r="T249" s="7">
        <f t="shared" si="11"/>
        <v>0</v>
      </c>
    </row>
    <row r="250" spans="1:20" ht="9.75">
      <c r="A250" s="2" t="s">
        <v>404</v>
      </c>
      <c r="B250" s="2" t="s">
        <v>365</v>
      </c>
      <c r="C250" s="4">
        <v>158583</v>
      </c>
      <c r="D250" s="5">
        <v>8</v>
      </c>
      <c r="E250" s="5" t="s">
        <v>875</v>
      </c>
      <c r="J250" s="7">
        <f t="shared" si="9"/>
        <v>0</v>
      </c>
      <c r="O250" s="7">
        <f t="shared" si="10"/>
        <v>0</v>
      </c>
      <c r="T250" s="7">
        <f t="shared" si="11"/>
        <v>0</v>
      </c>
    </row>
    <row r="251" spans="1:20" ht="9.75">
      <c r="A251" s="2" t="s">
        <v>404</v>
      </c>
      <c r="B251" s="2" t="s">
        <v>367</v>
      </c>
      <c r="C251" s="4">
        <v>158769</v>
      </c>
      <c r="D251" s="5">
        <v>8</v>
      </c>
      <c r="E251" s="5" t="s">
        <v>875</v>
      </c>
      <c r="J251" s="7">
        <f t="shared" si="9"/>
        <v>0</v>
      </c>
      <c r="O251" s="7">
        <f t="shared" si="10"/>
        <v>0</v>
      </c>
      <c r="T251" s="7">
        <f t="shared" si="11"/>
        <v>0</v>
      </c>
    </row>
    <row r="252" spans="1:20" ht="9.75">
      <c r="A252" s="2" t="s">
        <v>404</v>
      </c>
      <c r="B252" s="2" t="s">
        <v>368</v>
      </c>
      <c r="C252" s="4">
        <v>158893</v>
      </c>
      <c r="D252" s="5">
        <v>8</v>
      </c>
      <c r="E252" s="5" t="s">
        <v>875</v>
      </c>
      <c r="J252" s="7">
        <f t="shared" si="9"/>
        <v>0</v>
      </c>
      <c r="O252" s="7">
        <f t="shared" si="10"/>
        <v>0</v>
      </c>
      <c r="T252" s="7">
        <f t="shared" si="11"/>
        <v>0</v>
      </c>
    </row>
    <row r="253" spans="1:20" ht="9.75">
      <c r="A253" s="2" t="s">
        <v>404</v>
      </c>
      <c r="B253" s="2" t="s">
        <v>369</v>
      </c>
      <c r="C253" s="4">
        <v>158936</v>
      </c>
      <c r="D253" s="5">
        <v>8</v>
      </c>
      <c r="E253" s="5" t="s">
        <v>875</v>
      </c>
      <c r="J253" s="7">
        <f t="shared" si="9"/>
        <v>0</v>
      </c>
      <c r="O253" s="7">
        <f t="shared" si="10"/>
        <v>0</v>
      </c>
      <c r="T253" s="7">
        <f t="shared" si="11"/>
        <v>0</v>
      </c>
    </row>
    <row r="254" spans="1:20" ht="9.75">
      <c r="A254" s="2" t="s">
        <v>404</v>
      </c>
      <c r="B254" s="2" t="s">
        <v>370</v>
      </c>
      <c r="C254" s="4">
        <v>158945</v>
      </c>
      <c r="D254" s="5">
        <v>8</v>
      </c>
      <c r="E254" s="5" t="s">
        <v>875</v>
      </c>
      <c r="J254" s="7">
        <f t="shared" si="9"/>
        <v>0</v>
      </c>
      <c r="O254" s="7">
        <f t="shared" si="10"/>
        <v>0</v>
      </c>
      <c r="T254" s="7">
        <f t="shared" si="11"/>
        <v>0</v>
      </c>
    </row>
    <row r="255" spans="1:20" ht="9.75">
      <c r="A255" s="2" t="s">
        <v>404</v>
      </c>
      <c r="B255" s="2" t="s">
        <v>371</v>
      </c>
      <c r="C255" s="4">
        <v>159018</v>
      </c>
      <c r="D255" s="5">
        <v>8</v>
      </c>
      <c r="E255" s="5" t="s">
        <v>875</v>
      </c>
      <c r="J255" s="7">
        <f t="shared" si="9"/>
        <v>0</v>
      </c>
      <c r="O255" s="7">
        <f t="shared" si="10"/>
        <v>0</v>
      </c>
      <c r="T255" s="7">
        <f t="shared" si="11"/>
        <v>0</v>
      </c>
    </row>
    <row r="256" spans="1:20" ht="9.75">
      <c r="A256" s="2" t="s">
        <v>404</v>
      </c>
      <c r="B256" s="2" t="s">
        <v>372</v>
      </c>
      <c r="C256" s="4">
        <v>159045</v>
      </c>
      <c r="D256" s="5">
        <v>8</v>
      </c>
      <c r="E256" s="5" t="s">
        <v>875</v>
      </c>
      <c r="J256" s="7">
        <f t="shared" si="9"/>
        <v>0</v>
      </c>
      <c r="O256" s="7">
        <f t="shared" si="10"/>
        <v>0</v>
      </c>
      <c r="T256" s="7">
        <f t="shared" si="11"/>
        <v>0</v>
      </c>
    </row>
    <row r="257" spans="1:20" ht="9.75">
      <c r="A257" s="2" t="s">
        <v>404</v>
      </c>
      <c r="B257" s="2" t="s">
        <v>373</v>
      </c>
      <c r="C257" s="4">
        <v>159090</v>
      </c>
      <c r="D257" s="5">
        <v>8</v>
      </c>
      <c r="E257" s="5" t="s">
        <v>875</v>
      </c>
      <c r="J257" s="7">
        <f t="shared" si="9"/>
        <v>0</v>
      </c>
      <c r="O257" s="7">
        <f t="shared" si="10"/>
        <v>0</v>
      </c>
      <c r="T257" s="7">
        <f t="shared" si="11"/>
        <v>0</v>
      </c>
    </row>
    <row r="258" spans="1:20" ht="9.75">
      <c r="A258" s="2" t="s">
        <v>404</v>
      </c>
      <c r="B258" s="2" t="s">
        <v>374</v>
      </c>
      <c r="C258" s="4">
        <v>159258</v>
      </c>
      <c r="D258" s="5">
        <v>8</v>
      </c>
      <c r="E258" s="5" t="s">
        <v>875</v>
      </c>
      <c r="J258" s="7">
        <f t="shared" si="9"/>
        <v>0</v>
      </c>
      <c r="O258" s="7">
        <f t="shared" si="10"/>
        <v>0</v>
      </c>
      <c r="T258" s="7">
        <f t="shared" si="11"/>
        <v>0</v>
      </c>
    </row>
    <row r="259" spans="1:20" ht="9.75">
      <c r="A259" s="2" t="s">
        <v>404</v>
      </c>
      <c r="B259" s="2" t="s">
        <v>375</v>
      </c>
      <c r="C259" s="4">
        <v>160214</v>
      </c>
      <c r="D259" s="5">
        <v>8</v>
      </c>
      <c r="E259" s="5" t="s">
        <v>875</v>
      </c>
      <c r="J259" s="7">
        <f t="shared" si="9"/>
        <v>0</v>
      </c>
      <c r="O259" s="7">
        <f t="shared" si="10"/>
        <v>0</v>
      </c>
      <c r="T259" s="7">
        <f t="shared" si="11"/>
        <v>0</v>
      </c>
    </row>
    <row r="260" spans="1:20" ht="9.75">
      <c r="A260" s="2" t="s">
        <v>404</v>
      </c>
      <c r="B260" s="2" t="s">
        <v>376</v>
      </c>
      <c r="C260" s="4">
        <v>159443</v>
      </c>
      <c r="D260" s="5">
        <v>8</v>
      </c>
      <c r="E260" s="5" t="s">
        <v>875</v>
      </c>
      <c r="J260" s="7">
        <f aca="true" t="shared" si="12" ref="J260:J323">SUM(F260:I260)</f>
        <v>0</v>
      </c>
      <c r="O260" s="7">
        <f aca="true" t="shared" si="13" ref="O260:O323">SUM(K260:N260)</f>
        <v>0</v>
      </c>
      <c r="T260" s="7">
        <f aca="true" t="shared" si="14" ref="T260:T323">SUM(P260:S260)</f>
        <v>0</v>
      </c>
    </row>
    <row r="261" spans="1:20" ht="9.75">
      <c r="A261" s="2" t="s">
        <v>404</v>
      </c>
      <c r="B261" s="2" t="s">
        <v>377</v>
      </c>
      <c r="C261" s="4">
        <v>160843</v>
      </c>
      <c r="D261" s="5">
        <v>8</v>
      </c>
      <c r="E261" s="5" t="s">
        <v>875</v>
      </c>
      <c r="J261" s="7">
        <f t="shared" si="12"/>
        <v>0</v>
      </c>
      <c r="O261" s="7">
        <f t="shared" si="13"/>
        <v>0</v>
      </c>
      <c r="T261" s="7">
        <f t="shared" si="14"/>
        <v>0</v>
      </c>
    </row>
    <row r="262" spans="1:20" ht="9.75">
      <c r="A262" s="2" t="s">
        <v>404</v>
      </c>
      <c r="B262" s="2" t="s">
        <v>378</v>
      </c>
      <c r="C262" s="4">
        <v>159692</v>
      </c>
      <c r="D262" s="5">
        <v>8</v>
      </c>
      <c r="E262" s="5" t="s">
        <v>875</v>
      </c>
      <c r="J262" s="7">
        <f t="shared" si="12"/>
        <v>0</v>
      </c>
      <c r="O262" s="7">
        <f t="shared" si="13"/>
        <v>0</v>
      </c>
      <c r="T262" s="7">
        <f t="shared" si="14"/>
        <v>0</v>
      </c>
    </row>
    <row r="263" spans="1:20" ht="9.75">
      <c r="A263" s="2" t="s">
        <v>404</v>
      </c>
      <c r="B263" s="2" t="s">
        <v>379</v>
      </c>
      <c r="C263" s="4">
        <v>159823</v>
      </c>
      <c r="D263" s="5">
        <v>8</v>
      </c>
      <c r="E263" s="5" t="s">
        <v>875</v>
      </c>
      <c r="J263" s="7">
        <f t="shared" si="12"/>
        <v>0</v>
      </c>
      <c r="O263" s="7">
        <f t="shared" si="13"/>
        <v>0</v>
      </c>
      <c r="T263" s="7">
        <f t="shared" si="14"/>
        <v>0</v>
      </c>
    </row>
    <row r="264" spans="1:20" ht="9.75">
      <c r="A264" s="2" t="s">
        <v>404</v>
      </c>
      <c r="B264" s="2" t="s">
        <v>380</v>
      </c>
      <c r="C264" s="4">
        <v>159911</v>
      </c>
      <c r="D264" s="5">
        <v>8</v>
      </c>
      <c r="E264" s="5" t="s">
        <v>875</v>
      </c>
      <c r="J264" s="7">
        <f t="shared" si="12"/>
        <v>0</v>
      </c>
      <c r="O264" s="7">
        <f t="shared" si="13"/>
        <v>0</v>
      </c>
      <c r="T264" s="7">
        <f t="shared" si="14"/>
        <v>0</v>
      </c>
    </row>
    <row r="265" spans="1:20" ht="9.75">
      <c r="A265" s="2" t="s">
        <v>404</v>
      </c>
      <c r="B265" s="2" t="s">
        <v>381</v>
      </c>
      <c r="C265" s="4">
        <v>159984</v>
      </c>
      <c r="D265" s="5">
        <v>8</v>
      </c>
      <c r="E265" s="5" t="s">
        <v>875</v>
      </c>
      <c r="J265" s="7">
        <f t="shared" si="12"/>
        <v>0</v>
      </c>
      <c r="O265" s="7">
        <f t="shared" si="13"/>
        <v>0</v>
      </c>
      <c r="T265" s="7">
        <f t="shared" si="14"/>
        <v>0</v>
      </c>
    </row>
    <row r="266" spans="1:20" ht="9.75">
      <c r="A266" s="2" t="s">
        <v>404</v>
      </c>
      <c r="B266" s="2" t="s">
        <v>382</v>
      </c>
      <c r="C266" s="4">
        <v>160001</v>
      </c>
      <c r="D266" s="5">
        <v>8</v>
      </c>
      <c r="E266" s="5" t="s">
        <v>875</v>
      </c>
      <c r="J266" s="7">
        <f t="shared" si="12"/>
        <v>0</v>
      </c>
      <c r="O266" s="7">
        <f t="shared" si="13"/>
        <v>0</v>
      </c>
      <c r="T266" s="7">
        <f t="shared" si="14"/>
        <v>0</v>
      </c>
    </row>
    <row r="267" spans="1:20" ht="9.75">
      <c r="A267" s="2" t="s">
        <v>404</v>
      </c>
      <c r="B267" s="2" t="s">
        <v>383</v>
      </c>
      <c r="C267" s="4">
        <v>160010</v>
      </c>
      <c r="D267" s="5">
        <v>8</v>
      </c>
      <c r="E267" s="5" t="s">
        <v>875</v>
      </c>
      <c r="J267" s="7">
        <f t="shared" si="12"/>
        <v>0</v>
      </c>
      <c r="O267" s="7">
        <f t="shared" si="13"/>
        <v>0</v>
      </c>
      <c r="T267" s="7">
        <f t="shared" si="14"/>
        <v>0</v>
      </c>
    </row>
    <row r="268" spans="1:20" ht="9.75">
      <c r="A268" s="2" t="s">
        <v>404</v>
      </c>
      <c r="B268" s="2" t="s">
        <v>384</v>
      </c>
      <c r="C268" s="4">
        <v>160047</v>
      </c>
      <c r="D268" s="5">
        <v>8</v>
      </c>
      <c r="E268" s="5" t="s">
        <v>875</v>
      </c>
      <c r="J268" s="7">
        <f t="shared" si="12"/>
        <v>0</v>
      </c>
      <c r="O268" s="7">
        <f t="shared" si="13"/>
        <v>0</v>
      </c>
      <c r="T268" s="7">
        <f t="shared" si="14"/>
        <v>0</v>
      </c>
    </row>
    <row r="269" spans="1:20" ht="9.75">
      <c r="A269" s="2" t="s">
        <v>404</v>
      </c>
      <c r="B269" s="2" t="s">
        <v>385</v>
      </c>
      <c r="C269" s="4">
        <v>160205</v>
      </c>
      <c r="D269" s="5">
        <v>8</v>
      </c>
      <c r="E269" s="5" t="s">
        <v>875</v>
      </c>
      <c r="J269" s="7">
        <f t="shared" si="12"/>
        <v>0</v>
      </c>
      <c r="O269" s="7">
        <f t="shared" si="13"/>
        <v>0</v>
      </c>
      <c r="T269" s="7">
        <f t="shared" si="14"/>
        <v>0</v>
      </c>
    </row>
    <row r="270" spans="1:20" ht="9.75">
      <c r="A270" s="2" t="s">
        <v>404</v>
      </c>
      <c r="B270" s="2" t="s">
        <v>386</v>
      </c>
      <c r="C270" s="4">
        <v>160311</v>
      </c>
      <c r="D270" s="5">
        <v>8</v>
      </c>
      <c r="E270" s="5" t="s">
        <v>875</v>
      </c>
      <c r="J270" s="7">
        <f t="shared" si="12"/>
        <v>0</v>
      </c>
      <c r="O270" s="7">
        <f t="shared" si="13"/>
        <v>0</v>
      </c>
      <c r="T270" s="7">
        <f t="shared" si="14"/>
        <v>0</v>
      </c>
    </row>
    <row r="271" spans="1:20" ht="9.75">
      <c r="A271" s="2" t="s">
        <v>404</v>
      </c>
      <c r="B271" s="2" t="s">
        <v>387</v>
      </c>
      <c r="C271" s="4">
        <v>160366</v>
      </c>
      <c r="D271" s="5">
        <v>8</v>
      </c>
      <c r="E271" s="5" t="s">
        <v>875</v>
      </c>
      <c r="J271" s="7">
        <f t="shared" si="12"/>
        <v>0</v>
      </c>
      <c r="O271" s="7">
        <f t="shared" si="13"/>
        <v>0</v>
      </c>
      <c r="T271" s="7">
        <f t="shared" si="14"/>
        <v>0</v>
      </c>
    </row>
    <row r="272" spans="1:20" ht="9.75">
      <c r="A272" s="2" t="s">
        <v>404</v>
      </c>
      <c r="B272" s="2" t="s">
        <v>388</v>
      </c>
      <c r="C272" s="4">
        <v>160384</v>
      </c>
      <c r="D272" s="5">
        <v>8</v>
      </c>
      <c r="E272" s="5" t="s">
        <v>875</v>
      </c>
      <c r="J272" s="7">
        <f t="shared" si="12"/>
        <v>0</v>
      </c>
      <c r="O272" s="7">
        <f t="shared" si="13"/>
        <v>0</v>
      </c>
      <c r="T272" s="7">
        <f t="shared" si="14"/>
        <v>0</v>
      </c>
    </row>
    <row r="273" spans="1:20" ht="9.75">
      <c r="A273" s="2" t="s">
        <v>404</v>
      </c>
      <c r="B273" s="2" t="s">
        <v>389</v>
      </c>
      <c r="C273" s="4">
        <v>160427</v>
      </c>
      <c r="D273" s="5">
        <v>8</v>
      </c>
      <c r="E273" s="5" t="s">
        <v>875</v>
      </c>
      <c r="J273" s="7">
        <f t="shared" si="12"/>
        <v>0</v>
      </c>
      <c r="O273" s="7">
        <f t="shared" si="13"/>
        <v>0</v>
      </c>
      <c r="T273" s="7">
        <f t="shared" si="14"/>
        <v>0</v>
      </c>
    </row>
    <row r="274" spans="1:20" ht="9.75">
      <c r="A274" s="2" t="s">
        <v>404</v>
      </c>
      <c r="B274" s="2" t="s">
        <v>390</v>
      </c>
      <c r="C274" s="4">
        <v>160436</v>
      </c>
      <c r="D274" s="5">
        <v>8</v>
      </c>
      <c r="E274" s="5" t="s">
        <v>875</v>
      </c>
      <c r="J274" s="7">
        <f t="shared" si="12"/>
        <v>0</v>
      </c>
      <c r="O274" s="7">
        <f t="shared" si="13"/>
        <v>0</v>
      </c>
      <c r="T274" s="7">
        <f t="shared" si="14"/>
        <v>0</v>
      </c>
    </row>
    <row r="275" spans="1:26" ht="9.75">
      <c r="A275" s="2" t="s">
        <v>404</v>
      </c>
      <c r="B275" s="2" t="s">
        <v>391</v>
      </c>
      <c r="C275" s="4">
        <v>160454</v>
      </c>
      <c r="D275" s="5">
        <v>8</v>
      </c>
      <c r="E275" s="5" t="s">
        <v>875</v>
      </c>
      <c r="J275" s="7">
        <f t="shared" si="12"/>
        <v>0</v>
      </c>
      <c r="O275" s="7">
        <f t="shared" si="13"/>
        <v>0</v>
      </c>
      <c r="T275" s="7">
        <f t="shared" si="14"/>
        <v>0</v>
      </c>
      <c r="Z275" s="217"/>
    </row>
    <row r="276" spans="1:26" ht="9.75">
      <c r="A276" s="2" t="s">
        <v>404</v>
      </c>
      <c r="B276" s="2" t="s">
        <v>392</v>
      </c>
      <c r="C276" s="4">
        <v>160481</v>
      </c>
      <c r="D276" s="5">
        <v>8</v>
      </c>
      <c r="E276" s="5" t="s">
        <v>875</v>
      </c>
      <c r="J276" s="7">
        <f t="shared" si="12"/>
        <v>0</v>
      </c>
      <c r="O276" s="7">
        <f t="shared" si="13"/>
        <v>0</v>
      </c>
      <c r="T276" s="7">
        <f t="shared" si="14"/>
        <v>0</v>
      </c>
      <c r="Z276" s="217"/>
    </row>
    <row r="277" spans="1:26" ht="9.75">
      <c r="A277" s="2" t="s">
        <v>404</v>
      </c>
      <c r="B277" s="2" t="s">
        <v>393</v>
      </c>
      <c r="C277" s="4">
        <v>160579</v>
      </c>
      <c r="D277" s="5">
        <v>8</v>
      </c>
      <c r="E277" s="5" t="s">
        <v>875</v>
      </c>
      <c r="J277" s="7">
        <f t="shared" si="12"/>
        <v>0</v>
      </c>
      <c r="O277" s="7">
        <f t="shared" si="13"/>
        <v>0</v>
      </c>
      <c r="T277" s="7">
        <f t="shared" si="14"/>
        <v>0</v>
      </c>
      <c r="Z277" s="217"/>
    </row>
    <row r="278" spans="1:26" ht="9.75">
      <c r="A278" s="2" t="s">
        <v>404</v>
      </c>
      <c r="B278" s="2" t="s">
        <v>394</v>
      </c>
      <c r="C278" s="4">
        <v>160667</v>
      </c>
      <c r="D278" s="5">
        <v>8</v>
      </c>
      <c r="E278" s="5" t="s">
        <v>875</v>
      </c>
      <c r="J278" s="7">
        <f t="shared" si="12"/>
        <v>0</v>
      </c>
      <c r="O278" s="7">
        <f t="shared" si="13"/>
        <v>0</v>
      </c>
      <c r="T278" s="7">
        <f t="shared" si="14"/>
        <v>0</v>
      </c>
      <c r="Z278" s="217"/>
    </row>
    <row r="279" spans="1:26" ht="9.75">
      <c r="A279" s="2" t="s">
        <v>404</v>
      </c>
      <c r="B279" s="2" t="s">
        <v>398</v>
      </c>
      <c r="C279" s="4">
        <v>160676</v>
      </c>
      <c r="D279" s="5">
        <v>8</v>
      </c>
      <c r="E279" s="5" t="s">
        <v>875</v>
      </c>
      <c r="J279" s="7">
        <f t="shared" si="12"/>
        <v>0</v>
      </c>
      <c r="O279" s="7">
        <f t="shared" si="13"/>
        <v>0</v>
      </c>
      <c r="T279" s="7">
        <f t="shared" si="14"/>
        <v>0</v>
      </c>
      <c r="Z279" s="217"/>
    </row>
    <row r="280" spans="1:26" ht="9.75">
      <c r="A280" s="2" t="s">
        <v>404</v>
      </c>
      <c r="B280" s="2" t="s">
        <v>395</v>
      </c>
      <c r="C280" s="4">
        <v>160685</v>
      </c>
      <c r="D280" s="5">
        <v>8</v>
      </c>
      <c r="E280" s="5" t="s">
        <v>875</v>
      </c>
      <c r="J280" s="7">
        <f t="shared" si="12"/>
        <v>0</v>
      </c>
      <c r="O280" s="7">
        <f t="shared" si="13"/>
        <v>0</v>
      </c>
      <c r="T280" s="7">
        <f t="shared" si="14"/>
        <v>0</v>
      </c>
      <c r="Z280" s="217"/>
    </row>
    <row r="281" spans="1:26" ht="9.75">
      <c r="A281" s="2" t="s">
        <v>404</v>
      </c>
      <c r="B281" s="2" t="s">
        <v>396</v>
      </c>
      <c r="C281" s="4">
        <v>160694</v>
      </c>
      <c r="D281" s="5">
        <v>8</v>
      </c>
      <c r="E281" s="5" t="s">
        <v>875</v>
      </c>
      <c r="J281" s="7">
        <f t="shared" si="12"/>
        <v>0</v>
      </c>
      <c r="O281" s="7">
        <f t="shared" si="13"/>
        <v>0</v>
      </c>
      <c r="T281" s="7">
        <f t="shared" si="14"/>
        <v>0</v>
      </c>
      <c r="Z281" s="217"/>
    </row>
    <row r="282" spans="1:26" ht="9.75">
      <c r="A282" s="2" t="s">
        <v>404</v>
      </c>
      <c r="B282" s="2" t="s">
        <v>397</v>
      </c>
      <c r="C282" s="4">
        <v>160719</v>
      </c>
      <c r="D282" s="5">
        <v>8</v>
      </c>
      <c r="E282" s="5" t="s">
        <v>875</v>
      </c>
      <c r="J282" s="7">
        <f t="shared" si="12"/>
        <v>0</v>
      </c>
      <c r="O282" s="7">
        <f t="shared" si="13"/>
        <v>0</v>
      </c>
      <c r="T282" s="7">
        <f t="shared" si="14"/>
        <v>0</v>
      </c>
      <c r="Z282" s="217"/>
    </row>
    <row r="283" spans="1:26" ht="9.75">
      <c r="A283" s="2" t="s">
        <v>404</v>
      </c>
      <c r="B283" s="2" t="s">
        <v>399</v>
      </c>
      <c r="C283" s="4">
        <v>159267</v>
      </c>
      <c r="D283" s="5">
        <v>8</v>
      </c>
      <c r="E283" s="5" t="s">
        <v>875</v>
      </c>
      <c r="J283" s="7">
        <f t="shared" si="12"/>
        <v>0</v>
      </c>
      <c r="O283" s="7">
        <f t="shared" si="13"/>
        <v>0</v>
      </c>
      <c r="T283" s="7">
        <f t="shared" si="14"/>
        <v>0</v>
      </c>
      <c r="Z283" s="217"/>
    </row>
    <row r="284" spans="1:26" ht="9.75">
      <c r="A284" s="2" t="s">
        <v>404</v>
      </c>
      <c r="B284" s="2" t="s">
        <v>400</v>
      </c>
      <c r="C284" s="4">
        <v>160870</v>
      </c>
      <c r="D284" s="5">
        <v>8</v>
      </c>
      <c r="E284" s="5" t="s">
        <v>875</v>
      </c>
      <c r="J284" s="7">
        <f t="shared" si="12"/>
        <v>0</v>
      </c>
      <c r="O284" s="7">
        <f t="shared" si="13"/>
        <v>0</v>
      </c>
      <c r="T284" s="7">
        <f t="shared" si="14"/>
        <v>0</v>
      </c>
      <c r="Z284" s="217"/>
    </row>
    <row r="285" spans="1:26" ht="9.75">
      <c r="A285" s="2" t="s">
        <v>404</v>
      </c>
      <c r="B285" s="2" t="s">
        <v>401</v>
      </c>
      <c r="C285" s="4">
        <v>160913</v>
      </c>
      <c r="D285" s="5">
        <v>8</v>
      </c>
      <c r="E285" s="5" t="s">
        <v>875</v>
      </c>
      <c r="J285" s="7">
        <f t="shared" si="12"/>
        <v>0</v>
      </c>
      <c r="O285" s="7">
        <f t="shared" si="13"/>
        <v>0</v>
      </c>
      <c r="T285" s="7">
        <f t="shared" si="14"/>
        <v>0</v>
      </c>
      <c r="Z285" s="217"/>
    </row>
    <row r="286" spans="1:26" ht="9.75">
      <c r="A286" s="2" t="s">
        <v>436</v>
      </c>
      <c r="B286" s="2" t="s">
        <v>405</v>
      </c>
      <c r="C286" s="4">
        <v>163286</v>
      </c>
      <c r="D286" s="5">
        <v>1</v>
      </c>
      <c r="E286" s="5" t="s">
        <v>875</v>
      </c>
      <c r="F286" s="7">
        <v>3871</v>
      </c>
      <c r="G286" s="7">
        <v>310828</v>
      </c>
      <c r="H286" s="7">
        <v>50080</v>
      </c>
      <c r="I286" s="7">
        <v>337641</v>
      </c>
      <c r="J286" s="7">
        <f t="shared" si="12"/>
        <v>702420</v>
      </c>
      <c r="O286" s="7">
        <f t="shared" si="13"/>
        <v>0</v>
      </c>
      <c r="P286" s="7">
        <v>6</v>
      </c>
      <c r="Q286" s="7">
        <v>42674</v>
      </c>
      <c r="R286" s="7">
        <v>7680</v>
      </c>
      <c r="S286" s="7">
        <v>45338</v>
      </c>
      <c r="T286" s="7">
        <f t="shared" si="14"/>
        <v>95698</v>
      </c>
      <c r="Z286" s="217"/>
    </row>
    <row r="287" spans="1:26" ht="9.75">
      <c r="A287" s="2" t="s">
        <v>436</v>
      </c>
      <c r="B287" s="2" t="s">
        <v>406</v>
      </c>
      <c r="C287" s="4">
        <v>163268</v>
      </c>
      <c r="D287" s="5">
        <v>2</v>
      </c>
      <c r="E287" s="5" t="s">
        <v>875</v>
      </c>
      <c r="F287" s="7">
        <v>2944</v>
      </c>
      <c r="G287" s="7">
        <v>99396</v>
      </c>
      <c r="H287" s="7">
        <v>13455</v>
      </c>
      <c r="I287" s="7">
        <v>109576</v>
      </c>
      <c r="J287" s="7">
        <f t="shared" si="12"/>
        <v>225371</v>
      </c>
      <c r="O287" s="7">
        <f t="shared" si="13"/>
        <v>0</v>
      </c>
      <c r="P287" s="7">
        <v>45</v>
      </c>
      <c r="Q287" s="7">
        <v>7016</v>
      </c>
      <c r="R287" s="7">
        <v>1463</v>
      </c>
      <c r="S287" s="7">
        <v>7665</v>
      </c>
      <c r="T287" s="7">
        <f t="shared" si="14"/>
        <v>16189</v>
      </c>
      <c r="Z287" s="217"/>
    </row>
    <row r="288" spans="1:26" ht="9.75">
      <c r="A288" s="2" t="s">
        <v>436</v>
      </c>
      <c r="B288" s="2" t="s">
        <v>411</v>
      </c>
      <c r="C288" s="4">
        <v>164076</v>
      </c>
      <c r="D288" s="5">
        <v>3</v>
      </c>
      <c r="E288" s="5" t="s">
        <v>875</v>
      </c>
      <c r="F288" s="7">
        <v>3335</v>
      </c>
      <c r="G288" s="7">
        <v>159508</v>
      </c>
      <c r="H288" s="7">
        <v>20575</v>
      </c>
      <c r="I288" s="7">
        <v>176259</v>
      </c>
      <c r="J288" s="7">
        <f t="shared" si="12"/>
        <v>359677</v>
      </c>
      <c r="O288" s="7">
        <f t="shared" si="13"/>
        <v>0</v>
      </c>
      <c r="P288" s="7">
        <v>220</v>
      </c>
      <c r="Q288" s="7">
        <v>10586</v>
      </c>
      <c r="R288" s="7">
        <v>6016</v>
      </c>
      <c r="S288" s="7">
        <v>11739</v>
      </c>
      <c r="T288" s="7">
        <f t="shared" si="14"/>
        <v>28561</v>
      </c>
      <c r="Z288" s="217"/>
    </row>
    <row r="289" spans="1:26" ht="9.75">
      <c r="A289" s="2" t="s">
        <v>436</v>
      </c>
      <c r="B289" s="2" t="s">
        <v>407</v>
      </c>
      <c r="C289" s="4">
        <v>162007</v>
      </c>
      <c r="D289" s="5">
        <v>4</v>
      </c>
      <c r="E289" s="5" t="s">
        <v>875</v>
      </c>
      <c r="F289" s="7">
        <v>970</v>
      </c>
      <c r="G289" s="7">
        <v>36216</v>
      </c>
      <c r="H289" s="7">
        <v>3682</v>
      </c>
      <c r="I289" s="7">
        <v>38597</v>
      </c>
      <c r="J289" s="7">
        <f t="shared" si="12"/>
        <v>79465</v>
      </c>
      <c r="O289" s="7">
        <f t="shared" si="13"/>
        <v>0</v>
      </c>
      <c r="P289" s="7">
        <v>763</v>
      </c>
      <c r="Q289" s="7">
        <v>10316</v>
      </c>
      <c r="R289" s="7">
        <v>3843</v>
      </c>
      <c r="S289" s="7">
        <v>9576</v>
      </c>
      <c r="T289" s="7">
        <f t="shared" si="14"/>
        <v>24498</v>
      </c>
      <c r="Z289" s="217"/>
    </row>
    <row r="290" spans="1:26" ht="9.75">
      <c r="A290" s="2" t="s">
        <v>436</v>
      </c>
      <c r="B290" s="2" t="s">
        <v>408</v>
      </c>
      <c r="C290" s="4">
        <v>162584</v>
      </c>
      <c r="D290" s="5">
        <v>4</v>
      </c>
      <c r="E290" s="5" t="s">
        <v>875</v>
      </c>
      <c r="F290" s="7">
        <v>1922</v>
      </c>
      <c r="G290" s="7">
        <v>53978</v>
      </c>
      <c r="H290" s="7">
        <v>3398</v>
      </c>
      <c r="I290" s="7">
        <v>60020</v>
      </c>
      <c r="J290" s="7">
        <f t="shared" si="12"/>
        <v>119318</v>
      </c>
      <c r="O290" s="7">
        <f t="shared" si="13"/>
        <v>0</v>
      </c>
      <c r="P290" s="7">
        <v>156</v>
      </c>
      <c r="Q290" s="7">
        <v>4494</v>
      </c>
      <c r="R290" s="7">
        <v>3073</v>
      </c>
      <c r="S290" s="7">
        <v>4653</v>
      </c>
      <c r="T290" s="7">
        <f t="shared" si="14"/>
        <v>12376</v>
      </c>
      <c r="Z290" s="217"/>
    </row>
    <row r="291" spans="1:26" ht="9.75">
      <c r="A291" s="2" t="s">
        <v>436</v>
      </c>
      <c r="B291" s="2" t="s">
        <v>409</v>
      </c>
      <c r="C291" s="4">
        <v>163453</v>
      </c>
      <c r="D291" s="5">
        <v>4</v>
      </c>
      <c r="E291" s="5" t="s">
        <v>875</v>
      </c>
      <c r="G291" s="7">
        <v>71411</v>
      </c>
      <c r="H291" s="7">
        <v>4528</v>
      </c>
      <c r="I291" s="7">
        <v>76159</v>
      </c>
      <c r="J291" s="7">
        <f t="shared" si="12"/>
        <v>152098</v>
      </c>
      <c r="O291" s="7">
        <f t="shared" si="13"/>
        <v>0</v>
      </c>
      <c r="Q291" s="7">
        <v>3151</v>
      </c>
      <c r="R291" s="7">
        <v>675</v>
      </c>
      <c r="S291" s="7">
        <v>3526</v>
      </c>
      <c r="T291" s="7">
        <f t="shared" si="14"/>
        <v>7352</v>
      </c>
      <c r="Z291" s="217"/>
    </row>
    <row r="292" spans="1:20" ht="9.75">
      <c r="A292" s="2" t="s">
        <v>436</v>
      </c>
      <c r="B292" s="2" t="s">
        <v>410</v>
      </c>
      <c r="C292" s="4">
        <v>163851</v>
      </c>
      <c r="D292" s="5">
        <v>4</v>
      </c>
      <c r="E292" s="5" t="s">
        <v>875</v>
      </c>
      <c r="F292" s="7">
        <v>3635</v>
      </c>
      <c r="G292" s="7">
        <v>68659</v>
      </c>
      <c r="H292" s="7">
        <v>3760</v>
      </c>
      <c r="I292" s="7">
        <v>73907</v>
      </c>
      <c r="J292" s="7">
        <f t="shared" si="12"/>
        <v>149961</v>
      </c>
      <c r="O292" s="7">
        <f t="shared" si="13"/>
        <v>0</v>
      </c>
      <c r="P292" s="7">
        <v>195</v>
      </c>
      <c r="Q292" s="7">
        <v>2579</v>
      </c>
      <c r="R292" s="7">
        <v>1407</v>
      </c>
      <c r="S292" s="7">
        <v>2339</v>
      </c>
      <c r="T292" s="7">
        <f t="shared" si="14"/>
        <v>6520</v>
      </c>
    </row>
    <row r="293" spans="1:20" ht="9.75">
      <c r="A293" s="2" t="s">
        <v>436</v>
      </c>
      <c r="B293" s="2" t="s">
        <v>412</v>
      </c>
      <c r="C293" s="4">
        <v>161873</v>
      </c>
      <c r="D293" s="5">
        <v>4</v>
      </c>
      <c r="E293" s="5" t="s">
        <v>875</v>
      </c>
      <c r="F293" s="7">
        <v>102</v>
      </c>
      <c r="G293" s="7">
        <v>16264</v>
      </c>
      <c r="H293" s="7">
        <v>3147</v>
      </c>
      <c r="I293" s="7">
        <v>16905</v>
      </c>
      <c r="J293" s="7">
        <f t="shared" si="12"/>
        <v>36418</v>
      </c>
      <c r="O293" s="7">
        <f t="shared" si="13"/>
        <v>0</v>
      </c>
      <c r="P293" s="7">
        <v>18</v>
      </c>
      <c r="Q293" s="7">
        <v>21913</v>
      </c>
      <c r="R293" s="7">
        <v>3933</v>
      </c>
      <c r="S293" s="7">
        <v>23700</v>
      </c>
      <c r="T293" s="7">
        <f t="shared" si="14"/>
        <v>49564</v>
      </c>
    </row>
    <row r="294" spans="1:20" ht="9.75">
      <c r="A294" s="2" t="s">
        <v>436</v>
      </c>
      <c r="B294" s="2" t="s">
        <v>414</v>
      </c>
      <c r="C294" s="4">
        <v>163338</v>
      </c>
      <c r="D294" s="5">
        <v>4</v>
      </c>
      <c r="E294" s="5" t="s">
        <v>875</v>
      </c>
      <c r="F294" s="7">
        <v>1106</v>
      </c>
      <c r="G294" s="7">
        <v>40121</v>
      </c>
      <c r="H294" s="7">
        <v>1532</v>
      </c>
      <c r="I294" s="7">
        <v>41782</v>
      </c>
      <c r="J294" s="7">
        <f t="shared" si="12"/>
        <v>84541</v>
      </c>
      <c r="O294" s="7">
        <f t="shared" si="13"/>
        <v>0</v>
      </c>
      <c r="P294" s="7">
        <v>118</v>
      </c>
      <c r="Q294" s="7">
        <v>2542</v>
      </c>
      <c r="R294" s="7">
        <v>889</v>
      </c>
      <c r="S294" s="7">
        <v>2527</v>
      </c>
      <c r="T294" s="7">
        <f t="shared" si="14"/>
        <v>6076</v>
      </c>
    </row>
    <row r="295" spans="1:20" ht="9.75">
      <c r="A295" s="2" t="s">
        <v>436</v>
      </c>
      <c r="B295" s="2" t="s">
        <v>413</v>
      </c>
      <c r="C295" s="4">
        <v>162283</v>
      </c>
      <c r="D295" s="5">
        <v>5</v>
      </c>
      <c r="E295" s="5" t="s">
        <v>875</v>
      </c>
      <c r="F295" s="7">
        <v>300</v>
      </c>
      <c r="G295" s="7">
        <v>35800</v>
      </c>
      <c r="H295" s="7">
        <v>2866</v>
      </c>
      <c r="I295" s="7">
        <v>38407</v>
      </c>
      <c r="J295" s="7">
        <f t="shared" si="12"/>
        <v>77373</v>
      </c>
      <c r="O295" s="7">
        <f t="shared" si="13"/>
        <v>0</v>
      </c>
      <c r="P295" s="7">
        <v>219</v>
      </c>
      <c r="Q295" s="7">
        <v>3508</v>
      </c>
      <c r="R295" s="7">
        <v>1819</v>
      </c>
      <c r="S295" s="7">
        <v>2891</v>
      </c>
      <c r="T295" s="7">
        <f t="shared" si="14"/>
        <v>8437</v>
      </c>
    </row>
    <row r="296" spans="1:20" ht="9.75">
      <c r="A296" s="2" t="s">
        <v>436</v>
      </c>
      <c r="B296" s="2" t="s">
        <v>415</v>
      </c>
      <c r="C296" s="4">
        <v>163912</v>
      </c>
      <c r="D296" s="5">
        <v>6</v>
      </c>
      <c r="E296" s="5" t="s">
        <v>875</v>
      </c>
      <c r="G296" s="7">
        <v>24398</v>
      </c>
      <c r="H296" s="7">
        <v>1281</v>
      </c>
      <c r="I296" s="7">
        <v>25347.5</v>
      </c>
      <c r="J296" s="7">
        <f t="shared" si="12"/>
        <v>51026.5</v>
      </c>
      <c r="O296" s="7">
        <f t="shared" si="13"/>
        <v>0</v>
      </c>
      <c r="T296" s="7">
        <f t="shared" si="14"/>
        <v>0</v>
      </c>
    </row>
    <row r="297" spans="1:20" ht="9.75">
      <c r="A297" s="2" t="s">
        <v>436</v>
      </c>
      <c r="B297" s="2" t="s">
        <v>416</v>
      </c>
      <c r="C297" s="4">
        <v>161688</v>
      </c>
      <c r="D297" s="5">
        <v>7</v>
      </c>
      <c r="E297" s="5" t="s">
        <v>875</v>
      </c>
      <c r="G297" s="7">
        <v>15330</v>
      </c>
      <c r="H297" s="7">
        <v>1680</v>
      </c>
      <c r="I297" s="7">
        <v>18600</v>
      </c>
      <c r="J297" s="7">
        <f t="shared" si="12"/>
        <v>35610</v>
      </c>
      <c r="O297" s="7">
        <f t="shared" si="13"/>
        <v>0</v>
      </c>
      <c r="T297" s="7">
        <f t="shared" si="14"/>
        <v>0</v>
      </c>
    </row>
    <row r="298" spans="1:20" ht="9.75">
      <c r="A298" s="2" t="s">
        <v>436</v>
      </c>
      <c r="B298" s="2" t="s">
        <v>417</v>
      </c>
      <c r="C298" s="4">
        <v>161767</v>
      </c>
      <c r="D298" s="5">
        <v>7</v>
      </c>
      <c r="E298" s="5" t="s">
        <v>875</v>
      </c>
      <c r="G298" s="7">
        <v>81210</v>
      </c>
      <c r="H298" s="7">
        <v>16740</v>
      </c>
      <c r="I298" s="7">
        <v>136950</v>
      </c>
      <c r="J298" s="7">
        <f t="shared" si="12"/>
        <v>234900</v>
      </c>
      <c r="O298" s="7">
        <f t="shared" si="13"/>
        <v>0</v>
      </c>
      <c r="T298" s="7">
        <f t="shared" si="14"/>
        <v>0</v>
      </c>
    </row>
    <row r="299" spans="1:20" ht="9.75">
      <c r="A299" s="2" t="s">
        <v>436</v>
      </c>
      <c r="B299" s="2" t="s">
        <v>418</v>
      </c>
      <c r="C299" s="4">
        <v>161864</v>
      </c>
      <c r="D299" s="5">
        <v>7</v>
      </c>
      <c r="E299" s="5" t="s">
        <v>875</v>
      </c>
      <c r="G299" s="7">
        <v>49860</v>
      </c>
      <c r="H299" s="7">
        <v>8100</v>
      </c>
      <c r="I299" s="7">
        <v>49470</v>
      </c>
      <c r="J299" s="7">
        <f t="shared" si="12"/>
        <v>107430</v>
      </c>
      <c r="O299" s="7">
        <f t="shared" si="13"/>
        <v>0</v>
      </c>
      <c r="T299" s="7">
        <f t="shared" si="14"/>
        <v>0</v>
      </c>
    </row>
    <row r="300" spans="1:20" ht="9.75">
      <c r="A300" s="2" t="s">
        <v>436</v>
      </c>
      <c r="B300" s="2" t="s">
        <v>419</v>
      </c>
      <c r="C300" s="4">
        <v>405872</v>
      </c>
      <c r="D300" s="5">
        <v>7</v>
      </c>
      <c r="E300" s="5" t="s">
        <v>875</v>
      </c>
      <c r="G300" s="7">
        <v>15870</v>
      </c>
      <c r="H300" s="7">
        <v>2790</v>
      </c>
      <c r="I300" s="7">
        <v>23250</v>
      </c>
      <c r="J300" s="7">
        <f t="shared" si="12"/>
        <v>41910</v>
      </c>
      <c r="O300" s="7">
        <f t="shared" si="13"/>
        <v>0</v>
      </c>
      <c r="T300" s="7">
        <f t="shared" si="14"/>
        <v>0</v>
      </c>
    </row>
    <row r="301" spans="1:20" ht="9.75">
      <c r="A301" s="2" t="s">
        <v>436</v>
      </c>
      <c r="B301" s="2" t="s">
        <v>420</v>
      </c>
      <c r="C301" s="4">
        <v>162098</v>
      </c>
      <c r="D301" s="5">
        <v>7</v>
      </c>
      <c r="E301" s="5" t="s">
        <v>875</v>
      </c>
      <c r="J301" s="7">
        <f t="shared" si="12"/>
        <v>0</v>
      </c>
      <c r="O301" s="7">
        <f t="shared" si="13"/>
        <v>0</v>
      </c>
      <c r="T301" s="7">
        <f t="shared" si="14"/>
        <v>0</v>
      </c>
    </row>
    <row r="302" spans="1:20" ht="9.75">
      <c r="A302" s="2" t="s">
        <v>436</v>
      </c>
      <c r="B302" s="2" t="s">
        <v>421</v>
      </c>
      <c r="C302" s="4">
        <v>162104</v>
      </c>
      <c r="D302" s="5">
        <v>7</v>
      </c>
      <c r="E302" s="5" t="s">
        <v>875</v>
      </c>
      <c r="G302" s="7">
        <v>9030</v>
      </c>
      <c r="H302" s="7">
        <v>1620</v>
      </c>
      <c r="I302" s="7">
        <v>16500</v>
      </c>
      <c r="J302" s="7">
        <f t="shared" si="12"/>
        <v>27150</v>
      </c>
      <c r="O302" s="7">
        <f t="shared" si="13"/>
        <v>0</v>
      </c>
      <c r="T302" s="7">
        <f t="shared" si="14"/>
        <v>0</v>
      </c>
    </row>
    <row r="303" spans="1:20" ht="9.75">
      <c r="A303" s="2" t="s">
        <v>436</v>
      </c>
      <c r="B303" s="2" t="s">
        <v>422</v>
      </c>
      <c r="C303" s="4">
        <v>162122</v>
      </c>
      <c r="D303" s="5">
        <v>7</v>
      </c>
      <c r="E303" s="5" t="s">
        <v>875</v>
      </c>
      <c r="G303" s="7">
        <v>38790</v>
      </c>
      <c r="H303" s="7">
        <v>7740</v>
      </c>
      <c r="I303" s="7">
        <v>55530</v>
      </c>
      <c r="J303" s="7">
        <f t="shared" si="12"/>
        <v>102060</v>
      </c>
      <c r="O303" s="7">
        <f t="shared" si="13"/>
        <v>0</v>
      </c>
      <c r="T303" s="7">
        <f t="shared" si="14"/>
        <v>0</v>
      </c>
    </row>
    <row r="304" spans="1:20" ht="9.75">
      <c r="A304" s="2" t="s">
        <v>436</v>
      </c>
      <c r="B304" s="2" t="s">
        <v>423</v>
      </c>
      <c r="C304" s="4">
        <v>162168</v>
      </c>
      <c r="D304" s="5">
        <v>7</v>
      </c>
      <c r="E304" s="5" t="s">
        <v>875</v>
      </c>
      <c r="G304" s="7">
        <v>13860</v>
      </c>
      <c r="H304" s="7">
        <v>2010</v>
      </c>
      <c r="I304" s="7">
        <v>16170</v>
      </c>
      <c r="J304" s="7">
        <f t="shared" si="12"/>
        <v>32040</v>
      </c>
      <c r="O304" s="7">
        <f t="shared" si="13"/>
        <v>0</v>
      </c>
      <c r="T304" s="7">
        <f t="shared" si="14"/>
        <v>0</v>
      </c>
    </row>
    <row r="305" spans="1:20" ht="9.75">
      <c r="A305" s="2" t="s">
        <v>436</v>
      </c>
      <c r="B305" s="2" t="s">
        <v>435</v>
      </c>
      <c r="D305" s="5">
        <v>7</v>
      </c>
      <c r="E305" s="5" t="s">
        <v>875</v>
      </c>
      <c r="G305" s="7">
        <v>131100</v>
      </c>
      <c r="H305" s="7">
        <v>24240</v>
      </c>
      <c r="I305" s="7">
        <v>223860</v>
      </c>
      <c r="J305" s="7">
        <f t="shared" si="12"/>
        <v>379200</v>
      </c>
      <c r="O305" s="7">
        <f t="shared" si="13"/>
        <v>0</v>
      </c>
      <c r="T305" s="7">
        <f t="shared" si="14"/>
        <v>0</v>
      </c>
    </row>
    <row r="306" spans="1:20" ht="9.75">
      <c r="A306" s="2" t="s">
        <v>436</v>
      </c>
      <c r="B306" s="2" t="s">
        <v>424</v>
      </c>
      <c r="C306" s="4">
        <v>162399</v>
      </c>
      <c r="D306" s="5">
        <v>7</v>
      </c>
      <c r="E306" s="5" t="s">
        <v>875</v>
      </c>
      <c r="J306" s="7">
        <f t="shared" si="12"/>
        <v>0</v>
      </c>
      <c r="O306" s="7">
        <f t="shared" si="13"/>
        <v>0</v>
      </c>
      <c r="T306" s="7">
        <f t="shared" si="14"/>
        <v>0</v>
      </c>
    </row>
    <row r="307" spans="1:20" ht="9.75">
      <c r="A307" s="2" t="s">
        <v>436</v>
      </c>
      <c r="B307" s="2" t="s">
        <v>425</v>
      </c>
      <c r="C307" s="4">
        <v>162478</v>
      </c>
      <c r="D307" s="5">
        <v>7</v>
      </c>
      <c r="E307" s="5" t="s">
        <v>875</v>
      </c>
      <c r="J307" s="7">
        <f t="shared" si="12"/>
        <v>0</v>
      </c>
      <c r="O307" s="7">
        <f t="shared" si="13"/>
        <v>0</v>
      </c>
      <c r="T307" s="7">
        <f t="shared" si="14"/>
        <v>0</v>
      </c>
    </row>
    <row r="308" spans="1:20" ht="9.75">
      <c r="A308" s="2" t="s">
        <v>436</v>
      </c>
      <c r="B308" s="2" t="s">
        <v>426</v>
      </c>
      <c r="C308" s="4">
        <v>162557</v>
      </c>
      <c r="D308" s="5">
        <v>7</v>
      </c>
      <c r="E308" s="5" t="s">
        <v>875</v>
      </c>
      <c r="G308" s="7">
        <v>29490</v>
      </c>
      <c r="H308" s="7">
        <v>5550</v>
      </c>
      <c r="I308" s="7">
        <v>34890</v>
      </c>
      <c r="J308" s="7">
        <f t="shared" si="12"/>
        <v>69930</v>
      </c>
      <c r="O308" s="7">
        <f t="shared" si="13"/>
        <v>0</v>
      </c>
      <c r="T308" s="7">
        <f t="shared" si="14"/>
        <v>0</v>
      </c>
    </row>
    <row r="309" spans="1:20" ht="9.75">
      <c r="A309" s="2" t="s">
        <v>436</v>
      </c>
      <c r="B309" s="2" t="s">
        <v>427</v>
      </c>
      <c r="C309" s="4">
        <v>162609</v>
      </c>
      <c r="D309" s="5">
        <v>7</v>
      </c>
      <c r="E309" s="5" t="s">
        <v>875</v>
      </c>
      <c r="G309" s="7">
        <v>4920</v>
      </c>
      <c r="H309" s="7">
        <v>570</v>
      </c>
      <c r="I309" s="7">
        <v>7740</v>
      </c>
      <c r="J309" s="7">
        <f t="shared" si="12"/>
        <v>13230</v>
      </c>
      <c r="O309" s="7">
        <f t="shared" si="13"/>
        <v>0</v>
      </c>
      <c r="T309" s="7">
        <f t="shared" si="14"/>
        <v>0</v>
      </c>
    </row>
    <row r="310" spans="1:20" ht="9.75">
      <c r="A310" s="2" t="s">
        <v>436</v>
      </c>
      <c r="B310" s="2" t="s">
        <v>428</v>
      </c>
      <c r="C310" s="4">
        <v>162690</v>
      </c>
      <c r="D310" s="5">
        <v>7</v>
      </c>
      <c r="E310" s="5" t="s">
        <v>875</v>
      </c>
      <c r="G310" s="7">
        <v>18360</v>
      </c>
      <c r="H310" s="7">
        <v>2610</v>
      </c>
      <c r="I310" s="7">
        <v>24990</v>
      </c>
      <c r="J310" s="7">
        <f t="shared" si="12"/>
        <v>45960</v>
      </c>
      <c r="O310" s="7">
        <f t="shared" si="13"/>
        <v>0</v>
      </c>
      <c r="T310" s="7">
        <f t="shared" si="14"/>
        <v>0</v>
      </c>
    </row>
    <row r="311" spans="1:20" ht="9.75">
      <c r="A311" s="2" t="s">
        <v>436</v>
      </c>
      <c r="B311" s="2" t="s">
        <v>429</v>
      </c>
      <c r="C311" s="4">
        <v>162706</v>
      </c>
      <c r="D311" s="5">
        <v>7</v>
      </c>
      <c r="E311" s="5" t="s">
        <v>875</v>
      </c>
      <c r="G311" s="7">
        <v>29550</v>
      </c>
      <c r="H311" s="7">
        <v>5280</v>
      </c>
      <c r="I311" s="7">
        <v>46950</v>
      </c>
      <c r="J311" s="7">
        <f t="shared" si="12"/>
        <v>81780</v>
      </c>
      <c r="O311" s="7">
        <f t="shared" si="13"/>
        <v>0</v>
      </c>
      <c r="T311" s="7">
        <f t="shared" si="14"/>
        <v>0</v>
      </c>
    </row>
    <row r="312" spans="1:20" ht="9.75">
      <c r="A312" s="2" t="s">
        <v>436</v>
      </c>
      <c r="B312" s="2" t="s">
        <v>430</v>
      </c>
      <c r="C312" s="4">
        <v>162799</v>
      </c>
      <c r="D312" s="5">
        <v>7</v>
      </c>
      <c r="E312" s="5" t="s">
        <v>875</v>
      </c>
      <c r="G312" s="7">
        <v>35220</v>
      </c>
      <c r="H312" s="7">
        <v>6330</v>
      </c>
      <c r="I312" s="7">
        <v>43470</v>
      </c>
      <c r="J312" s="7">
        <f t="shared" si="12"/>
        <v>85020</v>
      </c>
      <c r="O312" s="7">
        <f t="shared" si="13"/>
        <v>0</v>
      </c>
      <c r="T312" s="7">
        <f t="shared" si="14"/>
        <v>0</v>
      </c>
    </row>
    <row r="313" spans="1:20" ht="9.75">
      <c r="A313" s="2" t="s">
        <v>436</v>
      </c>
      <c r="B313" s="2" t="s">
        <v>431</v>
      </c>
      <c r="D313" s="5">
        <v>7</v>
      </c>
      <c r="E313" s="5" t="s">
        <v>875</v>
      </c>
      <c r="G313" s="7">
        <v>139200</v>
      </c>
      <c r="H313" s="7">
        <v>39360</v>
      </c>
      <c r="I313" s="7">
        <v>159960</v>
      </c>
      <c r="J313" s="7">
        <f t="shared" si="12"/>
        <v>338520</v>
      </c>
      <c r="O313" s="7">
        <f t="shared" si="13"/>
        <v>0</v>
      </c>
      <c r="T313" s="7">
        <f t="shared" si="14"/>
        <v>0</v>
      </c>
    </row>
    <row r="314" spans="1:20" ht="9.75">
      <c r="A314" s="2" t="s">
        <v>436</v>
      </c>
      <c r="B314" s="2" t="s">
        <v>432</v>
      </c>
      <c r="C314" s="4">
        <v>163657</v>
      </c>
      <c r="D314" s="5">
        <v>7</v>
      </c>
      <c r="E314" s="5" t="s">
        <v>875</v>
      </c>
      <c r="G314" s="7">
        <v>82560</v>
      </c>
      <c r="H314" s="7">
        <v>18540</v>
      </c>
      <c r="I314" s="7">
        <v>121440</v>
      </c>
      <c r="J314" s="7">
        <f t="shared" si="12"/>
        <v>222540</v>
      </c>
      <c r="O314" s="7">
        <f t="shared" si="13"/>
        <v>0</v>
      </c>
      <c r="T314" s="7">
        <f t="shared" si="14"/>
        <v>0</v>
      </c>
    </row>
    <row r="315" spans="1:20" ht="9.75">
      <c r="A315" s="2" t="s">
        <v>436</v>
      </c>
      <c r="B315" s="2" t="s">
        <v>433</v>
      </c>
      <c r="C315" s="4">
        <v>164313</v>
      </c>
      <c r="D315" s="5">
        <v>7</v>
      </c>
      <c r="E315" s="5" t="s">
        <v>875</v>
      </c>
      <c r="G315" s="7">
        <v>12990</v>
      </c>
      <c r="H315" s="7">
        <v>900</v>
      </c>
      <c r="I315" s="7">
        <v>14880</v>
      </c>
      <c r="J315" s="7">
        <f t="shared" si="12"/>
        <v>28770</v>
      </c>
      <c r="O315" s="7">
        <f t="shared" si="13"/>
        <v>0</v>
      </c>
      <c r="T315" s="7">
        <f t="shared" si="14"/>
        <v>0</v>
      </c>
    </row>
    <row r="316" spans="1:20" ht="9.75">
      <c r="A316" s="2" t="s">
        <v>452</v>
      </c>
      <c r="B316" s="2" t="s">
        <v>453</v>
      </c>
      <c r="C316" s="4">
        <v>176080</v>
      </c>
      <c r="D316" s="5">
        <v>1</v>
      </c>
      <c r="E316" s="5" t="s">
        <v>875</v>
      </c>
      <c r="G316" s="7">
        <v>146296</v>
      </c>
      <c r="H316" s="7">
        <v>37784</v>
      </c>
      <c r="I316" s="7">
        <v>162184</v>
      </c>
      <c r="J316" s="7">
        <f t="shared" si="12"/>
        <v>346264</v>
      </c>
      <c r="O316" s="7">
        <f t="shared" si="13"/>
        <v>0</v>
      </c>
      <c r="Q316" s="7">
        <v>17980</v>
      </c>
      <c r="R316" s="7">
        <v>12910</v>
      </c>
      <c r="S316" s="7">
        <v>19548</v>
      </c>
      <c r="T316" s="7">
        <f t="shared" si="14"/>
        <v>50438</v>
      </c>
    </row>
    <row r="317" spans="1:20" ht="9.75">
      <c r="A317" s="2" t="s">
        <v>452</v>
      </c>
      <c r="B317" s="2" t="s">
        <v>454</v>
      </c>
      <c r="C317" s="4">
        <v>176017</v>
      </c>
      <c r="D317" s="5">
        <v>2</v>
      </c>
      <c r="E317" s="5" t="s">
        <v>875</v>
      </c>
      <c r="G317" s="7">
        <v>112163</v>
      </c>
      <c r="H317" s="7">
        <v>26332</v>
      </c>
      <c r="I317" s="7">
        <v>125338</v>
      </c>
      <c r="J317" s="7">
        <f t="shared" si="12"/>
        <v>263833</v>
      </c>
      <c r="O317" s="7">
        <f t="shared" si="13"/>
        <v>0</v>
      </c>
      <c r="Q317" s="7">
        <v>20346</v>
      </c>
      <c r="R317" s="7">
        <v>7152</v>
      </c>
      <c r="S317" s="7">
        <v>20749</v>
      </c>
      <c r="T317" s="7">
        <f t="shared" si="14"/>
        <v>48247</v>
      </c>
    </row>
    <row r="318" spans="1:20" ht="9.75">
      <c r="A318" s="2" t="s">
        <v>452</v>
      </c>
      <c r="B318" s="2" t="s">
        <v>455</v>
      </c>
      <c r="C318" s="4">
        <v>176372</v>
      </c>
      <c r="D318" s="5">
        <v>2</v>
      </c>
      <c r="E318" s="5" t="s">
        <v>875</v>
      </c>
      <c r="G318" s="7">
        <v>139509.5</v>
      </c>
      <c r="H318" s="7">
        <v>43895.5</v>
      </c>
      <c r="I318" s="7">
        <v>155049</v>
      </c>
      <c r="J318" s="7">
        <f t="shared" si="12"/>
        <v>338454</v>
      </c>
      <c r="O318" s="7">
        <f t="shared" si="13"/>
        <v>0</v>
      </c>
      <c r="Q318" s="7">
        <v>19689.5</v>
      </c>
      <c r="R318" s="7">
        <v>20961</v>
      </c>
      <c r="S318" s="7">
        <v>19309</v>
      </c>
      <c r="T318" s="7">
        <f t="shared" si="14"/>
        <v>59959.5</v>
      </c>
    </row>
    <row r="319" spans="1:20" ht="9.75">
      <c r="A319" s="2" t="s">
        <v>452</v>
      </c>
      <c r="B319" s="2" t="s">
        <v>456</v>
      </c>
      <c r="C319" s="4">
        <v>175856</v>
      </c>
      <c r="D319" s="5">
        <v>3</v>
      </c>
      <c r="E319" s="5" t="s">
        <v>875</v>
      </c>
      <c r="G319" s="7">
        <v>62678</v>
      </c>
      <c r="H319" s="7">
        <v>19522</v>
      </c>
      <c r="I319" s="7">
        <v>67196.5</v>
      </c>
      <c r="J319" s="7">
        <f t="shared" si="12"/>
        <v>149396.5</v>
      </c>
      <c r="O319" s="7">
        <f t="shared" si="13"/>
        <v>0</v>
      </c>
      <c r="Q319" s="7">
        <v>7955</v>
      </c>
      <c r="R319" s="7">
        <v>3876</v>
      </c>
      <c r="S319" s="7">
        <v>8084</v>
      </c>
      <c r="T319" s="7">
        <f t="shared" si="14"/>
        <v>19915</v>
      </c>
    </row>
    <row r="320" spans="1:20" ht="9.75">
      <c r="A320" s="2" t="s">
        <v>452</v>
      </c>
      <c r="B320" s="2" t="s">
        <v>457</v>
      </c>
      <c r="C320" s="4">
        <v>175342</v>
      </c>
      <c r="D320" s="5">
        <v>5</v>
      </c>
      <c r="E320" s="5" t="s">
        <v>875</v>
      </c>
      <c r="G320" s="7">
        <v>36362</v>
      </c>
      <c r="H320" s="7">
        <v>9250</v>
      </c>
      <c r="I320" s="7">
        <v>38233</v>
      </c>
      <c r="J320" s="7">
        <f t="shared" si="12"/>
        <v>83845</v>
      </c>
      <c r="O320" s="7">
        <f t="shared" si="13"/>
        <v>0</v>
      </c>
      <c r="Q320" s="7">
        <v>2257</v>
      </c>
      <c r="R320" s="7">
        <v>2163</v>
      </c>
      <c r="S320" s="7">
        <v>2812</v>
      </c>
      <c r="T320" s="7">
        <f t="shared" si="14"/>
        <v>7232</v>
      </c>
    </row>
    <row r="321" spans="1:20" ht="9.75">
      <c r="A321" s="2" t="s">
        <v>452</v>
      </c>
      <c r="B321" s="2" t="s">
        <v>458</v>
      </c>
      <c r="C321" s="4">
        <v>175616</v>
      </c>
      <c r="D321" s="5">
        <v>5</v>
      </c>
      <c r="E321" s="5" t="s">
        <v>875</v>
      </c>
      <c r="G321" s="7">
        <v>39589</v>
      </c>
      <c r="H321" s="7">
        <v>8712</v>
      </c>
      <c r="I321" s="7">
        <v>42874</v>
      </c>
      <c r="J321" s="7">
        <f t="shared" si="12"/>
        <v>91175</v>
      </c>
      <c r="O321" s="7">
        <f t="shared" si="13"/>
        <v>0</v>
      </c>
      <c r="Q321" s="7">
        <v>3232</v>
      </c>
      <c r="R321" s="7">
        <v>3141</v>
      </c>
      <c r="S321" s="7">
        <v>2983</v>
      </c>
      <c r="T321" s="7">
        <f t="shared" si="14"/>
        <v>9356</v>
      </c>
    </row>
    <row r="322" spans="1:20" ht="9.75">
      <c r="A322" s="2" t="s">
        <v>452</v>
      </c>
      <c r="B322" s="2" t="s">
        <v>459</v>
      </c>
      <c r="C322" s="4">
        <v>176035</v>
      </c>
      <c r="D322" s="5">
        <v>5</v>
      </c>
      <c r="E322" s="5" t="s">
        <v>875</v>
      </c>
      <c r="G322" s="7">
        <v>27771.5</v>
      </c>
      <c r="H322" s="7">
        <v>7574</v>
      </c>
      <c r="I322" s="7">
        <v>28871</v>
      </c>
      <c r="J322" s="7">
        <f t="shared" si="12"/>
        <v>64216.5</v>
      </c>
      <c r="O322" s="7">
        <f t="shared" si="13"/>
        <v>0</v>
      </c>
      <c r="Q322" s="7">
        <v>863</v>
      </c>
      <c r="R322" s="7">
        <v>691</v>
      </c>
      <c r="S322" s="7">
        <v>861</v>
      </c>
      <c r="T322" s="7">
        <f t="shared" si="14"/>
        <v>2415</v>
      </c>
    </row>
    <row r="323" spans="1:20" ht="9.75">
      <c r="A323" s="2" t="s">
        <v>452</v>
      </c>
      <c r="B323" s="2" t="s">
        <v>460</v>
      </c>
      <c r="C323" s="4">
        <v>176044</v>
      </c>
      <c r="D323" s="5">
        <v>6</v>
      </c>
      <c r="E323" s="5" t="s">
        <v>875</v>
      </c>
      <c r="G323" s="7">
        <v>31104</v>
      </c>
      <c r="H323" s="7">
        <v>11147</v>
      </c>
      <c r="I323" s="7">
        <v>32303</v>
      </c>
      <c r="J323" s="7">
        <f t="shared" si="12"/>
        <v>74554</v>
      </c>
      <c r="O323" s="7">
        <f t="shared" si="13"/>
        <v>0</v>
      </c>
      <c r="Q323" s="7">
        <v>903</v>
      </c>
      <c r="R323" s="7">
        <v>888</v>
      </c>
      <c r="S323" s="7">
        <v>1031</v>
      </c>
      <c r="T323" s="7">
        <f t="shared" si="14"/>
        <v>2822</v>
      </c>
    </row>
    <row r="324" spans="1:20" ht="9.75">
      <c r="A324" s="2" t="s">
        <v>452</v>
      </c>
      <c r="B324" s="2" t="s">
        <v>437</v>
      </c>
      <c r="C324" s="4">
        <v>175519</v>
      </c>
      <c r="D324" s="5">
        <v>7</v>
      </c>
      <c r="E324" s="5" t="s">
        <v>875</v>
      </c>
      <c r="G324" s="7">
        <v>13129</v>
      </c>
      <c r="H324" s="7">
        <v>974</v>
      </c>
      <c r="I324" s="7">
        <v>14656</v>
      </c>
      <c r="J324" s="7">
        <f aca="true" t="shared" si="15" ref="J324:J387">SUM(F324:I324)</f>
        <v>28759</v>
      </c>
      <c r="O324" s="7">
        <f aca="true" t="shared" si="16" ref="O324:O387">SUM(K324:N324)</f>
        <v>0</v>
      </c>
      <c r="T324" s="7">
        <f aca="true" t="shared" si="17" ref="T324:T387">SUM(P324:S324)</f>
        <v>0</v>
      </c>
    </row>
    <row r="325" spans="1:20" ht="9.75">
      <c r="A325" s="2" t="s">
        <v>452</v>
      </c>
      <c r="B325" s="2" t="s">
        <v>438</v>
      </c>
      <c r="C325" s="4">
        <v>175573</v>
      </c>
      <c r="D325" s="5">
        <v>7</v>
      </c>
      <c r="E325" s="5" t="s">
        <v>875</v>
      </c>
      <c r="G325" s="7">
        <v>29052</v>
      </c>
      <c r="H325" s="7">
        <v>5119</v>
      </c>
      <c r="I325" s="7">
        <v>31936</v>
      </c>
      <c r="J325" s="7">
        <f t="shared" si="15"/>
        <v>66107</v>
      </c>
      <c r="O325" s="7">
        <f t="shared" si="16"/>
        <v>0</v>
      </c>
      <c r="T325" s="7">
        <f t="shared" si="17"/>
        <v>0</v>
      </c>
    </row>
    <row r="326" spans="1:20" ht="9.75">
      <c r="A326" s="2" t="s">
        <v>452</v>
      </c>
      <c r="B326" s="2" t="s">
        <v>439</v>
      </c>
      <c r="C326" s="4">
        <v>175643</v>
      </c>
      <c r="D326" s="5">
        <v>7</v>
      </c>
      <c r="E326" s="5" t="s">
        <v>875</v>
      </c>
      <c r="G326" s="7">
        <v>86157</v>
      </c>
      <c r="H326" s="7">
        <v>5202</v>
      </c>
      <c r="I326" s="7">
        <v>26866</v>
      </c>
      <c r="J326" s="7">
        <f t="shared" si="15"/>
        <v>118225</v>
      </c>
      <c r="O326" s="7">
        <f t="shared" si="16"/>
        <v>0</v>
      </c>
      <c r="T326" s="7">
        <f t="shared" si="17"/>
        <v>0</v>
      </c>
    </row>
    <row r="327" spans="1:20" ht="9.75">
      <c r="A327" s="2" t="s">
        <v>452</v>
      </c>
      <c r="B327" s="2" t="s">
        <v>440</v>
      </c>
      <c r="C327" s="4">
        <v>175652</v>
      </c>
      <c r="D327" s="5">
        <v>7</v>
      </c>
      <c r="E327" s="5" t="s">
        <v>875</v>
      </c>
      <c r="G327" s="7">
        <v>23058</v>
      </c>
      <c r="H327" s="7">
        <v>5118</v>
      </c>
      <c r="I327" s="7">
        <v>27316</v>
      </c>
      <c r="J327" s="7">
        <f t="shared" si="15"/>
        <v>55492</v>
      </c>
      <c r="O327" s="7">
        <f t="shared" si="16"/>
        <v>0</v>
      </c>
      <c r="T327" s="7">
        <f t="shared" si="17"/>
        <v>0</v>
      </c>
    </row>
    <row r="328" spans="1:20" ht="9.75">
      <c r="A328" s="2" t="s">
        <v>452</v>
      </c>
      <c r="B328" s="2" t="s">
        <v>441</v>
      </c>
      <c r="C328" s="4">
        <v>175786</v>
      </c>
      <c r="D328" s="5">
        <v>7</v>
      </c>
      <c r="E328" s="5" t="s">
        <v>875</v>
      </c>
      <c r="G328" s="7">
        <v>99629</v>
      </c>
      <c r="H328" s="7">
        <v>9594</v>
      </c>
      <c r="I328" s="7">
        <v>107674</v>
      </c>
      <c r="J328" s="7">
        <f t="shared" si="15"/>
        <v>216897</v>
      </c>
      <c r="O328" s="7">
        <f t="shared" si="16"/>
        <v>0</v>
      </c>
      <c r="T328" s="7">
        <f t="shared" si="17"/>
        <v>0</v>
      </c>
    </row>
    <row r="329" spans="1:20" ht="9.75">
      <c r="A329" s="2" t="s">
        <v>452</v>
      </c>
      <c r="B329" s="2" t="s">
        <v>442</v>
      </c>
      <c r="C329" s="4">
        <v>175810</v>
      </c>
      <c r="D329" s="5">
        <v>7</v>
      </c>
      <c r="E329" s="5" t="s">
        <v>875</v>
      </c>
      <c r="G329" s="7">
        <v>29005</v>
      </c>
      <c r="H329" s="7">
        <v>8367</v>
      </c>
      <c r="I329" s="7">
        <v>37860</v>
      </c>
      <c r="J329" s="7">
        <f t="shared" si="15"/>
        <v>75232</v>
      </c>
      <c r="O329" s="7">
        <f t="shared" si="16"/>
        <v>0</v>
      </c>
      <c r="T329" s="7">
        <f t="shared" si="17"/>
        <v>0</v>
      </c>
    </row>
    <row r="330" spans="1:20" ht="9.75">
      <c r="A330" s="2" t="s">
        <v>452</v>
      </c>
      <c r="B330" s="2" t="s">
        <v>443</v>
      </c>
      <c r="C330" s="4">
        <v>175829</v>
      </c>
      <c r="D330" s="5">
        <v>7</v>
      </c>
      <c r="E330" s="5" t="s">
        <v>875</v>
      </c>
      <c r="G330" s="7">
        <v>35805</v>
      </c>
      <c r="H330" s="7">
        <v>5056</v>
      </c>
      <c r="I330" s="7">
        <v>41882</v>
      </c>
      <c r="J330" s="7">
        <f t="shared" si="15"/>
        <v>82743</v>
      </c>
      <c r="O330" s="7">
        <f t="shared" si="16"/>
        <v>0</v>
      </c>
      <c r="T330" s="7">
        <f t="shared" si="17"/>
        <v>0</v>
      </c>
    </row>
    <row r="331" spans="1:20" ht="9.75">
      <c r="A331" s="2" t="s">
        <v>452</v>
      </c>
      <c r="B331" s="2" t="s">
        <v>444</v>
      </c>
      <c r="C331" s="4">
        <v>175883</v>
      </c>
      <c r="D331" s="5">
        <v>7</v>
      </c>
      <c r="E331" s="5" t="s">
        <v>875</v>
      </c>
      <c r="G331" s="7">
        <v>51055</v>
      </c>
      <c r="H331" s="7">
        <v>12429</v>
      </c>
      <c r="I331" s="7">
        <v>59007</v>
      </c>
      <c r="J331" s="7">
        <f t="shared" si="15"/>
        <v>122491</v>
      </c>
      <c r="O331" s="7">
        <f t="shared" si="16"/>
        <v>0</v>
      </c>
      <c r="T331" s="7">
        <f t="shared" si="17"/>
        <v>0</v>
      </c>
    </row>
    <row r="332" spans="1:20" ht="9.75">
      <c r="A332" s="2" t="s">
        <v>452</v>
      </c>
      <c r="B332" s="2" t="s">
        <v>445</v>
      </c>
      <c r="C332" s="4">
        <v>175935</v>
      </c>
      <c r="D332" s="5">
        <v>7</v>
      </c>
      <c r="E332" s="5" t="s">
        <v>875</v>
      </c>
      <c r="G332" s="7">
        <v>28550</v>
      </c>
      <c r="H332" s="7">
        <v>3600</v>
      </c>
      <c r="I332" s="7">
        <v>31498</v>
      </c>
      <c r="J332" s="7">
        <f t="shared" si="15"/>
        <v>63648</v>
      </c>
      <c r="O332" s="7">
        <f t="shared" si="16"/>
        <v>0</v>
      </c>
      <c r="T332" s="7">
        <f t="shared" si="17"/>
        <v>0</v>
      </c>
    </row>
    <row r="333" spans="1:20" ht="9.75">
      <c r="A333" s="2" t="s">
        <v>452</v>
      </c>
      <c r="B333" s="2" t="s">
        <v>446</v>
      </c>
      <c r="C333" s="4">
        <v>176008</v>
      </c>
      <c r="D333" s="5">
        <v>7</v>
      </c>
      <c r="E333" s="5" t="s">
        <v>875</v>
      </c>
      <c r="G333" s="7">
        <v>28476</v>
      </c>
      <c r="H333" s="7">
        <v>3195</v>
      </c>
      <c r="I333" s="7">
        <v>32888</v>
      </c>
      <c r="J333" s="7">
        <f t="shared" si="15"/>
        <v>64559</v>
      </c>
      <c r="O333" s="7">
        <f t="shared" si="16"/>
        <v>0</v>
      </c>
      <c r="T333" s="7">
        <f t="shared" si="17"/>
        <v>0</v>
      </c>
    </row>
    <row r="334" spans="1:20" ht="9.75">
      <c r="A334" s="2" t="s">
        <v>452</v>
      </c>
      <c r="B334" s="2" t="s">
        <v>447</v>
      </c>
      <c r="C334" s="4">
        <v>176071</v>
      </c>
      <c r="D334" s="5">
        <v>7</v>
      </c>
      <c r="E334" s="5" t="s">
        <v>875</v>
      </c>
      <c r="G334" s="7">
        <v>88413</v>
      </c>
      <c r="H334" s="7">
        <v>24739</v>
      </c>
      <c r="I334" s="7">
        <v>95095</v>
      </c>
      <c r="J334" s="7">
        <f t="shared" si="15"/>
        <v>208247</v>
      </c>
      <c r="O334" s="7">
        <f t="shared" si="16"/>
        <v>0</v>
      </c>
      <c r="T334" s="7">
        <f t="shared" si="17"/>
        <v>0</v>
      </c>
    </row>
    <row r="335" spans="1:20" ht="9.75">
      <c r="A335" s="2" t="s">
        <v>452</v>
      </c>
      <c r="B335" s="2" t="s">
        <v>448</v>
      </c>
      <c r="C335" s="4">
        <v>176169</v>
      </c>
      <c r="D335" s="5">
        <v>7</v>
      </c>
      <c r="E335" s="5" t="s">
        <v>875</v>
      </c>
      <c r="G335" s="7">
        <v>36581</v>
      </c>
      <c r="H335" s="7">
        <v>4922</v>
      </c>
      <c r="I335" s="7">
        <v>39665</v>
      </c>
      <c r="J335" s="7">
        <f t="shared" si="15"/>
        <v>81168</v>
      </c>
      <c r="O335" s="7">
        <f t="shared" si="16"/>
        <v>0</v>
      </c>
      <c r="T335" s="7">
        <f t="shared" si="17"/>
        <v>0</v>
      </c>
    </row>
    <row r="336" spans="1:20" ht="9.75">
      <c r="A336" s="2" t="s">
        <v>452</v>
      </c>
      <c r="B336" s="2" t="s">
        <v>449</v>
      </c>
      <c r="C336" s="4">
        <v>176178</v>
      </c>
      <c r="D336" s="5">
        <v>7</v>
      </c>
      <c r="E336" s="5" t="s">
        <v>875</v>
      </c>
      <c r="G336" s="7">
        <v>48202</v>
      </c>
      <c r="H336" s="7">
        <v>8078</v>
      </c>
      <c r="I336" s="7">
        <v>52686</v>
      </c>
      <c r="J336" s="7">
        <f t="shared" si="15"/>
        <v>108966</v>
      </c>
      <c r="O336" s="7">
        <f t="shared" si="16"/>
        <v>0</v>
      </c>
      <c r="T336" s="7">
        <f t="shared" si="17"/>
        <v>0</v>
      </c>
    </row>
    <row r="337" spans="1:20" ht="9.75">
      <c r="A337" s="2" t="s">
        <v>452</v>
      </c>
      <c r="B337" s="2" t="s">
        <v>450</v>
      </c>
      <c r="C337" s="4">
        <v>176239</v>
      </c>
      <c r="D337" s="5">
        <v>7</v>
      </c>
      <c r="E337" s="5" t="s">
        <v>875</v>
      </c>
      <c r="G337" s="7">
        <v>64540</v>
      </c>
      <c r="H337" s="7">
        <v>5199</v>
      </c>
      <c r="I337" s="7">
        <v>35617</v>
      </c>
      <c r="J337" s="7">
        <f t="shared" si="15"/>
        <v>105356</v>
      </c>
      <c r="O337" s="7">
        <f t="shared" si="16"/>
        <v>0</v>
      </c>
      <c r="T337" s="7">
        <f t="shared" si="17"/>
        <v>0</v>
      </c>
    </row>
    <row r="338" spans="1:20" ht="9.75">
      <c r="A338" s="2" t="s">
        <v>452</v>
      </c>
      <c r="B338" s="2" t="s">
        <v>451</v>
      </c>
      <c r="C338" s="4">
        <v>176354</v>
      </c>
      <c r="D338" s="5">
        <v>7</v>
      </c>
      <c r="E338" s="5" t="s">
        <v>875</v>
      </c>
      <c r="G338" s="7">
        <v>20780</v>
      </c>
      <c r="H338" s="7">
        <v>2073</v>
      </c>
      <c r="I338" s="7">
        <v>22243</v>
      </c>
      <c r="J338" s="7">
        <f t="shared" si="15"/>
        <v>45096</v>
      </c>
      <c r="O338" s="7">
        <f t="shared" si="16"/>
        <v>0</v>
      </c>
      <c r="T338" s="7">
        <f t="shared" si="17"/>
        <v>0</v>
      </c>
    </row>
    <row r="339" spans="1:20" ht="9.75">
      <c r="A339" s="2" t="s">
        <v>520</v>
      </c>
      <c r="B339" s="2" t="s">
        <v>521</v>
      </c>
      <c r="C339" s="4">
        <v>199193</v>
      </c>
      <c r="D339" s="5">
        <v>1</v>
      </c>
      <c r="E339" s="5" t="s">
        <v>875</v>
      </c>
      <c r="G339" s="7">
        <v>262866</v>
      </c>
      <c r="H339" s="7">
        <v>54325</v>
      </c>
      <c r="I339" s="7">
        <v>286353</v>
      </c>
      <c r="J339" s="7">
        <f t="shared" si="15"/>
        <v>603544</v>
      </c>
      <c r="O339" s="7">
        <f t="shared" si="16"/>
        <v>0</v>
      </c>
      <c r="Q339" s="7">
        <v>34461</v>
      </c>
      <c r="R339" s="7">
        <v>6699</v>
      </c>
      <c r="S339" s="7">
        <v>43025</v>
      </c>
      <c r="T339" s="7">
        <f t="shared" si="17"/>
        <v>84185</v>
      </c>
    </row>
    <row r="340" spans="1:20" ht="9.75">
      <c r="A340" s="2" t="s">
        <v>520</v>
      </c>
      <c r="B340" s="2" t="s">
        <v>522</v>
      </c>
      <c r="C340" s="4">
        <v>199120</v>
      </c>
      <c r="D340" s="5">
        <v>1</v>
      </c>
      <c r="E340" s="5" t="s">
        <v>875</v>
      </c>
      <c r="G340" s="7">
        <v>188995</v>
      </c>
      <c r="H340" s="7">
        <v>35828</v>
      </c>
      <c r="I340" s="7">
        <v>200220</v>
      </c>
      <c r="J340" s="7">
        <f t="shared" si="15"/>
        <v>425043</v>
      </c>
      <c r="O340" s="7">
        <f t="shared" si="16"/>
        <v>0</v>
      </c>
      <c r="Q340" s="7">
        <v>45092</v>
      </c>
      <c r="R340" s="7">
        <v>6091</v>
      </c>
      <c r="S340" s="7">
        <v>45745</v>
      </c>
      <c r="T340" s="7">
        <f t="shared" si="17"/>
        <v>96928</v>
      </c>
    </row>
    <row r="341" spans="1:20" ht="9.75">
      <c r="A341" s="2" t="s">
        <v>520</v>
      </c>
      <c r="B341" s="2" t="s">
        <v>523</v>
      </c>
      <c r="C341" s="4">
        <v>199148</v>
      </c>
      <c r="D341" s="5">
        <v>2</v>
      </c>
      <c r="E341" s="5" t="s">
        <v>875</v>
      </c>
      <c r="G341" s="7">
        <v>114899</v>
      </c>
      <c r="H341" s="7">
        <v>19010</v>
      </c>
      <c r="I341" s="7">
        <v>127093</v>
      </c>
      <c r="J341" s="7">
        <f t="shared" si="15"/>
        <v>261002</v>
      </c>
      <c r="O341" s="7">
        <f t="shared" si="16"/>
        <v>0</v>
      </c>
      <c r="Q341" s="7">
        <v>20466</v>
      </c>
      <c r="R341" s="7">
        <v>8891</v>
      </c>
      <c r="S341" s="7">
        <v>22673</v>
      </c>
      <c r="T341" s="7">
        <f t="shared" si="17"/>
        <v>52030</v>
      </c>
    </row>
    <row r="342" spans="1:20" ht="9.75">
      <c r="A342" s="2" t="s">
        <v>520</v>
      </c>
      <c r="B342" s="2" t="s">
        <v>524</v>
      </c>
      <c r="C342" s="4">
        <v>197869</v>
      </c>
      <c r="D342" s="5">
        <v>3</v>
      </c>
      <c r="E342" s="5" t="s">
        <v>875</v>
      </c>
      <c r="G342" s="7">
        <v>149586</v>
      </c>
      <c r="H342" s="7">
        <v>28136</v>
      </c>
      <c r="I342" s="7">
        <v>156264</v>
      </c>
      <c r="J342" s="7">
        <f t="shared" si="15"/>
        <v>333986</v>
      </c>
      <c r="O342" s="7">
        <f t="shared" si="16"/>
        <v>0</v>
      </c>
      <c r="Q342" s="7">
        <v>8051</v>
      </c>
      <c r="R342" s="7">
        <v>6531</v>
      </c>
      <c r="S342" s="7">
        <v>7937</v>
      </c>
      <c r="T342" s="7">
        <f t="shared" si="17"/>
        <v>22519</v>
      </c>
    </row>
    <row r="343" spans="1:20" ht="9.75">
      <c r="A343" s="2" t="s">
        <v>520</v>
      </c>
      <c r="B343" s="2" t="s">
        <v>525</v>
      </c>
      <c r="C343" s="4">
        <v>198464</v>
      </c>
      <c r="D343" s="5">
        <v>3</v>
      </c>
      <c r="E343" s="5" t="s">
        <v>875</v>
      </c>
      <c r="G343" s="7">
        <v>183564</v>
      </c>
      <c r="H343" s="7">
        <v>41698</v>
      </c>
      <c r="I343" s="7">
        <v>196295</v>
      </c>
      <c r="J343" s="7">
        <f t="shared" si="15"/>
        <v>421557</v>
      </c>
      <c r="O343" s="7">
        <f t="shared" si="16"/>
        <v>0</v>
      </c>
      <c r="Q343" s="7">
        <v>22095</v>
      </c>
      <c r="R343" s="7">
        <v>11937</v>
      </c>
      <c r="S343" s="7">
        <v>23689</v>
      </c>
      <c r="T343" s="7">
        <f t="shared" si="17"/>
        <v>57721</v>
      </c>
    </row>
    <row r="344" spans="1:20" ht="9.75">
      <c r="A344" s="2" t="s">
        <v>520</v>
      </c>
      <c r="B344" s="2" t="s">
        <v>526</v>
      </c>
      <c r="C344" s="4">
        <v>199102</v>
      </c>
      <c r="D344" s="5">
        <v>3</v>
      </c>
      <c r="E344" s="5" t="s">
        <v>875</v>
      </c>
      <c r="G344" s="7">
        <v>84221</v>
      </c>
      <c r="H344" s="7">
        <v>16105</v>
      </c>
      <c r="I344" s="7">
        <v>90195</v>
      </c>
      <c r="J344" s="7">
        <f t="shared" si="15"/>
        <v>190521</v>
      </c>
      <c r="O344" s="7">
        <f t="shared" si="16"/>
        <v>0</v>
      </c>
      <c r="Q344" s="7">
        <v>9265</v>
      </c>
      <c r="R344" s="7">
        <v>3181</v>
      </c>
      <c r="S344" s="7">
        <v>9263</v>
      </c>
      <c r="T344" s="7">
        <f t="shared" si="17"/>
        <v>21709</v>
      </c>
    </row>
    <row r="345" spans="1:20" ht="9.75">
      <c r="A345" s="2" t="s">
        <v>520</v>
      </c>
      <c r="B345" s="2" t="s">
        <v>527</v>
      </c>
      <c r="C345" s="4">
        <v>199157</v>
      </c>
      <c r="D345" s="5">
        <v>3</v>
      </c>
      <c r="E345" s="5" t="s">
        <v>875</v>
      </c>
      <c r="G345" s="7">
        <v>52656</v>
      </c>
      <c r="H345" s="7">
        <v>12406</v>
      </c>
      <c r="I345" s="7">
        <v>55926</v>
      </c>
      <c r="J345" s="7">
        <f t="shared" si="15"/>
        <v>120988</v>
      </c>
      <c r="O345" s="7">
        <f t="shared" si="16"/>
        <v>0</v>
      </c>
      <c r="Q345" s="7">
        <v>10772</v>
      </c>
      <c r="R345" s="7">
        <v>3240</v>
      </c>
      <c r="S345" s="7">
        <v>11843</v>
      </c>
      <c r="T345" s="7">
        <f t="shared" si="17"/>
        <v>25855</v>
      </c>
    </row>
    <row r="346" spans="1:20" ht="9.75">
      <c r="A346" s="2" t="s">
        <v>520</v>
      </c>
      <c r="B346" s="2" t="s">
        <v>528</v>
      </c>
      <c r="C346" s="4">
        <v>199139</v>
      </c>
      <c r="D346" s="5">
        <v>3</v>
      </c>
      <c r="E346" s="5" t="s">
        <v>875</v>
      </c>
      <c r="G346" s="7">
        <v>153968</v>
      </c>
      <c r="H346" s="7">
        <v>39662</v>
      </c>
      <c r="I346" s="7">
        <v>174458</v>
      </c>
      <c r="J346" s="7">
        <f t="shared" si="15"/>
        <v>368088</v>
      </c>
      <c r="O346" s="7">
        <f t="shared" si="16"/>
        <v>0</v>
      </c>
      <c r="Q346" s="7">
        <v>13408</v>
      </c>
      <c r="R346" s="7">
        <v>5995</v>
      </c>
      <c r="S346" s="7">
        <v>14522</v>
      </c>
      <c r="T346" s="7">
        <f t="shared" si="17"/>
        <v>33925</v>
      </c>
    </row>
    <row r="347" spans="1:20" ht="9.75">
      <c r="A347" s="2" t="s">
        <v>520</v>
      </c>
      <c r="B347" s="2" t="s">
        <v>529</v>
      </c>
      <c r="C347" s="4">
        <v>200004</v>
      </c>
      <c r="D347" s="5">
        <v>3</v>
      </c>
      <c r="E347" s="5" t="s">
        <v>875</v>
      </c>
      <c r="G347" s="7">
        <v>72311</v>
      </c>
      <c r="H347" s="7">
        <v>13333</v>
      </c>
      <c r="I347" s="7">
        <v>76163</v>
      </c>
      <c r="J347" s="7">
        <f t="shared" si="15"/>
        <v>161807</v>
      </c>
      <c r="O347" s="7">
        <f t="shared" si="16"/>
        <v>0</v>
      </c>
      <c r="Q347" s="7">
        <v>6654</v>
      </c>
      <c r="R347" s="7">
        <v>3400</v>
      </c>
      <c r="S347" s="7">
        <v>6756</v>
      </c>
      <c r="T347" s="7">
        <f t="shared" si="17"/>
        <v>16810</v>
      </c>
    </row>
    <row r="348" spans="1:20" ht="9.75">
      <c r="A348" s="2" t="s">
        <v>520</v>
      </c>
      <c r="B348" s="2" t="s">
        <v>530</v>
      </c>
      <c r="C348" s="4">
        <v>198543</v>
      </c>
      <c r="D348" s="5">
        <v>4</v>
      </c>
      <c r="E348" s="5" t="s">
        <v>875</v>
      </c>
      <c r="G348" s="7">
        <v>47214</v>
      </c>
      <c r="H348" s="7">
        <v>15023</v>
      </c>
      <c r="I348" s="7">
        <v>48051</v>
      </c>
      <c r="J348" s="7">
        <f t="shared" si="15"/>
        <v>110288</v>
      </c>
      <c r="O348" s="7">
        <f t="shared" si="16"/>
        <v>0</v>
      </c>
      <c r="Q348" s="7">
        <v>3158</v>
      </c>
      <c r="R348" s="7">
        <v>1482</v>
      </c>
      <c r="S348" s="7">
        <v>3248</v>
      </c>
      <c r="T348" s="7">
        <f t="shared" si="17"/>
        <v>7888</v>
      </c>
    </row>
    <row r="349" spans="1:20" ht="9.75">
      <c r="A349" s="2" t="s">
        <v>520</v>
      </c>
      <c r="B349" s="2" t="s">
        <v>531</v>
      </c>
      <c r="C349" s="4">
        <v>199218</v>
      </c>
      <c r="D349" s="5">
        <v>4</v>
      </c>
      <c r="E349" s="5" t="s">
        <v>875</v>
      </c>
      <c r="G349" s="7">
        <v>108648</v>
      </c>
      <c r="H349" s="7">
        <v>25066</v>
      </c>
      <c r="I349" s="7">
        <v>124137</v>
      </c>
      <c r="J349" s="7">
        <f t="shared" si="15"/>
        <v>257851</v>
      </c>
      <c r="O349" s="7">
        <f t="shared" si="16"/>
        <v>0</v>
      </c>
      <c r="Q349" s="7">
        <v>3751</v>
      </c>
      <c r="R349" s="7">
        <v>1487</v>
      </c>
      <c r="S349" s="7">
        <v>4123</v>
      </c>
      <c r="T349" s="7">
        <f t="shared" si="17"/>
        <v>9361</v>
      </c>
    </row>
    <row r="350" spans="1:20" ht="9.75">
      <c r="A350" s="2" t="s">
        <v>520</v>
      </c>
      <c r="B350" s="2" t="s">
        <v>532</v>
      </c>
      <c r="C350" s="4">
        <v>199281</v>
      </c>
      <c r="D350" s="5">
        <v>5</v>
      </c>
      <c r="E350" s="5" t="s">
        <v>875</v>
      </c>
      <c r="G350" s="7">
        <v>32192</v>
      </c>
      <c r="H350" s="7">
        <v>6915</v>
      </c>
      <c r="I350" s="7">
        <v>34984</v>
      </c>
      <c r="J350" s="7">
        <f t="shared" si="15"/>
        <v>74091</v>
      </c>
      <c r="O350" s="7">
        <f t="shared" si="16"/>
        <v>0</v>
      </c>
      <c r="Q350" s="7">
        <v>1305</v>
      </c>
      <c r="R350" s="7">
        <v>906</v>
      </c>
      <c r="S350" s="7">
        <v>1452</v>
      </c>
      <c r="T350" s="7">
        <f t="shared" si="17"/>
        <v>3663</v>
      </c>
    </row>
    <row r="351" spans="1:20" ht="9.75">
      <c r="A351" s="2" t="s">
        <v>520</v>
      </c>
      <c r="B351" s="2" t="s">
        <v>533</v>
      </c>
      <c r="C351" s="4">
        <v>198507</v>
      </c>
      <c r="D351" s="5">
        <v>6</v>
      </c>
      <c r="E351" s="5" t="s">
        <v>875</v>
      </c>
      <c r="G351" s="7">
        <v>28107</v>
      </c>
      <c r="H351" s="7">
        <v>4138</v>
      </c>
      <c r="I351" s="7">
        <v>28478</v>
      </c>
      <c r="J351" s="7">
        <f t="shared" si="15"/>
        <v>60723</v>
      </c>
      <c r="O351" s="7">
        <f t="shared" si="16"/>
        <v>0</v>
      </c>
      <c r="T351" s="7">
        <f t="shared" si="17"/>
        <v>0</v>
      </c>
    </row>
    <row r="352" spans="1:20" ht="9.75">
      <c r="A352" s="2" t="s">
        <v>520</v>
      </c>
      <c r="B352" s="2" t="s">
        <v>534</v>
      </c>
      <c r="C352" s="4">
        <v>199111</v>
      </c>
      <c r="D352" s="5">
        <v>6</v>
      </c>
      <c r="E352" s="5" t="s">
        <v>875</v>
      </c>
      <c r="G352" s="7">
        <v>35931</v>
      </c>
      <c r="H352" s="7">
        <v>4915</v>
      </c>
      <c r="I352" s="7">
        <v>39228</v>
      </c>
      <c r="J352" s="7">
        <f t="shared" si="15"/>
        <v>80074</v>
      </c>
      <c r="O352" s="7">
        <f t="shared" si="16"/>
        <v>0</v>
      </c>
      <c r="Q352" s="7">
        <v>195</v>
      </c>
      <c r="R352" s="7">
        <v>63</v>
      </c>
      <c r="S352" s="7">
        <v>189</v>
      </c>
      <c r="T352" s="7">
        <f t="shared" si="17"/>
        <v>447</v>
      </c>
    </row>
    <row r="353" spans="1:20" ht="9.75">
      <c r="A353" s="2" t="s">
        <v>520</v>
      </c>
      <c r="B353" s="2" t="s">
        <v>535</v>
      </c>
      <c r="C353" s="4">
        <v>199999</v>
      </c>
      <c r="D353" s="5">
        <v>6</v>
      </c>
      <c r="E353" s="5" t="s">
        <v>875</v>
      </c>
      <c r="G353" s="7">
        <v>35486</v>
      </c>
      <c r="H353" s="7">
        <v>8666</v>
      </c>
      <c r="I353" s="7">
        <v>38383</v>
      </c>
      <c r="J353" s="7">
        <f t="shared" si="15"/>
        <v>82535</v>
      </c>
      <c r="O353" s="7">
        <f t="shared" si="16"/>
        <v>0</v>
      </c>
      <c r="T353" s="7">
        <f t="shared" si="17"/>
        <v>0</v>
      </c>
    </row>
    <row r="354" spans="1:20" ht="9.75">
      <c r="A354" s="2" t="s">
        <v>520</v>
      </c>
      <c r="B354" s="2" t="s">
        <v>462</v>
      </c>
      <c r="C354" s="4">
        <v>199786</v>
      </c>
      <c r="D354" s="5">
        <v>7</v>
      </c>
      <c r="E354" s="5" t="s">
        <v>875</v>
      </c>
      <c r="G354" s="7">
        <v>24444</v>
      </c>
      <c r="H354" s="7">
        <v>6106</v>
      </c>
      <c r="I354" s="7">
        <v>28541</v>
      </c>
      <c r="J354" s="7">
        <f t="shared" si="15"/>
        <v>59091</v>
      </c>
      <c r="O354" s="7">
        <f t="shared" si="16"/>
        <v>0</v>
      </c>
      <c r="T354" s="7">
        <f t="shared" si="17"/>
        <v>0</v>
      </c>
    </row>
    <row r="355" spans="1:20" ht="9.75">
      <c r="A355" s="2" t="s">
        <v>520</v>
      </c>
      <c r="B355" s="2" t="s">
        <v>463</v>
      </c>
      <c r="C355" s="4">
        <v>197850</v>
      </c>
      <c r="D355" s="5">
        <v>7</v>
      </c>
      <c r="E355" s="5" t="s">
        <v>875</v>
      </c>
      <c r="G355" s="7">
        <v>12182</v>
      </c>
      <c r="H355" s="7">
        <v>3456</v>
      </c>
      <c r="I355" s="7">
        <v>15185</v>
      </c>
      <c r="J355" s="7">
        <f t="shared" si="15"/>
        <v>30823</v>
      </c>
      <c r="O355" s="7">
        <f t="shared" si="16"/>
        <v>0</v>
      </c>
      <c r="T355" s="7">
        <f t="shared" si="17"/>
        <v>0</v>
      </c>
    </row>
    <row r="356" spans="1:20" ht="9.75">
      <c r="A356" s="2" t="s">
        <v>520</v>
      </c>
      <c r="B356" s="2" t="s">
        <v>464</v>
      </c>
      <c r="C356" s="4">
        <v>197887</v>
      </c>
      <c r="D356" s="5">
        <v>7</v>
      </c>
      <c r="E356" s="5" t="s">
        <v>875</v>
      </c>
      <c r="G356" s="7">
        <v>33256</v>
      </c>
      <c r="H356" s="7">
        <v>9693</v>
      </c>
      <c r="I356" s="7">
        <v>39505</v>
      </c>
      <c r="J356" s="7">
        <f t="shared" si="15"/>
        <v>82454</v>
      </c>
      <c r="O356" s="7">
        <f t="shared" si="16"/>
        <v>0</v>
      </c>
      <c r="T356" s="7">
        <f t="shared" si="17"/>
        <v>0</v>
      </c>
    </row>
    <row r="357" spans="1:20" ht="9.75">
      <c r="A357" s="2" t="s">
        <v>520</v>
      </c>
      <c r="B357" s="2" t="s">
        <v>465</v>
      </c>
      <c r="C357" s="4">
        <v>197996</v>
      </c>
      <c r="D357" s="5">
        <v>7</v>
      </c>
      <c r="E357" s="5" t="s">
        <v>875</v>
      </c>
      <c r="G357" s="7">
        <v>12398</v>
      </c>
      <c r="H357" s="7">
        <v>3241</v>
      </c>
      <c r="I357" s="7">
        <v>13652</v>
      </c>
      <c r="J357" s="7">
        <f t="shared" si="15"/>
        <v>29291</v>
      </c>
      <c r="O357" s="7">
        <f t="shared" si="16"/>
        <v>0</v>
      </c>
      <c r="T357" s="7">
        <f t="shared" si="17"/>
        <v>0</v>
      </c>
    </row>
    <row r="358" spans="1:20" ht="9.75">
      <c r="A358" s="2" t="s">
        <v>520</v>
      </c>
      <c r="B358" s="2" t="s">
        <v>466</v>
      </c>
      <c r="C358" s="4">
        <v>198011</v>
      </c>
      <c r="D358" s="5">
        <v>7</v>
      </c>
      <c r="E358" s="5" t="s">
        <v>875</v>
      </c>
      <c r="G358" s="7">
        <v>7828</v>
      </c>
      <c r="H358" s="7">
        <v>2517</v>
      </c>
      <c r="I358" s="7">
        <v>8809</v>
      </c>
      <c r="J358" s="7">
        <f t="shared" si="15"/>
        <v>19154</v>
      </c>
      <c r="O358" s="7">
        <f t="shared" si="16"/>
        <v>0</v>
      </c>
      <c r="T358" s="7">
        <f t="shared" si="17"/>
        <v>0</v>
      </c>
    </row>
    <row r="359" spans="1:20" ht="9.75">
      <c r="A359" s="2" t="s">
        <v>520</v>
      </c>
      <c r="B359" s="2" t="s">
        <v>467</v>
      </c>
      <c r="C359" s="4">
        <v>198039</v>
      </c>
      <c r="D359" s="5">
        <v>7</v>
      </c>
      <c r="E359" s="5" t="s">
        <v>875</v>
      </c>
      <c r="G359" s="7">
        <v>12971</v>
      </c>
      <c r="H359" s="7">
        <v>4652</v>
      </c>
      <c r="I359" s="7">
        <v>15370</v>
      </c>
      <c r="J359" s="7">
        <f t="shared" si="15"/>
        <v>32993</v>
      </c>
      <c r="O359" s="7">
        <f t="shared" si="16"/>
        <v>0</v>
      </c>
      <c r="T359" s="7">
        <f t="shared" si="17"/>
        <v>0</v>
      </c>
    </row>
    <row r="360" spans="1:20" ht="9.75">
      <c r="A360" s="2" t="s">
        <v>520</v>
      </c>
      <c r="B360" s="2" t="s">
        <v>468</v>
      </c>
      <c r="C360" s="4">
        <v>198084</v>
      </c>
      <c r="D360" s="5">
        <v>7</v>
      </c>
      <c r="E360" s="5" t="s">
        <v>875</v>
      </c>
      <c r="G360" s="7">
        <v>7541</v>
      </c>
      <c r="H360" s="7">
        <v>1319</v>
      </c>
      <c r="I360" s="7">
        <v>8366</v>
      </c>
      <c r="J360" s="7">
        <f t="shared" si="15"/>
        <v>17226</v>
      </c>
      <c r="O360" s="7">
        <f t="shared" si="16"/>
        <v>0</v>
      </c>
      <c r="T360" s="7">
        <f t="shared" si="17"/>
        <v>0</v>
      </c>
    </row>
    <row r="361" spans="1:20" ht="9.75">
      <c r="A361" s="2" t="s">
        <v>520</v>
      </c>
      <c r="B361" s="2" t="s">
        <v>469</v>
      </c>
      <c r="C361" s="4">
        <v>198118</v>
      </c>
      <c r="D361" s="5">
        <v>7</v>
      </c>
      <c r="E361" s="5" t="s">
        <v>875</v>
      </c>
      <c r="G361" s="7">
        <v>24526</v>
      </c>
      <c r="H361" s="7">
        <v>6104</v>
      </c>
      <c r="I361" s="7">
        <v>26839</v>
      </c>
      <c r="J361" s="7">
        <f t="shared" si="15"/>
        <v>57469</v>
      </c>
      <c r="O361" s="7">
        <f t="shared" si="16"/>
        <v>0</v>
      </c>
      <c r="T361" s="7">
        <f t="shared" si="17"/>
        <v>0</v>
      </c>
    </row>
    <row r="362" spans="1:20" ht="9.75">
      <c r="A362" s="2" t="s">
        <v>520</v>
      </c>
      <c r="B362" s="2" t="s">
        <v>470</v>
      </c>
      <c r="C362" s="4">
        <v>198154</v>
      </c>
      <c r="D362" s="5">
        <v>7</v>
      </c>
      <c r="E362" s="5" t="s">
        <v>875</v>
      </c>
      <c r="G362" s="7">
        <v>38484</v>
      </c>
      <c r="H362" s="7">
        <v>9014</v>
      </c>
      <c r="I362" s="7">
        <v>43651</v>
      </c>
      <c r="J362" s="7">
        <f t="shared" si="15"/>
        <v>91149</v>
      </c>
      <c r="O362" s="7">
        <f t="shared" si="16"/>
        <v>0</v>
      </c>
      <c r="T362" s="7">
        <f t="shared" si="17"/>
        <v>0</v>
      </c>
    </row>
    <row r="363" spans="1:20" ht="9.75">
      <c r="A363" s="2" t="s">
        <v>520</v>
      </c>
      <c r="B363" s="2" t="s">
        <v>471</v>
      </c>
      <c r="C363" s="4">
        <v>198206</v>
      </c>
      <c r="D363" s="5">
        <v>7</v>
      </c>
      <c r="E363" s="5" t="s">
        <v>875</v>
      </c>
      <c r="G363" s="7">
        <v>12577</v>
      </c>
      <c r="H363" s="7">
        <v>3173</v>
      </c>
      <c r="I363" s="7">
        <v>12384</v>
      </c>
      <c r="J363" s="7">
        <f t="shared" si="15"/>
        <v>28134</v>
      </c>
      <c r="O363" s="7">
        <f t="shared" si="16"/>
        <v>0</v>
      </c>
      <c r="T363" s="7">
        <f t="shared" si="17"/>
        <v>0</v>
      </c>
    </row>
    <row r="364" spans="1:20" ht="9.75">
      <c r="A364" s="2" t="s">
        <v>520</v>
      </c>
      <c r="B364" s="2" t="s">
        <v>472</v>
      </c>
      <c r="C364" s="4">
        <v>198233</v>
      </c>
      <c r="D364" s="5">
        <v>7</v>
      </c>
      <c r="E364" s="5" t="s">
        <v>875</v>
      </c>
      <c r="G364" s="7">
        <v>26306</v>
      </c>
      <c r="H364" s="7">
        <v>10005</v>
      </c>
      <c r="I364" s="7">
        <v>31022</v>
      </c>
      <c r="J364" s="7">
        <f t="shared" si="15"/>
        <v>67333</v>
      </c>
      <c r="O364" s="7">
        <f t="shared" si="16"/>
        <v>0</v>
      </c>
      <c r="T364" s="7">
        <f t="shared" si="17"/>
        <v>0</v>
      </c>
    </row>
    <row r="365" spans="1:20" ht="9.75">
      <c r="A365" s="2" t="s">
        <v>520</v>
      </c>
      <c r="B365" s="2" t="s">
        <v>473</v>
      </c>
      <c r="C365" s="4">
        <v>198251</v>
      </c>
      <c r="D365" s="5">
        <v>7</v>
      </c>
      <c r="E365" s="5" t="s">
        <v>875</v>
      </c>
      <c r="G365" s="7">
        <v>28709</v>
      </c>
      <c r="H365" s="7">
        <v>5422</v>
      </c>
      <c r="I365" s="7">
        <v>33142</v>
      </c>
      <c r="J365" s="7">
        <f t="shared" si="15"/>
        <v>67273</v>
      </c>
      <c r="O365" s="7">
        <f t="shared" si="16"/>
        <v>0</v>
      </c>
      <c r="T365" s="7">
        <f t="shared" si="17"/>
        <v>0</v>
      </c>
    </row>
    <row r="366" spans="1:20" ht="9.75">
      <c r="A366" s="2" t="s">
        <v>520</v>
      </c>
      <c r="B366" s="2" t="s">
        <v>474</v>
      </c>
      <c r="C366" s="4">
        <v>198260</v>
      </c>
      <c r="D366" s="5">
        <v>7</v>
      </c>
      <c r="E366" s="5" t="s">
        <v>875</v>
      </c>
      <c r="G366" s="7">
        <v>96101</v>
      </c>
      <c r="H366" s="7">
        <v>26540</v>
      </c>
      <c r="I366" s="7">
        <v>112689</v>
      </c>
      <c r="J366" s="7">
        <f t="shared" si="15"/>
        <v>235330</v>
      </c>
      <c r="O366" s="7">
        <f t="shared" si="16"/>
        <v>0</v>
      </c>
      <c r="T366" s="7">
        <f t="shared" si="17"/>
        <v>0</v>
      </c>
    </row>
    <row r="367" spans="1:20" ht="9.75">
      <c r="A367" s="2" t="s">
        <v>520</v>
      </c>
      <c r="B367" s="2" t="s">
        <v>475</v>
      </c>
      <c r="C367" s="4">
        <v>198321</v>
      </c>
      <c r="D367" s="5">
        <v>7</v>
      </c>
      <c r="E367" s="5" t="s">
        <v>875</v>
      </c>
      <c r="G367" s="7">
        <v>15566</v>
      </c>
      <c r="H367" s="7">
        <v>5789</v>
      </c>
      <c r="I367" s="7">
        <v>18330</v>
      </c>
      <c r="J367" s="7">
        <f t="shared" si="15"/>
        <v>39685</v>
      </c>
      <c r="O367" s="7">
        <f t="shared" si="16"/>
        <v>0</v>
      </c>
      <c r="T367" s="7">
        <f t="shared" si="17"/>
        <v>0</v>
      </c>
    </row>
    <row r="368" spans="1:20" ht="9.75">
      <c r="A368" s="2" t="s">
        <v>520</v>
      </c>
      <c r="B368" s="2" t="s">
        <v>476</v>
      </c>
      <c r="C368" s="4">
        <v>198330</v>
      </c>
      <c r="D368" s="5">
        <v>7</v>
      </c>
      <c r="E368" s="5" t="s">
        <v>875</v>
      </c>
      <c r="G368" s="7">
        <v>31911</v>
      </c>
      <c r="H368" s="7">
        <v>13302</v>
      </c>
      <c r="I368" s="7">
        <v>35358</v>
      </c>
      <c r="J368" s="7">
        <f t="shared" si="15"/>
        <v>80571</v>
      </c>
      <c r="O368" s="7">
        <f t="shared" si="16"/>
        <v>0</v>
      </c>
      <c r="T368" s="7">
        <f t="shared" si="17"/>
        <v>0</v>
      </c>
    </row>
    <row r="369" spans="1:20" ht="9.75">
      <c r="A369" s="2" t="s">
        <v>520</v>
      </c>
      <c r="B369" s="2" t="s">
        <v>477</v>
      </c>
      <c r="C369" s="4">
        <v>197814</v>
      </c>
      <c r="D369" s="5">
        <v>7</v>
      </c>
      <c r="E369" s="5" t="s">
        <v>875</v>
      </c>
      <c r="G369" s="7">
        <v>17083</v>
      </c>
      <c r="H369" s="7">
        <v>3600</v>
      </c>
      <c r="I369" s="7">
        <v>18732</v>
      </c>
      <c r="J369" s="7">
        <f t="shared" si="15"/>
        <v>39415</v>
      </c>
      <c r="O369" s="7">
        <f t="shared" si="16"/>
        <v>0</v>
      </c>
      <c r="T369" s="7">
        <f t="shared" si="17"/>
        <v>0</v>
      </c>
    </row>
    <row r="370" spans="1:20" ht="9.75">
      <c r="A370" s="2" t="s">
        <v>520</v>
      </c>
      <c r="B370" s="2" t="s">
        <v>478</v>
      </c>
      <c r="C370" s="4">
        <v>198367</v>
      </c>
      <c r="D370" s="5">
        <v>7</v>
      </c>
      <c r="E370" s="5" t="s">
        <v>875</v>
      </c>
      <c r="G370" s="7">
        <v>19772</v>
      </c>
      <c r="H370" s="7">
        <v>6885</v>
      </c>
      <c r="I370" s="7">
        <v>21203</v>
      </c>
      <c r="J370" s="7">
        <f t="shared" si="15"/>
        <v>47860</v>
      </c>
      <c r="O370" s="7">
        <f t="shared" si="16"/>
        <v>0</v>
      </c>
      <c r="T370" s="7">
        <f t="shared" si="17"/>
        <v>0</v>
      </c>
    </row>
    <row r="371" spans="1:20" ht="9.75">
      <c r="A371" s="2" t="s">
        <v>520</v>
      </c>
      <c r="B371" s="2" t="s">
        <v>479</v>
      </c>
      <c r="C371" s="4">
        <v>198376</v>
      </c>
      <c r="D371" s="5">
        <v>7</v>
      </c>
      <c r="E371" s="5" t="s">
        <v>875</v>
      </c>
      <c r="G371" s="7">
        <v>19829</v>
      </c>
      <c r="H371" s="7">
        <v>5227</v>
      </c>
      <c r="I371" s="7">
        <v>22376</v>
      </c>
      <c r="J371" s="7">
        <f t="shared" si="15"/>
        <v>47432</v>
      </c>
      <c r="O371" s="7">
        <f t="shared" si="16"/>
        <v>0</v>
      </c>
      <c r="T371" s="7">
        <f t="shared" si="17"/>
        <v>0</v>
      </c>
    </row>
    <row r="372" spans="1:20" ht="9.75">
      <c r="A372" s="2" t="s">
        <v>520</v>
      </c>
      <c r="B372" s="2" t="s">
        <v>480</v>
      </c>
      <c r="C372" s="4">
        <v>198455</v>
      </c>
      <c r="D372" s="5">
        <v>7</v>
      </c>
      <c r="E372" s="5" t="s">
        <v>875</v>
      </c>
      <c r="G372" s="7">
        <v>32722</v>
      </c>
      <c r="H372" s="7">
        <v>10994</v>
      </c>
      <c r="I372" s="7">
        <v>38178</v>
      </c>
      <c r="J372" s="7">
        <f t="shared" si="15"/>
        <v>81894</v>
      </c>
      <c r="O372" s="7">
        <f t="shared" si="16"/>
        <v>0</v>
      </c>
      <c r="T372" s="7">
        <f t="shared" si="17"/>
        <v>0</v>
      </c>
    </row>
    <row r="373" spans="1:20" ht="9.75">
      <c r="A373" s="2" t="s">
        <v>520</v>
      </c>
      <c r="B373" s="2" t="s">
        <v>481</v>
      </c>
      <c r="C373" s="4">
        <v>198491</v>
      </c>
      <c r="D373" s="5">
        <v>7</v>
      </c>
      <c r="E373" s="5" t="s">
        <v>875</v>
      </c>
      <c r="G373" s="7">
        <v>16045</v>
      </c>
      <c r="H373" s="7">
        <v>5384</v>
      </c>
      <c r="I373" s="7">
        <v>16378</v>
      </c>
      <c r="J373" s="7">
        <f t="shared" si="15"/>
        <v>37807</v>
      </c>
      <c r="O373" s="7">
        <f t="shared" si="16"/>
        <v>0</v>
      </c>
      <c r="T373" s="7">
        <f t="shared" si="17"/>
        <v>0</v>
      </c>
    </row>
    <row r="374" spans="1:20" ht="9.75">
      <c r="A374" s="2" t="s">
        <v>520</v>
      </c>
      <c r="B374" s="2" t="s">
        <v>482</v>
      </c>
      <c r="C374" s="4">
        <v>198534</v>
      </c>
      <c r="D374" s="5">
        <v>7</v>
      </c>
      <c r="E374" s="5" t="s">
        <v>875</v>
      </c>
      <c r="G374" s="7">
        <v>65746</v>
      </c>
      <c r="H374" s="7">
        <v>20462</v>
      </c>
      <c r="I374" s="7">
        <v>69838</v>
      </c>
      <c r="J374" s="7">
        <f t="shared" si="15"/>
        <v>156046</v>
      </c>
      <c r="O374" s="7">
        <f t="shared" si="16"/>
        <v>0</v>
      </c>
      <c r="T374" s="7">
        <f t="shared" si="17"/>
        <v>0</v>
      </c>
    </row>
    <row r="375" spans="1:20" ht="9.75">
      <c r="A375" s="2" t="s">
        <v>520</v>
      </c>
      <c r="B375" s="2" t="s">
        <v>483</v>
      </c>
      <c r="C375" s="4">
        <v>198552</v>
      </c>
      <c r="D375" s="5">
        <v>7</v>
      </c>
      <c r="E375" s="5" t="s">
        <v>875</v>
      </c>
      <c r="G375" s="7">
        <v>33835</v>
      </c>
      <c r="H375" s="7">
        <v>12983</v>
      </c>
      <c r="I375" s="7">
        <v>42472</v>
      </c>
      <c r="J375" s="7">
        <f t="shared" si="15"/>
        <v>89290</v>
      </c>
      <c r="O375" s="7">
        <f t="shared" si="16"/>
        <v>0</v>
      </c>
      <c r="T375" s="7">
        <f t="shared" si="17"/>
        <v>0</v>
      </c>
    </row>
    <row r="376" spans="1:20" ht="9.75">
      <c r="A376" s="2" t="s">
        <v>520</v>
      </c>
      <c r="B376" s="2" t="s">
        <v>484</v>
      </c>
      <c r="C376" s="4">
        <v>198570</v>
      </c>
      <c r="D376" s="5">
        <v>7</v>
      </c>
      <c r="E376" s="5" t="s">
        <v>875</v>
      </c>
      <c r="G376" s="7">
        <v>33010</v>
      </c>
      <c r="H376" s="7">
        <v>11319</v>
      </c>
      <c r="I376" s="7">
        <v>35761</v>
      </c>
      <c r="J376" s="7">
        <f t="shared" si="15"/>
        <v>80090</v>
      </c>
      <c r="O376" s="7">
        <f t="shared" si="16"/>
        <v>0</v>
      </c>
      <c r="T376" s="7">
        <f t="shared" si="17"/>
        <v>0</v>
      </c>
    </row>
    <row r="377" spans="1:20" ht="9.75">
      <c r="A377" s="2" t="s">
        <v>520</v>
      </c>
      <c r="B377" s="2" t="s">
        <v>485</v>
      </c>
      <c r="C377" s="4">
        <v>198622</v>
      </c>
      <c r="D377" s="5">
        <v>7</v>
      </c>
      <c r="E377" s="5" t="s">
        <v>875</v>
      </c>
      <c r="G377" s="7">
        <v>54464</v>
      </c>
      <c r="H377" s="7">
        <v>11309</v>
      </c>
      <c r="I377" s="7">
        <v>65734</v>
      </c>
      <c r="J377" s="7">
        <f t="shared" si="15"/>
        <v>131507</v>
      </c>
      <c r="O377" s="7">
        <f t="shared" si="16"/>
        <v>0</v>
      </c>
      <c r="T377" s="7">
        <f t="shared" si="17"/>
        <v>0</v>
      </c>
    </row>
    <row r="378" spans="1:20" ht="9.75">
      <c r="A378" s="2" t="s">
        <v>520</v>
      </c>
      <c r="B378" s="2" t="s">
        <v>486</v>
      </c>
      <c r="C378" s="4">
        <v>198640</v>
      </c>
      <c r="D378" s="5">
        <v>7</v>
      </c>
      <c r="E378" s="5" t="s">
        <v>875</v>
      </c>
      <c r="G378" s="7">
        <v>14527</v>
      </c>
      <c r="H378" s="7">
        <v>3616</v>
      </c>
      <c r="I378" s="7">
        <v>15219</v>
      </c>
      <c r="J378" s="7">
        <f t="shared" si="15"/>
        <v>33362</v>
      </c>
      <c r="O378" s="7">
        <f t="shared" si="16"/>
        <v>0</v>
      </c>
      <c r="T378" s="7">
        <f t="shared" si="17"/>
        <v>0</v>
      </c>
    </row>
    <row r="379" spans="1:20" ht="9.75">
      <c r="A379" s="2" t="s">
        <v>520</v>
      </c>
      <c r="B379" s="2" t="s">
        <v>487</v>
      </c>
      <c r="C379" s="4">
        <v>198668</v>
      </c>
      <c r="D379" s="5">
        <v>7</v>
      </c>
      <c r="E379" s="5" t="s">
        <v>875</v>
      </c>
      <c r="G379" s="7">
        <v>15275</v>
      </c>
      <c r="H379" s="7">
        <v>6208</v>
      </c>
      <c r="I379" s="7">
        <v>16436</v>
      </c>
      <c r="J379" s="7">
        <f t="shared" si="15"/>
        <v>37919</v>
      </c>
      <c r="O379" s="7">
        <f t="shared" si="16"/>
        <v>0</v>
      </c>
      <c r="T379" s="7">
        <f t="shared" si="17"/>
        <v>0</v>
      </c>
    </row>
    <row r="380" spans="1:20" ht="9.75">
      <c r="A380" s="2" t="s">
        <v>520</v>
      </c>
      <c r="B380" s="2" t="s">
        <v>488</v>
      </c>
      <c r="C380" s="4">
        <v>198729</v>
      </c>
      <c r="D380" s="5">
        <v>7</v>
      </c>
      <c r="E380" s="5" t="s">
        <v>875</v>
      </c>
      <c r="G380" s="7">
        <v>14427</v>
      </c>
      <c r="H380" s="7">
        <v>4439</v>
      </c>
      <c r="I380" s="7">
        <v>16894</v>
      </c>
      <c r="J380" s="7">
        <f t="shared" si="15"/>
        <v>35760</v>
      </c>
      <c r="O380" s="7">
        <f t="shared" si="16"/>
        <v>0</v>
      </c>
      <c r="T380" s="7">
        <f t="shared" si="17"/>
        <v>0</v>
      </c>
    </row>
    <row r="381" spans="1:20" ht="9.75">
      <c r="A381" s="2" t="s">
        <v>520</v>
      </c>
      <c r="B381" s="2" t="s">
        <v>489</v>
      </c>
      <c r="C381" s="4">
        <v>198710</v>
      </c>
      <c r="D381" s="5">
        <v>7</v>
      </c>
      <c r="E381" s="5" t="s">
        <v>875</v>
      </c>
      <c r="G381" s="7">
        <v>10020</v>
      </c>
      <c r="H381" s="7">
        <v>3021</v>
      </c>
      <c r="I381" s="7">
        <v>12261</v>
      </c>
      <c r="J381" s="7">
        <f t="shared" si="15"/>
        <v>25302</v>
      </c>
      <c r="O381" s="7">
        <f t="shared" si="16"/>
        <v>0</v>
      </c>
      <c r="T381" s="7">
        <f t="shared" si="17"/>
        <v>0</v>
      </c>
    </row>
    <row r="382" spans="1:20" ht="9.75">
      <c r="A382" s="2" t="s">
        <v>520</v>
      </c>
      <c r="B382" s="2" t="s">
        <v>490</v>
      </c>
      <c r="C382" s="4">
        <v>198774</v>
      </c>
      <c r="D382" s="5">
        <v>7</v>
      </c>
      <c r="E382" s="5" t="s">
        <v>875</v>
      </c>
      <c r="G382" s="7">
        <v>23172</v>
      </c>
      <c r="H382" s="7">
        <v>10772</v>
      </c>
      <c r="I382" s="7">
        <v>26436</v>
      </c>
      <c r="J382" s="7">
        <f t="shared" si="15"/>
        <v>60380</v>
      </c>
      <c r="O382" s="7">
        <f t="shared" si="16"/>
        <v>0</v>
      </c>
      <c r="T382" s="7">
        <f t="shared" si="17"/>
        <v>0</v>
      </c>
    </row>
    <row r="383" spans="1:20" ht="9.75">
      <c r="A383" s="2" t="s">
        <v>520</v>
      </c>
      <c r="B383" s="2" t="s">
        <v>491</v>
      </c>
      <c r="C383" s="4">
        <v>198817</v>
      </c>
      <c r="D383" s="5">
        <v>7</v>
      </c>
      <c r="E383" s="5" t="s">
        <v>875</v>
      </c>
      <c r="G383" s="7">
        <v>18302</v>
      </c>
      <c r="H383" s="7">
        <v>4145</v>
      </c>
      <c r="I383" s="7">
        <v>21620</v>
      </c>
      <c r="J383" s="7">
        <f t="shared" si="15"/>
        <v>44067</v>
      </c>
      <c r="O383" s="7">
        <f t="shared" si="16"/>
        <v>0</v>
      </c>
      <c r="T383" s="7">
        <f t="shared" si="17"/>
        <v>0</v>
      </c>
    </row>
    <row r="384" spans="1:20" ht="9.75">
      <c r="A384" s="2" t="s">
        <v>520</v>
      </c>
      <c r="B384" s="2" t="s">
        <v>492</v>
      </c>
      <c r="C384" s="4">
        <v>198905</v>
      </c>
      <c r="D384" s="5">
        <v>7</v>
      </c>
      <c r="E384" s="5" t="s">
        <v>875</v>
      </c>
      <c r="G384" s="7">
        <v>6631</v>
      </c>
      <c r="H384" s="7">
        <v>1245</v>
      </c>
      <c r="I384" s="7">
        <v>6425</v>
      </c>
      <c r="J384" s="7">
        <f t="shared" si="15"/>
        <v>14301</v>
      </c>
      <c r="O384" s="7">
        <f t="shared" si="16"/>
        <v>0</v>
      </c>
      <c r="T384" s="7">
        <f t="shared" si="17"/>
        <v>0</v>
      </c>
    </row>
    <row r="385" spans="1:20" ht="9.75">
      <c r="A385" s="2" t="s">
        <v>520</v>
      </c>
      <c r="B385" s="2" t="s">
        <v>493</v>
      </c>
      <c r="C385" s="4">
        <v>198914</v>
      </c>
      <c r="D385" s="5">
        <v>7</v>
      </c>
      <c r="E385" s="5" t="s">
        <v>875</v>
      </c>
      <c r="G385" s="7">
        <v>7367</v>
      </c>
      <c r="H385" s="7">
        <v>2304</v>
      </c>
      <c r="I385" s="7">
        <v>6991</v>
      </c>
      <c r="J385" s="7">
        <f t="shared" si="15"/>
        <v>16662</v>
      </c>
      <c r="O385" s="7">
        <f t="shared" si="16"/>
        <v>0</v>
      </c>
      <c r="T385" s="7">
        <f t="shared" si="17"/>
        <v>0</v>
      </c>
    </row>
    <row r="386" spans="1:20" ht="9.75">
      <c r="A386" s="2" t="s">
        <v>520</v>
      </c>
      <c r="B386" s="2" t="s">
        <v>494</v>
      </c>
      <c r="C386" s="4">
        <v>198923</v>
      </c>
      <c r="D386" s="5">
        <v>7</v>
      </c>
      <c r="E386" s="5" t="s">
        <v>875</v>
      </c>
      <c r="G386" s="7">
        <v>8870</v>
      </c>
      <c r="H386" s="7">
        <v>3620</v>
      </c>
      <c r="I386" s="7">
        <v>9903</v>
      </c>
      <c r="J386" s="7">
        <f t="shared" si="15"/>
        <v>22393</v>
      </c>
      <c r="O386" s="7">
        <f t="shared" si="16"/>
        <v>0</v>
      </c>
      <c r="T386" s="7">
        <f t="shared" si="17"/>
        <v>0</v>
      </c>
    </row>
    <row r="387" spans="1:20" ht="9.75">
      <c r="A387" s="2" t="s">
        <v>520</v>
      </c>
      <c r="B387" s="2" t="s">
        <v>495</v>
      </c>
      <c r="C387" s="4">
        <v>198987</v>
      </c>
      <c r="D387" s="5">
        <v>7</v>
      </c>
      <c r="E387" s="5" t="s">
        <v>875</v>
      </c>
      <c r="G387" s="7">
        <v>14152</v>
      </c>
      <c r="H387" s="7">
        <v>4512</v>
      </c>
      <c r="I387" s="7">
        <v>15278</v>
      </c>
      <c r="J387" s="7">
        <f t="shared" si="15"/>
        <v>33942</v>
      </c>
      <c r="O387" s="7">
        <f t="shared" si="16"/>
        <v>0</v>
      </c>
      <c r="T387" s="7">
        <f t="shared" si="17"/>
        <v>0</v>
      </c>
    </row>
    <row r="388" spans="1:20" ht="9.75">
      <c r="A388" s="2" t="s">
        <v>520</v>
      </c>
      <c r="B388" s="2" t="s">
        <v>496</v>
      </c>
      <c r="C388" s="4">
        <v>199023</v>
      </c>
      <c r="D388" s="5">
        <v>7</v>
      </c>
      <c r="E388" s="5" t="s">
        <v>875</v>
      </c>
      <c r="G388" s="7">
        <v>5862</v>
      </c>
      <c r="H388" s="7">
        <v>1519</v>
      </c>
      <c r="I388" s="7">
        <v>5720</v>
      </c>
      <c r="J388" s="7">
        <f aca="true" t="shared" si="18" ref="J388:J451">SUM(F388:I388)</f>
        <v>13101</v>
      </c>
      <c r="O388" s="7">
        <f aca="true" t="shared" si="19" ref="O388:O451">SUM(K388:N388)</f>
        <v>0</v>
      </c>
      <c r="T388" s="7">
        <f aca="true" t="shared" si="20" ref="T388:T451">SUM(P388:S388)</f>
        <v>0</v>
      </c>
    </row>
    <row r="389" spans="1:20" ht="9.75">
      <c r="A389" s="2" t="s">
        <v>520</v>
      </c>
      <c r="B389" s="2" t="s">
        <v>497</v>
      </c>
      <c r="C389" s="4">
        <v>199087</v>
      </c>
      <c r="D389" s="5">
        <v>7</v>
      </c>
      <c r="E389" s="5" t="s">
        <v>875</v>
      </c>
      <c r="G389" s="7">
        <v>15956</v>
      </c>
      <c r="H389" s="7">
        <v>3591</v>
      </c>
      <c r="I389" s="7">
        <v>17619</v>
      </c>
      <c r="J389" s="7">
        <f t="shared" si="18"/>
        <v>37166</v>
      </c>
      <c r="O389" s="7">
        <f t="shared" si="19"/>
        <v>0</v>
      </c>
      <c r="T389" s="7">
        <f t="shared" si="20"/>
        <v>0</v>
      </c>
    </row>
    <row r="390" spans="1:20" ht="9.75">
      <c r="A390" s="2" t="s">
        <v>520</v>
      </c>
      <c r="B390" s="2" t="s">
        <v>498</v>
      </c>
      <c r="C390" s="4">
        <v>199263</v>
      </c>
      <c r="D390" s="5">
        <v>7</v>
      </c>
      <c r="E390" s="5" t="s">
        <v>875</v>
      </c>
      <c r="G390" s="7">
        <v>1551</v>
      </c>
      <c r="H390" s="7">
        <v>293</v>
      </c>
      <c r="I390" s="7">
        <v>2340</v>
      </c>
      <c r="J390" s="7">
        <f t="shared" si="18"/>
        <v>4184</v>
      </c>
      <c r="O390" s="7">
        <f t="shared" si="19"/>
        <v>0</v>
      </c>
      <c r="T390" s="7">
        <f t="shared" si="20"/>
        <v>0</v>
      </c>
    </row>
    <row r="391" spans="1:20" ht="9.75">
      <c r="A391" s="2" t="s">
        <v>520</v>
      </c>
      <c r="B391" s="2" t="s">
        <v>499</v>
      </c>
      <c r="C391" s="4">
        <v>199324</v>
      </c>
      <c r="D391" s="5">
        <v>7</v>
      </c>
      <c r="E391" s="5" t="s">
        <v>875</v>
      </c>
      <c r="G391" s="7">
        <v>13389</v>
      </c>
      <c r="H391" s="7">
        <v>2533</v>
      </c>
      <c r="I391" s="7">
        <v>14562</v>
      </c>
      <c r="J391" s="7">
        <f t="shared" si="18"/>
        <v>30484</v>
      </c>
      <c r="O391" s="7">
        <f t="shared" si="19"/>
        <v>0</v>
      </c>
      <c r="T391" s="7">
        <f t="shared" si="20"/>
        <v>0</v>
      </c>
    </row>
    <row r="392" spans="1:20" ht="9.75">
      <c r="A392" s="2" t="s">
        <v>520</v>
      </c>
      <c r="B392" s="2" t="s">
        <v>500</v>
      </c>
      <c r="C392" s="4">
        <v>199333</v>
      </c>
      <c r="D392" s="5">
        <v>7</v>
      </c>
      <c r="E392" s="5" t="s">
        <v>875</v>
      </c>
      <c r="G392" s="7">
        <v>40387</v>
      </c>
      <c r="H392" s="7">
        <v>12167</v>
      </c>
      <c r="I392" s="7">
        <v>44705</v>
      </c>
      <c r="J392" s="7">
        <f t="shared" si="18"/>
        <v>97259</v>
      </c>
      <c r="O392" s="7">
        <f t="shared" si="19"/>
        <v>0</v>
      </c>
      <c r="T392" s="7">
        <f t="shared" si="20"/>
        <v>0</v>
      </c>
    </row>
    <row r="393" spans="1:20" ht="9.75">
      <c r="A393" s="2" t="s">
        <v>520</v>
      </c>
      <c r="B393" s="2" t="s">
        <v>501</v>
      </c>
      <c r="C393" s="4">
        <v>199421</v>
      </c>
      <c r="D393" s="5">
        <v>7</v>
      </c>
      <c r="E393" s="5" t="s">
        <v>875</v>
      </c>
      <c r="G393" s="7">
        <v>12136</v>
      </c>
      <c r="H393" s="7">
        <v>4400</v>
      </c>
      <c r="I393" s="7">
        <v>14141</v>
      </c>
      <c r="J393" s="7">
        <f t="shared" si="18"/>
        <v>30677</v>
      </c>
      <c r="O393" s="7">
        <f t="shared" si="19"/>
        <v>0</v>
      </c>
      <c r="T393" s="7">
        <f t="shared" si="20"/>
        <v>0</v>
      </c>
    </row>
    <row r="394" spans="1:20" ht="9.75">
      <c r="A394" s="2" t="s">
        <v>520</v>
      </c>
      <c r="B394" s="2" t="s">
        <v>502</v>
      </c>
      <c r="C394" s="4">
        <v>199449</v>
      </c>
      <c r="D394" s="5">
        <v>7</v>
      </c>
      <c r="E394" s="5" t="s">
        <v>875</v>
      </c>
      <c r="G394" s="7">
        <v>11798</v>
      </c>
      <c r="H394" s="7">
        <v>4501</v>
      </c>
      <c r="I394" s="7">
        <v>13915</v>
      </c>
      <c r="J394" s="7">
        <f t="shared" si="18"/>
        <v>30214</v>
      </c>
      <c r="O394" s="7">
        <f t="shared" si="19"/>
        <v>0</v>
      </c>
      <c r="T394" s="7">
        <f t="shared" si="20"/>
        <v>0</v>
      </c>
    </row>
    <row r="395" spans="1:20" ht="9.75">
      <c r="A395" s="2" t="s">
        <v>520</v>
      </c>
      <c r="B395" s="2" t="s">
        <v>503</v>
      </c>
      <c r="C395" s="4">
        <v>199467</v>
      </c>
      <c r="D395" s="5">
        <v>7</v>
      </c>
      <c r="E395" s="5" t="s">
        <v>875</v>
      </c>
      <c r="G395" s="7">
        <v>8335</v>
      </c>
      <c r="H395" s="7">
        <v>2117</v>
      </c>
      <c r="I395" s="7">
        <v>8802</v>
      </c>
      <c r="J395" s="7">
        <f t="shared" si="18"/>
        <v>19254</v>
      </c>
      <c r="O395" s="7">
        <f t="shared" si="19"/>
        <v>0</v>
      </c>
      <c r="T395" s="7">
        <f t="shared" si="20"/>
        <v>0</v>
      </c>
    </row>
    <row r="396" spans="1:20" ht="9.75">
      <c r="A396" s="2" t="s">
        <v>520</v>
      </c>
      <c r="B396" s="2" t="s">
        <v>504</v>
      </c>
      <c r="C396" s="4">
        <v>199476</v>
      </c>
      <c r="D396" s="5">
        <v>7</v>
      </c>
      <c r="E396" s="5" t="s">
        <v>875</v>
      </c>
      <c r="G396" s="7">
        <v>14451</v>
      </c>
      <c r="H396" s="7">
        <v>1123</v>
      </c>
      <c r="I396" s="7">
        <v>15047</v>
      </c>
      <c r="J396" s="7">
        <f t="shared" si="18"/>
        <v>30621</v>
      </c>
      <c r="O396" s="7">
        <f t="shared" si="19"/>
        <v>0</v>
      </c>
      <c r="T396" s="7">
        <f t="shared" si="20"/>
        <v>0</v>
      </c>
    </row>
    <row r="397" spans="1:20" ht="9.75">
      <c r="A397" s="2" t="s">
        <v>520</v>
      </c>
      <c r="B397" s="2" t="s">
        <v>505</v>
      </c>
      <c r="C397" s="4">
        <v>199485</v>
      </c>
      <c r="D397" s="5">
        <v>7</v>
      </c>
      <c r="E397" s="5" t="s">
        <v>875</v>
      </c>
      <c r="G397" s="7">
        <v>16408</v>
      </c>
      <c r="H397" s="7">
        <v>4919</v>
      </c>
      <c r="I397" s="7">
        <v>17637</v>
      </c>
      <c r="J397" s="7">
        <f t="shared" si="18"/>
        <v>38964</v>
      </c>
      <c r="O397" s="7">
        <f t="shared" si="19"/>
        <v>0</v>
      </c>
      <c r="T397" s="7">
        <f t="shared" si="20"/>
        <v>0</v>
      </c>
    </row>
    <row r="398" spans="1:20" ht="9.75">
      <c r="A398" s="2" t="s">
        <v>520</v>
      </c>
      <c r="B398" s="2" t="s">
        <v>506</v>
      </c>
      <c r="C398" s="4">
        <v>199494</v>
      </c>
      <c r="D398" s="5">
        <v>7</v>
      </c>
      <c r="E398" s="5" t="s">
        <v>875</v>
      </c>
      <c r="G398" s="7">
        <v>28004</v>
      </c>
      <c r="H398" s="7">
        <v>6378</v>
      </c>
      <c r="I398" s="7">
        <v>33493</v>
      </c>
      <c r="J398" s="7">
        <f t="shared" si="18"/>
        <v>67875</v>
      </c>
      <c r="O398" s="7">
        <f t="shared" si="19"/>
        <v>0</v>
      </c>
      <c r="T398" s="7">
        <f t="shared" si="20"/>
        <v>0</v>
      </c>
    </row>
    <row r="399" spans="1:20" ht="9.75">
      <c r="A399" s="2" t="s">
        <v>520</v>
      </c>
      <c r="B399" s="2" t="s">
        <v>507</v>
      </c>
      <c r="C399" s="4">
        <v>199625</v>
      </c>
      <c r="D399" s="5">
        <v>7</v>
      </c>
      <c r="E399" s="5" t="s">
        <v>875</v>
      </c>
      <c r="G399" s="7">
        <v>9201</v>
      </c>
      <c r="H399" s="7">
        <v>2563</v>
      </c>
      <c r="I399" s="7">
        <v>11627</v>
      </c>
      <c r="J399" s="7">
        <f t="shared" si="18"/>
        <v>23391</v>
      </c>
      <c r="O399" s="7">
        <f t="shared" si="19"/>
        <v>0</v>
      </c>
      <c r="T399" s="7">
        <f t="shared" si="20"/>
        <v>0</v>
      </c>
    </row>
    <row r="400" spans="1:20" ht="9.75">
      <c r="A400" s="2" t="s">
        <v>520</v>
      </c>
      <c r="B400" s="2" t="s">
        <v>508</v>
      </c>
      <c r="C400" s="4">
        <v>199634</v>
      </c>
      <c r="D400" s="5">
        <v>7</v>
      </c>
      <c r="E400" s="5" t="s">
        <v>875</v>
      </c>
      <c r="G400" s="7">
        <v>22593</v>
      </c>
      <c r="H400" s="7">
        <v>7813</v>
      </c>
      <c r="I400" s="7">
        <v>25992</v>
      </c>
      <c r="J400" s="7">
        <f t="shared" si="18"/>
        <v>56398</v>
      </c>
      <c r="O400" s="7">
        <f t="shared" si="19"/>
        <v>0</v>
      </c>
      <c r="T400" s="7">
        <f t="shared" si="20"/>
        <v>0</v>
      </c>
    </row>
    <row r="401" spans="1:20" ht="9.75">
      <c r="A401" s="2" t="s">
        <v>520</v>
      </c>
      <c r="B401" s="2" t="s">
        <v>509</v>
      </c>
      <c r="C401" s="4">
        <v>199722</v>
      </c>
      <c r="D401" s="5">
        <v>7</v>
      </c>
      <c r="E401" s="5" t="s">
        <v>875</v>
      </c>
      <c r="G401" s="7">
        <v>18200</v>
      </c>
      <c r="H401" s="7">
        <v>4409</v>
      </c>
      <c r="I401" s="7">
        <v>18967</v>
      </c>
      <c r="J401" s="7">
        <f t="shared" si="18"/>
        <v>41576</v>
      </c>
      <c r="O401" s="7">
        <f t="shared" si="19"/>
        <v>0</v>
      </c>
      <c r="T401" s="7">
        <f t="shared" si="20"/>
        <v>0</v>
      </c>
    </row>
    <row r="402" spans="1:20" ht="9.75">
      <c r="A402" s="2" t="s">
        <v>520</v>
      </c>
      <c r="B402" s="2" t="s">
        <v>510</v>
      </c>
      <c r="C402" s="4">
        <v>199731</v>
      </c>
      <c r="D402" s="5">
        <v>7</v>
      </c>
      <c r="E402" s="5" t="s">
        <v>875</v>
      </c>
      <c r="G402" s="7">
        <v>14975</v>
      </c>
      <c r="H402" s="7">
        <v>4492</v>
      </c>
      <c r="I402" s="7">
        <v>16665</v>
      </c>
      <c r="J402" s="7">
        <f t="shared" si="18"/>
        <v>36132</v>
      </c>
      <c r="O402" s="7">
        <f t="shared" si="19"/>
        <v>0</v>
      </c>
      <c r="T402" s="7">
        <f t="shared" si="20"/>
        <v>0</v>
      </c>
    </row>
    <row r="403" spans="1:20" ht="9.75">
      <c r="A403" s="2" t="s">
        <v>520</v>
      </c>
      <c r="B403" s="2" t="s">
        <v>511</v>
      </c>
      <c r="C403" s="4">
        <v>199740</v>
      </c>
      <c r="D403" s="5">
        <v>7</v>
      </c>
      <c r="E403" s="5" t="s">
        <v>875</v>
      </c>
      <c r="G403" s="7">
        <v>14462</v>
      </c>
      <c r="H403" s="7">
        <v>3864</v>
      </c>
      <c r="I403" s="7">
        <v>13163</v>
      </c>
      <c r="J403" s="7">
        <f t="shared" si="18"/>
        <v>31489</v>
      </c>
      <c r="O403" s="7">
        <f t="shared" si="19"/>
        <v>0</v>
      </c>
      <c r="T403" s="7">
        <f t="shared" si="20"/>
        <v>0</v>
      </c>
    </row>
    <row r="404" spans="1:20" ht="9.75">
      <c r="A404" s="2" t="s">
        <v>520</v>
      </c>
      <c r="B404" s="2" t="s">
        <v>512</v>
      </c>
      <c r="C404" s="4">
        <v>199768</v>
      </c>
      <c r="D404" s="5">
        <v>7</v>
      </c>
      <c r="E404" s="5" t="s">
        <v>875</v>
      </c>
      <c r="G404" s="7">
        <v>24249</v>
      </c>
      <c r="H404" s="7">
        <v>6330</v>
      </c>
      <c r="I404" s="7">
        <v>27932</v>
      </c>
      <c r="J404" s="7">
        <f t="shared" si="18"/>
        <v>58511</v>
      </c>
      <c r="O404" s="7">
        <f t="shared" si="19"/>
        <v>0</v>
      </c>
      <c r="T404" s="7">
        <f t="shared" si="20"/>
        <v>0</v>
      </c>
    </row>
    <row r="405" spans="1:20" ht="9.75">
      <c r="A405" s="2" t="s">
        <v>520</v>
      </c>
      <c r="B405" s="2" t="s">
        <v>513</v>
      </c>
      <c r="C405" s="4">
        <v>199795</v>
      </c>
      <c r="D405" s="5">
        <v>7</v>
      </c>
      <c r="E405" s="5" t="s">
        <v>875</v>
      </c>
      <c r="G405" s="7">
        <v>8474</v>
      </c>
      <c r="H405" s="7">
        <v>2007</v>
      </c>
      <c r="I405" s="7">
        <v>9053</v>
      </c>
      <c r="J405" s="7">
        <f t="shared" si="18"/>
        <v>19534</v>
      </c>
      <c r="O405" s="7">
        <f t="shared" si="19"/>
        <v>0</v>
      </c>
      <c r="T405" s="7">
        <f t="shared" si="20"/>
        <v>0</v>
      </c>
    </row>
    <row r="406" spans="1:20" ht="9.75">
      <c r="A406" s="2" t="s">
        <v>520</v>
      </c>
      <c r="B406" s="2" t="s">
        <v>514</v>
      </c>
      <c r="C406" s="4">
        <v>199838</v>
      </c>
      <c r="D406" s="5">
        <v>7</v>
      </c>
      <c r="E406" s="5" t="s">
        <v>875</v>
      </c>
      <c r="G406" s="7">
        <v>24012</v>
      </c>
      <c r="H406" s="7">
        <v>6767</v>
      </c>
      <c r="I406" s="7">
        <v>29769</v>
      </c>
      <c r="J406" s="7">
        <f t="shared" si="18"/>
        <v>60548</v>
      </c>
      <c r="O406" s="7">
        <f t="shared" si="19"/>
        <v>0</v>
      </c>
      <c r="T406" s="7">
        <f t="shared" si="20"/>
        <v>0</v>
      </c>
    </row>
    <row r="407" spans="1:20" ht="9.75">
      <c r="A407" s="2" t="s">
        <v>520</v>
      </c>
      <c r="B407" s="2" t="s">
        <v>515</v>
      </c>
      <c r="C407" s="4">
        <v>199856</v>
      </c>
      <c r="D407" s="5">
        <v>7</v>
      </c>
      <c r="E407" s="5" t="s">
        <v>875</v>
      </c>
      <c r="G407" s="7">
        <v>60910</v>
      </c>
      <c r="H407" s="7">
        <v>19959</v>
      </c>
      <c r="I407" s="7">
        <v>74330</v>
      </c>
      <c r="J407" s="7">
        <f t="shared" si="18"/>
        <v>155199</v>
      </c>
      <c r="O407" s="7">
        <f t="shared" si="19"/>
        <v>0</v>
      </c>
      <c r="T407" s="7">
        <f t="shared" si="20"/>
        <v>0</v>
      </c>
    </row>
    <row r="408" spans="1:20" ht="9.75">
      <c r="A408" s="2" t="s">
        <v>520</v>
      </c>
      <c r="B408" s="2" t="s">
        <v>516</v>
      </c>
      <c r="C408" s="4">
        <v>199892</v>
      </c>
      <c r="D408" s="5">
        <v>7</v>
      </c>
      <c r="E408" s="5" t="s">
        <v>875</v>
      </c>
      <c r="G408" s="7">
        <v>26102</v>
      </c>
      <c r="H408" s="7">
        <v>8026</v>
      </c>
      <c r="I408" s="7">
        <v>29727</v>
      </c>
      <c r="J408" s="7">
        <f t="shared" si="18"/>
        <v>63855</v>
      </c>
      <c r="O408" s="7">
        <f t="shared" si="19"/>
        <v>0</v>
      </c>
      <c r="T408" s="7">
        <f t="shared" si="20"/>
        <v>0</v>
      </c>
    </row>
    <row r="409" spans="1:20" ht="9.75">
      <c r="A409" s="2" t="s">
        <v>520</v>
      </c>
      <c r="B409" s="2" t="s">
        <v>517</v>
      </c>
      <c r="C409" s="4">
        <v>199908</v>
      </c>
      <c r="D409" s="5">
        <v>7</v>
      </c>
      <c r="E409" s="5" t="s">
        <v>875</v>
      </c>
      <c r="G409" s="7">
        <v>18800</v>
      </c>
      <c r="H409" s="7">
        <v>6521</v>
      </c>
      <c r="I409" s="7">
        <v>20747</v>
      </c>
      <c r="J409" s="7">
        <f t="shared" si="18"/>
        <v>46068</v>
      </c>
      <c r="O409" s="7">
        <f t="shared" si="19"/>
        <v>0</v>
      </c>
      <c r="T409" s="7">
        <f t="shared" si="20"/>
        <v>0</v>
      </c>
    </row>
    <row r="410" spans="1:20" ht="9.75">
      <c r="A410" s="2" t="s">
        <v>520</v>
      </c>
      <c r="B410" s="2" t="s">
        <v>518</v>
      </c>
      <c r="C410" s="4">
        <v>199926</v>
      </c>
      <c r="D410" s="5">
        <v>7</v>
      </c>
      <c r="E410" s="5" t="s">
        <v>875</v>
      </c>
      <c r="G410" s="7">
        <v>17315</v>
      </c>
      <c r="H410" s="7">
        <v>2716</v>
      </c>
      <c r="I410" s="7">
        <v>18834</v>
      </c>
      <c r="J410" s="7">
        <f t="shared" si="18"/>
        <v>38865</v>
      </c>
      <c r="O410" s="7">
        <f t="shared" si="19"/>
        <v>0</v>
      </c>
      <c r="T410" s="7">
        <f t="shared" si="20"/>
        <v>0</v>
      </c>
    </row>
    <row r="411" spans="1:20" ht="9.75">
      <c r="A411" s="2" t="s">
        <v>520</v>
      </c>
      <c r="B411" s="2" t="s">
        <v>519</v>
      </c>
      <c r="C411" s="4">
        <v>199953</v>
      </c>
      <c r="D411" s="5">
        <v>7</v>
      </c>
      <c r="E411" s="5" t="s">
        <v>875</v>
      </c>
      <c r="G411" s="7">
        <v>12684</v>
      </c>
      <c r="H411" s="7">
        <v>5436</v>
      </c>
      <c r="I411" s="7">
        <v>12888</v>
      </c>
      <c r="J411" s="7">
        <f t="shared" si="18"/>
        <v>31008</v>
      </c>
      <c r="O411" s="7">
        <f t="shared" si="19"/>
        <v>0</v>
      </c>
      <c r="T411" s="7">
        <f t="shared" si="20"/>
        <v>0</v>
      </c>
    </row>
    <row r="412" spans="1:20" ht="9.75">
      <c r="A412" s="2" t="s">
        <v>595</v>
      </c>
      <c r="B412" s="2" t="s">
        <v>537</v>
      </c>
      <c r="C412" s="4" t="s">
        <v>538</v>
      </c>
      <c r="D412" s="5">
        <v>1</v>
      </c>
      <c r="E412" s="5" t="s">
        <v>875</v>
      </c>
      <c r="G412" s="7">
        <v>186700</v>
      </c>
      <c r="H412" s="7">
        <v>22414</v>
      </c>
      <c r="I412" s="7">
        <v>198693</v>
      </c>
      <c r="J412" s="7">
        <f t="shared" si="18"/>
        <v>407807</v>
      </c>
      <c r="O412" s="7">
        <f t="shared" si="19"/>
        <v>0</v>
      </c>
      <c r="Q412" s="7">
        <v>27397</v>
      </c>
      <c r="R412" s="7">
        <v>9153</v>
      </c>
      <c r="S412" s="7">
        <v>28095</v>
      </c>
      <c r="T412" s="7">
        <f t="shared" si="20"/>
        <v>64645</v>
      </c>
    </row>
    <row r="413" spans="1:20" ht="9.75">
      <c r="A413" s="2" t="s">
        <v>595</v>
      </c>
      <c r="B413" s="2" t="s">
        <v>539</v>
      </c>
      <c r="C413" s="4" t="s">
        <v>540</v>
      </c>
      <c r="D413" s="5">
        <v>1</v>
      </c>
      <c r="E413" s="5" t="s">
        <v>875</v>
      </c>
      <c r="G413" s="7">
        <v>201064</v>
      </c>
      <c r="H413" s="7">
        <v>30294</v>
      </c>
      <c r="I413" s="7">
        <v>213614</v>
      </c>
      <c r="J413" s="7">
        <f t="shared" si="18"/>
        <v>444972</v>
      </c>
      <c r="O413" s="7">
        <f t="shared" si="19"/>
        <v>0</v>
      </c>
      <c r="Q413" s="7">
        <v>39158</v>
      </c>
      <c r="R413" s="7">
        <v>18368</v>
      </c>
      <c r="S413" s="7">
        <v>40025</v>
      </c>
      <c r="T413" s="7">
        <f t="shared" si="20"/>
        <v>97551</v>
      </c>
    </row>
    <row r="414" spans="1:20" ht="9.75">
      <c r="A414" s="2" t="s">
        <v>595</v>
      </c>
      <c r="B414" s="2" t="s">
        <v>541</v>
      </c>
      <c r="C414" s="4" t="s">
        <v>542</v>
      </c>
      <c r="D414" s="5">
        <v>3</v>
      </c>
      <c r="E414" s="5" t="s">
        <v>875</v>
      </c>
      <c r="G414" s="7">
        <v>119698</v>
      </c>
      <c r="H414" s="7">
        <v>24506</v>
      </c>
      <c r="I414" s="7">
        <v>127594</v>
      </c>
      <c r="J414" s="7">
        <f t="shared" si="18"/>
        <v>271798</v>
      </c>
      <c r="O414" s="7">
        <f t="shared" si="19"/>
        <v>0</v>
      </c>
      <c r="Q414" s="7">
        <v>16282</v>
      </c>
      <c r="R414" s="7">
        <v>8090</v>
      </c>
      <c r="S414" s="7">
        <v>17001</v>
      </c>
      <c r="T414" s="7">
        <f t="shared" si="20"/>
        <v>41373</v>
      </c>
    </row>
    <row r="415" spans="1:20" ht="9.75">
      <c r="A415" s="2" t="s">
        <v>595</v>
      </c>
      <c r="B415" s="2" t="s">
        <v>543</v>
      </c>
      <c r="C415" s="4" t="s">
        <v>544</v>
      </c>
      <c r="D415" s="5">
        <v>4</v>
      </c>
      <c r="E415" s="5" t="s">
        <v>875</v>
      </c>
      <c r="G415" s="7">
        <v>82003</v>
      </c>
      <c r="H415" s="7">
        <v>12460</v>
      </c>
      <c r="I415" s="7">
        <v>87513</v>
      </c>
      <c r="J415" s="7">
        <f t="shared" si="18"/>
        <v>181976</v>
      </c>
      <c r="O415" s="7">
        <f t="shared" si="19"/>
        <v>0</v>
      </c>
      <c r="Q415" s="7">
        <v>4971</v>
      </c>
      <c r="R415" s="7">
        <v>2483</v>
      </c>
      <c r="S415" s="7">
        <v>4433</v>
      </c>
      <c r="T415" s="7">
        <f t="shared" si="20"/>
        <v>11887</v>
      </c>
    </row>
    <row r="416" spans="1:20" ht="9.75">
      <c r="A416" s="2" t="s">
        <v>595</v>
      </c>
      <c r="B416" s="2" t="s">
        <v>545</v>
      </c>
      <c r="C416" s="4" t="s">
        <v>546</v>
      </c>
      <c r="D416" s="5">
        <v>4</v>
      </c>
      <c r="E416" s="5" t="s">
        <v>875</v>
      </c>
      <c r="G416" s="7">
        <v>49988</v>
      </c>
      <c r="H416" s="7">
        <v>8010</v>
      </c>
      <c r="I416" s="7">
        <v>52071</v>
      </c>
      <c r="J416" s="7">
        <f t="shared" si="18"/>
        <v>110069</v>
      </c>
      <c r="O416" s="7">
        <f t="shared" si="19"/>
        <v>0</v>
      </c>
      <c r="Q416" s="7">
        <v>3513</v>
      </c>
      <c r="R416" s="7">
        <v>2464</v>
      </c>
      <c r="S416" s="7">
        <v>3434</v>
      </c>
      <c r="T416" s="7">
        <f t="shared" si="20"/>
        <v>9411</v>
      </c>
    </row>
    <row r="417" spans="1:20" ht="9.75">
      <c r="A417" s="2" t="s">
        <v>595</v>
      </c>
      <c r="B417" s="2" t="s">
        <v>547</v>
      </c>
      <c r="C417" s="4" t="s">
        <v>548</v>
      </c>
      <c r="D417" s="5">
        <v>5</v>
      </c>
      <c r="E417" s="5" t="s">
        <v>875</v>
      </c>
      <c r="G417" s="7">
        <v>49602</v>
      </c>
      <c r="H417" s="7">
        <v>13055</v>
      </c>
      <c r="I417" s="7">
        <v>53085</v>
      </c>
      <c r="J417" s="7">
        <f t="shared" si="18"/>
        <v>115742</v>
      </c>
      <c r="O417" s="7">
        <f t="shared" si="19"/>
        <v>0</v>
      </c>
      <c r="Q417" s="7">
        <v>3050</v>
      </c>
      <c r="R417" s="7">
        <v>1257</v>
      </c>
      <c r="S417" s="7">
        <v>2919</v>
      </c>
      <c r="T417" s="7">
        <f t="shared" si="20"/>
        <v>7226</v>
      </c>
    </row>
    <row r="418" spans="1:20" ht="9.75">
      <c r="A418" s="2" t="s">
        <v>595</v>
      </c>
      <c r="B418" s="2" t="s">
        <v>549</v>
      </c>
      <c r="C418" s="4" t="s">
        <v>550</v>
      </c>
      <c r="D418" s="5">
        <v>5</v>
      </c>
      <c r="E418" s="5" t="s">
        <v>875</v>
      </c>
      <c r="G418" s="7">
        <v>42983</v>
      </c>
      <c r="H418" s="7">
        <v>7939</v>
      </c>
      <c r="I418" s="7">
        <v>45781</v>
      </c>
      <c r="J418" s="7">
        <f t="shared" si="18"/>
        <v>96703</v>
      </c>
      <c r="O418" s="7">
        <f t="shared" si="19"/>
        <v>0</v>
      </c>
      <c r="Q418" s="7">
        <v>4964</v>
      </c>
      <c r="R418" s="7">
        <v>3162</v>
      </c>
      <c r="S418" s="7">
        <v>4336</v>
      </c>
      <c r="T418" s="7">
        <f t="shared" si="20"/>
        <v>12462</v>
      </c>
    </row>
    <row r="419" spans="1:20" ht="9.75">
      <c r="A419" s="2" t="s">
        <v>595</v>
      </c>
      <c r="B419" s="2" t="s">
        <v>551</v>
      </c>
      <c r="C419" s="4" t="s">
        <v>552</v>
      </c>
      <c r="D419" s="5">
        <v>5</v>
      </c>
      <c r="E419" s="5" t="s">
        <v>875</v>
      </c>
      <c r="G419" s="7">
        <v>18000</v>
      </c>
      <c r="H419" s="7">
        <v>2429</v>
      </c>
      <c r="I419" s="7">
        <v>19062</v>
      </c>
      <c r="J419" s="7">
        <f t="shared" si="18"/>
        <v>39491</v>
      </c>
      <c r="O419" s="7">
        <f t="shared" si="19"/>
        <v>0</v>
      </c>
      <c r="Q419" s="7">
        <v>1821</v>
      </c>
      <c r="R419" s="7">
        <v>1472</v>
      </c>
      <c r="S419" s="7">
        <v>1731</v>
      </c>
      <c r="T419" s="7">
        <f t="shared" si="20"/>
        <v>5024</v>
      </c>
    </row>
    <row r="420" spans="1:20" ht="9.75">
      <c r="A420" s="2" t="s">
        <v>595</v>
      </c>
      <c r="B420" s="2" t="s">
        <v>553</v>
      </c>
      <c r="C420" s="4" t="s">
        <v>554</v>
      </c>
      <c r="D420" s="5">
        <v>5</v>
      </c>
      <c r="E420" s="5" t="s">
        <v>875</v>
      </c>
      <c r="G420" s="7">
        <v>39696</v>
      </c>
      <c r="H420" s="7">
        <v>7947</v>
      </c>
      <c r="I420" s="7">
        <v>43131</v>
      </c>
      <c r="J420" s="7">
        <f t="shared" si="18"/>
        <v>90774</v>
      </c>
      <c r="O420" s="7">
        <f t="shared" si="19"/>
        <v>0</v>
      </c>
      <c r="Q420" s="7">
        <v>2909</v>
      </c>
      <c r="R420" s="7">
        <v>1780</v>
      </c>
      <c r="S420" s="7">
        <v>2747</v>
      </c>
      <c r="T420" s="7">
        <f t="shared" si="20"/>
        <v>7436</v>
      </c>
    </row>
    <row r="421" spans="1:20" ht="9.75">
      <c r="A421" s="2" t="s">
        <v>595</v>
      </c>
      <c r="B421" s="2" t="s">
        <v>555</v>
      </c>
      <c r="C421" s="4" t="s">
        <v>556</v>
      </c>
      <c r="D421" s="5">
        <v>6</v>
      </c>
      <c r="E421" s="5" t="s">
        <v>875</v>
      </c>
      <c r="G421" s="7">
        <v>35421</v>
      </c>
      <c r="H421" s="7">
        <v>6414</v>
      </c>
      <c r="I421" s="7">
        <v>38079</v>
      </c>
      <c r="J421" s="7">
        <f t="shared" si="18"/>
        <v>79914</v>
      </c>
      <c r="O421" s="7">
        <f t="shared" si="19"/>
        <v>0</v>
      </c>
      <c r="Q421" s="7">
        <v>463</v>
      </c>
      <c r="R421" s="7">
        <v>93</v>
      </c>
      <c r="S421" s="7">
        <v>371</v>
      </c>
      <c r="T421" s="7">
        <f t="shared" si="20"/>
        <v>927</v>
      </c>
    </row>
    <row r="422" spans="1:20" ht="9.75">
      <c r="A422" s="2" t="s">
        <v>595</v>
      </c>
      <c r="B422" s="2" t="s">
        <v>557</v>
      </c>
      <c r="C422" s="4" t="s">
        <v>558</v>
      </c>
      <c r="D422" s="5">
        <v>6</v>
      </c>
      <c r="E422" s="5" t="s">
        <v>875</v>
      </c>
      <c r="G422" s="7">
        <v>13048</v>
      </c>
      <c r="H422" s="7">
        <v>1974</v>
      </c>
      <c r="I422" s="7">
        <v>15966</v>
      </c>
      <c r="J422" s="7">
        <f t="shared" si="18"/>
        <v>30988</v>
      </c>
      <c r="O422" s="7">
        <f t="shared" si="19"/>
        <v>0</v>
      </c>
      <c r="T422" s="7">
        <f t="shared" si="20"/>
        <v>0</v>
      </c>
    </row>
    <row r="423" spans="1:20" ht="9.75">
      <c r="A423" s="2" t="s">
        <v>595</v>
      </c>
      <c r="B423" s="2" t="s">
        <v>559</v>
      </c>
      <c r="C423" s="4" t="s">
        <v>560</v>
      </c>
      <c r="D423" s="5">
        <v>6</v>
      </c>
      <c r="E423" s="5" t="s">
        <v>875</v>
      </c>
      <c r="G423" s="7">
        <v>13960</v>
      </c>
      <c r="H423" s="7">
        <v>6328</v>
      </c>
      <c r="I423" s="7">
        <v>15627</v>
      </c>
      <c r="J423" s="7">
        <f t="shared" si="18"/>
        <v>35915</v>
      </c>
      <c r="O423" s="7">
        <f t="shared" si="19"/>
        <v>0</v>
      </c>
      <c r="T423" s="7">
        <f t="shared" si="20"/>
        <v>0</v>
      </c>
    </row>
    <row r="424" spans="1:20" ht="9.75">
      <c r="A424" s="2" t="s">
        <v>595</v>
      </c>
      <c r="B424" s="2" t="s">
        <v>561</v>
      </c>
      <c r="C424" s="4" t="s">
        <v>562</v>
      </c>
      <c r="D424" s="5">
        <v>7</v>
      </c>
      <c r="E424" s="5" t="s">
        <v>875</v>
      </c>
      <c r="G424" s="7">
        <v>19227</v>
      </c>
      <c r="H424" s="7">
        <v>2909</v>
      </c>
      <c r="I424" s="7">
        <v>20262</v>
      </c>
      <c r="J424" s="7">
        <f t="shared" si="18"/>
        <v>42398</v>
      </c>
      <c r="O424" s="7">
        <f t="shared" si="19"/>
        <v>0</v>
      </c>
      <c r="T424" s="7">
        <f t="shared" si="20"/>
        <v>0</v>
      </c>
    </row>
    <row r="425" spans="1:20" ht="9.75">
      <c r="A425" s="2" t="s">
        <v>595</v>
      </c>
      <c r="B425" s="2" t="s">
        <v>563</v>
      </c>
      <c r="C425" s="4" t="s">
        <v>564</v>
      </c>
      <c r="D425" s="5">
        <v>7</v>
      </c>
      <c r="E425" s="5" t="s">
        <v>875</v>
      </c>
      <c r="G425" s="7">
        <v>20483</v>
      </c>
      <c r="H425" s="7">
        <v>3000</v>
      </c>
      <c r="I425" s="7">
        <v>22607</v>
      </c>
      <c r="J425" s="7">
        <f t="shared" si="18"/>
        <v>46090</v>
      </c>
      <c r="O425" s="7">
        <f t="shared" si="19"/>
        <v>0</v>
      </c>
      <c r="T425" s="7">
        <f t="shared" si="20"/>
        <v>0</v>
      </c>
    </row>
    <row r="426" spans="1:20" ht="9.75">
      <c r="A426" s="2" t="s">
        <v>595</v>
      </c>
      <c r="B426" s="2" t="s">
        <v>565</v>
      </c>
      <c r="C426" s="4" t="s">
        <v>566</v>
      </c>
      <c r="D426" s="5">
        <v>7</v>
      </c>
      <c r="E426" s="5" t="s">
        <v>875</v>
      </c>
      <c r="G426" s="7">
        <v>17379</v>
      </c>
      <c r="H426" s="7">
        <v>2283</v>
      </c>
      <c r="I426" s="7">
        <v>19165</v>
      </c>
      <c r="J426" s="7">
        <f t="shared" si="18"/>
        <v>38827</v>
      </c>
      <c r="O426" s="7">
        <f t="shared" si="19"/>
        <v>0</v>
      </c>
      <c r="T426" s="7">
        <f t="shared" si="20"/>
        <v>0</v>
      </c>
    </row>
    <row r="427" spans="1:20" ht="9.75">
      <c r="A427" s="2" t="s">
        <v>595</v>
      </c>
      <c r="B427" s="2" t="s">
        <v>567</v>
      </c>
      <c r="C427" s="4" t="s">
        <v>568</v>
      </c>
      <c r="D427" s="5">
        <v>7</v>
      </c>
      <c r="E427" s="5" t="s">
        <v>875</v>
      </c>
      <c r="G427" s="7">
        <v>17144</v>
      </c>
      <c r="H427" s="7">
        <v>2105</v>
      </c>
      <c r="I427" s="7">
        <v>18035</v>
      </c>
      <c r="J427" s="7">
        <f t="shared" si="18"/>
        <v>37284</v>
      </c>
      <c r="O427" s="7">
        <f t="shared" si="19"/>
        <v>0</v>
      </c>
      <c r="T427" s="7">
        <f t="shared" si="20"/>
        <v>0</v>
      </c>
    </row>
    <row r="428" spans="1:20" ht="9.75">
      <c r="A428" s="2" t="s">
        <v>595</v>
      </c>
      <c r="B428" s="2" t="s">
        <v>569</v>
      </c>
      <c r="C428" s="4" t="s">
        <v>570</v>
      </c>
      <c r="D428" s="5">
        <v>7</v>
      </c>
      <c r="E428" s="5" t="s">
        <v>875</v>
      </c>
      <c r="G428" s="7">
        <v>22465</v>
      </c>
      <c r="H428" s="7">
        <v>2732</v>
      </c>
      <c r="I428" s="7">
        <v>25893</v>
      </c>
      <c r="J428" s="7">
        <f t="shared" si="18"/>
        <v>51090</v>
      </c>
      <c r="O428" s="7">
        <f t="shared" si="19"/>
        <v>0</v>
      </c>
      <c r="T428" s="7">
        <f t="shared" si="20"/>
        <v>0</v>
      </c>
    </row>
    <row r="429" spans="1:20" ht="9.75">
      <c r="A429" s="2" t="s">
        <v>595</v>
      </c>
      <c r="B429" s="2" t="s">
        <v>571</v>
      </c>
      <c r="C429" s="4" t="s">
        <v>572</v>
      </c>
      <c r="D429" s="5">
        <v>7</v>
      </c>
      <c r="E429" s="5" t="s">
        <v>875</v>
      </c>
      <c r="G429" s="7">
        <v>22968</v>
      </c>
      <c r="H429" s="7">
        <v>2983</v>
      </c>
      <c r="I429" s="7">
        <v>23827</v>
      </c>
      <c r="J429" s="7">
        <f t="shared" si="18"/>
        <v>49778</v>
      </c>
      <c r="O429" s="7">
        <f t="shared" si="19"/>
        <v>0</v>
      </c>
      <c r="T429" s="7">
        <f t="shared" si="20"/>
        <v>0</v>
      </c>
    </row>
    <row r="430" spans="1:20" ht="9.75">
      <c r="A430" s="2" t="s">
        <v>595</v>
      </c>
      <c r="B430" s="2" t="s">
        <v>573</v>
      </c>
      <c r="C430" s="4" t="s">
        <v>574</v>
      </c>
      <c r="D430" s="5">
        <v>7</v>
      </c>
      <c r="E430" s="5" t="s">
        <v>875</v>
      </c>
      <c r="G430" s="7">
        <v>69728</v>
      </c>
      <c r="H430" s="7">
        <v>18818</v>
      </c>
      <c r="I430" s="7">
        <v>73219</v>
      </c>
      <c r="J430" s="7">
        <f t="shared" si="18"/>
        <v>161765</v>
      </c>
      <c r="O430" s="7">
        <f t="shared" si="19"/>
        <v>0</v>
      </c>
      <c r="T430" s="7">
        <f t="shared" si="20"/>
        <v>0</v>
      </c>
    </row>
    <row r="431" spans="1:20" ht="9.75">
      <c r="A431" s="2" t="s">
        <v>595</v>
      </c>
      <c r="B431" s="2" t="s">
        <v>575</v>
      </c>
      <c r="C431" s="4" t="s">
        <v>576</v>
      </c>
      <c r="D431" s="5">
        <v>7</v>
      </c>
      <c r="E431" s="5" t="s">
        <v>875</v>
      </c>
      <c r="G431" s="7">
        <v>30627</v>
      </c>
      <c r="H431" s="7">
        <v>7868</v>
      </c>
      <c r="I431" s="7">
        <v>33095</v>
      </c>
      <c r="J431" s="7">
        <f t="shared" si="18"/>
        <v>71590</v>
      </c>
      <c r="O431" s="7">
        <f t="shared" si="19"/>
        <v>0</v>
      </c>
      <c r="T431" s="7">
        <f t="shared" si="20"/>
        <v>0</v>
      </c>
    </row>
    <row r="432" spans="1:20" ht="9.75">
      <c r="A432" s="2" t="s">
        <v>595</v>
      </c>
      <c r="B432" s="2" t="s">
        <v>577</v>
      </c>
      <c r="C432" s="4" t="s">
        <v>578</v>
      </c>
      <c r="D432" s="5">
        <v>7</v>
      </c>
      <c r="E432" s="5" t="s">
        <v>875</v>
      </c>
      <c r="G432" s="7">
        <v>24297</v>
      </c>
      <c r="H432" s="7">
        <v>15702</v>
      </c>
      <c r="I432" s="7">
        <v>26894</v>
      </c>
      <c r="J432" s="7">
        <f t="shared" si="18"/>
        <v>66893</v>
      </c>
      <c r="O432" s="7">
        <f t="shared" si="19"/>
        <v>0</v>
      </c>
      <c r="T432" s="7">
        <f t="shared" si="20"/>
        <v>0</v>
      </c>
    </row>
    <row r="433" spans="1:20" ht="9.75">
      <c r="A433" s="2" t="s">
        <v>595</v>
      </c>
      <c r="B433" s="2" t="s">
        <v>579</v>
      </c>
      <c r="C433" s="4" t="s">
        <v>580</v>
      </c>
      <c r="D433" s="5">
        <v>7</v>
      </c>
      <c r="E433" s="5" t="s">
        <v>875</v>
      </c>
      <c r="G433" s="7">
        <v>14759</v>
      </c>
      <c r="H433" s="7">
        <v>2857</v>
      </c>
      <c r="I433" s="7">
        <v>15768</v>
      </c>
      <c r="J433" s="7">
        <f t="shared" si="18"/>
        <v>33384</v>
      </c>
      <c r="O433" s="7">
        <f t="shared" si="19"/>
        <v>0</v>
      </c>
      <c r="T433" s="7">
        <f t="shared" si="20"/>
        <v>0</v>
      </c>
    </row>
    <row r="434" spans="1:20" ht="9.75">
      <c r="A434" s="2" t="s">
        <v>595</v>
      </c>
      <c r="B434" s="2" t="s">
        <v>581</v>
      </c>
      <c r="C434" s="4" t="s">
        <v>582</v>
      </c>
      <c r="D434" s="5">
        <v>7</v>
      </c>
      <c r="E434" s="5" t="s">
        <v>875</v>
      </c>
      <c r="G434" s="7">
        <v>23764</v>
      </c>
      <c r="H434" s="7">
        <v>5695</v>
      </c>
      <c r="I434" s="7">
        <v>28201</v>
      </c>
      <c r="J434" s="7">
        <f t="shared" si="18"/>
        <v>57660</v>
      </c>
      <c r="O434" s="7">
        <f t="shared" si="19"/>
        <v>0</v>
      </c>
      <c r="T434" s="7">
        <f t="shared" si="20"/>
        <v>0</v>
      </c>
    </row>
    <row r="435" spans="1:20" ht="9.75">
      <c r="A435" s="2" t="s">
        <v>595</v>
      </c>
      <c r="B435" s="2" t="s">
        <v>583</v>
      </c>
      <c r="C435" s="4" t="s">
        <v>584</v>
      </c>
      <c r="D435" s="5">
        <v>7</v>
      </c>
      <c r="E435" s="5" t="s">
        <v>875</v>
      </c>
      <c r="G435" s="7">
        <v>51622</v>
      </c>
      <c r="H435" s="7">
        <v>14025</v>
      </c>
      <c r="I435" s="7">
        <v>58168</v>
      </c>
      <c r="J435" s="7">
        <f t="shared" si="18"/>
        <v>123815</v>
      </c>
      <c r="O435" s="7">
        <f t="shared" si="19"/>
        <v>0</v>
      </c>
      <c r="T435" s="7">
        <f t="shared" si="20"/>
        <v>0</v>
      </c>
    </row>
    <row r="436" spans="1:20" ht="9.75">
      <c r="A436" s="2" t="s">
        <v>595</v>
      </c>
      <c r="B436" s="2" t="s">
        <v>585</v>
      </c>
      <c r="C436" s="4" t="s">
        <v>586</v>
      </c>
      <c r="D436" s="5">
        <v>7</v>
      </c>
      <c r="E436" s="5" t="s">
        <v>875</v>
      </c>
      <c r="G436" s="7">
        <v>15046</v>
      </c>
      <c r="H436" s="7">
        <v>2389</v>
      </c>
      <c r="I436" s="7">
        <v>16970</v>
      </c>
      <c r="J436" s="7">
        <f t="shared" si="18"/>
        <v>34405</v>
      </c>
      <c r="O436" s="7">
        <f t="shared" si="19"/>
        <v>0</v>
      </c>
      <c r="T436" s="7">
        <f t="shared" si="20"/>
        <v>0</v>
      </c>
    </row>
    <row r="437" spans="1:20" ht="9.75">
      <c r="A437" s="2" t="s">
        <v>595</v>
      </c>
      <c r="B437" s="2" t="s">
        <v>587</v>
      </c>
      <c r="C437" s="4" t="s">
        <v>588</v>
      </c>
      <c r="D437" s="5">
        <v>7</v>
      </c>
      <c r="E437" s="5" t="s">
        <v>875</v>
      </c>
      <c r="G437" s="7">
        <v>110255</v>
      </c>
      <c r="H437" s="7">
        <v>37120</v>
      </c>
      <c r="I437" s="7">
        <v>120939</v>
      </c>
      <c r="J437" s="7">
        <f t="shared" si="18"/>
        <v>268314</v>
      </c>
      <c r="O437" s="7">
        <f t="shared" si="19"/>
        <v>0</v>
      </c>
      <c r="T437" s="7">
        <f t="shared" si="20"/>
        <v>0</v>
      </c>
    </row>
    <row r="438" spans="1:20" ht="9.75">
      <c r="A438" s="2" t="s">
        <v>595</v>
      </c>
      <c r="B438" s="2" t="s">
        <v>589</v>
      </c>
      <c r="C438" s="4" t="s">
        <v>590</v>
      </c>
      <c r="D438" s="5">
        <v>7</v>
      </c>
      <c r="E438" s="5" t="s">
        <v>875</v>
      </c>
      <c r="G438" s="7">
        <v>14979</v>
      </c>
      <c r="H438" s="7">
        <v>2797</v>
      </c>
      <c r="I438" s="7">
        <v>13740</v>
      </c>
      <c r="J438" s="7">
        <f t="shared" si="18"/>
        <v>31516</v>
      </c>
      <c r="O438" s="7">
        <f t="shared" si="19"/>
        <v>0</v>
      </c>
      <c r="T438" s="7">
        <f t="shared" si="20"/>
        <v>0</v>
      </c>
    </row>
    <row r="439" spans="1:20" ht="9.75">
      <c r="A439" s="2" t="s">
        <v>660</v>
      </c>
      <c r="B439" s="2" t="s">
        <v>596</v>
      </c>
      <c r="C439" s="4" t="s">
        <v>597</v>
      </c>
      <c r="D439" s="5">
        <v>1</v>
      </c>
      <c r="E439" s="5" t="s">
        <v>875</v>
      </c>
      <c r="G439" s="7">
        <v>190259</v>
      </c>
      <c r="H439" s="7">
        <v>28133</v>
      </c>
      <c r="I439" s="7">
        <v>207756</v>
      </c>
      <c r="J439" s="7">
        <f t="shared" si="18"/>
        <v>426148</v>
      </c>
      <c r="O439" s="7">
        <f t="shared" si="19"/>
        <v>0</v>
      </c>
      <c r="Q439" s="7">
        <v>62107</v>
      </c>
      <c r="R439" s="7">
        <v>24773</v>
      </c>
      <c r="S439" s="7">
        <v>59386</v>
      </c>
      <c r="T439" s="7">
        <f t="shared" si="20"/>
        <v>146266</v>
      </c>
    </row>
    <row r="440" spans="1:20" ht="9.75">
      <c r="A440" s="2" t="s">
        <v>660</v>
      </c>
      <c r="B440" s="2" t="s">
        <v>598</v>
      </c>
      <c r="C440" s="4" t="s">
        <v>599</v>
      </c>
      <c r="D440" s="5">
        <v>2</v>
      </c>
      <c r="E440" s="5" t="s">
        <v>875</v>
      </c>
      <c r="G440" s="7">
        <v>177565</v>
      </c>
      <c r="H440" s="7">
        <v>32737</v>
      </c>
      <c r="I440" s="7">
        <v>193370</v>
      </c>
      <c r="J440" s="7">
        <f t="shared" si="18"/>
        <v>403672</v>
      </c>
      <c r="O440" s="7">
        <f t="shared" si="19"/>
        <v>0</v>
      </c>
      <c r="Q440" s="7">
        <v>27386</v>
      </c>
      <c r="R440" s="7">
        <v>15119</v>
      </c>
      <c r="S440" s="7">
        <v>25854</v>
      </c>
      <c r="T440" s="7">
        <f t="shared" si="20"/>
        <v>68359</v>
      </c>
    </row>
    <row r="441" spans="1:20" ht="9.75">
      <c r="A441" s="2" t="s">
        <v>660</v>
      </c>
      <c r="B441" s="2" t="s">
        <v>600</v>
      </c>
      <c r="C441" s="4" t="s">
        <v>601</v>
      </c>
      <c r="D441" s="5">
        <v>3</v>
      </c>
      <c r="E441" s="5" t="s">
        <v>875</v>
      </c>
      <c r="G441" s="7">
        <v>53735</v>
      </c>
      <c r="H441" s="7">
        <v>6312</v>
      </c>
      <c r="I441" s="7">
        <v>59160</v>
      </c>
      <c r="J441" s="7">
        <f t="shared" si="18"/>
        <v>119207</v>
      </c>
      <c r="O441" s="7">
        <f t="shared" si="19"/>
        <v>0</v>
      </c>
      <c r="Q441" s="7">
        <v>5152</v>
      </c>
      <c r="R441" s="7">
        <v>5593</v>
      </c>
      <c r="S441" s="7">
        <v>5729</v>
      </c>
      <c r="T441" s="7">
        <f t="shared" si="20"/>
        <v>16474</v>
      </c>
    </row>
    <row r="442" spans="1:20" ht="9.75">
      <c r="A442" s="2" t="s">
        <v>660</v>
      </c>
      <c r="B442" s="2" t="s">
        <v>603</v>
      </c>
      <c r="C442" s="4" t="s">
        <v>604</v>
      </c>
      <c r="D442" s="5">
        <v>4</v>
      </c>
      <c r="E442" s="5" t="s">
        <v>875</v>
      </c>
      <c r="G442" s="7">
        <v>117016</v>
      </c>
      <c r="H442" s="7">
        <v>20284</v>
      </c>
      <c r="I442" s="7">
        <v>129863</v>
      </c>
      <c r="J442" s="7">
        <f t="shared" si="18"/>
        <v>267163</v>
      </c>
      <c r="O442" s="7">
        <f t="shared" si="19"/>
        <v>0</v>
      </c>
      <c r="Q442" s="7">
        <v>5536</v>
      </c>
      <c r="R442" s="7">
        <v>5592</v>
      </c>
      <c r="S442" s="7">
        <v>5592</v>
      </c>
      <c r="T442" s="7">
        <f t="shared" si="20"/>
        <v>16720</v>
      </c>
    </row>
    <row r="443" spans="1:20" ht="9.75">
      <c r="A443" s="2" t="s">
        <v>660</v>
      </c>
      <c r="B443" s="2" t="s">
        <v>602</v>
      </c>
      <c r="C443" s="4">
        <v>217864</v>
      </c>
      <c r="D443" s="5">
        <v>4</v>
      </c>
      <c r="E443" s="5" t="s">
        <v>875</v>
      </c>
      <c r="G443" s="7">
        <v>31102</v>
      </c>
      <c r="H443" s="7">
        <v>4515</v>
      </c>
      <c r="I443" s="7">
        <v>32669</v>
      </c>
      <c r="J443" s="7">
        <f t="shared" si="18"/>
        <v>68286</v>
      </c>
      <c r="O443" s="7">
        <f t="shared" si="19"/>
        <v>0</v>
      </c>
      <c r="Q443" s="7">
        <v>8774</v>
      </c>
      <c r="R443" s="7">
        <v>9446</v>
      </c>
      <c r="S443" s="7">
        <v>8194</v>
      </c>
      <c r="T443" s="7">
        <f t="shared" si="20"/>
        <v>26414</v>
      </c>
    </row>
    <row r="444" spans="1:20" ht="9.75">
      <c r="A444" s="2" t="s">
        <v>660</v>
      </c>
      <c r="B444" s="2" t="s">
        <v>605</v>
      </c>
      <c r="C444" s="4" t="s">
        <v>606</v>
      </c>
      <c r="D444" s="5">
        <v>5</v>
      </c>
      <c r="E444" s="5" t="s">
        <v>875</v>
      </c>
      <c r="G444" s="7">
        <v>37840</v>
      </c>
      <c r="H444" s="7">
        <v>7735</v>
      </c>
      <c r="I444" s="7">
        <v>41306</v>
      </c>
      <c r="J444" s="7">
        <f t="shared" si="18"/>
        <v>86881</v>
      </c>
      <c r="O444" s="7">
        <f t="shared" si="19"/>
        <v>0</v>
      </c>
      <c r="Q444" s="7">
        <v>4009</v>
      </c>
      <c r="R444" s="7">
        <v>3051</v>
      </c>
      <c r="S444" s="7">
        <v>3273</v>
      </c>
      <c r="T444" s="7">
        <f t="shared" si="20"/>
        <v>10333</v>
      </c>
    </row>
    <row r="445" spans="1:20" ht="9.75">
      <c r="A445" s="2" t="s">
        <v>660</v>
      </c>
      <c r="B445" s="2" t="s">
        <v>607</v>
      </c>
      <c r="C445" s="4" t="s">
        <v>608</v>
      </c>
      <c r="D445" s="5">
        <v>5</v>
      </c>
      <c r="E445" s="5" t="s">
        <v>875</v>
      </c>
      <c r="G445" s="7">
        <v>52722</v>
      </c>
      <c r="H445" s="7">
        <v>10880</v>
      </c>
      <c r="I445" s="7">
        <v>58944</v>
      </c>
      <c r="J445" s="7">
        <f t="shared" si="18"/>
        <v>122546</v>
      </c>
      <c r="O445" s="7">
        <f t="shared" si="19"/>
        <v>0</v>
      </c>
      <c r="Q445" s="7">
        <v>5099</v>
      </c>
      <c r="R445" s="7">
        <v>4280</v>
      </c>
      <c r="S445" s="7">
        <v>4654</v>
      </c>
      <c r="T445" s="7">
        <f t="shared" si="20"/>
        <v>14033</v>
      </c>
    </row>
    <row r="446" spans="1:20" ht="9.75">
      <c r="A446" s="2" t="s">
        <v>660</v>
      </c>
      <c r="B446" s="2" t="s">
        <v>609</v>
      </c>
      <c r="C446" s="4" t="s">
        <v>610</v>
      </c>
      <c r="D446" s="5">
        <v>6</v>
      </c>
      <c r="E446" s="5" t="s">
        <v>875</v>
      </c>
      <c r="G446" s="7">
        <v>52860</v>
      </c>
      <c r="H446" s="7">
        <v>8759</v>
      </c>
      <c r="I446" s="7">
        <v>57747</v>
      </c>
      <c r="J446" s="7">
        <f t="shared" si="18"/>
        <v>119366</v>
      </c>
      <c r="O446" s="7">
        <f t="shared" si="19"/>
        <v>0</v>
      </c>
      <c r="Q446" s="7">
        <v>367</v>
      </c>
      <c r="R446" s="7">
        <v>1233</v>
      </c>
      <c r="S446" s="7">
        <v>292</v>
      </c>
      <c r="T446" s="7">
        <f t="shared" si="20"/>
        <v>1892</v>
      </c>
    </row>
    <row r="447" spans="1:20" ht="9.75">
      <c r="A447" s="2" t="s">
        <v>660</v>
      </c>
      <c r="B447" s="2" t="s">
        <v>611</v>
      </c>
      <c r="C447" s="4" t="s">
        <v>612</v>
      </c>
      <c r="D447" s="5">
        <v>6</v>
      </c>
      <c r="E447" s="5" t="s">
        <v>875</v>
      </c>
      <c r="G447" s="7">
        <v>29647</v>
      </c>
      <c r="H447" s="7">
        <v>4582</v>
      </c>
      <c r="I447" s="7">
        <v>31528</v>
      </c>
      <c r="J447" s="7">
        <f t="shared" si="18"/>
        <v>65757</v>
      </c>
      <c r="O447" s="7">
        <f t="shared" si="19"/>
        <v>0</v>
      </c>
      <c r="Q447" s="7">
        <v>1098</v>
      </c>
      <c r="R447" s="7">
        <v>1819</v>
      </c>
      <c r="S447" s="7">
        <v>807</v>
      </c>
      <c r="T447" s="7">
        <f t="shared" si="20"/>
        <v>3724</v>
      </c>
    </row>
    <row r="448" spans="1:20" ht="9.75">
      <c r="A448" s="2" t="s">
        <v>660</v>
      </c>
      <c r="B448" s="2" t="s">
        <v>613</v>
      </c>
      <c r="C448" s="4" t="s">
        <v>614</v>
      </c>
      <c r="D448" s="5">
        <v>6</v>
      </c>
      <c r="E448" s="5" t="s">
        <v>875</v>
      </c>
      <c r="G448" s="7">
        <v>32287</v>
      </c>
      <c r="H448" s="7">
        <v>5914</v>
      </c>
      <c r="I448" s="7">
        <v>36061</v>
      </c>
      <c r="J448" s="7">
        <f t="shared" si="18"/>
        <v>74262</v>
      </c>
      <c r="O448" s="7">
        <f t="shared" si="19"/>
        <v>0</v>
      </c>
      <c r="Q448" s="7">
        <v>165</v>
      </c>
      <c r="R448" s="7">
        <v>267</v>
      </c>
      <c r="S448" s="7">
        <v>384</v>
      </c>
      <c r="T448" s="7">
        <f t="shared" si="20"/>
        <v>816</v>
      </c>
    </row>
    <row r="449" spans="1:20" ht="9.75">
      <c r="A449" s="2" t="s">
        <v>660</v>
      </c>
      <c r="B449" s="2" t="s">
        <v>615</v>
      </c>
      <c r="C449" s="4" t="s">
        <v>616</v>
      </c>
      <c r="D449" s="5">
        <v>6</v>
      </c>
      <c r="E449" s="5" t="s">
        <v>875</v>
      </c>
      <c r="G449" s="7">
        <v>36611</v>
      </c>
      <c r="H449" s="7">
        <v>8835</v>
      </c>
      <c r="I449" s="7">
        <v>40913</v>
      </c>
      <c r="J449" s="7">
        <f t="shared" si="18"/>
        <v>86359</v>
      </c>
      <c r="O449" s="7">
        <f t="shared" si="19"/>
        <v>0</v>
      </c>
      <c r="Q449" s="7">
        <v>498</v>
      </c>
      <c r="R449" s="7">
        <v>1261</v>
      </c>
      <c r="S449" s="7">
        <v>1266</v>
      </c>
      <c r="T449" s="7">
        <f t="shared" si="20"/>
        <v>3025</v>
      </c>
    </row>
    <row r="450" spans="1:20" ht="9.75">
      <c r="A450" s="2" t="s">
        <v>660</v>
      </c>
      <c r="B450" s="2" t="s">
        <v>617</v>
      </c>
      <c r="C450" s="4" t="s">
        <v>618</v>
      </c>
      <c r="D450" s="5">
        <v>7</v>
      </c>
      <c r="E450" s="5" t="s">
        <v>875</v>
      </c>
      <c r="G450" s="7">
        <v>19055</v>
      </c>
      <c r="H450" s="7">
        <v>9783</v>
      </c>
      <c r="I450" s="7">
        <v>25632</v>
      </c>
      <c r="J450" s="7">
        <f t="shared" si="18"/>
        <v>54470</v>
      </c>
      <c r="O450" s="7">
        <f t="shared" si="19"/>
        <v>0</v>
      </c>
      <c r="T450" s="7">
        <f t="shared" si="20"/>
        <v>0</v>
      </c>
    </row>
    <row r="451" spans="1:20" ht="9.75">
      <c r="A451" s="2" t="s">
        <v>660</v>
      </c>
      <c r="B451" s="2" t="s">
        <v>619</v>
      </c>
      <c r="C451" s="4" t="s">
        <v>620</v>
      </c>
      <c r="D451" s="5">
        <v>7</v>
      </c>
      <c r="E451" s="5" t="s">
        <v>875</v>
      </c>
      <c r="G451" s="7">
        <v>20681</v>
      </c>
      <c r="H451" s="7">
        <v>17469</v>
      </c>
      <c r="I451" s="7">
        <v>54155</v>
      </c>
      <c r="J451" s="7">
        <f t="shared" si="18"/>
        <v>92305</v>
      </c>
      <c r="O451" s="7">
        <f t="shared" si="19"/>
        <v>0</v>
      </c>
      <c r="T451" s="7">
        <f t="shared" si="20"/>
        <v>0</v>
      </c>
    </row>
    <row r="452" spans="1:20" ht="9.75">
      <c r="A452" s="2" t="s">
        <v>660</v>
      </c>
      <c r="B452" s="2" t="s">
        <v>621</v>
      </c>
      <c r="C452" s="4" t="s">
        <v>622</v>
      </c>
      <c r="D452" s="5">
        <v>7</v>
      </c>
      <c r="E452" s="5" t="s">
        <v>875</v>
      </c>
      <c r="G452" s="7">
        <v>8120</v>
      </c>
      <c r="H452" s="7">
        <v>5765</v>
      </c>
      <c r="I452" s="7">
        <v>13053</v>
      </c>
      <c r="J452" s="7">
        <f aca="true" t="shared" si="21" ref="J452:J515">SUM(F452:I452)</f>
        <v>26938</v>
      </c>
      <c r="O452" s="7">
        <f aca="true" t="shared" si="22" ref="O452:O515">SUM(K452:N452)</f>
        <v>0</v>
      </c>
      <c r="T452" s="7">
        <f aca="true" t="shared" si="23" ref="T452:T515">SUM(P452:S452)</f>
        <v>0</v>
      </c>
    </row>
    <row r="453" spans="1:20" ht="9.75">
      <c r="A453" s="2" t="s">
        <v>660</v>
      </c>
      <c r="B453" s="2" t="s">
        <v>623</v>
      </c>
      <c r="C453" s="4" t="s">
        <v>624</v>
      </c>
      <c r="D453" s="5">
        <v>7</v>
      </c>
      <c r="E453" s="5" t="s">
        <v>875</v>
      </c>
      <c r="G453" s="7">
        <v>11571</v>
      </c>
      <c r="H453" s="7">
        <v>1887</v>
      </c>
      <c r="I453" s="7">
        <v>13142</v>
      </c>
      <c r="J453" s="7">
        <f t="shared" si="21"/>
        <v>26600</v>
      </c>
      <c r="O453" s="7">
        <f t="shared" si="22"/>
        <v>0</v>
      </c>
      <c r="T453" s="7">
        <f t="shared" si="23"/>
        <v>0</v>
      </c>
    </row>
    <row r="454" spans="1:20" ht="9.75">
      <c r="A454" s="2" t="s">
        <v>660</v>
      </c>
      <c r="B454" s="2" t="s">
        <v>625</v>
      </c>
      <c r="C454" s="4" t="s">
        <v>626</v>
      </c>
      <c r="D454" s="5">
        <v>7</v>
      </c>
      <c r="E454" s="5" t="s">
        <v>875</v>
      </c>
      <c r="G454" s="7">
        <v>32857</v>
      </c>
      <c r="H454" s="7">
        <v>16509</v>
      </c>
      <c r="I454" s="7">
        <v>45065</v>
      </c>
      <c r="J454" s="7">
        <f t="shared" si="21"/>
        <v>94431</v>
      </c>
      <c r="O454" s="7">
        <f t="shared" si="22"/>
        <v>0</v>
      </c>
      <c r="T454" s="7">
        <f t="shared" si="23"/>
        <v>0</v>
      </c>
    </row>
    <row r="455" spans="1:20" ht="9.75">
      <c r="A455" s="2" t="s">
        <v>660</v>
      </c>
      <c r="B455" s="2" t="s">
        <v>627</v>
      </c>
      <c r="C455" s="4" t="s">
        <v>628</v>
      </c>
      <c r="D455" s="5">
        <v>7</v>
      </c>
      <c r="E455" s="5" t="s">
        <v>875</v>
      </c>
      <c r="G455" s="7">
        <v>77310</v>
      </c>
      <c r="H455" s="7">
        <v>41701</v>
      </c>
      <c r="I455" s="7">
        <v>102586</v>
      </c>
      <c r="J455" s="7">
        <f t="shared" si="21"/>
        <v>221597</v>
      </c>
      <c r="O455" s="7">
        <f t="shared" si="22"/>
        <v>0</v>
      </c>
      <c r="T455" s="7">
        <f t="shared" si="23"/>
        <v>0</v>
      </c>
    </row>
    <row r="456" spans="1:20" ht="9.75">
      <c r="A456" s="2" t="s">
        <v>660</v>
      </c>
      <c r="B456" s="2" t="s">
        <v>629</v>
      </c>
      <c r="C456" s="4" t="s">
        <v>630</v>
      </c>
      <c r="D456" s="5">
        <v>7</v>
      </c>
      <c r="E456" s="5" t="s">
        <v>875</v>
      </c>
      <c r="G456" s="7">
        <v>31210</v>
      </c>
      <c r="H456" s="7">
        <v>13672</v>
      </c>
      <c r="I456" s="7">
        <v>50256</v>
      </c>
      <c r="J456" s="7">
        <f t="shared" si="21"/>
        <v>95138</v>
      </c>
      <c r="O456" s="7">
        <f t="shared" si="22"/>
        <v>0</v>
      </c>
      <c r="T456" s="7">
        <f t="shared" si="23"/>
        <v>0</v>
      </c>
    </row>
    <row r="457" spans="1:20" ht="9.75">
      <c r="A457" s="2" t="s">
        <v>660</v>
      </c>
      <c r="B457" s="2" t="s">
        <v>631</v>
      </c>
      <c r="C457" s="4" t="s">
        <v>632</v>
      </c>
      <c r="D457" s="5">
        <v>7</v>
      </c>
      <c r="E457" s="5" t="s">
        <v>875</v>
      </c>
      <c r="G457" s="7">
        <v>79761</v>
      </c>
      <c r="H457" s="7">
        <v>40773</v>
      </c>
      <c r="I457" s="7">
        <v>108188</v>
      </c>
      <c r="J457" s="7">
        <f t="shared" si="21"/>
        <v>228722</v>
      </c>
      <c r="O457" s="7">
        <f t="shared" si="22"/>
        <v>0</v>
      </c>
      <c r="T457" s="7">
        <f t="shared" si="23"/>
        <v>0</v>
      </c>
    </row>
    <row r="458" spans="1:20" ht="9.75">
      <c r="A458" s="2" t="s">
        <v>660</v>
      </c>
      <c r="B458" s="2" t="s">
        <v>633</v>
      </c>
      <c r="C458" s="4" t="s">
        <v>634</v>
      </c>
      <c r="D458" s="5">
        <v>7</v>
      </c>
      <c r="E458" s="5" t="s">
        <v>875</v>
      </c>
      <c r="G458" s="7">
        <v>18196</v>
      </c>
      <c r="H458" s="7">
        <v>10986</v>
      </c>
      <c r="I458" s="7">
        <v>29049</v>
      </c>
      <c r="J458" s="7">
        <f t="shared" si="21"/>
        <v>58231</v>
      </c>
      <c r="O458" s="7">
        <f t="shared" si="22"/>
        <v>0</v>
      </c>
      <c r="T458" s="7">
        <f t="shared" si="23"/>
        <v>0</v>
      </c>
    </row>
    <row r="459" spans="1:20" ht="9.75">
      <c r="A459" s="2" t="s">
        <v>660</v>
      </c>
      <c r="B459" s="2" t="s">
        <v>635</v>
      </c>
      <c r="C459" s="4" t="s">
        <v>636</v>
      </c>
      <c r="D459" s="5">
        <v>7</v>
      </c>
      <c r="E459" s="5" t="s">
        <v>875</v>
      </c>
      <c r="G459" s="7">
        <v>29417</v>
      </c>
      <c r="H459" s="7">
        <v>16538</v>
      </c>
      <c r="I459" s="7">
        <v>43167</v>
      </c>
      <c r="J459" s="7">
        <f t="shared" si="21"/>
        <v>89122</v>
      </c>
      <c r="O459" s="7">
        <f t="shared" si="22"/>
        <v>0</v>
      </c>
      <c r="T459" s="7">
        <f t="shared" si="23"/>
        <v>0</v>
      </c>
    </row>
    <row r="460" spans="1:20" ht="9.75">
      <c r="A460" s="2" t="s">
        <v>660</v>
      </c>
      <c r="B460" s="2" t="s">
        <v>637</v>
      </c>
      <c r="C460" s="4" t="s">
        <v>638</v>
      </c>
      <c r="D460" s="5">
        <v>7</v>
      </c>
      <c r="E460" s="5" t="s">
        <v>875</v>
      </c>
      <c r="G460" s="7">
        <v>25368</v>
      </c>
      <c r="H460" s="7">
        <v>12607</v>
      </c>
      <c r="I460" s="7">
        <v>44130</v>
      </c>
      <c r="J460" s="7">
        <f t="shared" si="21"/>
        <v>82105</v>
      </c>
      <c r="O460" s="7">
        <f t="shared" si="22"/>
        <v>0</v>
      </c>
      <c r="T460" s="7">
        <f t="shared" si="23"/>
        <v>0</v>
      </c>
    </row>
    <row r="461" spans="1:20" ht="9.75">
      <c r="A461" s="2" t="s">
        <v>660</v>
      </c>
      <c r="B461" s="2" t="s">
        <v>639</v>
      </c>
      <c r="C461" s="4" t="s">
        <v>640</v>
      </c>
      <c r="D461" s="5">
        <v>7</v>
      </c>
      <c r="E461" s="5" t="s">
        <v>875</v>
      </c>
      <c r="G461" s="7">
        <v>13340</v>
      </c>
      <c r="H461" s="7">
        <v>5812</v>
      </c>
      <c r="I461" s="7">
        <v>15329</v>
      </c>
      <c r="J461" s="7">
        <f t="shared" si="21"/>
        <v>34481</v>
      </c>
      <c r="O461" s="7">
        <f t="shared" si="22"/>
        <v>0</v>
      </c>
      <c r="T461" s="7">
        <f t="shared" si="23"/>
        <v>0</v>
      </c>
    </row>
    <row r="462" spans="1:20" ht="9.75">
      <c r="A462" s="2" t="s">
        <v>660</v>
      </c>
      <c r="B462" s="2" t="s">
        <v>641</v>
      </c>
      <c r="C462" s="4" t="s">
        <v>642</v>
      </c>
      <c r="D462" s="5">
        <v>7</v>
      </c>
      <c r="E462" s="5" t="s">
        <v>875</v>
      </c>
      <c r="G462" s="7">
        <v>30795</v>
      </c>
      <c r="H462" s="7">
        <v>13787</v>
      </c>
      <c r="I462" s="7">
        <v>47371</v>
      </c>
      <c r="J462" s="7">
        <f t="shared" si="21"/>
        <v>91953</v>
      </c>
      <c r="O462" s="7">
        <f t="shared" si="22"/>
        <v>0</v>
      </c>
      <c r="T462" s="7">
        <f t="shared" si="23"/>
        <v>0</v>
      </c>
    </row>
    <row r="463" spans="1:20" ht="9.75">
      <c r="A463" s="2" t="s">
        <v>660</v>
      </c>
      <c r="B463" s="2" t="s">
        <v>643</v>
      </c>
      <c r="C463" s="4" t="s">
        <v>644</v>
      </c>
      <c r="D463" s="5">
        <v>7</v>
      </c>
      <c r="E463" s="5" t="s">
        <v>875</v>
      </c>
      <c r="G463" s="7">
        <v>75440</v>
      </c>
      <c r="H463" s="7">
        <v>43808</v>
      </c>
      <c r="I463" s="7">
        <v>97375</v>
      </c>
      <c r="J463" s="7">
        <f t="shared" si="21"/>
        <v>216623</v>
      </c>
      <c r="O463" s="7">
        <f t="shared" si="22"/>
        <v>0</v>
      </c>
      <c r="T463" s="7">
        <f t="shared" si="23"/>
        <v>0</v>
      </c>
    </row>
    <row r="464" spans="1:20" ht="9.75">
      <c r="A464" s="2" t="s">
        <v>660</v>
      </c>
      <c r="B464" s="2" t="s">
        <v>645</v>
      </c>
      <c r="C464" s="4" t="s">
        <v>646</v>
      </c>
      <c r="D464" s="5">
        <v>7</v>
      </c>
      <c r="E464" s="5" t="s">
        <v>875</v>
      </c>
      <c r="G464" s="7">
        <v>7701</v>
      </c>
      <c r="H464" s="7">
        <v>1885</v>
      </c>
      <c r="I464" s="7">
        <v>8459</v>
      </c>
      <c r="J464" s="7">
        <f t="shared" si="21"/>
        <v>18045</v>
      </c>
      <c r="O464" s="7">
        <f t="shared" si="22"/>
        <v>0</v>
      </c>
      <c r="T464" s="7">
        <f t="shared" si="23"/>
        <v>0</v>
      </c>
    </row>
    <row r="465" spans="1:20" ht="9.75">
      <c r="A465" s="2" t="s">
        <v>660</v>
      </c>
      <c r="B465" s="2" t="s">
        <v>647</v>
      </c>
      <c r="C465" s="4" t="s">
        <v>648</v>
      </c>
      <c r="D465" s="5">
        <v>7</v>
      </c>
      <c r="E465" s="5" t="s">
        <v>875</v>
      </c>
      <c r="G465" s="7">
        <v>7667</v>
      </c>
      <c r="H465" s="7">
        <v>1033</v>
      </c>
      <c r="I465" s="7">
        <v>8213</v>
      </c>
      <c r="J465" s="7">
        <f t="shared" si="21"/>
        <v>16913</v>
      </c>
      <c r="O465" s="7">
        <f t="shared" si="22"/>
        <v>0</v>
      </c>
      <c r="T465" s="7">
        <f t="shared" si="23"/>
        <v>0</v>
      </c>
    </row>
    <row r="466" spans="1:20" ht="9.75">
      <c r="A466" s="2" t="s">
        <v>660</v>
      </c>
      <c r="B466" s="2" t="s">
        <v>649</v>
      </c>
      <c r="C466" s="4" t="s">
        <v>650</v>
      </c>
      <c r="D466" s="5">
        <v>7</v>
      </c>
      <c r="E466" s="5" t="s">
        <v>875</v>
      </c>
      <c r="G466" s="7">
        <v>6103</v>
      </c>
      <c r="H466" s="7">
        <v>1242</v>
      </c>
      <c r="I466" s="7">
        <v>6995</v>
      </c>
      <c r="J466" s="7">
        <f t="shared" si="21"/>
        <v>14340</v>
      </c>
      <c r="O466" s="7">
        <f t="shared" si="22"/>
        <v>0</v>
      </c>
      <c r="T466" s="7">
        <f t="shared" si="23"/>
        <v>0</v>
      </c>
    </row>
    <row r="467" spans="1:20" ht="9.75">
      <c r="A467" s="2" t="s">
        <v>660</v>
      </c>
      <c r="B467" s="2" t="s">
        <v>651</v>
      </c>
      <c r="C467" s="4" t="s">
        <v>652</v>
      </c>
      <c r="D467" s="5">
        <v>7</v>
      </c>
      <c r="E467" s="5" t="s">
        <v>875</v>
      </c>
      <c r="G467" s="7">
        <v>11129</v>
      </c>
      <c r="H467" s="7">
        <v>3133</v>
      </c>
      <c r="I467" s="7">
        <v>11399</v>
      </c>
      <c r="J467" s="7">
        <f t="shared" si="21"/>
        <v>25661</v>
      </c>
      <c r="O467" s="7">
        <f t="shared" si="22"/>
        <v>0</v>
      </c>
      <c r="T467" s="7">
        <f t="shared" si="23"/>
        <v>0</v>
      </c>
    </row>
    <row r="468" spans="1:20" ht="9.75">
      <c r="A468" s="2" t="s">
        <v>660</v>
      </c>
      <c r="B468" s="2" t="s">
        <v>653</v>
      </c>
      <c r="C468" s="4" t="s">
        <v>654</v>
      </c>
      <c r="D468" s="5">
        <v>7</v>
      </c>
      <c r="E468" s="5" t="s">
        <v>875</v>
      </c>
      <c r="G468" s="7">
        <v>2787</v>
      </c>
      <c r="H468" s="7">
        <v>261</v>
      </c>
      <c r="I468" s="7">
        <v>2551</v>
      </c>
      <c r="J468" s="7">
        <f t="shared" si="21"/>
        <v>5599</v>
      </c>
      <c r="O468" s="7">
        <f t="shared" si="22"/>
        <v>0</v>
      </c>
      <c r="T468" s="7">
        <f t="shared" si="23"/>
        <v>0</v>
      </c>
    </row>
    <row r="469" spans="1:20" ht="9.75">
      <c r="A469" s="2" t="s">
        <v>660</v>
      </c>
      <c r="B469" s="2" t="s">
        <v>655</v>
      </c>
      <c r="C469" s="4" t="s">
        <v>656</v>
      </c>
      <c r="D469" s="5">
        <v>7</v>
      </c>
      <c r="E469" s="5" t="s">
        <v>875</v>
      </c>
      <c r="G469" s="7">
        <v>5808</v>
      </c>
      <c r="H469" s="7">
        <v>3589</v>
      </c>
      <c r="I469" s="7">
        <v>5927</v>
      </c>
      <c r="J469" s="7">
        <f t="shared" si="21"/>
        <v>15324</v>
      </c>
      <c r="O469" s="7">
        <f t="shared" si="22"/>
        <v>0</v>
      </c>
      <c r="T469" s="7">
        <f t="shared" si="23"/>
        <v>0</v>
      </c>
    </row>
    <row r="470" spans="1:20" ht="9.75">
      <c r="A470" s="2" t="s">
        <v>660</v>
      </c>
      <c r="B470" s="2" t="s">
        <v>657</v>
      </c>
      <c r="C470" s="4" t="s">
        <v>658</v>
      </c>
      <c r="D470" s="5">
        <v>7</v>
      </c>
      <c r="E470" s="5" t="s">
        <v>875</v>
      </c>
      <c r="G470" s="7">
        <v>30306</v>
      </c>
      <c r="H470" s="7">
        <v>13800</v>
      </c>
      <c r="I470" s="7">
        <v>43128</v>
      </c>
      <c r="J470" s="7">
        <f t="shared" si="21"/>
        <v>87234</v>
      </c>
      <c r="O470" s="7">
        <f t="shared" si="22"/>
        <v>0</v>
      </c>
      <c r="T470" s="7">
        <f t="shared" si="23"/>
        <v>0</v>
      </c>
    </row>
    <row r="471" spans="1:20" ht="9.75">
      <c r="A471" s="2" t="s">
        <v>714</v>
      </c>
      <c r="B471" s="2" t="s">
        <v>661</v>
      </c>
      <c r="C471" s="4">
        <v>221759</v>
      </c>
      <c r="D471" s="5">
        <v>1</v>
      </c>
      <c r="E471" s="5" t="s">
        <v>875</v>
      </c>
      <c r="G471" s="7">
        <v>226817</v>
      </c>
      <c r="H471" s="7">
        <v>42528</v>
      </c>
      <c r="I471" s="7">
        <v>262114</v>
      </c>
      <c r="J471" s="7">
        <f t="shared" si="21"/>
        <v>531459</v>
      </c>
      <c r="O471" s="7">
        <f t="shared" si="22"/>
        <v>0</v>
      </c>
      <c r="Q471" s="7">
        <v>50948</v>
      </c>
      <c r="R471" s="7">
        <v>22194</v>
      </c>
      <c r="S471" s="7">
        <v>54291</v>
      </c>
      <c r="T471" s="7">
        <f t="shared" si="23"/>
        <v>127433</v>
      </c>
    </row>
    <row r="472" spans="1:20" ht="9.75">
      <c r="A472" s="2" t="s">
        <v>714</v>
      </c>
      <c r="B472" s="2" t="s">
        <v>662</v>
      </c>
      <c r="C472" s="4">
        <v>220862</v>
      </c>
      <c r="D472" s="5">
        <v>2</v>
      </c>
      <c r="E472" s="5" t="s">
        <v>875</v>
      </c>
      <c r="G472" s="7">
        <v>168581</v>
      </c>
      <c r="H472" s="7">
        <v>43201</v>
      </c>
      <c r="I472" s="7">
        <v>187803</v>
      </c>
      <c r="J472" s="7">
        <f t="shared" si="21"/>
        <v>399585</v>
      </c>
      <c r="O472" s="7">
        <f t="shared" si="22"/>
        <v>0</v>
      </c>
      <c r="Q472" s="7">
        <v>37928</v>
      </c>
      <c r="R472" s="7">
        <v>14526</v>
      </c>
      <c r="S472" s="7">
        <v>39011</v>
      </c>
      <c r="T472" s="7">
        <f t="shared" si="23"/>
        <v>91465</v>
      </c>
    </row>
    <row r="473" spans="1:20" ht="9.75">
      <c r="A473" s="2" t="s">
        <v>714</v>
      </c>
      <c r="B473" s="2" t="s">
        <v>663</v>
      </c>
      <c r="C473" s="4">
        <v>220075</v>
      </c>
      <c r="D473" s="5">
        <v>3</v>
      </c>
      <c r="E473" s="5" t="s">
        <v>875</v>
      </c>
      <c r="G473" s="7">
        <v>111911</v>
      </c>
      <c r="H473" s="7">
        <v>24384</v>
      </c>
      <c r="I473" s="7">
        <v>127272</v>
      </c>
      <c r="J473" s="7">
        <f t="shared" si="21"/>
        <v>263567</v>
      </c>
      <c r="O473" s="7">
        <f t="shared" si="22"/>
        <v>0</v>
      </c>
      <c r="Q473" s="7">
        <v>12426</v>
      </c>
      <c r="R473" s="7">
        <v>6448</v>
      </c>
      <c r="S473" s="7">
        <v>12770</v>
      </c>
      <c r="T473" s="7">
        <f t="shared" si="23"/>
        <v>31644</v>
      </c>
    </row>
    <row r="474" spans="1:20" ht="9.75">
      <c r="A474" s="2" t="s">
        <v>714</v>
      </c>
      <c r="B474" s="2" t="s">
        <v>664</v>
      </c>
      <c r="C474" s="4">
        <v>220978</v>
      </c>
      <c r="D474" s="5">
        <v>3</v>
      </c>
      <c r="E474" s="5" t="s">
        <v>875</v>
      </c>
      <c r="G474" s="7">
        <v>196874</v>
      </c>
      <c r="H474" s="7">
        <v>43507</v>
      </c>
      <c r="I474" s="7">
        <v>219692</v>
      </c>
      <c r="J474" s="7">
        <f t="shared" si="21"/>
        <v>460073</v>
      </c>
      <c r="O474" s="7">
        <f t="shared" si="22"/>
        <v>0</v>
      </c>
      <c r="Q474" s="7">
        <v>11345</v>
      </c>
      <c r="R474" s="7">
        <v>7761</v>
      </c>
      <c r="S474" s="7">
        <v>12111</v>
      </c>
      <c r="T474" s="7">
        <f t="shared" si="23"/>
        <v>31217</v>
      </c>
    </row>
    <row r="475" spans="1:20" ht="9.75">
      <c r="A475" s="2" t="s">
        <v>714</v>
      </c>
      <c r="B475" s="2" t="s">
        <v>665</v>
      </c>
      <c r="C475" s="4">
        <v>221838</v>
      </c>
      <c r="D475" s="5">
        <v>3</v>
      </c>
      <c r="E475" s="5" t="s">
        <v>875</v>
      </c>
      <c r="G475" s="7">
        <v>89713</v>
      </c>
      <c r="H475" s="7">
        <v>15605</v>
      </c>
      <c r="I475" s="7">
        <v>97113</v>
      </c>
      <c r="J475" s="7">
        <f t="shared" si="21"/>
        <v>202431</v>
      </c>
      <c r="O475" s="7">
        <f t="shared" si="22"/>
        <v>0</v>
      </c>
      <c r="Q475" s="7">
        <v>11093</v>
      </c>
      <c r="R475" s="7">
        <v>6922</v>
      </c>
      <c r="S475" s="7">
        <v>10906</v>
      </c>
      <c r="T475" s="7">
        <f t="shared" si="23"/>
        <v>28921</v>
      </c>
    </row>
    <row r="476" spans="1:20" ht="9.75">
      <c r="A476" s="2" t="s">
        <v>714</v>
      </c>
      <c r="B476" s="2" t="s">
        <v>666</v>
      </c>
      <c r="C476" s="4">
        <v>219602</v>
      </c>
      <c r="D476" s="5">
        <v>4</v>
      </c>
      <c r="E476" s="5" t="s">
        <v>875</v>
      </c>
      <c r="G476" s="7">
        <v>69612</v>
      </c>
      <c r="H476" s="7">
        <v>20057</v>
      </c>
      <c r="I476" s="7">
        <v>82295</v>
      </c>
      <c r="J476" s="7">
        <f t="shared" si="21"/>
        <v>171964</v>
      </c>
      <c r="O476" s="7">
        <f t="shared" si="22"/>
        <v>0</v>
      </c>
      <c r="Q476" s="7">
        <v>2967</v>
      </c>
      <c r="R476" s="7">
        <v>1802</v>
      </c>
      <c r="S476" s="7">
        <v>3956</v>
      </c>
      <c r="T476" s="7">
        <f t="shared" si="23"/>
        <v>8725</v>
      </c>
    </row>
    <row r="477" spans="1:20" ht="9.75">
      <c r="A477" s="2" t="s">
        <v>714</v>
      </c>
      <c r="B477" s="2" t="s">
        <v>667</v>
      </c>
      <c r="C477" s="4">
        <v>221847</v>
      </c>
      <c r="D477" s="5">
        <v>4</v>
      </c>
      <c r="E477" s="5" t="s">
        <v>875</v>
      </c>
      <c r="G477" s="7">
        <v>88903</v>
      </c>
      <c r="H477" s="7">
        <v>12962</v>
      </c>
      <c r="I477" s="7">
        <v>96304</v>
      </c>
      <c r="J477" s="7">
        <f t="shared" si="21"/>
        <v>198169</v>
      </c>
      <c r="O477" s="7">
        <f t="shared" si="22"/>
        <v>0</v>
      </c>
      <c r="Q477" s="7">
        <v>7487</v>
      </c>
      <c r="R477" s="7">
        <v>4589</v>
      </c>
      <c r="S477" s="7">
        <v>8296</v>
      </c>
      <c r="T477" s="7">
        <f t="shared" si="23"/>
        <v>20372</v>
      </c>
    </row>
    <row r="478" spans="1:20" ht="9.75">
      <c r="A478" s="2" t="s">
        <v>714</v>
      </c>
      <c r="B478" s="2" t="s">
        <v>668</v>
      </c>
      <c r="C478" s="4">
        <v>221740</v>
      </c>
      <c r="D478" s="5">
        <v>4</v>
      </c>
      <c r="E478" s="5" t="s">
        <v>875</v>
      </c>
      <c r="G478" s="7">
        <v>85227</v>
      </c>
      <c r="H478" s="7">
        <v>20114</v>
      </c>
      <c r="I478" s="7">
        <v>94647</v>
      </c>
      <c r="J478" s="7">
        <f t="shared" si="21"/>
        <v>199988</v>
      </c>
      <c r="O478" s="7">
        <f t="shared" si="22"/>
        <v>0</v>
      </c>
      <c r="Q478" s="7">
        <v>7585</v>
      </c>
      <c r="R478" s="7">
        <v>4734</v>
      </c>
      <c r="S478" s="7">
        <v>8768</v>
      </c>
      <c r="T478" s="7">
        <f t="shared" si="23"/>
        <v>21087</v>
      </c>
    </row>
    <row r="479" spans="1:20" ht="9.75">
      <c r="A479" s="2" t="s">
        <v>714</v>
      </c>
      <c r="B479" s="2" t="s">
        <v>669</v>
      </c>
      <c r="C479" s="4">
        <v>221768</v>
      </c>
      <c r="D479" s="5">
        <v>5</v>
      </c>
      <c r="E479" s="5" t="s">
        <v>875</v>
      </c>
      <c r="G479" s="7">
        <v>71770</v>
      </c>
      <c r="H479" s="7">
        <v>12173</v>
      </c>
      <c r="I479" s="7">
        <v>79892</v>
      </c>
      <c r="J479" s="7">
        <f t="shared" si="21"/>
        <v>163835</v>
      </c>
      <c r="O479" s="7">
        <f t="shared" si="22"/>
        <v>0</v>
      </c>
      <c r="Q479" s="7">
        <v>2135</v>
      </c>
      <c r="R479" s="7">
        <v>1903</v>
      </c>
      <c r="S479" s="7">
        <v>1843</v>
      </c>
      <c r="T479" s="7">
        <f t="shared" si="23"/>
        <v>5881</v>
      </c>
    </row>
    <row r="480" spans="1:20" ht="9.75">
      <c r="A480" s="2" t="s">
        <v>714</v>
      </c>
      <c r="B480" s="2" t="s">
        <v>670</v>
      </c>
      <c r="C480" s="4">
        <v>219824</v>
      </c>
      <c r="D480" s="5">
        <v>7</v>
      </c>
      <c r="E480" s="5" t="s">
        <v>875</v>
      </c>
      <c r="G480" s="7">
        <v>64149</v>
      </c>
      <c r="H480" s="7">
        <v>15539</v>
      </c>
      <c r="I480" s="7">
        <v>77104</v>
      </c>
      <c r="J480" s="7">
        <f t="shared" si="21"/>
        <v>156792</v>
      </c>
      <c r="O480" s="7">
        <f t="shared" si="22"/>
        <v>0</v>
      </c>
      <c r="T480" s="7">
        <f t="shared" si="23"/>
        <v>0</v>
      </c>
    </row>
    <row r="481" spans="1:20" ht="9.75">
      <c r="A481" s="2" t="s">
        <v>714</v>
      </c>
      <c r="B481" s="2" t="s">
        <v>671</v>
      </c>
      <c r="C481" s="4">
        <v>219879</v>
      </c>
      <c r="D481" s="5">
        <v>7</v>
      </c>
      <c r="E481" s="5" t="s">
        <v>875</v>
      </c>
      <c r="G481" s="7">
        <v>28843</v>
      </c>
      <c r="H481" s="7">
        <v>4244</v>
      </c>
      <c r="I481" s="7">
        <v>32633</v>
      </c>
      <c r="J481" s="7">
        <f t="shared" si="21"/>
        <v>65720</v>
      </c>
      <c r="O481" s="7">
        <f t="shared" si="22"/>
        <v>0</v>
      </c>
      <c r="T481" s="7">
        <f t="shared" si="23"/>
        <v>0</v>
      </c>
    </row>
    <row r="482" spans="1:20" ht="9.75">
      <c r="A482" s="2" t="s">
        <v>714</v>
      </c>
      <c r="B482" s="2" t="s">
        <v>672</v>
      </c>
      <c r="C482" s="4">
        <v>219888</v>
      </c>
      <c r="D482" s="5">
        <v>7</v>
      </c>
      <c r="E482" s="5" t="s">
        <v>875</v>
      </c>
      <c r="G482" s="7">
        <v>38324</v>
      </c>
      <c r="H482" s="7">
        <v>8870</v>
      </c>
      <c r="I482" s="7">
        <v>44200</v>
      </c>
      <c r="J482" s="7">
        <f t="shared" si="21"/>
        <v>91394</v>
      </c>
      <c r="O482" s="7">
        <f t="shared" si="22"/>
        <v>0</v>
      </c>
      <c r="T482" s="7">
        <f t="shared" si="23"/>
        <v>0</v>
      </c>
    </row>
    <row r="483" spans="1:20" ht="9.75">
      <c r="A483" s="2" t="s">
        <v>714</v>
      </c>
      <c r="B483" s="2" t="s">
        <v>673</v>
      </c>
      <c r="C483" s="4">
        <v>220057</v>
      </c>
      <c r="D483" s="5">
        <v>7</v>
      </c>
      <c r="E483" s="5" t="s">
        <v>875</v>
      </c>
      <c r="G483" s="7">
        <v>21052</v>
      </c>
      <c r="H483" s="7">
        <v>2518</v>
      </c>
      <c r="I483" s="7">
        <v>22829</v>
      </c>
      <c r="J483" s="7">
        <f t="shared" si="21"/>
        <v>46399</v>
      </c>
      <c r="O483" s="7">
        <f t="shared" si="22"/>
        <v>0</v>
      </c>
      <c r="T483" s="7">
        <f t="shared" si="23"/>
        <v>0</v>
      </c>
    </row>
    <row r="484" spans="1:20" ht="9.75">
      <c r="A484" s="2" t="s">
        <v>714</v>
      </c>
      <c r="B484" s="2" t="s">
        <v>674</v>
      </c>
      <c r="C484" s="4">
        <v>220400</v>
      </c>
      <c r="D484" s="5">
        <v>7</v>
      </c>
      <c r="E484" s="5" t="s">
        <v>875</v>
      </c>
      <c r="G484" s="7">
        <v>31052</v>
      </c>
      <c r="H484" s="7">
        <v>9059</v>
      </c>
      <c r="I484" s="7">
        <v>36245</v>
      </c>
      <c r="J484" s="7">
        <f t="shared" si="21"/>
        <v>76356</v>
      </c>
      <c r="O484" s="7">
        <f t="shared" si="22"/>
        <v>0</v>
      </c>
      <c r="T484" s="7">
        <f t="shared" si="23"/>
        <v>0</v>
      </c>
    </row>
    <row r="485" spans="1:20" ht="9.75">
      <c r="A485" s="2" t="s">
        <v>714</v>
      </c>
      <c r="B485" s="2" t="s">
        <v>675</v>
      </c>
      <c r="C485" s="4">
        <v>221096</v>
      </c>
      <c r="D485" s="5">
        <v>7</v>
      </c>
      <c r="E485" s="5" t="s">
        <v>875</v>
      </c>
      <c r="G485" s="7">
        <v>30477</v>
      </c>
      <c r="H485" s="7">
        <v>4231</v>
      </c>
      <c r="I485" s="7">
        <v>34101</v>
      </c>
      <c r="J485" s="7">
        <f t="shared" si="21"/>
        <v>68809</v>
      </c>
      <c r="O485" s="7">
        <f t="shared" si="22"/>
        <v>0</v>
      </c>
      <c r="T485" s="7">
        <f t="shared" si="23"/>
        <v>0</v>
      </c>
    </row>
    <row r="486" spans="1:20" ht="9.75">
      <c r="A486" s="2" t="s">
        <v>714</v>
      </c>
      <c r="B486" s="2" t="s">
        <v>676</v>
      </c>
      <c r="C486" s="4">
        <v>221184</v>
      </c>
      <c r="D486" s="5">
        <v>7</v>
      </c>
      <c r="E486" s="5" t="s">
        <v>875</v>
      </c>
      <c r="G486" s="7">
        <v>47008</v>
      </c>
      <c r="H486" s="7">
        <v>12608</v>
      </c>
      <c r="I486" s="7">
        <v>52387</v>
      </c>
      <c r="J486" s="7">
        <f t="shared" si="21"/>
        <v>112003</v>
      </c>
      <c r="O486" s="7">
        <f t="shared" si="22"/>
        <v>0</v>
      </c>
      <c r="T486" s="7">
        <f t="shared" si="23"/>
        <v>0</v>
      </c>
    </row>
    <row r="487" spans="1:20" ht="9.75">
      <c r="A487" s="2" t="s">
        <v>714</v>
      </c>
      <c r="B487" s="2" t="s">
        <v>677</v>
      </c>
      <c r="C487" s="4">
        <v>221908</v>
      </c>
      <c r="D487" s="5">
        <v>7</v>
      </c>
      <c r="E487" s="5" t="s">
        <v>875</v>
      </c>
      <c r="G487" s="7">
        <v>34203</v>
      </c>
      <c r="H487" s="7">
        <v>6202</v>
      </c>
      <c r="I487" s="7">
        <v>37689</v>
      </c>
      <c r="J487" s="7">
        <f t="shared" si="21"/>
        <v>78094</v>
      </c>
      <c r="O487" s="7">
        <f t="shared" si="22"/>
        <v>0</v>
      </c>
      <c r="T487" s="7">
        <f t="shared" si="23"/>
        <v>0</v>
      </c>
    </row>
    <row r="488" spans="1:20" ht="9.75">
      <c r="A488" s="2" t="s">
        <v>714</v>
      </c>
      <c r="B488" s="2" t="s">
        <v>678</v>
      </c>
      <c r="C488" s="4">
        <v>221642</v>
      </c>
      <c r="D488" s="5">
        <v>7</v>
      </c>
      <c r="E488" s="5" t="s">
        <v>875</v>
      </c>
      <c r="G488" s="7">
        <v>71091</v>
      </c>
      <c r="H488" s="7">
        <v>11837</v>
      </c>
      <c r="I488" s="7">
        <v>78863</v>
      </c>
      <c r="J488" s="7">
        <f t="shared" si="21"/>
        <v>161791</v>
      </c>
      <c r="O488" s="7">
        <f t="shared" si="22"/>
        <v>0</v>
      </c>
      <c r="T488" s="7">
        <f t="shared" si="23"/>
        <v>0</v>
      </c>
    </row>
    <row r="489" spans="1:20" ht="9.75">
      <c r="A489" s="2" t="s">
        <v>714</v>
      </c>
      <c r="B489" s="2" t="s">
        <v>679</v>
      </c>
      <c r="C489" s="4">
        <v>221397</v>
      </c>
      <c r="D489" s="5">
        <v>7</v>
      </c>
      <c r="E489" s="5" t="s">
        <v>875</v>
      </c>
      <c r="G489" s="7">
        <v>48821</v>
      </c>
      <c r="H489" s="7">
        <v>6901</v>
      </c>
      <c r="I489" s="7">
        <v>55124</v>
      </c>
      <c r="J489" s="7">
        <f t="shared" si="21"/>
        <v>110846</v>
      </c>
      <c r="O489" s="7">
        <f t="shared" si="22"/>
        <v>0</v>
      </c>
      <c r="T489" s="7">
        <f t="shared" si="23"/>
        <v>0</v>
      </c>
    </row>
    <row r="490" spans="1:20" ht="9.75">
      <c r="A490" s="2" t="s">
        <v>714</v>
      </c>
      <c r="B490" s="2" t="s">
        <v>680</v>
      </c>
      <c r="C490" s="4">
        <v>221485</v>
      </c>
      <c r="D490" s="5">
        <v>7</v>
      </c>
      <c r="E490" s="5" t="s">
        <v>875</v>
      </c>
      <c r="G490" s="7">
        <v>40341</v>
      </c>
      <c r="H490" s="7">
        <v>19887</v>
      </c>
      <c r="I490" s="7">
        <v>43311</v>
      </c>
      <c r="J490" s="7">
        <f t="shared" si="21"/>
        <v>103539</v>
      </c>
      <c r="O490" s="7">
        <f t="shared" si="22"/>
        <v>0</v>
      </c>
      <c r="T490" s="7">
        <f t="shared" si="23"/>
        <v>0</v>
      </c>
    </row>
    <row r="491" spans="1:20" ht="9.75">
      <c r="A491" s="2" t="s">
        <v>714</v>
      </c>
      <c r="B491" s="2" t="s">
        <v>681</v>
      </c>
      <c r="C491" s="4">
        <v>221652</v>
      </c>
      <c r="D491" s="5">
        <v>7</v>
      </c>
      <c r="E491" s="5" t="s">
        <v>875</v>
      </c>
      <c r="G491" s="7">
        <v>64765</v>
      </c>
      <c r="H491" s="7">
        <v>23713</v>
      </c>
      <c r="I491" s="7">
        <v>67086</v>
      </c>
      <c r="J491" s="7">
        <f t="shared" si="21"/>
        <v>155564</v>
      </c>
      <c r="O491" s="7">
        <f t="shared" si="22"/>
        <v>0</v>
      </c>
      <c r="T491" s="7">
        <f t="shared" si="23"/>
        <v>0</v>
      </c>
    </row>
    <row r="492" spans="1:20" ht="9.75">
      <c r="A492" s="2" t="s">
        <v>714</v>
      </c>
      <c r="B492" s="2" t="s">
        <v>682</v>
      </c>
      <c r="C492" s="4">
        <v>222053</v>
      </c>
      <c r="D492" s="5">
        <v>7</v>
      </c>
      <c r="E492" s="5" t="s">
        <v>875</v>
      </c>
      <c r="G492" s="7">
        <v>56445</v>
      </c>
      <c r="H492" s="7">
        <v>14484</v>
      </c>
      <c r="I492" s="7">
        <v>62963</v>
      </c>
      <c r="J492" s="7">
        <f t="shared" si="21"/>
        <v>133892</v>
      </c>
      <c r="O492" s="7">
        <f t="shared" si="22"/>
        <v>0</v>
      </c>
      <c r="T492" s="7">
        <f t="shared" si="23"/>
        <v>0</v>
      </c>
    </row>
    <row r="493" spans="1:20" ht="9.75">
      <c r="A493" s="2" t="s">
        <v>714</v>
      </c>
      <c r="B493" s="2" t="s">
        <v>683</v>
      </c>
      <c r="C493" s="4">
        <v>222062</v>
      </c>
      <c r="D493" s="5">
        <v>7</v>
      </c>
      <c r="E493" s="5" t="s">
        <v>875</v>
      </c>
      <c r="G493" s="7">
        <v>49213</v>
      </c>
      <c r="H493" s="7">
        <v>12518</v>
      </c>
      <c r="I493" s="7">
        <v>54993</v>
      </c>
      <c r="J493" s="7">
        <f t="shared" si="21"/>
        <v>116724</v>
      </c>
      <c r="O493" s="7">
        <f t="shared" si="22"/>
        <v>0</v>
      </c>
      <c r="T493" s="7">
        <f t="shared" si="23"/>
        <v>0</v>
      </c>
    </row>
    <row r="494" spans="1:20" ht="9.75">
      <c r="A494" s="2" t="s">
        <v>714</v>
      </c>
      <c r="B494" s="2" t="s">
        <v>684</v>
      </c>
      <c r="C494" s="4">
        <v>219596</v>
      </c>
      <c r="D494" s="5">
        <v>8</v>
      </c>
      <c r="E494" s="5" t="s">
        <v>875</v>
      </c>
      <c r="J494" s="7">
        <f t="shared" si="21"/>
        <v>0</v>
      </c>
      <c r="K494" s="7">
        <v>46706</v>
      </c>
      <c r="L494" s="7">
        <v>45155</v>
      </c>
      <c r="M494" s="7">
        <v>43477</v>
      </c>
      <c r="N494" s="7">
        <v>48705</v>
      </c>
      <c r="O494" s="7">
        <f t="shared" si="22"/>
        <v>184043</v>
      </c>
      <c r="T494" s="7">
        <f t="shared" si="23"/>
        <v>0</v>
      </c>
    </row>
    <row r="495" spans="1:20" ht="9.75">
      <c r="A495" s="2" t="s">
        <v>714</v>
      </c>
      <c r="B495" s="2" t="s">
        <v>685</v>
      </c>
      <c r="C495" s="4">
        <v>219824</v>
      </c>
      <c r="D495" s="5">
        <v>8</v>
      </c>
      <c r="E495" s="5" t="s">
        <v>875</v>
      </c>
      <c r="J495" s="7">
        <f t="shared" si="21"/>
        <v>0</v>
      </c>
      <c r="K495" s="7">
        <v>0</v>
      </c>
      <c r="L495" s="7">
        <v>183455</v>
      </c>
      <c r="M495" s="7">
        <v>105425</v>
      </c>
      <c r="N495" s="7">
        <v>193086</v>
      </c>
      <c r="O495" s="7">
        <f t="shared" si="22"/>
        <v>481966</v>
      </c>
      <c r="T495" s="7">
        <f t="shared" si="23"/>
        <v>0</v>
      </c>
    </row>
    <row r="496" spans="1:20" ht="9.75">
      <c r="A496" s="2" t="s">
        <v>714</v>
      </c>
      <c r="B496" s="2" t="s">
        <v>686</v>
      </c>
      <c r="C496" s="4">
        <v>219921</v>
      </c>
      <c r="D496" s="5">
        <v>8</v>
      </c>
      <c r="E496" s="5" t="s">
        <v>875</v>
      </c>
      <c r="J496" s="7">
        <f t="shared" si="21"/>
        <v>0</v>
      </c>
      <c r="K496" s="7">
        <v>20151</v>
      </c>
      <c r="L496" s="7">
        <v>18154</v>
      </c>
      <c r="M496" s="7">
        <v>18697</v>
      </c>
      <c r="N496" s="7">
        <v>22114</v>
      </c>
      <c r="O496" s="7">
        <f t="shared" si="22"/>
        <v>79116</v>
      </c>
      <c r="T496" s="7">
        <f t="shared" si="23"/>
        <v>0</v>
      </c>
    </row>
    <row r="497" spans="1:20" ht="9.75">
      <c r="A497" s="2" t="s">
        <v>714</v>
      </c>
      <c r="B497" s="2" t="s">
        <v>687</v>
      </c>
      <c r="C497" s="4">
        <v>221591</v>
      </c>
      <c r="D497" s="5">
        <v>8</v>
      </c>
      <c r="E497" s="5" t="s">
        <v>875</v>
      </c>
      <c r="J497" s="7">
        <f t="shared" si="21"/>
        <v>0</v>
      </c>
      <c r="K497" s="7">
        <v>70233</v>
      </c>
      <c r="L497" s="7">
        <v>69012</v>
      </c>
      <c r="M497" s="7">
        <v>49707</v>
      </c>
      <c r="N497" s="7">
        <v>92336</v>
      </c>
      <c r="O497" s="7">
        <f t="shared" si="22"/>
        <v>281288</v>
      </c>
      <c r="T497" s="7">
        <f t="shared" si="23"/>
        <v>0</v>
      </c>
    </row>
    <row r="498" spans="1:20" ht="9.75">
      <c r="A498" s="2" t="s">
        <v>714</v>
      </c>
      <c r="B498" s="2" t="s">
        <v>688</v>
      </c>
      <c r="C498" s="4">
        <v>221430</v>
      </c>
      <c r="D498" s="5">
        <v>8</v>
      </c>
      <c r="E498" s="5" t="s">
        <v>875</v>
      </c>
      <c r="J498" s="7">
        <f t="shared" si="21"/>
        <v>0</v>
      </c>
      <c r="K498" s="7">
        <v>37929</v>
      </c>
      <c r="L498" s="7">
        <v>35401</v>
      </c>
      <c r="M498" s="7">
        <v>38760</v>
      </c>
      <c r="N498" s="7">
        <v>41225</v>
      </c>
      <c r="O498" s="7">
        <f t="shared" si="22"/>
        <v>153315</v>
      </c>
      <c r="T498" s="7">
        <f t="shared" si="23"/>
        <v>0</v>
      </c>
    </row>
    <row r="499" spans="1:20" ht="9.75">
      <c r="A499" s="2" t="s">
        <v>714</v>
      </c>
      <c r="B499" s="2" t="s">
        <v>689</v>
      </c>
      <c r="C499" s="4">
        <v>219994</v>
      </c>
      <c r="D499" s="5">
        <v>8</v>
      </c>
      <c r="E499" s="5" t="s">
        <v>875</v>
      </c>
      <c r="J499" s="7">
        <f t="shared" si="21"/>
        <v>0</v>
      </c>
      <c r="K499" s="7">
        <v>67581</v>
      </c>
      <c r="L499" s="7">
        <v>68177</v>
      </c>
      <c r="M499" s="7">
        <v>61767</v>
      </c>
      <c r="N499" s="7">
        <v>76784</v>
      </c>
      <c r="O499" s="7">
        <f t="shared" si="22"/>
        <v>274309</v>
      </c>
      <c r="T499" s="7">
        <f t="shared" si="23"/>
        <v>0</v>
      </c>
    </row>
    <row r="500" spans="1:20" ht="9.75">
      <c r="A500" s="2" t="s">
        <v>714</v>
      </c>
      <c r="B500" s="2" t="s">
        <v>690</v>
      </c>
      <c r="C500" s="4">
        <v>220127</v>
      </c>
      <c r="D500" s="5">
        <v>8</v>
      </c>
      <c r="E500" s="5" t="s">
        <v>875</v>
      </c>
      <c r="J500" s="7">
        <f t="shared" si="21"/>
        <v>0</v>
      </c>
      <c r="K500" s="7">
        <v>76462</v>
      </c>
      <c r="L500" s="7">
        <v>79533</v>
      </c>
      <c r="M500" s="7">
        <v>76556</v>
      </c>
      <c r="N500" s="7">
        <v>91342</v>
      </c>
      <c r="O500" s="7">
        <f t="shared" si="22"/>
        <v>323893</v>
      </c>
      <c r="T500" s="7">
        <f t="shared" si="23"/>
        <v>0</v>
      </c>
    </row>
    <row r="501" spans="1:20" ht="9.75">
      <c r="A501" s="2" t="s">
        <v>714</v>
      </c>
      <c r="B501" s="2" t="s">
        <v>691</v>
      </c>
      <c r="C501" s="4">
        <v>220251</v>
      </c>
      <c r="D501" s="5">
        <v>8</v>
      </c>
      <c r="E501" s="5" t="s">
        <v>875</v>
      </c>
      <c r="J501" s="7">
        <f t="shared" si="21"/>
        <v>0</v>
      </c>
      <c r="K501" s="7">
        <v>47860</v>
      </c>
      <c r="L501" s="7">
        <v>47685</v>
      </c>
      <c r="M501" s="7">
        <v>45351</v>
      </c>
      <c r="N501" s="7">
        <v>48642</v>
      </c>
      <c r="O501" s="7">
        <f t="shared" si="22"/>
        <v>189538</v>
      </c>
      <c r="T501" s="7">
        <f t="shared" si="23"/>
        <v>0</v>
      </c>
    </row>
    <row r="502" spans="1:20" ht="9.75">
      <c r="A502" s="2" t="s">
        <v>714</v>
      </c>
      <c r="B502" s="2" t="s">
        <v>692</v>
      </c>
      <c r="C502" s="4">
        <v>220279</v>
      </c>
      <c r="D502" s="5">
        <v>8</v>
      </c>
      <c r="E502" s="5" t="s">
        <v>875</v>
      </c>
      <c r="J502" s="7">
        <f t="shared" si="21"/>
        <v>0</v>
      </c>
      <c r="K502" s="7">
        <v>38020</v>
      </c>
      <c r="L502" s="7">
        <v>38023</v>
      </c>
      <c r="M502" s="7">
        <v>37906</v>
      </c>
      <c r="N502" s="7">
        <v>40825</v>
      </c>
      <c r="O502" s="7">
        <f t="shared" si="22"/>
        <v>154774</v>
      </c>
      <c r="T502" s="7">
        <f t="shared" si="23"/>
        <v>0</v>
      </c>
    </row>
    <row r="503" spans="1:20" ht="9.75">
      <c r="A503" s="2" t="s">
        <v>714</v>
      </c>
      <c r="B503" s="2" t="s">
        <v>693</v>
      </c>
      <c r="C503" s="4">
        <v>220321</v>
      </c>
      <c r="D503" s="5">
        <v>8</v>
      </c>
      <c r="E503" s="5" t="s">
        <v>875</v>
      </c>
      <c r="J503" s="7">
        <f t="shared" si="21"/>
        <v>0</v>
      </c>
      <c r="K503" s="7">
        <v>55659</v>
      </c>
      <c r="L503" s="7">
        <v>43537</v>
      </c>
      <c r="M503" s="7">
        <v>44161</v>
      </c>
      <c r="N503" s="7">
        <v>59244</v>
      </c>
      <c r="O503" s="7">
        <f t="shared" si="22"/>
        <v>202601</v>
      </c>
      <c r="T503" s="7">
        <f t="shared" si="23"/>
        <v>0</v>
      </c>
    </row>
    <row r="504" spans="1:20" ht="9.75">
      <c r="A504" s="2" t="s">
        <v>714</v>
      </c>
      <c r="B504" s="2" t="s">
        <v>694</v>
      </c>
      <c r="C504" s="4">
        <v>220394</v>
      </c>
      <c r="D504" s="5">
        <v>8</v>
      </c>
      <c r="E504" s="5" t="s">
        <v>875</v>
      </c>
      <c r="J504" s="7">
        <f t="shared" si="21"/>
        <v>0</v>
      </c>
      <c r="K504" s="7">
        <v>40940</v>
      </c>
      <c r="L504" s="7">
        <v>37569</v>
      </c>
      <c r="M504" s="7">
        <v>48481</v>
      </c>
      <c r="N504" s="7">
        <v>48970</v>
      </c>
      <c r="O504" s="7">
        <f t="shared" si="22"/>
        <v>175960</v>
      </c>
      <c r="T504" s="7">
        <f t="shared" si="23"/>
        <v>0</v>
      </c>
    </row>
    <row r="505" spans="1:20" ht="9.75">
      <c r="A505" s="2" t="s">
        <v>714</v>
      </c>
      <c r="B505" s="2" t="s">
        <v>695</v>
      </c>
      <c r="C505" s="4">
        <v>221616</v>
      </c>
      <c r="D505" s="5">
        <v>8</v>
      </c>
      <c r="E505" s="5" t="s">
        <v>875</v>
      </c>
      <c r="J505" s="7">
        <f t="shared" si="21"/>
        <v>0</v>
      </c>
      <c r="K505" s="7">
        <v>91600</v>
      </c>
      <c r="L505" s="7">
        <v>96819</v>
      </c>
      <c r="M505" s="7">
        <v>92787</v>
      </c>
      <c r="N505" s="7">
        <v>113429</v>
      </c>
      <c r="O505" s="7">
        <f t="shared" si="22"/>
        <v>394635</v>
      </c>
      <c r="T505" s="7">
        <f t="shared" si="23"/>
        <v>0</v>
      </c>
    </row>
    <row r="506" spans="1:20" ht="9.75">
      <c r="A506" s="2" t="s">
        <v>714</v>
      </c>
      <c r="B506" s="2" t="s">
        <v>696</v>
      </c>
      <c r="C506" s="4">
        <v>221625</v>
      </c>
      <c r="D506" s="5">
        <v>8</v>
      </c>
      <c r="E506" s="5" t="s">
        <v>875</v>
      </c>
      <c r="J506" s="7">
        <f t="shared" si="21"/>
        <v>0</v>
      </c>
      <c r="K506" s="7">
        <v>110472</v>
      </c>
      <c r="L506" s="7">
        <v>125755</v>
      </c>
      <c r="M506" s="7">
        <v>127212</v>
      </c>
      <c r="N506" s="7">
        <v>144178</v>
      </c>
      <c r="O506" s="7">
        <f t="shared" si="22"/>
        <v>507617</v>
      </c>
      <c r="T506" s="7">
        <f t="shared" si="23"/>
        <v>0</v>
      </c>
    </row>
    <row r="507" spans="1:20" ht="9.75">
      <c r="A507" s="2" t="s">
        <v>714</v>
      </c>
      <c r="B507" s="2" t="s">
        <v>697</v>
      </c>
      <c r="C507" s="4">
        <v>220640</v>
      </c>
      <c r="D507" s="5">
        <v>8</v>
      </c>
      <c r="E507" s="5" t="s">
        <v>875</v>
      </c>
      <c r="J507" s="7">
        <f t="shared" si="21"/>
        <v>0</v>
      </c>
      <c r="K507" s="7">
        <v>85129</v>
      </c>
      <c r="L507" s="7">
        <v>83961</v>
      </c>
      <c r="M507" s="7">
        <v>78542</v>
      </c>
      <c r="N507" s="7">
        <v>86111</v>
      </c>
      <c r="O507" s="7">
        <f t="shared" si="22"/>
        <v>333743</v>
      </c>
      <c r="T507" s="7">
        <f t="shared" si="23"/>
        <v>0</v>
      </c>
    </row>
    <row r="508" spans="1:20" ht="9.75">
      <c r="A508" s="2" t="s">
        <v>714</v>
      </c>
      <c r="B508" s="2" t="s">
        <v>698</v>
      </c>
      <c r="C508" s="4">
        <v>220756</v>
      </c>
      <c r="D508" s="5">
        <v>8</v>
      </c>
      <c r="E508" s="5" t="s">
        <v>875</v>
      </c>
      <c r="J508" s="7">
        <f t="shared" si="21"/>
        <v>0</v>
      </c>
      <c r="K508" s="7">
        <v>32756</v>
      </c>
      <c r="L508" s="7">
        <v>33617</v>
      </c>
      <c r="M508" s="7">
        <v>32073</v>
      </c>
      <c r="N508" s="7">
        <v>36873</v>
      </c>
      <c r="O508" s="7">
        <f t="shared" si="22"/>
        <v>135319</v>
      </c>
      <c r="T508" s="7">
        <f t="shared" si="23"/>
        <v>0</v>
      </c>
    </row>
    <row r="509" spans="1:20" ht="9.75">
      <c r="A509" s="2" t="s">
        <v>714</v>
      </c>
      <c r="B509" s="2" t="s">
        <v>699</v>
      </c>
      <c r="C509" s="4">
        <v>221607</v>
      </c>
      <c r="D509" s="5">
        <v>8</v>
      </c>
      <c r="E509" s="5" t="s">
        <v>875</v>
      </c>
      <c r="J509" s="7">
        <f t="shared" si="21"/>
        <v>0</v>
      </c>
      <c r="K509" s="7">
        <v>23048</v>
      </c>
      <c r="L509" s="7">
        <v>25082</v>
      </c>
      <c r="M509" s="7">
        <v>20787</v>
      </c>
      <c r="N509" s="7">
        <v>23961</v>
      </c>
      <c r="O509" s="7">
        <f t="shared" si="22"/>
        <v>92878</v>
      </c>
      <c r="T509" s="7">
        <f t="shared" si="23"/>
        <v>0</v>
      </c>
    </row>
    <row r="510" spans="1:20" ht="9.75">
      <c r="A510" s="2" t="s">
        <v>714</v>
      </c>
      <c r="B510" s="2" t="s">
        <v>700</v>
      </c>
      <c r="C510" s="4">
        <v>220853</v>
      </c>
      <c r="D510" s="5">
        <v>8</v>
      </c>
      <c r="E510" s="5" t="s">
        <v>875</v>
      </c>
      <c r="J510" s="7">
        <f t="shared" si="21"/>
        <v>0</v>
      </c>
      <c r="K510" s="7">
        <v>132820</v>
      </c>
      <c r="L510" s="7">
        <v>130691</v>
      </c>
      <c r="M510" s="7">
        <v>144257</v>
      </c>
      <c r="N510" s="7">
        <v>159199</v>
      </c>
      <c r="O510" s="7">
        <f t="shared" si="22"/>
        <v>566967</v>
      </c>
      <c r="T510" s="7">
        <f t="shared" si="23"/>
        <v>0</v>
      </c>
    </row>
    <row r="511" spans="1:20" ht="9.75">
      <c r="A511" s="2" t="s">
        <v>714</v>
      </c>
      <c r="B511" s="2" t="s">
        <v>701</v>
      </c>
      <c r="C511" s="4">
        <v>221050</v>
      </c>
      <c r="D511" s="5">
        <v>8</v>
      </c>
      <c r="E511" s="5" t="s">
        <v>875</v>
      </c>
      <c r="J511" s="7">
        <f t="shared" si="21"/>
        <v>0</v>
      </c>
      <c r="K511" s="7">
        <v>144301</v>
      </c>
      <c r="L511" s="7">
        <v>128376</v>
      </c>
      <c r="M511" s="7">
        <v>124185</v>
      </c>
      <c r="N511" s="7">
        <v>147709</v>
      </c>
      <c r="O511" s="7">
        <f t="shared" si="22"/>
        <v>544571</v>
      </c>
      <c r="T511" s="7">
        <f t="shared" si="23"/>
        <v>0</v>
      </c>
    </row>
    <row r="512" spans="1:20" ht="9.75">
      <c r="A512" s="2" t="s">
        <v>714</v>
      </c>
      <c r="B512" s="2" t="s">
        <v>702</v>
      </c>
      <c r="C512" s="4">
        <v>221102</v>
      </c>
      <c r="D512" s="5">
        <v>8</v>
      </c>
      <c r="E512" s="5" t="s">
        <v>875</v>
      </c>
      <c r="J512" s="7">
        <f t="shared" si="21"/>
        <v>0</v>
      </c>
      <c r="K512" s="7">
        <v>67332</v>
      </c>
      <c r="L512" s="7">
        <v>63473</v>
      </c>
      <c r="M512" s="7">
        <v>63131</v>
      </c>
      <c r="N512" s="7">
        <v>71026</v>
      </c>
      <c r="O512" s="7">
        <f t="shared" si="22"/>
        <v>264962</v>
      </c>
      <c r="T512" s="7">
        <f t="shared" si="23"/>
        <v>0</v>
      </c>
    </row>
    <row r="513" spans="1:20" ht="9.75">
      <c r="A513" s="2" t="s">
        <v>714</v>
      </c>
      <c r="B513" s="2" t="s">
        <v>703</v>
      </c>
      <c r="C513" s="4">
        <v>248925</v>
      </c>
      <c r="D513" s="5">
        <v>8</v>
      </c>
      <c r="E513" s="5" t="s">
        <v>875</v>
      </c>
      <c r="J513" s="7">
        <f t="shared" si="21"/>
        <v>0</v>
      </c>
      <c r="K513" s="7">
        <v>99629</v>
      </c>
      <c r="L513" s="7">
        <v>95938</v>
      </c>
      <c r="M513" s="7">
        <v>94787</v>
      </c>
      <c r="N513" s="7">
        <v>106323</v>
      </c>
      <c r="O513" s="7">
        <f t="shared" si="22"/>
        <v>396677</v>
      </c>
      <c r="T513" s="7">
        <f t="shared" si="23"/>
        <v>0</v>
      </c>
    </row>
    <row r="514" spans="1:20" ht="9.75">
      <c r="A514" s="2" t="s">
        <v>714</v>
      </c>
      <c r="B514" s="2" t="s">
        <v>704</v>
      </c>
      <c r="C514" s="4">
        <v>221236</v>
      </c>
      <c r="D514" s="5">
        <v>8</v>
      </c>
      <c r="E514" s="5" t="s">
        <v>875</v>
      </c>
      <c r="J514" s="7">
        <f t="shared" si="21"/>
        <v>0</v>
      </c>
      <c r="K514" s="7">
        <v>34781</v>
      </c>
      <c r="L514" s="7">
        <v>32672</v>
      </c>
      <c r="M514" s="7">
        <v>35361</v>
      </c>
      <c r="N514" s="7">
        <v>38032</v>
      </c>
      <c r="O514" s="7">
        <f t="shared" si="22"/>
        <v>140846</v>
      </c>
      <c r="T514" s="7">
        <f t="shared" si="23"/>
        <v>0</v>
      </c>
    </row>
    <row r="515" spans="1:20" ht="9.75">
      <c r="A515" s="2" t="s">
        <v>714</v>
      </c>
      <c r="B515" s="2" t="s">
        <v>705</v>
      </c>
      <c r="C515" s="4">
        <v>221582</v>
      </c>
      <c r="D515" s="5">
        <v>8</v>
      </c>
      <c r="E515" s="5" t="s">
        <v>875</v>
      </c>
      <c r="J515" s="7">
        <f t="shared" si="21"/>
        <v>0</v>
      </c>
      <c r="K515" s="7">
        <v>30496</v>
      </c>
      <c r="L515" s="7">
        <v>32466</v>
      </c>
      <c r="M515" s="7">
        <v>23319</v>
      </c>
      <c r="N515" s="7">
        <v>49392</v>
      </c>
      <c r="O515" s="7">
        <f t="shared" si="22"/>
        <v>135673</v>
      </c>
      <c r="T515" s="7">
        <f t="shared" si="23"/>
        <v>0</v>
      </c>
    </row>
    <row r="516" spans="1:20" ht="9.75">
      <c r="A516" s="2" t="s">
        <v>714</v>
      </c>
      <c r="B516" s="2" t="s">
        <v>706</v>
      </c>
      <c r="C516" s="4">
        <v>221281</v>
      </c>
      <c r="D516" s="5">
        <v>8</v>
      </c>
      <c r="E516" s="5" t="s">
        <v>875</v>
      </c>
      <c r="J516" s="7">
        <f aca="true" t="shared" si="24" ref="J516:J579">SUM(F516:I516)</f>
        <v>0</v>
      </c>
      <c r="K516" s="7">
        <v>47175</v>
      </c>
      <c r="L516" s="7">
        <v>45438</v>
      </c>
      <c r="M516" s="7">
        <v>45869</v>
      </c>
      <c r="N516" s="7">
        <v>60488</v>
      </c>
      <c r="O516" s="7">
        <f aca="true" t="shared" si="25" ref="O516:O579">SUM(K516:N516)</f>
        <v>198970</v>
      </c>
      <c r="T516" s="7">
        <f aca="true" t="shared" si="26" ref="T516:T579">SUM(P516:S516)</f>
        <v>0</v>
      </c>
    </row>
    <row r="517" spans="1:20" ht="9.75">
      <c r="A517" s="2" t="s">
        <v>714</v>
      </c>
      <c r="B517" s="2" t="s">
        <v>707</v>
      </c>
      <c r="C517" s="4">
        <v>221333</v>
      </c>
      <c r="D517" s="5">
        <v>8</v>
      </c>
      <c r="E517" s="5" t="s">
        <v>875</v>
      </c>
      <c r="J517" s="7">
        <f t="shared" si="24"/>
        <v>0</v>
      </c>
      <c r="K517" s="7">
        <v>48735</v>
      </c>
      <c r="L517" s="7">
        <v>46939</v>
      </c>
      <c r="M517" s="7">
        <v>40155</v>
      </c>
      <c r="N517" s="7">
        <v>46707</v>
      </c>
      <c r="O517" s="7">
        <f t="shared" si="25"/>
        <v>182536</v>
      </c>
      <c r="T517" s="7">
        <f t="shared" si="26"/>
        <v>0</v>
      </c>
    </row>
    <row r="518" spans="1:20" ht="9.75">
      <c r="A518" s="2" t="s">
        <v>714</v>
      </c>
      <c r="B518" s="2" t="s">
        <v>708</v>
      </c>
      <c r="C518" s="4">
        <v>221388</v>
      </c>
      <c r="D518" s="5">
        <v>8</v>
      </c>
      <c r="E518" s="5" t="s">
        <v>875</v>
      </c>
      <c r="J518" s="7">
        <f t="shared" si="24"/>
        <v>0</v>
      </c>
      <c r="K518" s="7">
        <v>25077</v>
      </c>
      <c r="L518" s="7">
        <v>27601</v>
      </c>
      <c r="M518" s="7">
        <v>27717</v>
      </c>
      <c r="N518" s="7">
        <v>29563</v>
      </c>
      <c r="O518" s="7">
        <f t="shared" si="25"/>
        <v>109958</v>
      </c>
      <c r="T518" s="7">
        <f t="shared" si="26"/>
        <v>0</v>
      </c>
    </row>
    <row r="519" spans="1:20" ht="9.75">
      <c r="A519" s="2" t="s">
        <v>714</v>
      </c>
      <c r="B519" s="2" t="s">
        <v>709</v>
      </c>
      <c r="C519" s="4">
        <v>221494</v>
      </c>
      <c r="D519" s="5">
        <v>8</v>
      </c>
      <c r="E519" s="5" t="s">
        <v>875</v>
      </c>
      <c r="J519" s="7">
        <f t="shared" si="24"/>
        <v>0</v>
      </c>
      <c r="K519" s="7">
        <v>74119</v>
      </c>
      <c r="L519" s="7">
        <v>65063</v>
      </c>
      <c r="M519" s="7">
        <v>56027</v>
      </c>
      <c r="N519" s="7">
        <v>83082</v>
      </c>
      <c r="O519" s="7">
        <f t="shared" si="25"/>
        <v>278291</v>
      </c>
      <c r="T519" s="7">
        <f t="shared" si="26"/>
        <v>0</v>
      </c>
    </row>
    <row r="520" spans="1:20" ht="9.75">
      <c r="A520" s="2" t="s">
        <v>714</v>
      </c>
      <c r="B520" s="2" t="s">
        <v>710</v>
      </c>
      <c r="C520" s="4">
        <v>221634</v>
      </c>
      <c r="D520" s="5">
        <v>8</v>
      </c>
      <c r="E520" s="5" t="s">
        <v>875</v>
      </c>
      <c r="J520" s="7">
        <f t="shared" si="24"/>
        <v>0</v>
      </c>
      <c r="K520" s="7">
        <v>33690</v>
      </c>
      <c r="L520" s="7">
        <v>41093</v>
      </c>
      <c r="M520" s="7">
        <v>37937</v>
      </c>
      <c r="N520" s="7">
        <v>43876</v>
      </c>
      <c r="O520" s="7">
        <f t="shared" si="25"/>
        <v>156596</v>
      </c>
      <c r="T520" s="7">
        <f t="shared" si="26"/>
        <v>0</v>
      </c>
    </row>
    <row r="521" spans="1:20" ht="11.25">
      <c r="A521" s="2" t="s">
        <v>827</v>
      </c>
      <c r="B521" s="2" t="s">
        <v>715</v>
      </c>
      <c r="C521" s="4">
        <v>228723</v>
      </c>
      <c r="D521" s="5">
        <v>1</v>
      </c>
      <c r="E521" s="5" t="s">
        <v>875</v>
      </c>
      <c r="F521" s="121"/>
      <c r="G521" s="121">
        <v>420125</v>
      </c>
      <c r="H521" s="121">
        <v>93771</v>
      </c>
      <c r="I521" s="121">
        <v>463400</v>
      </c>
      <c r="J521" s="7">
        <f t="shared" si="24"/>
        <v>977296</v>
      </c>
      <c r="K521" s="123"/>
      <c r="L521" s="122"/>
      <c r="M521" s="122"/>
      <c r="N521" s="122"/>
      <c r="O521" s="7">
        <f t="shared" si="25"/>
        <v>0</v>
      </c>
      <c r="P521" s="121"/>
      <c r="Q521" s="121">
        <v>46303</v>
      </c>
      <c r="R521" s="121">
        <v>23460</v>
      </c>
      <c r="S521" s="121">
        <v>48916</v>
      </c>
      <c r="T521" s="7">
        <f t="shared" si="26"/>
        <v>118679</v>
      </c>
    </row>
    <row r="522" spans="1:20" ht="11.25">
      <c r="A522" s="2" t="s">
        <v>827</v>
      </c>
      <c r="B522" s="2" t="s">
        <v>716</v>
      </c>
      <c r="C522" s="4">
        <v>229115</v>
      </c>
      <c r="D522" s="5">
        <v>1</v>
      </c>
      <c r="E522" s="5" t="s">
        <v>875</v>
      </c>
      <c r="F522" s="121"/>
      <c r="G522" s="121">
        <v>251568</v>
      </c>
      <c r="H522" s="121">
        <v>61547</v>
      </c>
      <c r="I522" s="121">
        <v>270863</v>
      </c>
      <c r="J522" s="7">
        <f t="shared" si="24"/>
        <v>583978</v>
      </c>
      <c r="K522" s="124"/>
      <c r="L522" s="125"/>
      <c r="M522" s="125"/>
      <c r="N522" s="125"/>
      <c r="O522" s="7">
        <f t="shared" si="25"/>
        <v>0</v>
      </c>
      <c r="P522" s="121"/>
      <c r="Q522" s="121">
        <v>33812</v>
      </c>
      <c r="R522" s="121">
        <v>16164</v>
      </c>
      <c r="S522" s="121">
        <v>34213</v>
      </c>
      <c r="T522" s="7">
        <f t="shared" si="26"/>
        <v>84189</v>
      </c>
    </row>
    <row r="523" spans="1:20" ht="11.25">
      <c r="A523" s="2" t="s">
        <v>827</v>
      </c>
      <c r="B523" s="2" t="s">
        <v>717</v>
      </c>
      <c r="C523" s="4">
        <v>225511</v>
      </c>
      <c r="D523" s="5">
        <v>1</v>
      </c>
      <c r="E523" s="5" t="s">
        <v>875</v>
      </c>
      <c r="F523" s="121"/>
      <c r="G523" s="121">
        <v>256908</v>
      </c>
      <c r="H523" s="121">
        <v>61078</v>
      </c>
      <c r="I523" s="121">
        <v>282907</v>
      </c>
      <c r="J523" s="7">
        <f t="shared" si="24"/>
        <v>600893</v>
      </c>
      <c r="K523" s="124"/>
      <c r="L523" s="125"/>
      <c r="M523" s="125"/>
      <c r="N523" s="125"/>
      <c r="O523" s="7">
        <f t="shared" si="25"/>
        <v>0</v>
      </c>
      <c r="P523" s="121"/>
      <c r="Q523" s="121">
        <v>64105</v>
      </c>
      <c r="R523" s="121">
        <v>24260</v>
      </c>
      <c r="S523" s="121">
        <v>65222</v>
      </c>
      <c r="T523" s="7">
        <f t="shared" si="26"/>
        <v>153587</v>
      </c>
    </row>
    <row r="524" spans="1:20" ht="11.25">
      <c r="A524" s="2" t="s">
        <v>827</v>
      </c>
      <c r="B524" s="2" t="s">
        <v>718</v>
      </c>
      <c r="C524" s="4">
        <v>227216</v>
      </c>
      <c r="D524" s="5">
        <v>1</v>
      </c>
      <c r="E524" s="5" t="s">
        <v>875</v>
      </c>
      <c r="F524" s="121"/>
      <c r="G524" s="121">
        <v>222345</v>
      </c>
      <c r="H524" s="121">
        <v>74598</v>
      </c>
      <c r="I524" s="121">
        <v>245658</v>
      </c>
      <c r="J524" s="7">
        <f t="shared" si="24"/>
        <v>542601</v>
      </c>
      <c r="K524" s="124"/>
      <c r="L524" s="125"/>
      <c r="M524" s="125"/>
      <c r="N524" s="125"/>
      <c r="O524" s="7">
        <f t="shared" si="25"/>
        <v>0</v>
      </c>
      <c r="P524" s="121"/>
      <c r="Q524" s="121">
        <v>30100</v>
      </c>
      <c r="R524" s="121">
        <v>18960</v>
      </c>
      <c r="S524" s="121">
        <v>30912</v>
      </c>
      <c r="T524" s="7">
        <f t="shared" si="26"/>
        <v>79972</v>
      </c>
    </row>
    <row r="525" spans="1:20" ht="11.25">
      <c r="A525" s="2" t="s">
        <v>827</v>
      </c>
      <c r="B525" s="2" t="s">
        <v>719</v>
      </c>
      <c r="C525" s="4">
        <v>228778</v>
      </c>
      <c r="D525" s="5">
        <v>1</v>
      </c>
      <c r="E525" s="5" t="s">
        <v>875</v>
      </c>
      <c r="F525" s="121"/>
      <c r="G525" s="121">
        <v>443575</v>
      </c>
      <c r="H525" s="121">
        <v>86972</v>
      </c>
      <c r="I525" s="121">
        <v>473204</v>
      </c>
      <c r="J525" s="7">
        <f t="shared" si="24"/>
        <v>1003751</v>
      </c>
      <c r="K525" s="124"/>
      <c r="L525" s="125"/>
      <c r="M525" s="125"/>
      <c r="N525" s="125"/>
      <c r="O525" s="7">
        <f t="shared" si="25"/>
        <v>0</v>
      </c>
      <c r="P525" s="121"/>
      <c r="Q525" s="121">
        <v>109074</v>
      </c>
      <c r="R525" s="121">
        <v>27946</v>
      </c>
      <c r="S525" s="121">
        <v>110091</v>
      </c>
      <c r="T525" s="7">
        <f t="shared" si="26"/>
        <v>247111</v>
      </c>
    </row>
    <row r="526" spans="1:20" ht="11.25">
      <c r="A526" s="2" t="s">
        <v>827</v>
      </c>
      <c r="B526" s="2" t="s">
        <v>720</v>
      </c>
      <c r="C526" s="4">
        <v>229179</v>
      </c>
      <c r="D526" s="5">
        <v>2</v>
      </c>
      <c r="E526" s="5" t="s">
        <v>875</v>
      </c>
      <c r="F526" s="121"/>
      <c r="G526" s="121">
        <v>61614</v>
      </c>
      <c r="H526" s="121">
        <v>20325</v>
      </c>
      <c r="I526" s="121">
        <v>62170</v>
      </c>
      <c r="J526" s="7">
        <f t="shared" si="24"/>
        <v>144109</v>
      </c>
      <c r="K526" s="124"/>
      <c r="L526" s="125"/>
      <c r="M526" s="125"/>
      <c r="N526" s="125"/>
      <c r="O526" s="7">
        <f t="shared" si="25"/>
        <v>0</v>
      </c>
      <c r="P526" s="121"/>
      <c r="Q526" s="121">
        <v>23918</v>
      </c>
      <c r="R526" s="121">
        <v>19293</v>
      </c>
      <c r="S526" s="121">
        <v>24670</v>
      </c>
      <c r="T526" s="7">
        <f t="shared" si="26"/>
        <v>67881</v>
      </c>
    </row>
    <row r="527" spans="1:20" ht="11.25">
      <c r="A527" s="2" t="s">
        <v>827</v>
      </c>
      <c r="B527" s="2" t="s">
        <v>721</v>
      </c>
      <c r="C527" s="4">
        <v>228769</v>
      </c>
      <c r="D527" s="5">
        <v>2</v>
      </c>
      <c r="E527" s="5" t="s">
        <v>875</v>
      </c>
      <c r="F527" s="121"/>
      <c r="G527" s="121">
        <v>156460</v>
      </c>
      <c r="H527" s="121">
        <v>48047</v>
      </c>
      <c r="I527" s="121">
        <v>165834</v>
      </c>
      <c r="J527" s="7">
        <f t="shared" si="24"/>
        <v>370341</v>
      </c>
      <c r="K527" s="124"/>
      <c r="L527" s="125"/>
      <c r="M527" s="125"/>
      <c r="N527" s="125"/>
      <c r="O527" s="7">
        <f t="shared" si="25"/>
        <v>0</v>
      </c>
      <c r="P527" s="121"/>
      <c r="Q527" s="121">
        <v>26156</v>
      </c>
      <c r="R527" s="121">
        <v>14304</v>
      </c>
      <c r="S527" s="121">
        <v>26859</v>
      </c>
      <c r="T527" s="7">
        <f t="shared" si="26"/>
        <v>67319</v>
      </c>
    </row>
    <row r="528" spans="1:20" ht="11.25">
      <c r="A528" s="2" t="s">
        <v>827</v>
      </c>
      <c r="B528" s="2" t="s">
        <v>722</v>
      </c>
      <c r="C528" s="4">
        <v>228787</v>
      </c>
      <c r="D528" s="5">
        <v>2</v>
      </c>
      <c r="E528" s="5" t="s">
        <v>875</v>
      </c>
      <c r="F528" s="121"/>
      <c r="G528" s="121">
        <v>56080</v>
      </c>
      <c r="H528" s="121">
        <v>17867</v>
      </c>
      <c r="I528" s="121">
        <v>62683</v>
      </c>
      <c r="J528" s="7">
        <f t="shared" si="24"/>
        <v>136630</v>
      </c>
      <c r="K528" s="124"/>
      <c r="L528" s="125"/>
      <c r="M528" s="125"/>
      <c r="N528" s="125"/>
      <c r="O528" s="7">
        <f t="shared" si="25"/>
        <v>0</v>
      </c>
      <c r="P528" s="121"/>
      <c r="Q528" s="121">
        <v>22721</v>
      </c>
      <c r="R528" s="121">
        <v>13815</v>
      </c>
      <c r="S528" s="121">
        <v>23869</v>
      </c>
      <c r="T528" s="7">
        <f t="shared" si="26"/>
        <v>60405</v>
      </c>
    </row>
    <row r="529" spans="1:20" ht="11.25">
      <c r="A529" s="2" t="s">
        <v>827</v>
      </c>
      <c r="B529" s="2" t="s">
        <v>723</v>
      </c>
      <c r="C529" s="4">
        <v>226091</v>
      </c>
      <c r="D529" s="5">
        <v>3</v>
      </c>
      <c r="E529" s="5" t="s">
        <v>875</v>
      </c>
      <c r="F529" s="121"/>
      <c r="G529" s="121">
        <v>79714</v>
      </c>
      <c r="H529" s="121">
        <v>28030</v>
      </c>
      <c r="I529" s="121">
        <v>83566</v>
      </c>
      <c r="J529" s="7">
        <f t="shared" si="24"/>
        <v>191310</v>
      </c>
      <c r="K529" s="124"/>
      <c r="L529" s="125"/>
      <c r="M529" s="125"/>
      <c r="N529" s="125"/>
      <c r="O529" s="7">
        <f t="shared" si="25"/>
        <v>0</v>
      </c>
      <c r="P529" s="121"/>
      <c r="Q529" s="121">
        <v>5010</v>
      </c>
      <c r="R529" s="121">
        <v>3474</v>
      </c>
      <c r="S529" s="121">
        <v>5552</v>
      </c>
      <c r="T529" s="7">
        <f t="shared" si="26"/>
        <v>14036</v>
      </c>
    </row>
    <row r="530" spans="1:20" ht="11.25">
      <c r="A530" s="2" t="s">
        <v>827</v>
      </c>
      <c r="B530" s="2" t="s">
        <v>724</v>
      </c>
      <c r="C530" s="4">
        <v>227526</v>
      </c>
      <c r="D530" s="5">
        <v>3</v>
      </c>
      <c r="E530" s="5" t="s">
        <v>875</v>
      </c>
      <c r="F530" s="121"/>
      <c r="G530" s="121">
        <v>61951</v>
      </c>
      <c r="H530" s="121">
        <v>14409</v>
      </c>
      <c r="I530" s="121">
        <v>67208</v>
      </c>
      <c r="J530" s="7">
        <f t="shared" si="24"/>
        <v>143568</v>
      </c>
      <c r="K530" s="124"/>
      <c r="L530" s="125"/>
      <c r="M530" s="125"/>
      <c r="N530" s="125"/>
      <c r="O530" s="7">
        <f t="shared" si="25"/>
        <v>0</v>
      </c>
      <c r="P530" s="121"/>
      <c r="Q530" s="121">
        <v>8020</v>
      </c>
      <c r="R530" s="121">
        <v>6282</v>
      </c>
      <c r="S530" s="121">
        <v>7848</v>
      </c>
      <c r="T530" s="7">
        <f t="shared" si="26"/>
        <v>22150</v>
      </c>
    </row>
    <row r="531" spans="1:20" ht="11.25">
      <c r="A531" s="2" t="s">
        <v>827</v>
      </c>
      <c r="B531" s="2" t="s">
        <v>725</v>
      </c>
      <c r="C531" s="4">
        <v>227881</v>
      </c>
      <c r="D531" s="5">
        <v>3</v>
      </c>
      <c r="E531" s="5" t="s">
        <v>875</v>
      </c>
      <c r="F531" s="121"/>
      <c r="G531" s="121">
        <v>130080</v>
      </c>
      <c r="H531" s="121">
        <v>35435</v>
      </c>
      <c r="I531" s="121">
        <v>140112</v>
      </c>
      <c r="J531" s="7">
        <f t="shared" si="24"/>
        <v>305627</v>
      </c>
      <c r="K531" s="124"/>
      <c r="L531" s="125"/>
      <c r="M531" s="125"/>
      <c r="N531" s="125"/>
      <c r="O531" s="7">
        <f t="shared" si="25"/>
        <v>0</v>
      </c>
      <c r="P531" s="121"/>
      <c r="Q531" s="121">
        <v>6482</v>
      </c>
      <c r="R531" s="121">
        <v>5857</v>
      </c>
      <c r="S531" s="121">
        <v>5858</v>
      </c>
      <c r="T531" s="7">
        <f t="shared" si="26"/>
        <v>18197</v>
      </c>
    </row>
    <row r="532" spans="1:20" ht="11.25">
      <c r="A532" s="2" t="s">
        <v>827</v>
      </c>
      <c r="B532" s="2" t="s">
        <v>726</v>
      </c>
      <c r="C532" s="4">
        <v>228459</v>
      </c>
      <c r="D532" s="5">
        <v>3</v>
      </c>
      <c r="E532" s="5" t="s">
        <v>875</v>
      </c>
      <c r="F532" s="121"/>
      <c r="G532" s="121">
        <v>205725</v>
      </c>
      <c r="H532" s="121">
        <v>59661</v>
      </c>
      <c r="I532" s="121">
        <v>235299</v>
      </c>
      <c r="J532" s="7">
        <f t="shared" si="24"/>
        <v>500685</v>
      </c>
      <c r="K532" s="124"/>
      <c r="L532" s="125"/>
      <c r="M532" s="125"/>
      <c r="N532" s="125"/>
      <c r="O532" s="7">
        <f t="shared" si="25"/>
        <v>0</v>
      </c>
      <c r="P532" s="121"/>
      <c r="Q532" s="121">
        <v>16291</v>
      </c>
      <c r="R532" s="121">
        <v>11489</v>
      </c>
      <c r="S532" s="121">
        <v>16120</v>
      </c>
      <c r="T532" s="7">
        <f t="shared" si="26"/>
        <v>43900</v>
      </c>
    </row>
    <row r="533" spans="1:20" ht="11.25">
      <c r="A533" s="2" t="s">
        <v>827</v>
      </c>
      <c r="B533" s="2" t="s">
        <v>727</v>
      </c>
      <c r="C533" s="4">
        <v>228431</v>
      </c>
      <c r="D533" s="5">
        <v>3</v>
      </c>
      <c r="E533" s="5" t="s">
        <v>875</v>
      </c>
      <c r="F533" s="121"/>
      <c r="G533" s="121">
        <v>130917</v>
      </c>
      <c r="H533" s="121">
        <v>40147</v>
      </c>
      <c r="I533" s="121">
        <v>144073</v>
      </c>
      <c r="J533" s="7">
        <f t="shared" si="24"/>
        <v>315137</v>
      </c>
      <c r="K533" s="124"/>
      <c r="L533" s="125"/>
      <c r="M533" s="125"/>
      <c r="N533" s="125"/>
      <c r="O533" s="7">
        <f t="shared" si="25"/>
        <v>0</v>
      </c>
      <c r="P533" s="121"/>
      <c r="Q533" s="121">
        <v>7966</v>
      </c>
      <c r="R533" s="121">
        <v>6186</v>
      </c>
      <c r="S533" s="121">
        <v>7695</v>
      </c>
      <c r="T533" s="7">
        <f t="shared" si="26"/>
        <v>21847</v>
      </c>
    </row>
    <row r="534" spans="1:26" ht="11.25">
      <c r="A534" s="2" t="s">
        <v>827</v>
      </c>
      <c r="B534" s="2" t="s">
        <v>728</v>
      </c>
      <c r="C534" s="4">
        <v>228501</v>
      </c>
      <c r="D534" s="5">
        <v>3</v>
      </c>
      <c r="E534" s="5" t="s">
        <v>875</v>
      </c>
      <c r="F534" s="121"/>
      <c r="G534" s="121">
        <v>21038</v>
      </c>
      <c r="H534" s="121">
        <v>7027</v>
      </c>
      <c r="I534" s="121">
        <v>22342</v>
      </c>
      <c r="J534" s="7">
        <f t="shared" si="24"/>
        <v>50407</v>
      </c>
      <c r="K534" s="124"/>
      <c r="L534" s="125"/>
      <c r="M534" s="125"/>
      <c r="N534" s="125"/>
      <c r="O534" s="7">
        <f t="shared" si="25"/>
        <v>0</v>
      </c>
      <c r="P534" s="121"/>
      <c r="Q534" s="121">
        <v>3735</v>
      </c>
      <c r="R534" s="121">
        <v>3402</v>
      </c>
      <c r="S534" s="121">
        <v>3093</v>
      </c>
      <c r="T534" s="7">
        <f t="shared" si="26"/>
        <v>10230</v>
      </c>
      <c r="Z534" s="217"/>
    </row>
    <row r="535" spans="1:26" ht="11.25">
      <c r="A535" s="2" t="s">
        <v>827</v>
      </c>
      <c r="B535" s="2" t="s">
        <v>729</v>
      </c>
      <c r="C535" s="4">
        <v>224554</v>
      </c>
      <c r="D535" s="5">
        <v>3</v>
      </c>
      <c r="E535" s="5" t="s">
        <v>875</v>
      </c>
      <c r="F535" s="121"/>
      <c r="G535" s="121">
        <v>60751</v>
      </c>
      <c r="H535" s="121">
        <v>16923</v>
      </c>
      <c r="I535" s="121">
        <v>63495</v>
      </c>
      <c r="J535" s="7">
        <f t="shared" si="24"/>
        <v>141169</v>
      </c>
      <c r="K535" s="124"/>
      <c r="L535" s="125"/>
      <c r="M535" s="125"/>
      <c r="N535" s="125"/>
      <c r="O535" s="7">
        <f t="shared" si="25"/>
        <v>0</v>
      </c>
      <c r="P535" s="121"/>
      <c r="Q535" s="121">
        <v>12925</v>
      </c>
      <c r="R535" s="121">
        <v>13434</v>
      </c>
      <c r="S535" s="121">
        <v>14694</v>
      </c>
      <c r="T535" s="7">
        <f t="shared" si="26"/>
        <v>41053</v>
      </c>
      <c r="Z535" s="217"/>
    </row>
    <row r="536" spans="1:26" ht="11.25">
      <c r="A536" s="2" t="s">
        <v>827</v>
      </c>
      <c r="B536" s="2" t="s">
        <v>730</v>
      </c>
      <c r="C536" s="4">
        <v>224147</v>
      </c>
      <c r="D536" s="5">
        <v>3</v>
      </c>
      <c r="E536" s="5" t="s">
        <v>875</v>
      </c>
      <c r="F536" s="121"/>
      <c r="G536" s="121">
        <v>49755</v>
      </c>
      <c r="H536" s="121">
        <v>21332</v>
      </c>
      <c r="I536" s="121">
        <v>55043</v>
      </c>
      <c r="J536" s="7">
        <f t="shared" si="24"/>
        <v>126130</v>
      </c>
      <c r="K536" s="124"/>
      <c r="L536" s="125"/>
      <c r="M536" s="125"/>
      <c r="N536" s="125"/>
      <c r="O536" s="7">
        <f t="shared" si="25"/>
        <v>0</v>
      </c>
      <c r="P536" s="121"/>
      <c r="Q536" s="121">
        <v>7930</v>
      </c>
      <c r="R536" s="121">
        <v>6430</v>
      </c>
      <c r="S536" s="121">
        <v>8453</v>
      </c>
      <c r="T536" s="7">
        <f t="shared" si="26"/>
        <v>22813</v>
      </c>
      <c r="Z536" s="217"/>
    </row>
    <row r="537" spans="1:26" ht="11.25">
      <c r="A537" s="2" t="s">
        <v>827</v>
      </c>
      <c r="B537" s="2" t="s">
        <v>731</v>
      </c>
      <c r="C537" s="4">
        <v>228705</v>
      </c>
      <c r="D537" s="5">
        <v>3</v>
      </c>
      <c r="E537" s="5" t="s">
        <v>875</v>
      </c>
      <c r="F537" s="121"/>
      <c r="G537" s="121">
        <v>56699</v>
      </c>
      <c r="H537" s="121">
        <v>22725</v>
      </c>
      <c r="I537" s="121">
        <v>59829</v>
      </c>
      <c r="J537" s="7">
        <f t="shared" si="24"/>
        <v>139253</v>
      </c>
      <c r="K537" s="124"/>
      <c r="L537" s="125"/>
      <c r="M537" s="125"/>
      <c r="N537" s="125"/>
      <c r="O537" s="7">
        <f t="shared" si="25"/>
        <v>0</v>
      </c>
      <c r="P537" s="121"/>
      <c r="Q537" s="121">
        <v>6727</v>
      </c>
      <c r="R537" s="121">
        <v>5271</v>
      </c>
      <c r="S537" s="121">
        <v>6728</v>
      </c>
      <c r="T537" s="7">
        <f t="shared" si="26"/>
        <v>18726</v>
      </c>
      <c r="Z537" s="217"/>
    </row>
    <row r="538" spans="1:26" ht="11.25">
      <c r="A538" s="2" t="s">
        <v>827</v>
      </c>
      <c r="B538" s="2" t="s">
        <v>732</v>
      </c>
      <c r="C538" s="4">
        <v>229063</v>
      </c>
      <c r="D538" s="5">
        <v>3</v>
      </c>
      <c r="E538" s="5" t="s">
        <v>875</v>
      </c>
      <c r="F538" s="121"/>
      <c r="G538" s="121">
        <v>66564</v>
      </c>
      <c r="H538" s="121">
        <v>8633</v>
      </c>
      <c r="I538" s="121">
        <v>60322</v>
      </c>
      <c r="J538" s="7">
        <f t="shared" si="24"/>
        <v>135519</v>
      </c>
      <c r="K538" s="124"/>
      <c r="L538" s="125"/>
      <c r="M538" s="125"/>
      <c r="N538" s="125"/>
      <c r="O538" s="7">
        <f t="shared" si="25"/>
        <v>0</v>
      </c>
      <c r="P538" s="121"/>
      <c r="Q538" s="121">
        <v>14133</v>
      </c>
      <c r="R538" s="121">
        <v>3795</v>
      </c>
      <c r="S538" s="121">
        <v>15275</v>
      </c>
      <c r="T538" s="7">
        <f t="shared" si="26"/>
        <v>33203</v>
      </c>
      <c r="Z538" s="217"/>
    </row>
    <row r="539" spans="1:26" ht="11.25">
      <c r="A539" s="2" t="s">
        <v>827</v>
      </c>
      <c r="B539" s="2" t="s">
        <v>733</v>
      </c>
      <c r="C539" s="4">
        <v>225414</v>
      </c>
      <c r="D539" s="5">
        <v>3</v>
      </c>
      <c r="E539" s="5" t="s">
        <v>875</v>
      </c>
      <c r="F539" s="121"/>
      <c r="G539" s="121">
        <v>35639</v>
      </c>
      <c r="H539" s="121">
        <v>11635</v>
      </c>
      <c r="I539" s="121">
        <v>36208</v>
      </c>
      <c r="J539" s="7">
        <f t="shared" si="24"/>
        <v>83482</v>
      </c>
      <c r="K539" s="124"/>
      <c r="L539" s="125"/>
      <c r="M539" s="125"/>
      <c r="N539" s="125"/>
      <c r="O539" s="7">
        <f t="shared" si="25"/>
        <v>0</v>
      </c>
      <c r="P539" s="121"/>
      <c r="Q539" s="121">
        <v>17794</v>
      </c>
      <c r="R539" s="121">
        <v>9353</v>
      </c>
      <c r="S539" s="121">
        <v>18333</v>
      </c>
      <c r="T539" s="7">
        <f t="shared" si="26"/>
        <v>45480</v>
      </c>
      <c r="Z539" s="217"/>
    </row>
    <row r="540" spans="1:26" ht="11.25">
      <c r="A540" s="2" t="s">
        <v>827</v>
      </c>
      <c r="B540" s="2" t="s">
        <v>734</v>
      </c>
      <c r="C540" s="4">
        <v>228796</v>
      </c>
      <c r="D540" s="5">
        <v>3</v>
      </c>
      <c r="E540" s="5" t="s">
        <v>875</v>
      </c>
      <c r="F540" s="121"/>
      <c r="G540" s="121">
        <v>134459</v>
      </c>
      <c r="H540" s="121">
        <v>36774</v>
      </c>
      <c r="I540" s="121">
        <v>146856</v>
      </c>
      <c r="J540" s="7">
        <f t="shared" si="24"/>
        <v>318089</v>
      </c>
      <c r="K540" s="124"/>
      <c r="L540" s="125"/>
      <c r="M540" s="125"/>
      <c r="N540" s="125"/>
      <c r="O540" s="7">
        <f t="shared" si="25"/>
        <v>0</v>
      </c>
      <c r="P540" s="121"/>
      <c r="Q540" s="121">
        <v>11412</v>
      </c>
      <c r="R540" s="121">
        <v>5583</v>
      </c>
      <c r="S540" s="121">
        <v>11364</v>
      </c>
      <c r="T540" s="7">
        <f t="shared" si="26"/>
        <v>28359</v>
      </c>
      <c r="Z540" s="217"/>
    </row>
    <row r="541" spans="1:26" ht="11.25">
      <c r="A541" s="2" t="s">
        <v>827</v>
      </c>
      <c r="B541" s="2" t="s">
        <v>735</v>
      </c>
      <c r="C541" s="4">
        <v>229027</v>
      </c>
      <c r="D541" s="5">
        <v>3</v>
      </c>
      <c r="E541" s="5" t="s">
        <v>875</v>
      </c>
      <c r="F541" s="121"/>
      <c r="G541" s="121">
        <v>158334</v>
      </c>
      <c r="H541" s="121">
        <v>48231</v>
      </c>
      <c r="I541" s="121">
        <v>176651</v>
      </c>
      <c r="J541" s="7">
        <f t="shared" si="24"/>
        <v>383216</v>
      </c>
      <c r="K541" s="124"/>
      <c r="L541" s="125"/>
      <c r="M541" s="125"/>
      <c r="N541" s="125"/>
      <c r="O541" s="7">
        <f t="shared" si="25"/>
        <v>0</v>
      </c>
      <c r="P541" s="121"/>
      <c r="Q541" s="121">
        <v>12076</v>
      </c>
      <c r="R541" s="121">
        <v>6095</v>
      </c>
      <c r="S541" s="121">
        <v>12862</v>
      </c>
      <c r="T541" s="7">
        <f t="shared" si="26"/>
        <v>31033</v>
      </c>
      <c r="Z541" s="217"/>
    </row>
    <row r="542" spans="1:26" ht="11.25">
      <c r="A542" s="2" t="s">
        <v>827</v>
      </c>
      <c r="B542" s="2" t="s">
        <v>736</v>
      </c>
      <c r="C542" s="4">
        <v>228802</v>
      </c>
      <c r="D542" s="5">
        <v>3</v>
      </c>
      <c r="E542" s="5" t="s">
        <v>875</v>
      </c>
      <c r="F542" s="121"/>
      <c r="G542" s="121">
        <v>24329</v>
      </c>
      <c r="H542" s="121">
        <v>8425</v>
      </c>
      <c r="I542" s="121">
        <v>27532</v>
      </c>
      <c r="J542" s="7">
        <f t="shared" si="24"/>
        <v>60286</v>
      </c>
      <c r="K542" s="124"/>
      <c r="L542" s="125"/>
      <c r="M542" s="125"/>
      <c r="N542" s="125"/>
      <c r="O542" s="7">
        <f t="shared" si="25"/>
        <v>0</v>
      </c>
      <c r="P542" s="121"/>
      <c r="Q542" s="121">
        <v>3879</v>
      </c>
      <c r="R542" s="121">
        <v>2497</v>
      </c>
      <c r="S542" s="121">
        <v>3768</v>
      </c>
      <c r="T542" s="7">
        <f t="shared" si="26"/>
        <v>10144</v>
      </c>
      <c r="Z542" s="217"/>
    </row>
    <row r="543" spans="1:26" ht="11.25">
      <c r="A543" s="2" t="s">
        <v>827</v>
      </c>
      <c r="B543" s="2" t="s">
        <v>737</v>
      </c>
      <c r="C543" s="4">
        <v>227368</v>
      </c>
      <c r="D543" s="5">
        <v>3</v>
      </c>
      <c r="E543" s="5" t="s">
        <v>875</v>
      </c>
      <c r="F543" s="121"/>
      <c r="G543" s="121">
        <v>116622</v>
      </c>
      <c r="H543" s="121">
        <v>51511</v>
      </c>
      <c r="I543" s="121">
        <v>122474</v>
      </c>
      <c r="J543" s="7">
        <f t="shared" si="24"/>
        <v>290607</v>
      </c>
      <c r="K543" s="124"/>
      <c r="L543" s="125"/>
      <c r="M543" s="125"/>
      <c r="N543" s="125"/>
      <c r="O543" s="7">
        <f t="shared" si="25"/>
        <v>0</v>
      </c>
      <c r="P543" s="121"/>
      <c r="Q543" s="121">
        <v>6212</v>
      </c>
      <c r="R543" s="121">
        <v>4981</v>
      </c>
      <c r="S543" s="121">
        <v>8713</v>
      </c>
      <c r="T543" s="7">
        <f t="shared" si="26"/>
        <v>19906</v>
      </c>
      <c r="Z543" s="217"/>
    </row>
    <row r="544" spans="1:26" ht="11.25">
      <c r="A544" s="2" t="s">
        <v>827</v>
      </c>
      <c r="B544" s="2" t="s">
        <v>738</v>
      </c>
      <c r="C544" s="4">
        <v>229814</v>
      </c>
      <c r="D544" s="5">
        <v>3</v>
      </c>
      <c r="E544" s="5" t="s">
        <v>875</v>
      </c>
      <c r="F544" s="121"/>
      <c r="G544" s="121">
        <v>63202</v>
      </c>
      <c r="H544" s="121">
        <v>13925</v>
      </c>
      <c r="I544" s="121">
        <v>67948</v>
      </c>
      <c r="J544" s="7">
        <f t="shared" si="24"/>
        <v>145075</v>
      </c>
      <c r="K544" s="124"/>
      <c r="L544" s="125"/>
      <c r="M544" s="125"/>
      <c r="N544" s="125"/>
      <c r="O544" s="7">
        <f t="shared" si="25"/>
        <v>0</v>
      </c>
      <c r="P544" s="121"/>
      <c r="Q544" s="121">
        <v>4929</v>
      </c>
      <c r="R544" s="121">
        <v>3889</v>
      </c>
      <c r="S544" s="121">
        <v>5068</v>
      </c>
      <c r="T544" s="7">
        <f t="shared" si="26"/>
        <v>13886</v>
      </c>
      <c r="Z544" s="217"/>
    </row>
    <row r="545" spans="1:26" ht="11.25">
      <c r="A545" s="2" t="s">
        <v>827</v>
      </c>
      <c r="B545" s="2" t="s">
        <v>739</v>
      </c>
      <c r="C545" s="4">
        <v>222831</v>
      </c>
      <c r="D545" s="5">
        <v>4</v>
      </c>
      <c r="E545" s="5" t="s">
        <v>875</v>
      </c>
      <c r="F545" s="121"/>
      <c r="G545" s="121">
        <v>66812</v>
      </c>
      <c r="H545" s="121">
        <v>19111</v>
      </c>
      <c r="I545" s="121">
        <v>74510</v>
      </c>
      <c r="J545" s="7">
        <f t="shared" si="24"/>
        <v>160433</v>
      </c>
      <c r="K545" s="124"/>
      <c r="L545" s="125"/>
      <c r="M545" s="125"/>
      <c r="N545" s="125"/>
      <c r="O545" s="7">
        <f t="shared" si="25"/>
        <v>0</v>
      </c>
      <c r="P545" s="121"/>
      <c r="Q545" s="121">
        <v>2364</v>
      </c>
      <c r="R545" s="121">
        <v>1923</v>
      </c>
      <c r="S545" s="121">
        <v>2245</v>
      </c>
      <c r="T545" s="7">
        <f t="shared" si="26"/>
        <v>6532</v>
      </c>
      <c r="Z545" s="217"/>
    </row>
    <row r="546" spans="1:26" ht="11.25">
      <c r="A546" s="2" t="s">
        <v>827</v>
      </c>
      <c r="B546" s="2" t="s">
        <v>740</v>
      </c>
      <c r="C546" s="4">
        <v>226833</v>
      </c>
      <c r="D546" s="5">
        <v>4</v>
      </c>
      <c r="E546" s="5" t="s">
        <v>875</v>
      </c>
      <c r="F546" s="121"/>
      <c r="G546" s="121">
        <v>57319</v>
      </c>
      <c r="H546" s="121">
        <v>15544</v>
      </c>
      <c r="I546" s="121">
        <v>60762</v>
      </c>
      <c r="J546" s="7">
        <f t="shared" si="24"/>
        <v>133625</v>
      </c>
      <c r="K546" s="124"/>
      <c r="L546" s="125"/>
      <c r="M546" s="125"/>
      <c r="N546" s="125"/>
      <c r="O546" s="7">
        <f t="shared" si="25"/>
        <v>0</v>
      </c>
      <c r="P546" s="121"/>
      <c r="Q546" s="121">
        <v>3049</v>
      </c>
      <c r="R546" s="121">
        <v>1811</v>
      </c>
      <c r="S546" s="121">
        <v>2885</v>
      </c>
      <c r="T546" s="7">
        <f t="shared" si="26"/>
        <v>7745</v>
      </c>
      <c r="Z546" s="217"/>
    </row>
    <row r="547" spans="1:26" ht="11.25">
      <c r="A547" s="2" t="s">
        <v>827</v>
      </c>
      <c r="B547" s="2" t="s">
        <v>741</v>
      </c>
      <c r="C547" s="4">
        <v>228529</v>
      </c>
      <c r="D547" s="5">
        <v>4</v>
      </c>
      <c r="E547" s="5" t="s">
        <v>875</v>
      </c>
      <c r="F547" s="121"/>
      <c r="G547" s="121">
        <v>66891</v>
      </c>
      <c r="H547" s="121">
        <v>19948</v>
      </c>
      <c r="I547" s="121">
        <v>72534</v>
      </c>
      <c r="J547" s="7">
        <f t="shared" si="24"/>
        <v>159373</v>
      </c>
      <c r="K547" s="124"/>
      <c r="L547" s="125"/>
      <c r="M547" s="125"/>
      <c r="N547" s="125"/>
      <c r="O547" s="7">
        <f t="shared" si="25"/>
        <v>0</v>
      </c>
      <c r="P547" s="121"/>
      <c r="Q547" s="121">
        <v>4204</v>
      </c>
      <c r="R547" s="121">
        <v>4742</v>
      </c>
      <c r="S547" s="121">
        <v>3851</v>
      </c>
      <c r="T547" s="7">
        <f t="shared" si="26"/>
        <v>12797</v>
      </c>
      <c r="Z547" s="217"/>
    </row>
    <row r="548" spans="1:26" ht="11.25">
      <c r="A548" s="2" t="s">
        <v>827</v>
      </c>
      <c r="B548" s="2" t="s">
        <v>742</v>
      </c>
      <c r="C548" s="4">
        <v>226152</v>
      </c>
      <c r="D548" s="5">
        <v>4</v>
      </c>
      <c r="E548" s="5" t="s">
        <v>875</v>
      </c>
      <c r="F548" s="121"/>
      <c r="G548" s="121">
        <v>21324</v>
      </c>
      <c r="H548" s="121">
        <v>10566</v>
      </c>
      <c r="I548" s="121">
        <v>22834</v>
      </c>
      <c r="J548" s="7">
        <f t="shared" si="24"/>
        <v>54724</v>
      </c>
      <c r="K548" s="124"/>
      <c r="L548" s="125"/>
      <c r="M548" s="125"/>
      <c r="N548" s="125"/>
      <c r="O548" s="7">
        <f t="shared" si="25"/>
        <v>0</v>
      </c>
      <c r="P548" s="121"/>
      <c r="Q548" s="121">
        <v>3891</v>
      </c>
      <c r="R548" s="121">
        <v>2172</v>
      </c>
      <c r="S548" s="121">
        <v>4149</v>
      </c>
      <c r="T548" s="7">
        <f t="shared" si="26"/>
        <v>10212</v>
      </c>
      <c r="Z548" s="217"/>
    </row>
    <row r="549" spans="1:26" ht="11.25">
      <c r="A549" s="2" t="s">
        <v>827</v>
      </c>
      <c r="B549" s="2" t="s">
        <v>743</v>
      </c>
      <c r="C549" s="4">
        <v>229018</v>
      </c>
      <c r="D549" s="5">
        <v>4</v>
      </c>
      <c r="E549" s="5" t="s">
        <v>875</v>
      </c>
      <c r="F549" s="121"/>
      <c r="G549" s="121">
        <v>17748</v>
      </c>
      <c r="H549" s="121">
        <v>4794</v>
      </c>
      <c r="I549" s="121">
        <v>19400</v>
      </c>
      <c r="J549" s="7">
        <f t="shared" si="24"/>
        <v>41942</v>
      </c>
      <c r="K549" s="124"/>
      <c r="L549" s="125"/>
      <c r="M549" s="125"/>
      <c r="N549" s="125"/>
      <c r="O549" s="7">
        <f t="shared" si="25"/>
        <v>0</v>
      </c>
      <c r="P549" s="121"/>
      <c r="Q549" s="121">
        <v>2150</v>
      </c>
      <c r="R549" s="121">
        <v>1572</v>
      </c>
      <c r="S549" s="121">
        <v>2272</v>
      </c>
      <c r="T549" s="7">
        <f t="shared" si="26"/>
        <v>5994</v>
      </c>
      <c r="Z549" s="217"/>
    </row>
    <row r="550" spans="1:26" ht="11.25">
      <c r="A550" s="2" t="s">
        <v>827</v>
      </c>
      <c r="B550" s="2" t="s">
        <v>744</v>
      </c>
      <c r="C550" s="4">
        <v>227924</v>
      </c>
      <c r="D550" s="5">
        <v>5</v>
      </c>
      <c r="E550" s="5" t="s">
        <v>875</v>
      </c>
      <c r="F550" s="121"/>
      <c r="G550" s="121">
        <v>5133</v>
      </c>
      <c r="H550" s="121">
        <v>3498</v>
      </c>
      <c r="I550" s="121">
        <v>5061</v>
      </c>
      <c r="J550" s="7">
        <f t="shared" si="24"/>
        <v>13692</v>
      </c>
      <c r="K550" s="124"/>
      <c r="L550" s="125"/>
      <c r="M550" s="125"/>
      <c r="N550" s="125"/>
      <c r="O550" s="7">
        <f t="shared" si="25"/>
        <v>0</v>
      </c>
      <c r="P550" s="121"/>
      <c r="Q550" s="121">
        <v>1077</v>
      </c>
      <c r="R550" s="121">
        <v>1077</v>
      </c>
      <c r="S550" s="121">
        <v>996</v>
      </c>
      <c r="T550" s="7">
        <f t="shared" si="26"/>
        <v>3150</v>
      </c>
      <c r="Z550" s="217"/>
    </row>
    <row r="551" spans="1:26" ht="11.25">
      <c r="A551" s="2" t="s">
        <v>827</v>
      </c>
      <c r="B551" s="2" t="s">
        <v>745</v>
      </c>
      <c r="C551" s="4">
        <v>224545</v>
      </c>
      <c r="D551" s="5">
        <v>5</v>
      </c>
      <c r="E551" s="5" t="s">
        <v>875</v>
      </c>
      <c r="F551" s="121"/>
      <c r="G551" s="121">
        <v>7100</v>
      </c>
      <c r="H551" s="121">
        <v>2949</v>
      </c>
      <c r="I551" s="121">
        <v>7374</v>
      </c>
      <c r="J551" s="7">
        <f t="shared" si="24"/>
        <v>17423</v>
      </c>
      <c r="K551" s="124"/>
      <c r="L551" s="125"/>
      <c r="M551" s="125"/>
      <c r="N551" s="125"/>
      <c r="O551" s="7">
        <f t="shared" si="25"/>
        <v>0</v>
      </c>
      <c r="P551" s="121"/>
      <c r="Q551" s="121">
        <v>1245</v>
      </c>
      <c r="R551" s="121">
        <v>984</v>
      </c>
      <c r="S551" s="121">
        <v>1368</v>
      </c>
      <c r="T551" s="7">
        <f t="shared" si="26"/>
        <v>3597</v>
      </c>
      <c r="Z551" s="217"/>
    </row>
    <row r="552" spans="1:26" ht="11.25">
      <c r="A552" s="2" t="s">
        <v>827</v>
      </c>
      <c r="B552" s="2" t="s">
        <v>746</v>
      </c>
      <c r="C552" s="4">
        <v>225502</v>
      </c>
      <c r="D552" s="5">
        <v>5</v>
      </c>
      <c r="E552" s="5" t="s">
        <v>875</v>
      </c>
      <c r="F552" s="121"/>
      <c r="G552" s="121">
        <v>6603</v>
      </c>
      <c r="H552" s="121">
        <v>3425</v>
      </c>
      <c r="I552" s="121">
        <v>7099</v>
      </c>
      <c r="J552" s="7">
        <f t="shared" si="24"/>
        <v>17127</v>
      </c>
      <c r="K552" s="124"/>
      <c r="L552" s="125"/>
      <c r="M552" s="125"/>
      <c r="N552" s="125"/>
      <c r="O552" s="7">
        <f t="shared" si="25"/>
        <v>0</v>
      </c>
      <c r="P552" s="121"/>
      <c r="Q552" s="121">
        <v>2820</v>
      </c>
      <c r="R552" s="121">
        <v>2903</v>
      </c>
      <c r="S552" s="121">
        <v>3030</v>
      </c>
      <c r="T552" s="7">
        <f t="shared" si="26"/>
        <v>8753</v>
      </c>
      <c r="Z552" s="217"/>
    </row>
    <row r="553" spans="1:26" ht="11.25">
      <c r="A553" s="2" t="s">
        <v>827</v>
      </c>
      <c r="B553" s="2" t="s">
        <v>747</v>
      </c>
      <c r="C553" s="4">
        <v>227377</v>
      </c>
      <c r="D553" s="5">
        <v>5</v>
      </c>
      <c r="E553" s="5" t="s">
        <v>875</v>
      </c>
      <c r="F553" s="121"/>
      <c r="G553" s="121">
        <v>15176</v>
      </c>
      <c r="H553" s="121">
        <v>6099</v>
      </c>
      <c r="I553" s="121">
        <v>13692</v>
      </c>
      <c r="J553" s="7">
        <f t="shared" si="24"/>
        <v>34967</v>
      </c>
      <c r="K553" s="124"/>
      <c r="L553" s="125"/>
      <c r="M553" s="125"/>
      <c r="N553" s="125"/>
      <c r="O553" s="7">
        <f t="shared" si="25"/>
        <v>0</v>
      </c>
      <c r="P553" s="121"/>
      <c r="Q553" s="121">
        <v>3574</v>
      </c>
      <c r="R553" s="121">
        <v>2661</v>
      </c>
      <c r="S553" s="121">
        <v>3320</v>
      </c>
      <c r="T553" s="7">
        <f t="shared" si="26"/>
        <v>9555</v>
      </c>
      <c r="Z553" s="217"/>
    </row>
    <row r="554" spans="1:26" ht="11.25">
      <c r="A554" s="2" t="s">
        <v>827</v>
      </c>
      <c r="B554" s="2" t="s">
        <v>748</v>
      </c>
      <c r="C554" s="4">
        <v>228714</v>
      </c>
      <c r="D554" s="5">
        <v>6</v>
      </c>
      <c r="E554" s="5" t="s">
        <v>875</v>
      </c>
      <c r="F554" s="121"/>
      <c r="G554" s="121">
        <v>13364</v>
      </c>
      <c r="H554" s="121">
        <v>2573</v>
      </c>
      <c r="I554" s="121">
        <v>16643</v>
      </c>
      <c r="J554" s="7">
        <f t="shared" si="24"/>
        <v>32580</v>
      </c>
      <c r="K554" s="124"/>
      <c r="L554" s="125"/>
      <c r="M554" s="125"/>
      <c r="N554" s="125"/>
      <c r="O554" s="7">
        <f t="shared" si="25"/>
        <v>0</v>
      </c>
      <c r="P554" s="121"/>
      <c r="Q554" s="121">
        <v>0</v>
      </c>
      <c r="R554" s="121">
        <v>0</v>
      </c>
      <c r="S554" s="121">
        <v>0</v>
      </c>
      <c r="T554" s="7">
        <f t="shared" si="26"/>
        <v>0</v>
      </c>
      <c r="Z554" s="217"/>
    </row>
    <row r="555" spans="1:26" ht="11.25">
      <c r="A555" s="2" t="s">
        <v>827</v>
      </c>
      <c r="B555" s="2" t="s">
        <v>749</v>
      </c>
      <c r="C555" s="4">
        <v>225432</v>
      </c>
      <c r="D555" s="5">
        <v>6</v>
      </c>
      <c r="E555" s="5" t="s">
        <v>875</v>
      </c>
      <c r="F555" s="121"/>
      <c r="G555" s="121">
        <v>75443</v>
      </c>
      <c r="H555" s="121">
        <v>22631</v>
      </c>
      <c r="I555" s="121">
        <v>81962</v>
      </c>
      <c r="J555" s="7">
        <f t="shared" si="24"/>
        <v>180036</v>
      </c>
      <c r="K555" s="124"/>
      <c r="L555" s="125"/>
      <c r="M555" s="125"/>
      <c r="N555" s="125"/>
      <c r="O555" s="7">
        <f t="shared" si="25"/>
        <v>0</v>
      </c>
      <c r="P555" s="121"/>
      <c r="Q555" s="121">
        <v>0</v>
      </c>
      <c r="R555" s="121">
        <v>0</v>
      </c>
      <c r="S555" s="121">
        <v>0</v>
      </c>
      <c r="T555" s="7">
        <f t="shared" si="26"/>
        <v>0</v>
      </c>
      <c r="Z555" s="217"/>
    </row>
    <row r="556" spans="1:26" ht="11.25">
      <c r="A556" s="2" t="s">
        <v>827</v>
      </c>
      <c r="B556" s="2" t="s">
        <v>750</v>
      </c>
      <c r="C556" s="4">
        <v>222567</v>
      </c>
      <c r="D556" s="5">
        <v>7</v>
      </c>
      <c r="E556" s="5" t="s">
        <v>875</v>
      </c>
      <c r="F556" s="121">
        <v>35710</v>
      </c>
      <c r="G556" s="121">
        <v>13478</v>
      </c>
      <c r="H556" s="121">
        <v>5054</v>
      </c>
      <c r="I556" s="121">
        <v>30701</v>
      </c>
      <c r="J556" s="7">
        <f t="shared" si="24"/>
        <v>84943</v>
      </c>
      <c r="K556" s="230">
        <v>6425</v>
      </c>
      <c r="L556" s="230">
        <v>37684</v>
      </c>
      <c r="M556" s="230">
        <v>21546</v>
      </c>
      <c r="N556" s="230">
        <v>26922</v>
      </c>
      <c r="O556" s="231">
        <f t="shared" si="25"/>
        <v>92577</v>
      </c>
      <c r="P556" s="124"/>
      <c r="Q556" s="126"/>
      <c r="R556" s="126"/>
      <c r="S556" s="126"/>
      <c r="T556" s="7">
        <f t="shared" si="26"/>
        <v>0</v>
      </c>
      <c r="Z556" s="217"/>
    </row>
    <row r="557" spans="1:26" ht="11.25">
      <c r="A557" s="2" t="s">
        <v>827</v>
      </c>
      <c r="B557" s="2" t="s">
        <v>751</v>
      </c>
      <c r="C557" s="4">
        <v>222576</v>
      </c>
      <c r="D557" s="5">
        <v>7</v>
      </c>
      <c r="E557" s="5" t="s">
        <v>875</v>
      </c>
      <c r="F557" s="121">
        <v>55434</v>
      </c>
      <c r="G557" s="121">
        <v>15478</v>
      </c>
      <c r="H557" s="121">
        <v>4279</v>
      </c>
      <c r="I557" s="121">
        <v>61935</v>
      </c>
      <c r="J557" s="7">
        <f t="shared" si="24"/>
        <v>137126</v>
      </c>
      <c r="K557" s="230">
        <v>128639</v>
      </c>
      <c r="L557" s="230">
        <v>143815</v>
      </c>
      <c r="M557" s="230">
        <v>109548</v>
      </c>
      <c r="N557" s="230">
        <v>185788</v>
      </c>
      <c r="O557" s="231">
        <f t="shared" si="25"/>
        <v>567790</v>
      </c>
      <c r="P557" s="124"/>
      <c r="Q557" s="126"/>
      <c r="R557" s="126"/>
      <c r="S557" s="126"/>
      <c r="T557" s="7">
        <f t="shared" si="26"/>
        <v>0</v>
      </c>
      <c r="Z557" s="217"/>
    </row>
    <row r="558" spans="1:26" ht="11.25">
      <c r="A558" s="2" t="s">
        <v>827</v>
      </c>
      <c r="B558" s="2" t="s">
        <v>752</v>
      </c>
      <c r="C558" s="4">
        <v>222822</v>
      </c>
      <c r="D558" s="5">
        <v>7</v>
      </c>
      <c r="E558" s="5" t="s">
        <v>875</v>
      </c>
      <c r="F558" s="121">
        <v>34106</v>
      </c>
      <c r="G558" s="121">
        <v>5370</v>
      </c>
      <c r="H558" s="121">
        <v>2191</v>
      </c>
      <c r="I558" s="121">
        <v>38681</v>
      </c>
      <c r="J558" s="7">
        <f t="shared" si="24"/>
        <v>80348</v>
      </c>
      <c r="K558" s="230">
        <v>63244</v>
      </c>
      <c r="L558" s="230">
        <v>45360</v>
      </c>
      <c r="M558" s="230">
        <v>60679</v>
      </c>
      <c r="N558" s="230">
        <v>65464</v>
      </c>
      <c r="O558" s="231">
        <f t="shared" si="25"/>
        <v>234747</v>
      </c>
      <c r="P558" s="124"/>
      <c r="Q558" s="126"/>
      <c r="R558" s="126"/>
      <c r="S558" s="126"/>
      <c r="T558" s="7">
        <f t="shared" si="26"/>
        <v>0</v>
      </c>
      <c r="Z558" s="217"/>
    </row>
    <row r="559" spans="1:26" ht="11.25">
      <c r="A559" s="2" t="s">
        <v>827</v>
      </c>
      <c r="B559" s="2" t="s">
        <v>753</v>
      </c>
      <c r="C559" s="4">
        <v>222992</v>
      </c>
      <c r="D559" s="5">
        <v>7</v>
      </c>
      <c r="E559" s="5" t="s">
        <v>875</v>
      </c>
      <c r="F559" s="121">
        <v>191915</v>
      </c>
      <c r="G559" s="121">
        <v>82825</v>
      </c>
      <c r="H559" s="121">
        <v>26994</v>
      </c>
      <c r="I559" s="121">
        <v>197737</v>
      </c>
      <c r="J559" s="7">
        <f t="shared" si="24"/>
        <v>499471</v>
      </c>
      <c r="K559" s="230">
        <v>86418</v>
      </c>
      <c r="L559" s="230">
        <v>77803</v>
      </c>
      <c r="M559" s="230">
        <v>62376</v>
      </c>
      <c r="N559" s="230">
        <v>95878</v>
      </c>
      <c r="O559" s="231">
        <f t="shared" si="25"/>
        <v>322475</v>
      </c>
      <c r="P559" s="124"/>
      <c r="Q559" s="126"/>
      <c r="R559" s="126"/>
      <c r="S559" s="126"/>
      <c r="T559" s="7">
        <f t="shared" si="26"/>
        <v>0</v>
      </c>
      <c r="Z559" s="217"/>
    </row>
    <row r="560" spans="1:26" ht="11.25">
      <c r="A560" s="2" t="s">
        <v>827</v>
      </c>
      <c r="B560" s="2" t="s">
        <v>754</v>
      </c>
      <c r="C560" s="4">
        <v>223320</v>
      </c>
      <c r="D560" s="5">
        <v>7</v>
      </c>
      <c r="E560" s="5" t="s">
        <v>875</v>
      </c>
      <c r="F560" s="121">
        <v>28282</v>
      </c>
      <c r="G560" s="121">
        <v>8813</v>
      </c>
      <c r="H560" s="121">
        <v>3745</v>
      </c>
      <c r="I560" s="121">
        <v>28105</v>
      </c>
      <c r="J560" s="7">
        <f t="shared" si="24"/>
        <v>68945</v>
      </c>
      <c r="K560" s="230">
        <v>30866</v>
      </c>
      <c r="L560" s="230">
        <v>53213</v>
      </c>
      <c r="M560" s="230">
        <v>53627</v>
      </c>
      <c r="N560" s="230">
        <v>35742</v>
      </c>
      <c r="O560" s="231">
        <f t="shared" si="25"/>
        <v>173448</v>
      </c>
      <c r="P560" s="124"/>
      <c r="Q560" s="126"/>
      <c r="R560" s="126"/>
      <c r="S560" s="126"/>
      <c r="T560" s="7">
        <f t="shared" si="26"/>
        <v>0</v>
      </c>
      <c r="Z560" s="217"/>
    </row>
    <row r="561" spans="1:26" ht="11.25">
      <c r="A561" s="2" t="s">
        <v>827</v>
      </c>
      <c r="B561" s="2" t="s">
        <v>755</v>
      </c>
      <c r="C561" s="4">
        <v>223427</v>
      </c>
      <c r="D561" s="5">
        <v>7</v>
      </c>
      <c r="E561" s="5" t="s">
        <v>875</v>
      </c>
      <c r="F561" s="121">
        <v>97764</v>
      </c>
      <c r="G561" s="121">
        <v>22968</v>
      </c>
      <c r="H561" s="121">
        <v>16156</v>
      </c>
      <c r="I561" s="121">
        <v>110615</v>
      </c>
      <c r="J561" s="7">
        <f t="shared" si="24"/>
        <v>247503</v>
      </c>
      <c r="K561" s="230">
        <v>19993</v>
      </c>
      <c r="L561" s="230">
        <v>16318</v>
      </c>
      <c r="M561" s="230">
        <v>17951</v>
      </c>
      <c r="N561" s="230">
        <v>26612</v>
      </c>
      <c r="O561" s="231">
        <f t="shared" si="25"/>
        <v>80874</v>
      </c>
      <c r="P561" s="124"/>
      <c r="Q561" s="126"/>
      <c r="R561" s="126"/>
      <c r="S561" s="126"/>
      <c r="T561" s="7">
        <f t="shared" si="26"/>
        <v>0</v>
      </c>
      <c r="Z561" s="217"/>
    </row>
    <row r="562" spans="1:26" ht="11.25">
      <c r="A562" s="2" t="s">
        <v>827</v>
      </c>
      <c r="B562" s="2" t="s">
        <v>756</v>
      </c>
      <c r="C562" s="4">
        <v>223506</v>
      </c>
      <c r="D562" s="5">
        <v>7</v>
      </c>
      <c r="E562" s="5" t="s">
        <v>875</v>
      </c>
      <c r="F562" s="121">
        <v>24483</v>
      </c>
      <c r="G562" s="121">
        <v>6968</v>
      </c>
      <c r="H562" s="121">
        <v>2907</v>
      </c>
      <c r="I562" s="121">
        <v>26581</v>
      </c>
      <c r="J562" s="7">
        <f t="shared" si="24"/>
        <v>60939</v>
      </c>
      <c r="K562" s="230">
        <v>15574</v>
      </c>
      <c r="L562" s="230">
        <v>6229</v>
      </c>
      <c r="M562" s="230">
        <v>26005</v>
      </c>
      <c r="N562" s="230">
        <v>9296</v>
      </c>
      <c r="O562" s="231">
        <f t="shared" si="25"/>
        <v>57104</v>
      </c>
      <c r="P562" s="124"/>
      <c r="Q562" s="126"/>
      <c r="R562" s="126"/>
      <c r="S562" s="126"/>
      <c r="T562" s="7">
        <f t="shared" si="26"/>
        <v>0</v>
      </c>
      <c r="Z562" s="217"/>
    </row>
    <row r="563" spans="1:26" ht="11.25">
      <c r="A563" s="2" t="s">
        <v>827</v>
      </c>
      <c r="B563" s="2" t="s">
        <v>757</v>
      </c>
      <c r="C563" s="4">
        <v>223524</v>
      </c>
      <c r="D563" s="5">
        <v>7</v>
      </c>
      <c r="E563" s="5" t="s">
        <v>875</v>
      </c>
      <c r="F563" s="121">
        <v>55538</v>
      </c>
      <c r="G563" s="121">
        <v>10781</v>
      </c>
      <c r="H563" s="121">
        <v>9356</v>
      </c>
      <c r="I563" s="121">
        <v>62911</v>
      </c>
      <c r="J563" s="7">
        <f t="shared" si="24"/>
        <v>138586</v>
      </c>
      <c r="K563" s="230">
        <v>81247</v>
      </c>
      <c r="L563" s="230">
        <v>102742</v>
      </c>
      <c r="M563" s="230">
        <v>98584</v>
      </c>
      <c r="N563" s="230">
        <v>115203</v>
      </c>
      <c r="O563" s="231">
        <f t="shared" si="25"/>
        <v>397776</v>
      </c>
      <c r="P563" s="124"/>
      <c r="Q563" s="126"/>
      <c r="R563" s="126"/>
      <c r="S563" s="126"/>
      <c r="T563" s="7">
        <f t="shared" si="26"/>
        <v>0</v>
      </c>
      <c r="Z563" s="217"/>
    </row>
    <row r="564" spans="1:26" ht="11.25">
      <c r="A564" s="2" t="s">
        <v>827</v>
      </c>
      <c r="B564" s="2" t="s">
        <v>758</v>
      </c>
      <c r="C564" s="4">
        <v>223773</v>
      </c>
      <c r="D564" s="5">
        <v>7</v>
      </c>
      <c r="E564" s="5" t="s">
        <v>875</v>
      </c>
      <c r="F564" s="121">
        <v>19085</v>
      </c>
      <c r="G564" s="121">
        <v>6102</v>
      </c>
      <c r="H564" s="121">
        <v>2728</v>
      </c>
      <c r="I564" s="121">
        <v>21982</v>
      </c>
      <c r="J564" s="7">
        <f t="shared" si="24"/>
        <v>49897</v>
      </c>
      <c r="K564" s="230">
        <v>74925</v>
      </c>
      <c r="L564" s="230">
        <v>94076</v>
      </c>
      <c r="M564" s="230">
        <v>77306</v>
      </c>
      <c r="N564" s="230">
        <v>83896</v>
      </c>
      <c r="O564" s="231">
        <f t="shared" si="25"/>
        <v>330203</v>
      </c>
      <c r="P564" s="124"/>
      <c r="Q564" s="126"/>
      <c r="R564" s="126"/>
      <c r="S564" s="126"/>
      <c r="T564" s="7">
        <f t="shared" si="26"/>
        <v>0</v>
      </c>
      <c r="Z564" s="217"/>
    </row>
    <row r="565" spans="1:26" ht="11.25">
      <c r="A565" s="2" t="s">
        <v>827</v>
      </c>
      <c r="B565" s="2" t="s">
        <v>759</v>
      </c>
      <c r="C565" s="4">
        <v>223816</v>
      </c>
      <c r="D565" s="5">
        <v>7</v>
      </c>
      <c r="E565" s="5" t="s">
        <v>875</v>
      </c>
      <c r="F565" s="121">
        <v>66630</v>
      </c>
      <c r="G565" s="121">
        <v>54582</v>
      </c>
      <c r="H565" s="121">
        <v>4728</v>
      </c>
      <c r="I565" s="121">
        <v>62445</v>
      </c>
      <c r="J565" s="7">
        <f t="shared" si="24"/>
        <v>188385</v>
      </c>
      <c r="K565" s="230">
        <v>114338</v>
      </c>
      <c r="L565" s="230">
        <v>151702</v>
      </c>
      <c r="M565" s="230">
        <v>108975</v>
      </c>
      <c r="N565" s="230">
        <v>129740</v>
      </c>
      <c r="O565" s="231">
        <f t="shared" si="25"/>
        <v>504755</v>
      </c>
      <c r="P565" s="124"/>
      <c r="Q565" s="126"/>
      <c r="R565" s="126"/>
      <c r="S565" s="126"/>
      <c r="T565" s="7">
        <f t="shared" si="26"/>
        <v>0</v>
      </c>
      <c r="Z565" s="217"/>
    </row>
    <row r="566" spans="1:26" ht="11.25">
      <c r="A566" s="2" t="s">
        <v>827</v>
      </c>
      <c r="B566" s="2" t="s">
        <v>760</v>
      </c>
      <c r="C566" s="4">
        <v>223898</v>
      </c>
      <c r="D566" s="5">
        <v>7</v>
      </c>
      <c r="E566" s="5" t="s">
        <v>875</v>
      </c>
      <c r="F566" s="121">
        <v>23666</v>
      </c>
      <c r="G566" s="121">
        <v>4596</v>
      </c>
      <c r="H566" s="121">
        <v>2127</v>
      </c>
      <c r="I566" s="121">
        <v>26693</v>
      </c>
      <c r="J566" s="7">
        <f t="shared" si="24"/>
        <v>57082</v>
      </c>
      <c r="K566" s="230"/>
      <c r="L566" s="230">
        <v>1158</v>
      </c>
      <c r="M566" s="230">
        <v>77</v>
      </c>
      <c r="N566" s="230">
        <v>1139</v>
      </c>
      <c r="O566" s="231">
        <f t="shared" si="25"/>
        <v>2374</v>
      </c>
      <c r="P566" s="124"/>
      <c r="Q566" s="126"/>
      <c r="R566" s="126"/>
      <c r="S566" s="126"/>
      <c r="T566" s="7">
        <f t="shared" si="26"/>
        <v>0</v>
      </c>
      <c r="Z566" s="217"/>
    </row>
    <row r="567" spans="1:26" ht="11.25">
      <c r="A567" s="2" t="s">
        <v>827</v>
      </c>
      <c r="B567" s="2" t="s">
        <v>761</v>
      </c>
      <c r="C567" s="4">
        <v>223922</v>
      </c>
      <c r="D567" s="5">
        <v>7</v>
      </c>
      <c r="E567" s="5" t="s">
        <v>875</v>
      </c>
      <c r="F567" s="121">
        <v>9249</v>
      </c>
      <c r="G567" s="121">
        <v>2973</v>
      </c>
      <c r="H567" s="121">
        <v>2056</v>
      </c>
      <c r="I567" s="121">
        <v>7912</v>
      </c>
      <c r="J567" s="7">
        <f t="shared" si="24"/>
        <v>22190</v>
      </c>
      <c r="K567" s="230">
        <v>5530</v>
      </c>
      <c r="L567" s="230">
        <v>6638</v>
      </c>
      <c r="M567" s="230">
        <v>4149</v>
      </c>
      <c r="N567" s="230">
        <v>7097</v>
      </c>
      <c r="O567" s="231">
        <f t="shared" si="25"/>
        <v>23414</v>
      </c>
      <c r="P567" s="124"/>
      <c r="Q567" s="126"/>
      <c r="R567" s="126"/>
      <c r="S567" s="126"/>
      <c r="T567" s="7">
        <f t="shared" si="26"/>
        <v>0</v>
      </c>
      <c r="Z567" s="217"/>
    </row>
    <row r="568" spans="1:20" ht="11.25">
      <c r="A568" s="2" t="s">
        <v>827</v>
      </c>
      <c r="B568" s="2" t="s">
        <v>762</v>
      </c>
      <c r="C568" s="4">
        <v>226408</v>
      </c>
      <c r="D568" s="5">
        <v>7</v>
      </c>
      <c r="E568" s="5" t="s">
        <v>875</v>
      </c>
      <c r="F568" s="121">
        <v>28251</v>
      </c>
      <c r="G568" s="121">
        <v>6110</v>
      </c>
      <c r="H568" s="121">
        <v>5433</v>
      </c>
      <c r="I568" s="121">
        <v>29429</v>
      </c>
      <c r="J568" s="7">
        <f t="shared" si="24"/>
        <v>69223</v>
      </c>
      <c r="K568" s="230">
        <v>70401</v>
      </c>
      <c r="L568" s="230">
        <v>46003</v>
      </c>
      <c r="M568" s="230">
        <v>40135</v>
      </c>
      <c r="N568" s="230">
        <v>56736</v>
      </c>
      <c r="O568" s="231">
        <f t="shared" si="25"/>
        <v>213275</v>
      </c>
      <c r="P568" s="124"/>
      <c r="Q568" s="126"/>
      <c r="R568" s="126"/>
      <c r="S568" s="126"/>
      <c r="T568" s="7">
        <f t="shared" si="26"/>
        <v>0</v>
      </c>
    </row>
    <row r="569" spans="1:20" ht="11.25">
      <c r="A569" s="2" t="s">
        <v>827</v>
      </c>
      <c r="B569" s="2" t="s">
        <v>763</v>
      </c>
      <c r="C569" s="4">
        <v>247834</v>
      </c>
      <c r="D569" s="5">
        <v>7</v>
      </c>
      <c r="E569" s="5" t="s">
        <v>875</v>
      </c>
      <c r="F569" s="121">
        <v>82644</v>
      </c>
      <c r="G569" s="121">
        <v>19305</v>
      </c>
      <c r="H569" s="121">
        <v>15587</v>
      </c>
      <c r="I569" s="121">
        <v>90049</v>
      </c>
      <c r="J569" s="7">
        <f t="shared" si="24"/>
        <v>207585</v>
      </c>
      <c r="K569" s="230">
        <v>92453</v>
      </c>
      <c r="L569" s="230">
        <v>85540</v>
      </c>
      <c r="M569" s="230">
        <v>102319</v>
      </c>
      <c r="N569" s="230">
        <v>134637</v>
      </c>
      <c r="O569" s="231">
        <f t="shared" si="25"/>
        <v>414949</v>
      </c>
      <c r="P569" s="124"/>
      <c r="Q569" s="126"/>
      <c r="R569" s="126"/>
      <c r="S569" s="126"/>
      <c r="T569" s="7">
        <f t="shared" si="26"/>
        <v>0</v>
      </c>
    </row>
    <row r="570" spans="1:20" ht="11.25">
      <c r="A570" s="2" t="s">
        <v>827</v>
      </c>
      <c r="B570" s="2" t="s">
        <v>764</v>
      </c>
      <c r="C570" s="4">
        <v>224350</v>
      </c>
      <c r="D570" s="5">
        <v>7</v>
      </c>
      <c r="E570" s="5" t="s">
        <v>875</v>
      </c>
      <c r="F570" s="121">
        <v>85055</v>
      </c>
      <c r="G570" s="121">
        <v>22191</v>
      </c>
      <c r="H570" s="121">
        <v>8908</v>
      </c>
      <c r="I570" s="121">
        <v>86162</v>
      </c>
      <c r="J570" s="7">
        <f t="shared" si="24"/>
        <v>202316</v>
      </c>
      <c r="K570" s="230">
        <v>39752</v>
      </c>
      <c r="L570" s="230">
        <v>101106</v>
      </c>
      <c r="M570" s="230">
        <v>73450</v>
      </c>
      <c r="N570" s="230">
        <v>107206</v>
      </c>
      <c r="O570" s="231">
        <f t="shared" si="25"/>
        <v>321514</v>
      </c>
      <c r="P570" s="124"/>
      <c r="Q570" s="126"/>
      <c r="R570" s="126"/>
      <c r="S570" s="126"/>
      <c r="T570" s="7">
        <f t="shared" si="26"/>
        <v>0</v>
      </c>
    </row>
    <row r="571" spans="1:20" ht="11.25">
      <c r="A571" s="2" t="s">
        <v>827</v>
      </c>
      <c r="B571" s="2" t="s">
        <v>765</v>
      </c>
      <c r="C571" s="4">
        <v>224572</v>
      </c>
      <c r="D571" s="5">
        <v>7</v>
      </c>
      <c r="E571" s="5" t="s">
        <v>875</v>
      </c>
      <c r="F571" s="121">
        <v>59924</v>
      </c>
      <c r="G571" s="121">
        <v>7837</v>
      </c>
      <c r="H571" s="121">
        <v>10743</v>
      </c>
      <c r="I571" s="121">
        <v>69873</v>
      </c>
      <c r="J571" s="7">
        <f t="shared" si="24"/>
        <v>148377</v>
      </c>
      <c r="K571" s="230">
        <v>68154</v>
      </c>
      <c r="L571" s="230">
        <v>39088</v>
      </c>
      <c r="M571" s="230">
        <v>49576</v>
      </c>
      <c r="N571" s="230">
        <v>94509</v>
      </c>
      <c r="O571" s="231">
        <f t="shared" si="25"/>
        <v>251327</v>
      </c>
      <c r="P571" s="124"/>
      <c r="Q571" s="126"/>
      <c r="R571" s="126"/>
      <c r="S571" s="126"/>
      <c r="T571" s="7">
        <f t="shared" si="26"/>
        <v>0</v>
      </c>
    </row>
    <row r="572" spans="1:20" ht="11.25">
      <c r="A572" s="2" t="s">
        <v>827</v>
      </c>
      <c r="B572" s="2" t="s">
        <v>766</v>
      </c>
      <c r="C572" s="4">
        <v>224615</v>
      </c>
      <c r="D572" s="5">
        <v>7</v>
      </c>
      <c r="E572" s="5" t="s">
        <v>875</v>
      </c>
      <c r="F572" s="121">
        <v>36359</v>
      </c>
      <c r="G572" s="121">
        <v>7265</v>
      </c>
      <c r="H572" s="121">
        <v>3055</v>
      </c>
      <c r="I572" s="121">
        <v>35129</v>
      </c>
      <c r="J572" s="7">
        <f t="shared" si="24"/>
        <v>81808</v>
      </c>
      <c r="K572" s="230">
        <v>257712</v>
      </c>
      <c r="L572" s="230">
        <v>182065</v>
      </c>
      <c r="M572" s="230">
        <v>194390</v>
      </c>
      <c r="N572" s="230">
        <v>276400</v>
      </c>
      <c r="O572" s="231">
        <f t="shared" si="25"/>
        <v>910567</v>
      </c>
      <c r="P572" s="124"/>
      <c r="Q572" s="126"/>
      <c r="R572" s="126"/>
      <c r="S572" s="126"/>
      <c r="T572" s="7">
        <f t="shared" si="26"/>
        <v>0</v>
      </c>
    </row>
    <row r="573" spans="1:20" ht="11.25">
      <c r="A573" s="2" t="s">
        <v>827</v>
      </c>
      <c r="B573" s="2" t="s">
        <v>767</v>
      </c>
      <c r="C573" s="4">
        <v>224642</v>
      </c>
      <c r="D573" s="5">
        <v>7</v>
      </c>
      <c r="E573" s="5" t="s">
        <v>875</v>
      </c>
      <c r="F573" s="121">
        <v>174514</v>
      </c>
      <c r="G573" s="121">
        <v>35859</v>
      </c>
      <c r="H573" s="121"/>
      <c r="I573" s="121">
        <v>192080</v>
      </c>
      <c r="J573" s="7">
        <f t="shared" si="24"/>
        <v>402453</v>
      </c>
      <c r="K573" s="230">
        <v>316644</v>
      </c>
      <c r="L573" s="230">
        <v>307699</v>
      </c>
      <c r="M573" s="230">
        <v>239671</v>
      </c>
      <c r="N573" s="230">
        <v>406772</v>
      </c>
      <c r="O573" s="231">
        <f t="shared" si="25"/>
        <v>1270786</v>
      </c>
      <c r="P573" s="124"/>
      <c r="Q573" s="126"/>
      <c r="R573" s="126"/>
      <c r="S573" s="126"/>
      <c r="T573" s="7">
        <f t="shared" si="26"/>
        <v>0</v>
      </c>
    </row>
    <row r="574" spans="1:20" ht="11.25">
      <c r="A574" s="2" t="s">
        <v>827</v>
      </c>
      <c r="B574" s="2" t="s">
        <v>768</v>
      </c>
      <c r="C574" s="4">
        <v>224891</v>
      </c>
      <c r="D574" s="5">
        <v>7</v>
      </c>
      <c r="E574" s="5" t="s">
        <v>875</v>
      </c>
      <c r="F574" s="121">
        <v>8869</v>
      </c>
      <c r="G574" s="121">
        <v>1562</v>
      </c>
      <c r="H574" s="121">
        <v>765</v>
      </c>
      <c r="I574" s="121">
        <v>10509</v>
      </c>
      <c r="J574" s="7">
        <f t="shared" si="24"/>
        <v>21705</v>
      </c>
      <c r="K574" s="230">
        <v>16777</v>
      </c>
      <c r="L574" s="230">
        <v>25395</v>
      </c>
      <c r="M574" s="230">
        <v>21893</v>
      </c>
      <c r="N574" s="230">
        <v>29605</v>
      </c>
      <c r="O574" s="231">
        <f t="shared" si="25"/>
        <v>93670</v>
      </c>
      <c r="P574" s="124"/>
      <c r="Q574" s="126"/>
      <c r="R574" s="126"/>
      <c r="S574" s="126"/>
      <c r="T574" s="7">
        <f t="shared" si="26"/>
        <v>0</v>
      </c>
    </row>
    <row r="575" spans="1:20" ht="11.25">
      <c r="A575" s="2" t="s">
        <v>827</v>
      </c>
      <c r="B575" s="2" t="s">
        <v>769</v>
      </c>
      <c r="C575" s="4">
        <v>224961</v>
      </c>
      <c r="D575" s="5">
        <v>7</v>
      </c>
      <c r="E575" s="5" t="s">
        <v>875</v>
      </c>
      <c r="F575" s="121">
        <v>16428</v>
      </c>
      <c r="G575" s="121">
        <v>3917</v>
      </c>
      <c r="H575" s="121">
        <v>1995</v>
      </c>
      <c r="I575" s="121">
        <v>16859</v>
      </c>
      <c r="J575" s="7">
        <f t="shared" si="24"/>
        <v>39199</v>
      </c>
      <c r="K575" s="230">
        <v>60315</v>
      </c>
      <c r="L575" s="230">
        <v>75209</v>
      </c>
      <c r="M575" s="230">
        <v>54159</v>
      </c>
      <c r="N575" s="230">
        <v>97376</v>
      </c>
      <c r="O575" s="231">
        <f t="shared" si="25"/>
        <v>287059</v>
      </c>
      <c r="P575" s="124"/>
      <c r="Q575" s="126"/>
      <c r="R575" s="126"/>
      <c r="S575" s="126"/>
      <c r="T575" s="7">
        <f t="shared" si="26"/>
        <v>0</v>
      </c>
    </row>
    <row r="576" spans="1:20" ht="11.25">
      <c r="A576" s="2" t="s">
        <v>827</v>
      </c>
      <c r="B576" s="2" t="s">
        <v>770</v>
      </c>
      <c r="C576" s="4">
        <v>225070</v>
      </c>
      <c r="D576" s="5">
        <v>7</v>
      </c>
      <c r="E576" s="5" t="s">
        <v>875</v>
      </c>
      <c r="F576" s="121">
        <v>29560</v>
      </c>
      <c r="G576" s="121">
        <v>5604</v>
      </c>
      <c r="H576" s="121">
        <v>2213</v>
      </c>
      <c r="I576" s="121">
        <f>31321-15</f>
        <v>31306</v>
      </c>
      <c r="J576" s="7">
        <f t="shared" si="24"/>
        <v>68683</v>
      </c>
      <c r="K576" s="230">
        <v>27036</v>
      </c>
      <c r="L576" s="230">
        <v>14646</v>
      </c>
      <c r="M576" s="230">
        <v>22386</v>
      </c>
      <c r="N576" s="230">
        <v>39888</v>
      </c>
      <c r="O576" s="231">
        <f t="shared" si="25"/>
        <v>103956</v>
      </c>
      <c r="P576" s="124"/>
      <c r="Q576" s="126"/>
      <c r="R576" s="126"/>
      <c r="S576" s="126"/>
      <c r="T576" s="7">
        <f t="shared" si="26"/>
        <v>0</v>
      </c>
    </row>
    <row r="577" spans="1:20" ht="11.25">
      <c r="A577" s="2" t="s">
        <v>827</v>
      </c>
      <c r="B577" s="2" t="s">
        <v>771</v>
      </c>
      <c r="C577" s="4">
        <v>225371</v>
      </c>
      <c r="D577" s="5">
        <v>7</v>
      </c>
      <c r="E577" s="5" t="s">
        <v>875</v>
      </c>
      <c r="F577" s="121">
        <v>19856</v>
      </c>
      <c r="G577" s="121">
        <v>4886</v>
      </c>
      <c r="H577" s="121">
        <v>699</v>
      </c>
      <c r="I577" s="121">
        <v>22055</v>
      </c>
      <c r="J577" s="7">
        <f t="shared" si="24"/>
        <v>47496</v>
      </c>
      <c r="K577" s="230">
        <v>564</v>
      </c>
      <c r="L577" s="230">
        <v>6026</v>
      </c>
      <c r="M577" s="230">
        <v>8719</v>
      </c>
      <c r="N577" s="230">
        <v>11594</v>
      </c>
      <c r="O577" s="231">
        <f t="shared" si="25"/>
        <v>26903</v>
      </c>
      <c r="P577" s="124"/>
      <c r="Q577" s="126"/>
      <c r="R577" s="126"/>
      <c r="S577" s="126"/>
      <c r="T577" s="7">
        <f t="shared" si="26"/>
        <v>0</v>
      </c>
    </row>
    <row r="578" spans="1:20" ht="11.25">
      <c r="A578" s="2" t="s">
        <v>827</v>
      </c>
      <c r="B578" s="2" t="s">
        <v>772</v>
      </c>
      <c r="C578" s="4">
        <v>225423</v>
      </c>
      <c r="D578" s="5">
        <v>7</v>
      </c>
      <c r="E578" s="5" t="s">
        <v>875</v>
      </c>
      <c r="F578" s="121">
        <v>289166</v>
      </c>
      <c r="G578" s="121">
        <v>149451</v>
      </c>
      <c r="H578" s="121"/>
      <c r="I578" s="121">
        <v>256749</v>
      </c>
      <c r="J578" s="7">
        <f t="shared" si="24"/>
        <v>695366</v>
      </c>
      <c r="K578" s="230">
        <v>356494</v>
      </c>
      <c r="L578" s="230">
        <v>329155</v>
      </c>
      <c r="M578" s="230">
        <v>329087</v>
      </c>
      <c r="N578" s="230">
        <v>399217</v>
      </c>
      <c r="O578" s="231">
        <f t="shared" si="25"/>
        <v>1413953</v>
      </c>
      <c r="P578" s="124"/>
      <c r="Q578" s="126"/>
      <c r="R578" s="126"/>
      <c r="S578" s="126"/>
      <c r="T578" s="7">
        <f t="shared" si="26"/>
        <v>0</v>
      </c>
    </row>
    <row r="579" spans="1:20" ht="11.25">
      <c r="A579" s="2" t="s">
        <v>827</v>
      </c>
      <c r="B579" s="2" t="s">
        <v>773</v>
      </c>
      <c r="C579" s="4">
        <v>225520</v>
      </c>
      <c r="D579" s="5">
        <v>7</v>
      </c>
      <c r="E579" s="5" t="s">
        <v>875</v>
      </c>
      <c r="F579" s="121">
        <f>19347+798</f>
        <v>20145</v>
      </c>
      <c r="G579" s="121">
        <v>3372</v>
      </c>
      <c r="H579" s="121">
        <v>1406</v>
      </c>
      <c r="I579" s="121">
        <f>19110+1182</f>
        <v>20292</v>
      </c>
      <c r="J579" s="7">
        <f t="shared" si="24"/>
        <v>45215</v>
      </c>
      <c r="K579" s="230">
        <f>143718+1004</f>
        <v>144722</v>
      </c>
      <c r="L579" s="230">
        <f>180639+576</f>
        <v>181215</v>
      </c>
      <c r="M579" s="230">
        <v>190810</v>
      </c>
      <c r="N579" s="230">
        <f>189436+1764</f>
        <v>191200</v>
      </c>
      <c r="O579" s="231">
        <f t="shared" si="25"/>
        <v>707947</v>
      </c>
      <c r="P579" s="124"/>
      <c r="Q579" s="126"/>
      <c r="R579" s="126"/>
      <c r="S579" s="126"/>
      <c r="T579" s="7">
        <f t="shared" si="26"/>
        <v>0</v>
      </c>
    </row>
    <row r="580" spans="1:20" ht="11.25">
      <c r="A580" s="2" t="s">
        <v>827</v>
      </c>
      <c r="B580" s="2" t="s">
        <v>774</v>
      </c>
      <c r="C580" s="4">
        <v>226019</v>
      </c>
      <c r="D580" s="5">
        <v>7</v>
      </c>
      <c r="E580" s="5" t="s">
        <v>875</v>
      </c>
      <c r="F580" s="121">
        <v>39082</v>
      </c>
      <c r="G580" s="121">
        <v>5595</v>
      </c>
      <c r="H580" s="121">
        <v>4273</v>
      </c>
      <c r="I580" s="121">
        <v>42391</v>
      </c>
      <c r="J580" s="7">
        <f aca="true" t="shared" si="27" ref="J580:J643">SUM(F580:I580)</f>
        <v>91341</v>
      </c>
      <c r="K580" s="230">
        <v>87501</v>
      </c>
      <c r="L580" s="230">
        <v>132236</v>
      </c>
      <c r="M580" s="230">
        <v>153593</v>
      </c>
      <c r="N580" s="230">
        <v>150791</v>
      </c>
      <c r="O580" s="231">
        <f aca="true" t="shared" si="28" ref="O580:O643">SUM(K580:N580)</f>
        <v>524121</v>
      </c>
      <c r="P580" s="124"/>
      <c r="Q580" s="126"/>
      <c r="R580" s="126"/>
      <c r="S580" s="126"/>
      <c r="T580" s="7">
        <f aca="true" t="shared" si="29" ref="T580:T643">SUM(P580:S580)</f>
        <v>0</v>
      </c>
    </row>
    <row r="581" spans="1:20" ht="11.25">
      <c r="A581" s="2" t="s">
        <v>827</v>
      </c>
      <c r="B581" s="2" t="s">
        <v>775</v>
      </c>
      <c r="C581" s="4">
        <v>229337</v>
      </c>
      <c r="D581" s="5">
        <v>7</v>
      </c>
      <c r="E581" s="5" t="s">
        <v>875</v>
      </c>
      <c r="F581" s="121">
        <v>17176</v>
      </c>
      <c r="G581" s="121">
        <v>1683</v>
      </c>
      <c r="H581" s="121">
        <v>1621</v>
      </c>
      <c r="I581" s="121">
        <f>3696+17281</f>
        <v>20977</v>
      </c>
      <c r="J581" s="7">
        <f t="shared" si="27"/>
        <v>41457</v>
      </c>
      <c r="K581" s="230">
        <v>37822</v>
      </c>
      <c r="L581" s="230">
        <v>43609</v>
      </c>
      <c r="M581" s="230">
        <v>41619</v>
      </c>
      <c r="N581" s="230">
        <v>30678</v>
      </c>
      <c r="O581" s="231">
        <f t="shared" si="28"/>
        <v>153728</v>
      </c>
      <c r="P581" s="124"/>
      <c r="Q581" s="126"/>
      <c r="R581" s="126"/>
      <c r="S581" s="126"/>
      <c r="T581" s="7">
        <f t="shared" si="29"/>
        <v>0</v>
      </c>
    </row>
    <row r="582" spans="1:20" ht="11.25">
      <c r="A582" s="2" t="s">
        <v>827</v>
      </c>
      <c r="B582" s="2" t="s">
        <v>776</v>
      </c>
      <c r="C582" s="4">
        <v>226107</v>
      </c>
      <c r="D582" s="5">
        <v>7</v>
      </c>
      <c r="E582" s="5" t="s">
        <v>875</v>
      </c>
      <c r="F582" s="121">
        <v>12931</v>
      </c>
      <c r="G582" s="121">
        <v>2536</v>
      </c>
      <c r="H582" s="121">
        <v>800</v>
      </c>
      <c r="I582" s="121">
        <v>13567</v>
      </c>
      <c r="J582" s="7">
        <f t="shared" si="27"/>
        <v>29834</v>
      </c>
      <c r="K582" s="230">
        <v>0</v>
      </c>
      <c r="L582" s="230">
        <v>1652</v>
      </c>
      <c r="M582" s="230">
        <v>256</v>
      </c>
      <c r="N582" s="230">
        <v>3300</v>
      </c>
      <c r="O582" s="231">
        <f t="shared" si="28"/>
        <v>5208</v>
      </c>
      <c r="P582" s="124"/>
      <c r="Q582" s="126"/>
      <c r="R582" s="126"/>
      <c r="S582" s="126"/>
      <c r="T582" s="7">
        <f t="shared" si="29"/>
        <v>0</v>
      </c>
    </row>
    <row r="583" spans="1:20" ht="11.25">
      <c r="A583" s="2" t="s">
        <v>827</v>
      </c>
      <c r="B583" s="2" t="s">
        <v>777</v>
      </c>
      <c r="C583" s="4">
        <v>226116</v>
      </c>
      <c r="D583" s="5">
        <v>7</v>
      </c>
      <c r="E583" s="5" t="s">
        <v>875</v>
      </c>
      <c r="F583" s="121">
        <v>23569</v>
      </c>
      <c r="G583" s="121">
        <v>6160</v>
      </c>
      <c r="H583" s="121">
        <v>3824</v>
      </c>
      <c r="I583" s="121">
        <v>22352</v>
      </c>
      <c r="J583" s="7">
        <f t="shared" si="27"/>
        <v>55905</v>
      </c>
      <c r="K583" s="230">
        <v>22436</v>
      </c>
      <c r="L583" s="230">
        <v>15984</v>
      </c>
      <c r="M583" s="230">
        <v>32852</v>
      </c>
      <c r="N583" s="230">
        <v>29782</v>
      </c>
      <c r="O583" s="231">
        <f t="shared" si="28"/>
        <v>101054</v>
      </c>
      <c r="P583" s="124"/>
      <c r="Q583" s="126"/>
      <c r="R583" s="126"/>
      <c r="S583" s="126"/>
      <c r="T583" s="7">
        <f t="shared" si="29"/>
        <v>0</v>
      </c>
    </row>
    <row r="584" spans="1:20" ht="11.25">
      <c r="A584" s="2" t="s">
        <v>827</v>
      </c>
      <c r="B584" s="2" t="s">
        <v>778</v>
      </c>
      <c r="C584" s="4">
        <v>226134</v>
      </c>
      <c r="D584" s="5">
        <v>7</v>
      </c>
      <c r="E584" s="5" t="s">
        <v>875</v>
      </c>
      <c r="F584" s="121">
        <v>67880</v>
      </c>
      <c r="G584" s="121">
        <v>12424</v>
      </c>
      <c r="H584" s="121">
        <v>6243</v>
      </c>
      <c r="I584" s="121">
        <v>70496</v>
      </c>
      <c r="J584" s="7">
        <f t="shared" si="27"/>
        <v>157043</v>
      </c>
      <c r="K584" s="230">
        <v>49425</v>
      </c>
      <c r="L584" s="230">
        <v>67031</v>
      </c>
      <c r="M584" s="230">
        <v>89042</v>
      </c>
      <c r="N584" s="230">
        <v>66791</v>
      </c>
      <c r="O584" s="231">
        <f t="shared" si="28"/>
        <v>272289</v>
      </c>
      <c r="P584" s="124"/>
      <c r="Q584" s="126"/>
      <c r="R584" s="126"/>
      <c r="S584" s="126"/>
      <c r="T584" s="7">
        <f t="shared" si="29"/>
        <v>0</v>
      </c>
    </row>
    <row r="585" spans="1:20" ht="11.25">
      <c r="A585" s="2" t="s">
        <v>827</v>
      </c>
      <c r="B585" s="2" t="s">
        <v>779</v>
      </c>
      <c r="C585" s="4">
        <v>226204</v>
      </c>
      <c r="D585" s="5">
        <v>7</v>
      </c>
      <c r="E585" s="5" t="s">
        <v>875</v>
      </c>
      <c r="F585" s="121">
        <v>48582</v>
      </c>
      <c r="G585" s="121">
        <v>22772</v>
      </c>
      <c r="H585" s="121">
        <v>5507</v>
      </c>
      <c r="I585" s="121">
        <v>45939</v>
      </c>
      <c r="J585" s="7">
        <f t="shared" si="27"/>
        <v>122800</v>
      </c>
      <c r="K585" s="230">
        <v>25486</v>
      </c>
      <c r="L585" s="230">
        <v>12124</v>
      </c>
      <c r="M585" s="230">
        <v>28825</v>
      </c>
      <c r="N585" s="230">
        <v>21372</v>
      </c>
      <c r="O585" s="231">
        <f t="shared" si="28"/>
        <v>87807</v>
      </c>
      <c r="P585" s="124"/>
      <c r="Q585" s="126"/>
      <c r="R585" s="126"/>
      <c r="S585" s="126"/>
      <c r="T585" s="7">
        <f t="shared" si="29"/>
        <v>0</v>
      </c>
    </row>
    <row r="586" spans="1:20" ht="11.25">
      <c r="A586" s="2" t="s">
        <v>827</v>
      </c>
      <c r="B586" s="2" t="s">
        <v>781</v>
      </c>
      <c r="C586" s="4">
        <v>226578</v>
      </c>
      <c r="D586" s="5">
        <v>7</v>
      </c>
      <c r="E586" s="5" t="s">
        <v>875</v>
      </c>
      <c r="F586" s="121">
        <v>49169</v>
      </c>
      <c r="G586" s="121">
        <v>18076</v>
      </c>
      <c r="H586" s="121">
        <v>6964</v>
      </c>
      <c r="I586" s="121">
        <v>54344</v>
      </c>
      <c r="J586" s="7">
        <f t="shared" si="27"/>
        <v>128553</v>
      </c>
      <c r="K586" s="230">
        <v>12277</v>
      </c>
      <c r="L586" s="230">
        <v>40379</v>
      </c>
      <c r="M586" s="230">
        <v>38095</v>
      </c>
      <c r="N586" s="230">
        <v>49251</v>
      </c>
      <c r="O586" s="231">
        <f t="shared" si="28"/>
        <v>140002</v>
      </c>
      <c r="P586" s="124"/>
      <c r="Q586" s="126"/>
      <c r="R586" s="126"/>
      <c r="S586" s="126"/>
      <c r="T586" s="7">
        <f t="shared" si="29"/>
        <v>0</v>
      </c>
    </row>
    <row r="587" spans="1:20" ht="11.25">
      <c r="A587" s="2" t="s">
        <v>827</v>
      </c>
      <c r="B587" s="2" t="s">
        <v>782</v>
      </c>
      <c r="C587" s="4">
        <v>226806</v>
      </c>
      <c r="D587" s="5">
        <v>7</v>
      </c>
      <c r="E587" s="5" t="s">
        <v>875</v>
      </c>
      <c r="F587" s="121">
        <v>34206</v>
      </c>
      <c r="G587" s="121">
        <v>6760</v>
      </c>
      <c r="H587" s="121">
        <v>3083</v>
      </c>
      <c r="I587" s="121">
        <v>39008</v>
      </c>
      <c r="J587" s="7">
        <f t="shared" si="27"/>
        <v>83057</v>
      </c>
      <c r="K587" s="230">
        <v>23200</v>
      </c>
      <c r="L587" s="230">
        <v>30083</v>
      </c>
      <c r="M587" s="230">
        <v>25308</v>
      </c>
      <c r="N587" s="230">
        <v>42034</v>
      </c>
      <c r="O587" s="231">
        <f t="shared" si="28"/>
        <v>120625</v>
      </c>
      <c r="P587" s="124"/>
      <c r="Q587" s="126"/>
      <c r="R587" s="126"/>
      <c r="S587" s="126"/>
      <c r="T587" s="7">
        <f t="shared" si="29"/>
        <v>0</v>
      </c>
    </row>
    <row r="588" spans="1:20" ht="11.25">
      <c r="A588" s="2" t="s">
        <v>827</v>
      </c>
      <c r="B588" s="2" t="s">
        <v>783</v>
      </c>
      <c r="C588" s="4">
        <v>226930</v>
      </c>
      <c r="D588" s="5">
        <v>7</v>
      </c>
      <c r="E588" s="5" t="s">
        <v>875</v>
      </c>
      <c r="F588" s="121">
        <v>39327</v>
      </c>
      <c r="G588" s="121">
        <v>3266</v>
      </c>
      <c r="H588" s="121">
        <v>13417</v>
      </c>
      <c r="I588" s="121">
        <v>40697</v>
      </c>
      <c r="J588" s="7">
        <f t="shared" si="27"/>
        <v>96707</v>
      </c>
      <c r="K588" s="230">
        <v>44429</v>
      </c>
      <c r="L588" s="230">
        <v>43389</v>
      </c>
      <c r="M588" s="230">
        <v>53960</v>
      </c>
      <c r="N588" s="230">
        <v>87306</v>
      </c>
      <c r="O588" s="231">
        <f t="shared" si="28"/>
        <v>229084</v>
      </c>
      <c r="P588" s="124"/>
      <c r="Q588" s="126"/>
      <c r="R588" s="126"/>
      <c r="S588" s="126"/>
      <c r="T588" s="7">
        <f t="shared" si="29"/>
        <v>0</v>
      </c>
    </row>
    <row r="589" spans="1:20" ht="11.25">
      <c r="A589" s="2" t="s">
        <v>827</v>
      </c>
      <c r="B589" s="2" t="s">
        <v>784</v>
      </c>
      <c r="C589" s="4">
        <v>227146</v>
      </c>
      <c r="D589" s="5">
        <v>7</v>
      </c>
      <c r="E589" s="5" t="s">
        <v>875</v>
      </c>
      <c r="F589" s="121">
        <v>35149</v>
      </c>
      <c r="G589" s="121">
        <v>8201</v>
      </c>
      <c r="H589" s="121">
        <v>2684</v>
      </c>
      <c r="I589" s="121">
        <v>37680</v>
      </c>
      <c r="J589" s="7">
        <f t="shared" si="27"/>
        <v>83714</v>
      </c>
      <c r="K589" s="230">
        <v>15122</v>
      </c>
      <c r="L589" s="230">
        <v>25246</v>
      </c>
      <c r="M589" s="230">
        <v>13271</v>
      </c>
      <c r="N589" s="230">
        <v>24755</v>
      </c>
      <c r="O589" s="231">
        <f t="shared" si="28"/>
        <v>78394</v>
      </c>
      <c r="P589" s="124"/>
      <c r="Q589" s="126"/>
      <c r="R589" s="126"/>
      <c r="S589" s="126"/>
      <c r="T589" s="7">
        <f t="shared" si="29"/>
        <v>0</v>
      </c>
    </row>
    <row r="590" spans="1:20" ht="11.25">
      <c r="A590" s="2" t="s">
        <v>827</v>
      </c>
      <c r="B590" s="2" t="s">
        <v>785</v>
      </c>
      <c r="C590" s="4">
        <v>224110</v>
      </c>
      <c r="D590" s="5">
        <v>7</v>
      </c>
      <c r="E590" s="5" t="s">
        <v>875</v>
      </c>
      <c r="F590" s="121">
        <v>34229</v>
      </c>
      <c r="G590" s="121">
        <v>9488</v>
      </c>
      <c r="H590" s="121"/>
      <c r="I590" s="121">
        <v>36066</v>
      </c>
      <c r="J590" s="7">
        <f t="shared" si="27"/>
        <v>79783</v>
      </c>
      <c r="K590" s="230">
        <v>4757</v>
      </c>
      <c r="L590" s="230">
        <v>13819</v>
      </c>
      <c r="M590" s="230">
        <v>5240</v>
      </c>
      <c r="N590" s="230">
        <v>8290</v>
      </c>
      <c r="O590" s="231">
        <f t="shared" si="28"/>
        <v>32106</v>
      </c>
      <c r="P590" s="124"/>
      <c r="Q590" s="126"/>
      <c r="R590" s="126"/>
      <c r="S590" s="126"/>
      <c r="T590" s="7">
        <f t="shared" si="29"/>
        <v>0</v>
      </c>
    </row>
    <row r="591" spans="1:20" ht="11.25">
      <c r="A591" s="2" t="s">
        <v>827</v>
      </c>
      <c r="B591" s="2" t="s">
        <v>786</v>
      </c>
      <c r="C591" s="4">
        <v>227182</v>
      </c>
      <c r="D591" s="5">
        <v>7</v>
      </c>
      <c r="E591" s="5" t="s">
        <v>875</v>
      </c>
      <c r="F591" s="121">
        <v>164075</v>
      </c>
      <c r="G591" s="121">
        <v>62032</v>
      </c>
      <c r="H591" s="121">
        <v>0</v>
      </c>
      <c r="I591" s="121">
        <v>178011</v>
      </c>
      <c r="J591" s="7">
        <f t="shared" si="27"/>
        <v>404118</v>
      </c>
      <c r="K591" s="230">
        <v>122338</v>
      </c>
      <c r="L591" s="230">
        <v>98292</v>
      </c>
      <c r="M591" s="230">
        <v>138406</v>
      </c>
      <c r="N591" s="230">
        <v>143692</v>
      </c>
      <c r="O591" s="231">
        <f t="shared" si="28"/>
        <v>502728</v>
      </c>
      <c r="P591" s="124"/>
      <c r="Q591" s="126"/>
      <c r="R591" s="126"/>
      <c r="S591" s="126"/>
      <c r="T591" s="7">
        <f t="shared" si="29"/>
        <v>0</v>
      </c>
    </row>
    <row r="592" spans="1:20" ht="11.25">
      <c r="A592" s="2" t="s">
        <v>827</v>
      </c>
      <c r="B592" s="2" t="s">
        <v>787</v>
      </c>
      <c r="C592" s="4">
        <v>227191</v>
      </c>
      <c r="D592" s="5">
        <v>7</v>
      </c>
      <c r="E592" s="5" t="s">
        <v>875</v>
      </c>
      <c r="F592" s="121">
        <v>46585</v>
      </c>
      <c r="G592" s="121">
        <v>16073</v>
      </c>
      <c r="H592" s="121">
        <v>6768</v>
      </c>
      <c r="I592" s="121">
        <v>45826</v>
      </c>
      <c r="J592" s="7">
        <f t="shared" si="27"/>
        <v>115252</v>
      </c>
      <c r="K592" s="230">
        <v>66543</v>
      </c>
      <c r="L592" s="230">
        <v>56232</v>
      </c>
      <c r="M592" s="230">
        <v>75117</v>
      </c>
      <c r="N592" s="230">
        <v>109325</v>
      </c>
      <c r="O592" s="231">
        <f t="shared" si="28"/>
        <v>307217</v>
      </c>
      <c r="P592" s="124"/>
      <c r="Q592" s="126"/>
      <c r="R592" s="126"/>
      <c r="S592" s="126"/>
      <c r="T592" s="7">
        <f t="shared" si="29"/>
        <v>0</v>
      </c>
    </row>
    <row r="593" spans="1:20" ht="11.25">
      <c r="A593" s="2" t="s">
        <v>827</v>
      </c>
      <c r="B593" s="2" t="s">
        <v>793</v>
      </c>
      <c r="C593" s="4">
        <v>227225</v>
      </c>
      <c r="D593" s="5">
        <v>7</v>
      </c>
      <c r="E593" s="5" t="s">
        <v>875</v>
      </c>
      <c r="F593" s="121">
        <v>17646</v>
      </c>
      <c r="G593" s="121">
        <v>3977</v>
      </c>
      <c r="H593" s="121">
        <v>2662</v>
      </c>
      <c r="I593" s="121">
        <v>20191</v>
      </c>
      <c r="J593" s="7">
        <f t="shared" si="27"/>
        <v>44476</v>
      </c>
      <c r="K593" s="230">
        <v>22749</v>
      </c>
      <c r="L593" s="230">
        <v>30134</v>
      </c>
      <c r="M593" s="230">
        <v>16469</v>
      </c>
      <c r="N593" s="230">
        <v>21379</v>
      </c>
      <c r="O593" s="231">
        <f t="shared" si="28"/>
        <v>90731</v>
      </c>
      <c r="P593" s="124"/>
      <c r="Q593" s="126"/>
      <c r="R593" s="126"/>
      <c r="S593" s="126"/>
      <c r="T593" s="7">
        <f t="shared" si="29"/>
        <v>0</v>
      </c>
    </row>
    <row r="594" spans="1:20" ht="11.25">
      <c r="A594" s="2" t="s">
        <v>827</v>
      </c>
      <c r="B594" s="2" t="s">
        <v>794</v>
      </c>
      <c r="C594" s="4">
        <v>420398</v>
      </c>
      <c r="D594" s="5">
        <v>7</v>
      </c>
      <c r="E594" s="5" t="s">
        <v>875</v>
      </c>
      <c r="F594" s="121">
        <v>6713</v>
      </c>
      <c r="G594" s="121">
        <v>649</v>
      </c>
      <c r="H594" s="121">
        <v>31</v>
      </c>
      <c r="I594" s="121">
        <v>2410</v>
      </c>
      <c r="J594" s="7">
        <f t="shared" si="27"/>
        <v>9803</v>
      </c>
      <c r="K594" s="230"/>
      <c r="L594" s="230"/>
      <c r="M594" s="230"/>
      <c r="N594" s="230">
        <v>168</v>
      </c>
      <c r="O594" s="231">
        <f t="shared" si="28"/>
        <v>168</v>
      </c>
      <c r="P594" s="124"/>
      <c r="Q594" s="126"/>
      <c r="R594" s="126"/>
      <c r="S594" s="126"/>
      <c r="T594" s="7">
        <f t="shared" si="29"/>
        <v>0</v>
      </c>
    </row>
    <row r="595" spans="1:20" ht="11.25">
      <c r="A595" s="2" t="s">
        <v>827</v>
      </c>
      <c r="B595" s="2" t="s">
        <v>795</v>
      </c>
      <c r="C595" s="4">
        <v>227304</v>
      </c>
      <c r="D595" s="5">
        <v>7</v>
      </c>
      <c r="E595" s="5" t="s">
        <v>875</v>
      </c>
      <c r="F595" s="121">
        <v>39014</v>
      </c>
      <c r="G595" s="121">
        <v>7084</v>
      </c>
      <c r="H595" s="121">
        <v>2856</v>
      </c>
      <c r="I595" s="121">
        <v>41075</v>
      </c>
      <c r="J595" s="7">
        <f t="shared" si="27"/>
        <v>90029</v>
      </c>
      <c r="K595" s="230">
        <v>49769</v>
      </c>
      <c r="L595" s="230">
        <v>68267</v>
      </c>
      <c r="M595" s="230">
        <v>80416</v>
      </c>
      <c r="N595" s="230">
        <v>92796</v>
      </c>
      <c r="O595" s="231">
        <f t="shared" si="28"/>
        <v>291248</v>
      </c>
      <c r="P595" s="124"/>
      <c r="Q595" s="126"/>
      <c r="R595" s="126"/>
      <c r="S595" s="126"/>
      <c r="T595" s="7">
        <f t="shared" si="29"/>
        <v>0</v>
      </c>
    </row>
    <row r="596" spans="1:20" ht="11.25">
      <c r="A596" s="2" t="s">
        <v>827</v>
      </c>
      <c r="B596" s="2" t="s">
        <v>796</v>
      </c>
      <c r="C596" s="4">
        <v>246354</v>
      </c>
      <c r="D596" s="5">
        <v>7</v>
      </c>
      <c r="E596" s="5" t="s">
        <v>875</v>
      </c>
      <c r="F596" s="121">
        <v>58983</v>
      </c>
      <c r="G596" s="121">
        <v>13930</v>
      </c>
      <c r="H596" s="121">
        <v>5125</v>
      </c>
      <c r="I596" s="121">
        <v>58472</v>
      </c>
      <c r="J596" s="7">
        <f t="shared" si="27"/>
        <v>136510</v>
      </c>
      <c r="K596" s="230">
        <v>9236</v>
      </c>
      <c r="L596" s="230">
        <v>18232</v>
      </c>
      <c r="M596" s="230">
        <v>12503</v>
      </c>
      <c r="N596" s="230">
        <v>19297</v>
      </c>
      <c r="O596" s="231">
        <f t="shared" si="28"/>
        <v>59268</v>
      </c>
      <c r="P596" s="124"/>
      <c r="Q596" s="126"/>
      <c r="R596" s="126"/>
      <c r="S596" s="126"/>
      <c r="T596" s="7">
        <f t="shared" si="29"/>
        <v>0</v>
      </c>
    </row>
    <row r="597" spans="1:20" ht="11.25">
      <c r="A597" s="2" t="s">
        <v>827</v>
      </c>
      <c r="B597" s="2" t="s">
        <v>797</v>
      </c>
      <c r="C597" s="4">
        <v>227386</v>
      </c>
      <c r="D597" s="5">
        <v>7</v>
      </c>
      <c r="E597" s="5" t="s">
        <v>875</v>
      </c>
      <c r="F597" s="121">
        <v>15071</v>
      </c>
      <c r="G597" s="121">
        <v>4053</v>
      </c>
      <c r="H597" s="121">
        <v>1618</v>
      </c>
      <c r="I597" s="121">
        <v>16934</v>
      </c>
      <c r="J597" s="7">
        <f t="shared" si="27"/>
        <v>37676</v>
      </c>
      <c r="K597" s="230">
        <v>9377</v>
      </c>
      <c r="L597" s="230">
        <v>12608</v>
      </c>
      <c r="M597" s="230">
        <v>7246</v>
      </c>
      <c r="N597" s="230">
        <v>10905</v>
      </c>
      <c r="O597" s="231">
        <f t="shared" si="28"/>
        <v>40136</v>
      </c>
      <c r="P597" s="124"/>
      <c r="Q597" s="126"/>
      <c r="R597" s="126"/>
      <c r="S597" s="126"/>
      <c r="T597" s="7">
        <f t="shared" si="29"/>
        <v>0</v>
      </c>
    </row>
    <row r="598" spans="1:20" ht="11.25">
      <c r="A598" s="2" t="s">
        <v>827</v>
      </c>
      <c r="B598" s="2" t="s">
        <v>798</v>
      </c>
      <c r="C598" s="4">
        <v>227401</v>
      </c>
      <c r="D598" s="5">
        <v>7</v>
      </c>
      <c r="E598" s="5" t="s">
        <v>875</v>
      </c>
      <c r="F598" s="121">
        <v>24917</v>
      </c>
      <c r="G598" s="121">
        <v>6203</v>
      </c>
      <c r="H598" s="121">
        <v>2633</v>
      </c>
      <c r="I598" s="121">
        <v>28840</v>
      </c>
      <c r="J598" s="7">
        <f t="shared" si="27"/>
        <v>62593</v>
      </c>
      <c r="K598" s="230">
        <v>15485</v>
      </c>
      <c r="L598" s="230">
        <v>26972</v>
      </c>
      <c r="M598" s="230">
        <v>20185</v>
      </c>
      <c r="N598" s="230">
        <v>31503</v>
      </c>
      <c r="O598" s="231">
        <f t="shared" si="28"/>
        <v>94145</v>
      </c>
      <c r="P598" s="124"/>
      <c r="Q598" s="126"/>
      <c r="R598" s="126"/>
      <c r="S598" s="126"/>
      <c r="T598" s="7">
        <f t="shared" si="29"/>
        <v>0</v>
      </c>
    </row>
    <row r="599" spans="1:20" ht="11.25">
      <c r="A599" s="2" t="s">
        <v>827</v>
      </c>
      <c r="B599" s="2" t="s">
        <v>799</v>
      </c>
      <c r="C599" s="4">
        <v>227687</v>
      </c>
      <c r="D599" s="5">
        <v>7</v>
      </c>
      <c r="E599" s="5" t="s">
        <v>875</v>
      </c>
      <c r="F599" s="121">
        <v>8144</v>
      </c>
      <c r="G599" s="121">
        <v>2077</v>
      </c>
      <c r="H599" s="121">
        <v>897</v>
      </c>
      <c r="I599" s="121">
        <v>9422</v>
      </c>
      <c r="J599" s="7">
        <f t="shared" si="27"/>
        <v>20540</v>
      </c>
      <c r="K599" s="230">
        <v>196</v>
      </c>
      <c r="L599" s="230">
        <v>773</v>
      </c>
      <c r="M599" s="230">
        <v>105</v>
      </c>
      <c r="N599" s="230">
        <v>619</v>
      </c>
      <c r="O599" s="231">
        <f t="shared" si="28"/>
        <v>1693</v>
      </c>
      <c r="P599" s="124"/>
      <c r="Q599" s="126"/>
      <c r="R599" s="126"/>
      <c r="S599" s="126"/>
      <c r="T599" s="7">
        <f t="shared" si="29"/>
        <v>0</v>
      </c>
    </row>
    <row r="600" spans="1:20" ht="11.25">
      <c r="A600" s="2" t="s">
        <v>827</v>
      </c>
      <c r="B600" s="2" t="s">
        <v>800</v>
      </c>
      <c r="C600" s="4">
        <v>227766</v>
      </c>
      <c r="D600" s="5">
        <v>7</v>
      </c>
      <c r="E600" s="5" t="s">
        <v>875</v>
      </c>
      <c r="F600" s="121">
        <v>94513</v>
      </c>
      <c r="G600" s="121">
        <v>29855</v>
      </c>
      <c r="H600" s="121">
        <v>16870</v>
      </c>
      <c r="I600" s="121">
        <v>99008</v>
      </c>
      <c r="J600" s="7">
        <f t="shared" si="27"/>
        <v>240246</v>
      </c>
      <c r="K600" s="230">
        <v>162874</v>
      </c>
      <c r="L600" s="230">
        <v>194062</v>
      </c>
      <c r="M600" s="230">
        <v>161862</v>
      </c>
      <c r="N600" s="230">
        <v>226883</v>
      </c>
      <c r="O600" s="231">
        <f t="shared" si="28"/>
        <v>745681</v>
      </c>
      <c r="P600" s="124"/>
      <c r="Q600" s="126"/>
      <c r="R600" s="126"/>
      <c r="S600" s="126"/>
      <c r="T600" s="7">
        <f t="shared" si="29"/>
        <v>0</v>
      </c>
    </row>
    <row r="601" spans="1:20" ht="11.25">
      <c r="A601" s="2" t="s">
        <v>827</v>
      </c>
      <c r="B601" s="2" t="s">
        <v>801</v>
      </c>
      <c r="C601" s="4">
        <v>227924</v>
      </c>
      <c r="D601" s="5">
        <v>7</v>
      </c>
      <c r="E601" s="5" t="s">
        <v>875</v>
      </c>
      <c r="F601" s="121">
        <v>175355</v>
      </c>
      <c r="G601" s="121">
        <v>46367</v>
      </c>
      <c r="H601" s="121">
        <v>19151</v>
      </c>
      <c r="I601" s="121">
        <v>176632</v>
      </c>
      <c r="J601" s="7">
        <f t="shared" si="27"/>
        <v>417505</v>
      </c>
      <c r="K601" s="230">
        <v>117331</v>
      </c>
      <c r="L601" s="230">
        <v>100255</v>
      </c>
      <c r="M601" s="230">
        <v>105219</v>
      </c>
      <c r="N601" s="230">
        <v>112408</v>
      </c>
      <c r="O601" s="231">
        <f t="shared" si="28"/>
        <v>435213</v>
      </c>
      <c r="P601" s="124"/>
      <c r="Q601" s="126"/>
      <c r="R601" s="126"/>
      <c r="S601" s="126"/>
      <c r="T601" s="7">
        <f t="shared" si="29"/>
        <v>0</v>
      </c>
    </row>
    <row r="602" spans="1:20" ht="11.25">
      <c r="A602" s="2" t="s">
        <v>827</v>
      </c>
      <c r="B602" s="2" t="s">
        <v>802</v>
      </c>
      <c r="C602" s="4">
        <v>227979</v>
      </c>
      <c r="D602" s="5">
        <v>7</v>
      </c>
      <c r="E602" s="5" t="s">
        <v>875</v>
      </c>
      <c r="F602" s="121">
        <v>144827</v>
      </c>
      <c r="G602" s="121">
        <v>36664</v>
      </c>
      <c r="H602" s="121">
        <v>14696</v>
      </c>
      <c r="I602" s="121">
        <v>164032</v>
      </c>
      <c r="J602" s="7">
        <f t="shared" si="27"/>
        <v>360219</v>
      </c>
      <c r="K602" s="230">
        <v>117411</v>
      </c>
      <c r="L602" s="230">
        <v>91320</v>
      </c>
      <c r="M602" s="230">
        <v>147141</v>
      </c>
      <c r="N602" s="230">
        <v>162495</v>
      </c>
      <c r="O602" s="231">
        <f t="shared" si="28"/>
        <v>518367</v>
      </c>
      <c r="P602" s="124"/>
      <c r="Q602" s="126"/>
      <c r="R602" s="126"/>
      <c r="S602" s="126"/>
      <c r="T602" s="7">
        <f t="shared" si="29"/>
        <v>0</v>
      </c>
    </row>
    <row r="603" spans="1:20" ht="11.25">
      <c r="A603" s="2" t="s">
        <v>827</v>
      </c>
      <c r="B603" s="2" t="s">
        <v>803</v>
      </c>
      <c r="C603" s="4">
        <v>228158</v>
      </c>
      <c r="D603" s="5">
        <v>7</v>
      </c>
      <c r="E603" s="5" t="s">
        <v>875</v>
      </c>
      <c r="F603" s="121">
        <v>60192</v>
      </c>
      <c r="G603" s="121">
        <v>17101</v>
      </c>
      <c r="H603" s="121">
        <v>2358</v>
      </c>
      <c r="I603" s="121">
        <v>67246</v>
      </c>
      <c r="J603" s="7">
        <f t="shared" si="27"/>
        <v>146897</v>
      </c>
      <c r="K603" s="230">
        <v>17025</v>
      </c>
      <c r="L603" s="230">
        <v>30077</v>
      </c>
      <c r="M603" s="230">
        <v>23480</v>
      </c>
      <c r="N603" s="230">
        <v>28419</v>
      </c>
      <c r="O603" s="231">
        <f t="shared" si="28"/>
        <v>99001</v>
      </c>
      <c r="P603" s="124"/>
      <c r="Q603" s="126"/>
      <c r="R603" s="126"/>
      <c r="S603" s="126"/>
      <c r="T603" s="7">
        <f t="shared" si="29"/>
        <v>0</v>
      </c>
    </row>
    <row r="604" spans="1:20" ht="11.25">
      <c r="A604" s="2" t="s">
        <v>827</v>
      </c>
      <c r="B604" s="2" t="s">
        <v>804</v>
      </c>
      <c r="C604" s="4">
        <v>228316</v>
      </c>
      <c r="D604" s="5">
        <v>7</v>
      </c>
      <c r="E604" s="5" t="s">
        <v>875</v>
      </c>
      <c r="F604" s="121">
        <v>72171</v>
      </c>
      <c r="G604" s="121">
        <v>23365</v>
      </c>
      <c r="H604" s="121">
        <v>12182</v>
      </c>
      <c r="I604" s="121">
        <v>81625</v>
      </c>
      <c r="J604" s="7">
        <f t="shared" si="27"/>
        <v>189343</v>
      </c>
      <c r="K604" s="230">
        <v>18036</v>
      </c>
      <c r="L604" s="230">
        <v>21336</v>
      </c>
      <c r="M604" s="230">
        <v>33900</v>
      </c>
      <c r="N604" s="230">
        <v>32599</v>
      </c>
      <c r="O604" s="231">
        <f t="shared" si="28"/>
        <v>105871</v>
      </c>
      <c r="P604" s="124"/>
      <c r="Q604" s="126"/>
      <c r="R604" s="126"/>
      <c r="S604" s="126"/>
      <c r="T604" s="7">
        <f t="shared" si="29"/>
        <v>0</v>
      </c>
    </row>
    <row r="605" spans="1:20" ht="11.25">
      <c r="A605" s="2" t="s">
        <v>827</v>
      </c>
      <c r="B605" s="2" t="s">
        <v>805</v>
      </c>
      <c r="C605" s="4">
        <v>227854</v>
      </c>
      <c r="D605" s="5">
        <v>7</v>
      </c>
      <c r="E605" s="5" t="s">
        <v>875</v>
      </c>
      <c r="F605" s="121">
        <v>33901</v>
      </c>
      <c r="G605" s="121">
        <v>4917</v>
      </c>
      <c r="H605" s="121">
        <v>3389</v>
      </c>
      <c r="I605" s="121">
        <v>35233</v>
      </c>
      <c r="J605" s="7">
        <f t="shared" si="27"/>
        <v>77440</v>
      </c>
      <c r="K605" s="230">
        <v>12317</v>
      </c>
      <c r="L605" s="230">
        <v>21557</v>
      </c>
      <c r="M605" s="230">
        <v>17743</v>
      </c>
      <c r="N605" s="230">
        <v>29083</v>
      </c>
      <c r="O605" s="231">
        <f t="shared" si="28"/>
        <v>80700</v>
      </c>
      <c r="P605" s="124"/>
      <c r="Q605" s="126"/>
      <c r="R605" s="126"/>
      <c r="S605" s="126"/>
      <c r="T605" s="7">
        <f t="shared" si="29"/>
        <v>0</v>
      </c>
    </row>
    <row r="606" spans="1:20" ht="11.25">
      <c r="A606" s="2" t="s">
        <v>827</v>
      </c>
      <c r="B606" s="2" t="s">
        <v>806</v>
      </c>
      <c r="C606" s="4">
        <v>228547</v>
      </c>
      <c r="D606" s="5">
        <v>7</v>
      </c>
      <c r="E606" s="5" t="s">
        <v>875</v>
      </c>
      <c r="F606" s="121">
        <v>71077</v>
      </c>
      <c r="G606" s="121">
        <v>22127</v>
      </c>
      <c r="H606" s="121">
        <v>4128</v>
      </c>
      <c r="I606" s="121">
        <v>72052</v>
      </c>
      <c r="J606" s="7">
        <f t="shared" si="27"/>
        <v>169384</v>
      </c>
      <c r="K606" s="230">
        <v>19454</v>
      </c>
      <c r="L606" s="230">
        <v>24857</v>
      </c>
      <c r="M606" s="230">
        <v>19888</v>
      </c>
      <c r="N606" s="230">
        <v>15611</v>
      </c>
      <c r="O606" s="231">
        <f t="shared" si="28"/>
        <v>79810</v>
      </c>
      <c r="P606" s="124"/>
      <c r="Q606" s="126"/>
      <c r="R606" s="126"/>
      <c r="S606" s="126"/>
      <c r="T606" s="7">
        <f t="shared" si="29"/>
        <v>0</v>
      </c>
    </row>
    <row r="607" spans="1:20" ht="11.25">
      <c r="A607" s="2" t="s">
        <v>827</v>
      </c>
      <c r="B607" s="2" t="s">
        <v>807</v>
      </c>
      <c r="C607" s="4">
        <v>228608</v>
      </c>
      <c r="D607" s="5">
        <v>7</v>
      </c>
      <c r="E607" s="5" t="s">
        <v>875</v>
      </c>
      <c r="F607" s="121">
        <v>196857</v>
      </c>
      <c r="G607" s="121">
        <v>45107</v>
      </c>
      <c r="H607" s="121">
        <v>30450</v>
      </c>
      <c r="I607" s="121">
        <v>221869</v>
      </c>
      <c r="J607" s="7">
        <f t="shared" si="27"/>
        <v>494283</v>
      </c>
      <c r="K607" s="230">
        <v>169383</v>
      </c>
      <c r="L607" s="230">
        <v>192177</v>
      </c>
      <c r="M607" s="230">
        <v>201506</v>
      </c>
      <c r="N607" s="230">
        <v>268408</v>
      </c>
      <c r="O607" s="231">
        <f t="shared" si="28"/>
        <v>831474</v>
      </c>
      <c r="P607" s="124"/>
      <c r="Q607" s="126"/>
      <c r="R607" s="126"/>
      <c r="S607" s="126"/>
      <c r="T607" s="7">
        <f t="shared" si="29"/>
        <v>0</v>
      </c>
    </row>
    <row r="608" spans="1:20" ht="11.25">
      <c r="A608" s="2" t="s">
        <v>827</v>
      </c>
      <c r="B608" s="2" t="s">
        <v>808</v>
      </c>
      <c r="C608" s="4">
        <v>228699</v>
      </c>
      <c r="D608" s="5">
        <v>7</v>
      </c>
      <c r="E608" s="5" t="s">
        <v>875</v>
      </c>
      <c r="F608" s="121">
        <v>23934</v>
      </c>
      <c r="G608" s="121">
        <v>6393</v>
      </c>
      <c r="H608" s="121">
        <v>2557</v>
      </c>
      <c r="I608" s="121">
        <v>27512</v>
      </c>
      <c r="J608" s="7">
        <f t="shared" si="27"/>
        <v>60396</v>
      </c>
      <c r="K608" s="230">
        <v>4388</v>
      </c>
      <c r="L608" s="230">
        <v>6903</v>
      </c>
      <c r="M608" s="230">
        <v>6665</v>
      </c>
      <c r="N608" s="230">
        <v>7968</v>
      </c>
      <c r="O608" s="231">
        <f t="shared" si="28"/>
        <v>25924</v>
      </c>
      <c r="P608" s="124"/>
      <c r="Q608" s="126"/>
      <c r="R608" s="126"/>
      <c r="S608" s="126"/>
      <c r="T608" s="7">
        <f t="shared" si="29"/>
        <v>0</v>
      </c>
    </row>
    <row r="609" spans="1:20" ht="11.25">
      <c r="A609" s="2" t="s">
        <v>827</v>
      </c>
      <c r="B609" s="2" t="s">
        <v>809</v>
      </c>
      <c r="C609" s="4">
        <v>229072</v>
      </c>
      <c r="D609" s="5">
        <v>7</v>
      </c>
      <c r="E609" s="5" t="s">
        <v>875</v>
      </c>
      <c r="F609" s="121">
        <v>31751</v>
      </c>
      <c r="G609" s="121">
        <v>8119</v>
      </c>
      <c r="H609" s="121">
        <v>2867</v>
      </c>
      <c r="I609" s="121">
        <v>35127</v>
      </c>
      <c r="J609" s="7">
        <f t="shared" si="27"/>
        <v>77864</v>
      </c>
      <c r="K609" s="230">
        <v>82239</v>
      </c>
      <c r="L609" s="230">
        <v>110265</v>
      </c>
      <c r="M609" s="230">
        <v>86261</v>
      </c>
      <c r="N609" s="230">
        <v>108390</v>
      </c>
      <c r="O609" s="231">
        <f t="shared" si="28"/>
        <v>387155</v>
      </c>
      <c r="P609" s="124"/>
      <c r="Q609" s="126"/>
      <c r="R609" s="126"/>
      <c r="S609" s="126"/>
      <c r="T609" s="7">
        <f t="shared" si="29"/>
        <v>0</v>
      </c>
    </row>
    <row r="610" spans="1:20" ht="11.25">
      <c r="A610" s="2" t="s">
        <v>827</v>
      </c>
      <c r="B610" s="2" t="s">
        <v>810</v>
      </c>
      <c r="C610" s="4">
        <v>228662</v>
      </c>
      <c r="D610" s="5">
        <v>7</v>
      </c>
      <c r="E610" s="5" t="s">
        <v>875</v>
      </c>
      <c r="F610" s="121">
        <v>65533</v>
      </c>
      <c r="G610" s="121">
        <v>14590</v>
      </c>
      <c r="H610" s="121">
        <v>8684</v>
      </c>
      <c r="I610" s="121">
        <v>60047</v>
      </c>
      <c r="J610" s="7">
        <f t="shared" si="27"/>
        <v>148854</v>
      </c>
      <c r="K610" s="230">
        <v>56130</v>
      </c>
      <c r="L610" s="230">
        <v>66161</v>
      </c>
      <c r="M610" s="230">
        <v>64372</v>
      </c>
      <c r="N610" s="230">
        <v>59074</v>
      </c>
      <c r="O610" s="231">
        <f t="shared" si="28"/>
        <v>245737</v>
      </c>
      <c r="P610" s="124"/>
      <c r="Q610" s="126"/>
      <c r="R610" s="126"/>
      <c r="S610" s="126"/>
      <c r="T610" s="7">
        <f t="shared" si="29"/>
        <v>0</v>
      </c>
    </row>
    <row r="611" spans="1:20" ht="11.25">
      <c r="A611" s="2" t="s">
        <v>827</v>
      </c>
      <c r="B611" s="2" t="s">
        <v>811</v>
      </c>
      <c r="C611" s="4">
        <v>228662</v>
      </c>
      <c r="D611" s="5">
        <v>7</v>
      </c>
      <c r="E611" s="5" t="s">
        <v>875</v>
      </c>
      <c r="F611" s="121"/>
      <c r="G611" s="121"/>
      <c r="H611" s="121"/>
      <c r="I611" s="121"/>
      <c r="J611" s="7">
        <f t="shared" si="27"/>
        <v>0</v>
      </c>
      <c r="K611" s="230"/>
      <c r="L611" s="230"/>
      <c r="M611" s="230"/>
      <c r="N611" s="230"/>
      <c r="O611" s="231">
        <f t="shared" si="28"/>
        <v>0</v>
      </c>
      <c r="P611" s="124"/>
      <c r="Q611" s="126"/>
      <c r="R611" s="126"/>
      <c r="S611" s="126"/>
      <c r="T611" s="7">
        <f t="shared" si="29"/>
        <v>0</v>
      </c>
    </row>
    <row r="612" spans="1:20" ht="11.25">
      <c r="A612" s="2" t="s">
        <v>827</v>
      </c>
      <c r="B612" s="2" t="s">
        <v>812</v>
      </c>
      <c r="C612" s="4">
        <v>229319</v>
      </c>
      <c r="D612" s="5">
        <v>7</v>
      </c>
      <c r="E612" s="5" t="s">
        <v>875</v>
      </c>
      <c r="F612" s="121">
        <v>26018</v>
      </c>
      <c r="G612" s="121">
        <v>25195</v>
      </c>
      <c r="H612" s="121">
        <v>21200</v>
      </c>
      <c r="I612" s="121">
        <v>30275</v>
      </c>
      <c r="J612" s="7">
        <f t="shared" si="27"/>
        <v>102688</v>
      </c>
      <c r="K612" s="230">
        <v>22856</v>
      </c>
      <c r="L612" s="230">
        <v>33865</v>
      </c>
      <c r="M612" s="230">
        <v>16950</v>
      </c>
      <c r="N612" s="230">
        <v>27543</v>
      </c>
      <c r="O612" s="231">
        <f t="shared" si="28"/>
        <v>101214</v>
      </c>
      <c r="P612" s="124"/>
      <c r="Q612" s="126"/>
      <c r="R612" s="126"/>
      <c r="S612" s="126"/>
      <c r="T612" s="7">
        <f t="shared" si="29"/>
        <v>0</v>
      </c>
    </row>
    <row r="613" spans="1:20" ht="11.25">
      <c r="A613" s="2" t="s">
        <v>827</v>
      </c>
      <c r="B613" s="2" t="s">
        <v>813</v>
      </c>
      <c r="C613" s="4">
        <v>229328</v>
      </c>
      <c r="D613" s="5">
        <v>7</v>
      </c>
      <c r="E613" s="5" t="s">
        <v>875</v>
      </c>
      <c r="F613" s="121">
        <v>9391</v>
      </c>
      <c r="G613" s="121">
        <v>10116</v>
      </c>
      <c r="H613" s="121">
        <v>8741</v>
      </c>
      <c r="I613" s="121">
        <v>11688</v>
      </c>
      <c r="J613" s="7">
        <f t="shared" si="27"/>
        <v>39936</v>
      </c>
      <c r="K613" s="230">
        <v>6396</v>
      </c>
      <c r="L613" s="230">
        <v>14085</v>
      </c>
      <c r="M613" s="230">
        <v>22954</v>
      </c>
      <c r="N613" s="230">
        <v>12577</v>
      </c>
      <c r="O613" s="231">
        <f t="shared" si="28"/>
        <v>56012</v>
      </c>
      <c r="P613" s="124"/>
      <c r="Q613" s="126"/>
      <c r="R613" s="126"/>
      <c r="S613" s="126"/>
      <c r="T613" s="7">
        <f t="shared" si="29"/>
        <v>0</v>
      </c>
    </row>
    <row r="614" spans="1:20" ht="11.25">
      <c r="A614" s="2" t="s">
        <v>827</v>
      </c>
      <c r="B614" s="2" t="s">
        <v>814</v>
      </c>
      <c r="C614" s="4">
        <v>228680</v>
      </c>
      <c r="D614" s="5">
        <v>7</v>
      </c>
      <c r="E614" s="5" t="s">
        <v>875</v>
      </c>
      <c r="F614" s="121">
        <v>41253</v>
      </c>
      <c r="G614" s="121">
        <v>38337</v>
      </c>
      <c r="H614" s="121">
        <v>29039</v>
      </c>
      <c r="I614" s="121">
        <v>43796</v>
      </c>
      <c r="J614" s="7">
        <f t="shared" si="27"/>
        <v>152425</v>
      </c>
      <c r="K614" s="230">
        <v>2200</v>
      </c>
      <c r="L614" s="230">
        <v>2820</v>
      </c>
      <c r="M614" s="230">
        <v>1344</v>
      </c>
      <c r="N614" s="230">
        <v>3161</v>
      </c>
      <c r="O614" s="231">
        <f t="shared" si="28"/>
        <v>9525</v>
      </c>
      <c r="P614" s="124"/>
      <c r="Q614" s="126"/>
      <c r="R614" s="126"/>
      <c r="S614" s="126"/>
      <c r="T614" s="7">
        <f t="shared" si="29"/>
        <v>0</v>
      </c>
    </row>
    <row r="615" spans="1:20" ht="11.25">
      <c r="A615" s="2" t="s">
        <v>827</v>
      </c>
      <c r="B615" s="2" t="s">
        <v>815</v>
      </c>
      <c r="C615" s="4">
        <v>225308</v>
      </c>
      <c r="D615" s="5">
        <v>7</v>
      </c>
      <c r="E615" s="5" t="s">
        <v>875</v>
      </c>
      <c r="F615" s="121">
        <v>44447</v>
      </c>
      <c r="G615" s="121">
        <v>12858</v>
      </c>
      <c r="H615" s="121">
        <v>7718</v>
      </c>
      <c r="I615" s="121">
        <v>42695</v>
      </c>
      <c r="J615" s="7">
        <f t="shared" si="27"/>
        <v>107718</v>
      </c>
      <c r="K615" s="230">
        <v>6974</v>
      </c>
      <c r="L615" s="230">
        <v>7466</v>
      </c>
      <c r="M615" s="230">
        <v>4700</v>
      </c>
      <c r="N615" s="230">
        <v>6392</v>
      </c>
      <c r="O615" s="231">
        <f t="shared" si="28"/>
        <v>25532</v>
      </c>
      <c r="P615" s="124"/>
      <c r="Q615" s="126"/>
      <c r="R615" s="126"/>
      <c r="S615" s="126"/>
      <c r="T615" s="7">
        <f t="shared" si="29"/>
        <v>0</v>
      </c>
    </row>
    <row r="616" spans="1:20" ht="11.25">
      <c r="A616" s="2" t="s">
        <v>827</v>
      </c>
      <c r="B616" s="2" t="s">
        <v>816</v>
      </c>
      <c r="C616" s="4">
        <v>229355</v>
      </c>
      <c r="D616" s="5">
        <v>7</v>
      </c>
      <c r="E616" s="5" t="s">
        <v>875</v>
      </c>
      <c r="F616" s="121">
        <v>79555</v>
      </c>
      <c r="G616" s="121">
        <v>12396</v>
      </c>
      <c r="H616" s="121">
        <v>6257</v>
      </c>
      <c r="I616" s="121">
        <v>83465</v>
      </c>
      <c r="J616" s="7">
        <f t="shared" si="27"/>
        <v>181673</v>
      </c>
      <c r="K616" s="230">
        <v>33417</v>
      </c>
      <c r="L616" s="230">
        <v>39832</v>
      </c>
      <c r="M616" s="230">
        <v>39540</v>
      </c>
      <c r="N616" s="230">
        <v>45545</v>
      </c>
      <c r="O616" s="231">
        <f t="shared" si="28"/>
        <v>158334</v>
      </c>
      <c r="P616" s="124"/>
      <c r="Q616" s="126"/>
      <c r="R616" s="126"/>
      <c r="S616" s="126"/>
      <c r="T616" s="7">
        <f t="shared" si="29"/>
        <v>0</v>
      </c>
    </row>
    <row r="617" spans="1:20" ht="11.25">
      <c r="A617" s="2" t="s">
        <v>827</v>
      </c>
      <c r="B617" s="2" t="s">
        <v>817</v>
      </c>
      <c r="C617" s="4">
        <v>229504</v>
      </c>
      <c r="D617" s="5">
        <v>7</v>
      </c>
      <c r="E617" s="5" t="s">
        <v>875</v>
      </c>
      <c r="F617" s="121">
        <v>14005</v>
      </c>
      <c r="G617" s="121">
        <v>5741</v>
      </c>
      <c r="H617" s="121">
        <v>5172</v>
      </c>
      <c r="I617" s="121">
        <v>16280</v>
      </c>
      <c r="J617" s="7">
        <f t="shared" si="27"/>
        <v>41198</v>
      </c>
      <c r="K617" s="230">
        <v>19448</v>
      </c>
      <c r="L617" s="230">
        <v>122639</v>
      </c>
      <c r="M617" s="230">
        <v>77400</v>
      </c>
      <c r="N617" s="230">
        <v>44790</v>
      </c>
      <c r="O617" s="231">
        <f t="shared" si="28"/>
        <v>264277</v>
      </c>
      <c r="P617" s="124"/>
      <c r="Q617" s="126"/>
      <c r="R617" s="126"/>
      <c r="S617" s="126"/>
      <c r="T617" s="7">
        <f t="shared" si="29"/>
        <v>0</v>
      </c>
    </row>
    <row r="618" spans="1:20" ht="11.25">
      <c r="A618" s="2" t="s">
        <v>827</v>
      </c>
      <c r="B618" s="2" t="s">
        <v>818</v>
      </c>
      <c r="C618" s="4">
        <v>229540</v>
      </c>
      <c r="D618" s="5">
        <v>7</v>
      </c>
      <c r="E618" s="5" t="s">
        <v>875</v>
      </c>
      <c r="F618" s="121">
        <v>31711</v>
      </c>
      <c r="G618" s="121">
        <v>7081</v>
      </c>
      <c r="H618" s="121">
        <v>1688</v>
      </c>
      <c r="I618" s="121">
        <v>36528</v>
      </c>
      <c r="J618" s="7">
        <f t="shared" si="27"/>
        <v>77008</v>
      </c>
      <c r="K618" s="230">
        <v>51641</v>
      </c>
      <c r="L618" s="230">
        <v>41140</v>
      </c>
      <c r="M618" s="230">
        <v>17759</v>
      </c>
      <c r="N618" s="230">
        <v>61648</v>
      </c>
      <c r="O618" s="231">
        <f t="shared" si="28"/>
        <v>172188</v>
      </c>
      <c r="P618" s="124"/>
      <c r="Q618" s="126"/>
      <c r="R618" s="126"/>
      <c r="S618" s="126"/>
      <c r="T618" s="7">
        <f t="shared" si="29"/>
        <v>0</v>
      </c>
    </row>
    <row r="619" spans="1:20" ht="11.25">
      <c r="A619" s="2" t="s">
        <v>827</v>
      </c>
      <c r="B619" s="2" t="s">
        <v>819</v>
      </c>
      <c r="C619" s="4">
        <v>229799</v>
      </c>
      <c r="D619" s="5">
        <v>7</v>
      </c>
      <c r="E619" s="5" t="s">
        <v>875</v>
      </c>
      <c r="F619" s="121">
        <v>22900</v>
      </c>
      <c r="G619" s="121">
        <v>4784</v>
      </c>
      <c r="H619" s="121">
        <v>1774</v>
      </c>
      <c r="I619" s="121">
        <v>27804</v>
      </c>
      <c r="J619" s="7">
        <f t="shared" si="27"/>
        <v>57262</v>
      </c>
      <c r="K619" s="230">
        <v>30133</v>
      </c>
      <c r="L619" s="230">
        <v>48648</v>
      </c>
      <c r="M619" s="230">
        <v>38080</v>
      </c>
      <c r="N619" s="230">
        <v>34663</v>
      </c>
      <c r="O619" s="231">
        <f t="shared" si="28"/>
        <v>151524</v>
      </c>
      <c r="P619" s="124"/>
      <c r="Q619" s="126"/>
      <c r="R619" s="126"/>
      <c r="S619" s="126"/>
      <c r="T619" s="7">
        <f t="shared" si="29"/>
        <v>0</v>
      </c>
    </row>
    <row r="620" spans="1:20" ht="11.25">
      <c r="A620" s="2" t="s">
        <v>827</v>
      </c>
      <c r="B620" s="2" t="s">
        <v>820</v>
      </c>
      <c r="C620" s="4">
        <v>229832</v>
      </c>
      <c r="D620" s="5">
        <v>7</v>
      </c>
      <c r="E620" s="5" t="s">
        <v>875</v>
      </c>
      <c r="F620" s="121">
        <v>10219</v>
      </c>
      <c r="G620" s="121">
        <v>4557</v>
      </c>
      <c r="H620" s="121">
        <v>0</v>
      </c>
      <c r="I620" s="121">
        <v>10899</v>
      </c>
      <c r="J620" s="7">
        <f t="shared" si="27"/>
        <v>25675</v>
      </c>
      <c r="K620" s="230">
        <v>11416</v>
      </c>
      <c r="L620" s="230">
        <v>37322</v>
      </c>
      <c r="M620" s="230">
        <v>28658</v>
      </c>
      <c r="N620" s="230">
        <v>19596</v>
      </c>
      <c r="O620" s="231">
        <f t="shared" si="28"/>
        <v>96992</v>
      </c>
      <c r="P620" s="124"/>
      <c r="Q620" s="126"/>
      <c r="R620" s="126"/>
      <c r="S620" s="126"/>
      <c r="T620" s="7">
        <f t="shared" si="29"/>
        <v>0</v>
      </c>
    </row>
    <row r="621" spans="1:20" ht="11.25">
      <c r="A621" s="2" t="s">
        <v>827</v>
      </c>
      <c r="B621" s="2" t="s">
        <v>821</v>
      </c>
      <c r="C621" s="4">
        <v>229841</v>
      </c>
      <c r="D621" s="5">
        <v>7</v>
      </c>
      <c r="E621" s="5" t="s">
        <v>875</v>
      </c>
      <c r="F621" s="121">
        <v>37816</v>
      </c>
      <c r="G621" s="121">
        <v>7715</v>
      </c>
      <c r="H621" s="121">
        <v>4435</v>
      </c>
      <c r="I621" s="121">
        <v>43295</v>
      </c>
      <c r="J621" s="7">
        <f t="shared" si="27"/>
        <v>93261</v>
      </c>
      <c r="K621" s="230">
        <v>33628</v>
      </c>
      <c r="L621" s="230">
        <v>35526</v>
      </c>
      <c r="M621" s="230">
        <v>37196</v>
      </c>
      <c r="N621" s="230">
        <v>45985</v>
      </c>
      <c r="O621" s="231">
        <f t="shared" si="28"/>
        <v>152335</v>
      </c>
      <c r="P621" s="124"/>
      <c r="Q621" s="126"/>
      <c r="R621" s="126"/>
      <c r="S621" s="126"/>
      <c r="T621" s="7">
        <f t="shared" si="29"/>
        <v>0</v>
      </c>
    </row>
    <row r="622" spans="1:25" ht="9.75">
      <c r="A622" s="2" t="s">
        <v>845</v>
      </c>
      <c r="B622" s="2" t="s">
        <v>828</v>
      </c>
      <c r="C622" s="4">
        <v>234076</v>
      </c>
      <c r="D622" s="5">
        <v>1</v>
      </c>
      <c r="E622" s="5" t="s">
        <v>875</v>
      </c>
      <c r="G622" s="7">
        <v>185688</v>
      </c>
      <c r="H622" s="7">
        <v>16229</v>
      </c>
      <c r="I622" s="7">
        <v>196663</v>
      </c>
      <c r="J622" s="7">
        <f t="shared" si="27"/>
        <v>398580</v>
      </c>
      <c r="K622" s="7" t="s">
        <v>166</v>
      </c>
      <c r="L622" s="7" t="s">
        <v>166</v>
      </c>
      <c r="M622" s="7" t="s">
        <v>166</v>
      </c>
      <c r="N622" s="7" t="s">
        <v>166</v>
      </c>
      <c r="O622" s="7">
        <f t="shared" si="28"/>
        <v>0</v>
      </c>
      <c r="Q622" s="7">
        <v>82583</v>
      </c>
      <c r="R622" s="7">
        <v>19364</v>
      </c>
      <c r="S622" s="7">
        <v>75347</v>
      </c>
      <c r="T622" s="7">
        <f t="shared" si="29"/>
        <v>177294</v>
      </c>
      <c r="U622" s="7" t="s">
        <v>166</v>
      </c>
      <c r="V622" s="7">
        <v>268271</v>
      </c>
      <c r="W622" s="7">
        <v>35593</v>
      </c>
      <c r="X622" s="7">
        <v>272010</v>
      </c>
      <c r="Y622" s="7">
        <v>575874</v>
      </c>
    </row>
    <row r="623" spans="1:25" ht="9.75">
      <c r="A623" s="2" t="s">
        <v>845</v>
      </c>
      <c r="B623" s="2" t="s">
        <v>829</v>
      </c>
      <c r="C623" s="4">
        <v>233921</v>
      </c>
      <c r="D623" s="5">
        <v>1</v>
      </c>
      <c r="E623" s="5" t="s">
        <v>875</v>
      </c>
      <c r="G623" s="7">
        <v>301394</v>
      </c>
      <c r="H623" s="7">
        <v>33573</v>
      </c>
      <c r="I623" s="7">
        <v>326852</v>
      </c>
      <c r="J623" s="7">
        <f t="shared" si="27"/>
        <v>661819</v>
      </c>
      <c r="O623" s="7">
        <f t="shared" si="28"/>
        <v>0</v>
      </c>
      <c r="Q623" s="7">
        <v>46528</v>
      </c>
      <c r="R623" s="7">
        <v>10169</v>
      </c>
      <c r="S623" s="7">
        <v>48939</v>
      </c>
      <c r="T623" s="7">
        <f t="shared" si="29"/>
        <v>105636</v>
      </c>
      <c r="U623" s="7" t="s">
        <v>166</v>
      </c>
      <c r="V623" s="7">
        <v>347922</v>
      </c>
      <c r="W623" s="7">
        <v>43742</v>
      </c>
      <c r="X623" s="7">
        <v>375791</v>
      </c>
      <c r="Y623" s="7">
        <v>767455</v>
      </c>
    </row>
    <row r="624" spans="1:25" ht="9.75">
      <c r="A624" s="2" t="s">
        <v>845</v>
      </c>
      <c r="B624" s="2" t="s">
        <v>830</v>
      </c>
      <c r="C624" s="4">
        <v>231624</v>
      </c>
      <c r="D624" s="5">
        <v>2</v>
      </c>
      <c r="E624" s="5" t="s">
        <v>875</v>
      </c>
      <c r="G624" s="7">
        <v>79776</v>
      </c>
      <c r="H624" s="7">
        <v>4417</v>
      </c>
      <c r="I624" s="7">
        <v>82942</v>
      </c>
      <c r="J624" s="7">
        <f t="shared" si="27"/>
        <v>167135</v>
      </c>
      <c r="O624" s="7">
        <f t="shared" si="28"/>
        <v>0</v>
      </c>
      <c r="Q624" s="7">
        <v>20733</v>
      </c>
      <c r="R624" s="7">
        <v>4659</v>
      </c>
      <c r="S624" s="7">
        <v>22083</v>
      </c>
      <c r="T624" s="7">
        <f t="shared" si="29"/>
        <v>47475</v>
      </c>
      <c r="U624" s="7" t="s">
        <v>166</v>
      </c>
      <c r="V624" s="7">
        <v>100509</v>
      </c>
      <c r="W624" s="7">
        <v>9076</v>
      </c>
      <c r="X624" s="7">
        <v>105025</v>
      </c>
      <c r="Y624" s="7">
        <v>214610</v>
      </c>
    </row>
    <row r="625" spans="1:25" ht="9.75">
      <c r="A625" s="2" t="s">
        <v>845</v>
      </c>
      <c r="B625" s="2" t="s">
        <v>831</v>
      </c>
      <c r="C625" s="4">
        <v>232186</v>
      </c>
      <c r="D625" s="5">
        <v>2</v>
      </c>
      <c r="E625" s="5" t="s">
        <v>875</v>
      </c>
      <c r="G625" s="7">
        <v>161921</v>
      </c>
      <c r="H625" s="7">
        <v>30839</v>
      </c>
      <c r="I625" s="7">
        <v>171414</v>
      </c>
      <c r="J625" s="7">
        <f t="shared" si="27"/>
        <v>364174</v>
      </c>
      <c r="O625" s="7">
        <f t="shared" si="28"/>
        <v>0</v>
      </c>
      <c r="Q625" s="7">
        <v>56754</v>
      </c>
      <c r="R625" s="7">
        <v>19621</v>
      </c>
      <c r="S625" s="7">
        <v>54208</v>
      </c>
      <c r="T625" s="7">
        <f t="shared" si="29"/>
        <v>130583</v>
      </c>
      <c r="U625" s="7" t="s">
        <v>166</v>
      </c>
      <c r="V625" s="7">
        <v>218675</v>
      </c>
      <c r="W625" s="7">
        <v>50460</v>
      </c>
      <c r="X625" s="7">
        <v>225622</v>
      </c>
      <c r="Y625" s="7">
        <v>494757</v>
      </c>
    </row>
    <row r="626" spans="1:25" ht="9.75">
      <c r="A626" s="2" t="s">
        <v>845</v>
      </c>
      <c r="B626" s="2" t="s">
        <v>832</v>
      </c>
      <c r="C626" s="4">
        <v>232982</v>
      </c>
      <c r="D626" s="5">
        <v>2</v>
      </c>
      <c r="E626" s="5" t="s">
        <v>875</v>
      </c>
      <c r="G626" s="7">
        <v>131950</v>
      </c>
      <c r="H626" s="7">
        <v>36326</v>
      </c>
      <c r="I626" s="7">
        <v>142198</v>
      </c>
      <c r="J626" s="7">
        <f t="shared" si="27"/>
        <v>310474</v>
      </c>
      <c r="O626" s="7">
        <f t="shared" si="28"/>
        <v>0</v>
      </c>
      <c r="Q626" s="7">
        <v>33398</v>
      </c>
      <c r="R626" s="7">
        <v>18662</v>
      </c>
      <c r="S626" s="7">
        <v>35526</v>
      </c>
      <c r="T626" s="7">
        <f t="shared" si="29"/>
        <v>87586</v>
      </c>
      <c r="U626" s="7" t="s">
        <v>166</v>
      </c>
      <c r="V626" s="7">
        <v>165348</v>
      </c>
      <c r="W626" s="7">
        <v>54988</v>
      </c>
      <c r="X626" s="7">
        <v>177724</v>
      </c>
      <c r="Y626" s="7">
        <v>398060</v>
      </c>
    </row>
    <row r="627" spans="1:25" ht="9.75">
      <c r="A627" s="2" t="s">
        <v>845</v>
      </c>
      <c r="B627" s="2" t="s">
        <v>833</v>
      </c>
      <c r="C627" s="4">
        <v>234030</v>
      </c>
      <c r="D627" s="5">
        <v>2</v>
      </c>
      <c r="E627" s="5" t="s">
        <v>875</v>
      </c>
      <c r="G627" s="7">
        <v>165818</v>
      </c>
      <c r="H627" s="7">
        <v>35351</v>
      </c>
      <c r="I627" s="7">
        <v>182144</v>
      </c>
      <c r="J627" s="7">
        <f t="shared" si="27"/>
        <v>383313</v>
      </c>
      <c r="O627" s="7">
        <f t="shared" si="28"/>
        <v>0</v>
      </c>
      <c r="Q627" s="7">
        <v>46436</v>
      </c>
      <c r="R627" s="7">
        <v>12255</v>
      </c>
      <c r="S627" s="7">
        <v>51210</v>
      </c>
      <c r="T627" s="7">
        <f t="shared" si="29"/>
        <v>109901</v>
      </c>
      <c r="U627" s="7" t="s">
        <v>166</v>
      </c>
      <c r="V627" s="7">
        <v>212254</v>
      </c>
      <c r="W627" s="7">
        <v>47606</v>
      </c>
      <c r="X627" s="7">
        <v>233354</v>
      </c>
      <c r="Y627" s="7">
        <v>493214</v>
      </c>
    </row>
    <row r="628" spans="1:25" ht="9.75">
      <c r="A628" s="2" t="s">
        <v>845</v>
      </c>
      <c r="B628" s="2" t="s">
        <v>834</v>
      </c>
      <c r="C628" s="4">
        <v>232423</v>
      </c>
      <c r="D628" s="5">
        <v>3</v>
      </c>
      <c r="E628" s="5" t="s">
        <v>875</v>
      </c>
      <c r="G628" s="7">
        <v>181432</v>
      </c>
      <c r="H628" s="7">
        <v>23102</v>
      </c>
      <c r="I628" s="7">
        <v>201563</v>
      </c>
      <c r="J628" s="7">
        <f t="shared" si="27"/>
        <v>406097</v>
      </c>
      <c r="O628" s="7">
        <f t="shared" si="28"/>
        <v>0</v>
      </c>
      <c r="Q628" s="7">
        <v>6560</v>
      </c>
      <c r="R628" s="7">
        <v>3258</v>
      </c>
      <c r="S628" s="7">
        <v>7545</v>
      </c>
      <c r="T628" s="7">
        <f t="shared" si="29"/>
        <v>17363</v>
      </c>
      <c r="U628" s="7" t="s">
        <v>166</v>
      </c>
      <c r="V628" s="7">
        <v>187992</v>
      </c>
      <c r="W628" s="7">
        <v>26360</v>
      </c>
      <c r="X628" s="7">
        <v>209108</v>
      </c>
      <c r="Y628" s="7">
        <v>423460</v>
      </c>
    </row>
    <row r="629" spans="1:25" ht="9.75">
      <c r="A629" s="2" t="s">
        <v>845</v>
      </c>
      <c r="B629" s="2" t="s">
        <v>835</v>
      </c>
      <c r="C629" s="4">
        <v>233277</v>
      </c>
      <c r="D629" s="5">
        <v>3</v>
      </c>
      <c r="E629" s="5" t="s">
        <v>875</v>
      </c>
      <c r="G629" s="7">
        <v>95056</v>
      </c>
      <c r="H629" s="7">
        <v>15007</v>
      </c>
      <c r="I629" s="7">
        <v>101721</v>
      </c>
      <c r="J629" s="7">
        <f t="shared" si="27"/>
        <v>211784</v>
      </c>
      <c r="O629" s="7">
        <f t="shared" si="28"/>
        <v>0</v>
      </c>
      <c r="Q629" s="7">
        <v>7461</v>
      </c>
      <c r="R629" s="7">
        <v>4128</v>
      </c>
      <c r="S629" s="7">
        <v>8276</v>
      </c>
      <c r="T629" s="7">
        <f t="shared" si="29"/>
        <v>19865</v>
      </c>
      <c r="U629" s="7" t="s">
        <v>166</v>
      </c>
      <c r="V629" s="7">
        <v>102517</v>
      </c>
      <c r="W629" s="7">
        <v>19135</v>
      </c>
      <c r="X629" s="7">
        <v>109997</v>
      </c>
      <c r="Y629" s="7">
        <v>231649</v>
      </c>
    </row>
    <row r="630" spans="1:25" ht="9.75">
      <c r="A630" s="2" t="s">
        <v>845</v>
      </c>
      <c r="B630" s="2" t="s">
        <v>836</v>
      </c>
      <c r="C630" s="4">
        <v>232937</v>
      </c>
      <c r="D630" s="5">
        <v>4</v>
      </c>
      <c r="E630" s="5" t="s">
        <v>875</v>
      </c>
      <c r="G630" s="7">
        <v>86227</v>
      </c>
      <c r="H630" s="7">
        <v>6725</v>
      </c>
      <c r="I630" s="7">
        <v>86425</v>
      </c>
      <c r="J630" s="7">
        <f t="shared" si="27"/>
        <v>179377</v>
      </c>
      <c r="O630" s="7">
        <f t="shared" si="28"/>
        <v>0</v>
      </c>
      <c r="Q630" s="7">
        <v>6294</v>
      </c>
      <c r="R630" s="7">
        <v>1364</v>
      </c>
      <c r="S630" s="7">
        <v>6006</v>
      </c>
      <c r="T630" s="7">
        <f t="shared" si="29"/>
        <v>13664</v>
      </c>
      <c r="U630" s="7" t="s">
        <v>166</v>
      </c>
      <c r="V630" s="7">
        <v>92521</v>
      </c>
      <c r="W630" s="7">
        <v>8089</v>
      </c>
      <c r="X630" s="7">
        <v>92431</v>
      </c>
      <c r="Y630" s="7">
        <v>193041</v>
      </c>
    </row>
    <row r="631" spans="1:25" ht="9.75">
      <c r="A631" s="2" t="s">
        <v>845</v>
      </c>
      <c r="B631" s="2" t="s">
        <v>837</v>
      </c>
      <c r="C631" s="4">
        <v>234155</v>
      </c>
      <c r="D631" s="5">
        <v>4</v>
      </c>
      <c r="E631" s="5" t="s">
        <v>875</v>
      </c>
      <c r="G631" s="7">
        <v>44795</v>
      </c>
      <c r="H631" s="7">
        <v>5240</v>
      </c>
      <c r="I631" s="7">
        <v>47494</v>
      </c>
      <c r="J631" s="7">
        <f t="shared" si="27"/>
        <v>97529</v>
      </c>
      <c r="O631" s="7">
        <f t="shared" si="28"/>
        <v>0</v>
      </c>
      <c r="Q631" s="7">
        <v>4134</v>
      </c>
      <c r="R631" s="7">
        <v>2022</v>
      </c>
      <c r="S631" s="7">
        <v>4966</v>
      </c>
      <c r="T631" s="7">
        <f t="shared" si="29"/>
        <v>11122</v>
      </c>
      <c r="U631" s="7" t="s">
        <v>166</v>
      </c>
      <c r="V631" s="7">
        <v>48929</v>
      </c>
      <c r="W631" s="7">
        <v>7262</v>
      </c>
      <c r="X631" s="7">
        <v>52460</v>
      </c>
      <c r="Y631" s="7">
        <v>108651</v>
      </c>
    </row>
    <row r="632" spans="1:25" ht="9.75">
      <c r="A632" s="2" t="s">
        <v>845</v>
      </c>
      <c r="B632" s="2" t="s">
        <v>838</v>
      </c>
      <c r="C632" s="4">
        <v>232566</v>
      </c>
      <c r="D632" s="5">
        <v>5</v>
      </c>
      <c r="E632" s="5" t="s">
        <v>875</v>
      </c>
      <c r="G632" s="7">
        <v>41309</v>
      </c>
      <c r="H632" s="7">
        <v>5417</v>
      </c>
      <c r="I632" s="7">
        <v>46908</v>
      </c>
      <c r="J632" s="7">
        <f t="shared" si="27"/>
        <v>93634</v>
      </c>
      <c r="O632" s="7">
        <f t="shared" si="28"/>
        <v>0</v>
      </c>
      <c r="Q632" s="7">
        <v>1818</v>
      </c>
      <c r="R632" s="7">
        <v>1909</v>
      </c>
      <c r="S632" s="7">
        <v>1889</v>
      </c>
      <c r="T632" s="7">
        <f t="shared" si="29"/>
        <v>5616</v>
      </c>
      <c r="U632" s="7" t="s">
        <v>166</v>
      </c>
      <c r="V632" s="7">
        <v>43127</v>
      </c>
      <c r="W632" s="7">
        <v>7326</v>
      </c>
      <c r="X632" s="7">
        <v>48797</v>
      </c>
      <c r="Y632" s="7">
        <v>99250</v>
      </c>
    </row>
    <row r="633" spans="1:25" ht="9.75">
      <c r="A633" s="2" t="s">
        <v>845</v>
      </c>
      <c r="B633" s="2" t="s">
        <v>839</v>
      </c>
      <c r="C633" s="4">
        <v>231712</v>
      </c>
      <c r="D633" s="5">
        <v>6</v>
      </c>
      <c r="E633" s="5" t="s">
        <v>875</v>
      </c>
      <c r="G633" s="7">
        <v>51580</v>
      </c>
      <c r="H633" s="7">
        <v>6331</v>
      </c>
      <c r="I633" s="7">
        <v>55488</v>
      </c>
      <c r="J633" s="7">
        <f t="shared" si="27"/>
        <v>113399</v>
      </c>
      <c r="O633" s="7">
        <f t="shared" si="28"/>
        <v>0</v>
      </c>
      <c r="Q633" s="7">
        <v>1026</v>
      </c>
      <c r="R633" s="7">
        <v>326</v>
      </c>
      <c r="S633" s="7">
        <v>925</v>
      </c>
      <c r="T633" s="7">
        <f t="shared" si="29"/>
        <v>2277</v>
      </c>
      <c r="U633" s="7" t="s">
        <v>166</v>
      </c>
      <c r="V633" s="7">
        <v>52606</v>
      </c>
      <c r="W633" s="7">
        <v>6657</v>
      </c>
      <c r="X633" s="7">
        <v>56413</v>
      </c>
      <c r="Y633" s="7">
        <v>115676</v>
      </c>
    </row>
    <row r="634" spans="1:25" ht="9.75">
      <c r="A634" s="2" t="s">
        <v>845</v>
      </c>
      <c r="B634" s="2" t="s">
        <v>840</v>
      </c>
      <c r="C634" s="4">
        <v>233897</v>
      </c>
      <c r="D634" s="5">
        <v>6</v>
      </c>
      <c r="E634" s="5" t="s">
        <v>875</v>
      </c>
      <c r="G634" s="7">
        <v>17403</v>
      </c>
      <c r="H634" s="7">
        <v>2719</v>
      </c>
      <c r="I634" s="7">
        <v>19476</v>
      </c>
      <c r="J634" s="7">
        <f t="shared" si="27"/>
        <v>39598</v>
      </c>
      <c r="O634" s="7">
        <f t="shared" si="28"/>
        <v>0</v>
      </c>
      <c r="Q634" s="7">
        <v>0</v>
      </c>
      <c r="R634" s="7">
        <v>0</v>
      </c>
      <c r="S634" s="7">
        <v>0</v>
      </c>
      <c r="T634" s="7">
        <f t="shared" si="29"/>
        <v>0</v>
      </c>
      <c r="U634" s="7" t="s">
        <v>166</v>
      </c>
      <c r="V634" s="7">
        <v>17403</v>
      </c>
      <c r="W634" s="7">
        <v>2719</v>
      </c>
      <c r="X634" s="7">
        <v>19476</v>
      </c>
      <c r="Y634" s="7">
        <v>39598</v>
      </c>
    </row>
    <row r="635" spans="1:25" ht="9.75">
      <c r="A635" s="2" t="s">
        <v>845</v>
      </c>
      <c r="B635" s="2" t="s">
        <v>841</v>
      </c>
      <c r="C635" s="4">
        <v>232681</v>
      </c>
      <c r="D635" s="5">
        <v>6</v>
      </c>
      <c r="E635" s="5" t="s">
        <v>875</v>
      </c>
      <c r="G635" s="7">
        <v>49299</v>
      </c>
      <c r="H635" s="7">
        <v>5086</v>
      </c>
      <c r="I635" s="7">
        <v>50249</v>
      </c>
      <c r="J635" s="7">
        <f t="shared" si="27"/>
        <v>104634</v>
      </c>
      <c r="O635" s="7">
        <f t="shared" si="28"/>
        <v>0</v>
      </c>
      <c r="Q635" s="7">
        <v>154</v>
      </c>
      <c r="R635" s="7">
        <v>112</v>
      </c>
      <c r="S635" s="7">
        <v>108</v>
      </c>
      <c r="T635" s="7">
        <f t="shared" si="29"/>
        <v>374</v>
      </c>
      <c r="U635" s="7" t="s">
        <v>166</v>
      </c>
      <c r="V635" s="7">
        <v>49453</v>
      </c>
      <c r="W635" s="7">
        <v>5198</v>
      </c>
      <c r="X635" s="7">
        <v>50357</v>
      </c>
      <c r="Y635" s="7">
        <v>105008</v>
      </c>
    </row>
    <row r="636" spans="1:25" ht="9.75">
      <c r="A636" s="2" t="s">
        <v>845</v>
      </c>
      <c r="B636" s="2" t="s">
        <v>843</v>
      </c>
      <c r="D636" s="5">
        <v>7</v>
      </c>
      <c r="E636" s="5" t="s">
        <v>875</v>
      </c>
      <c r="G636" s="7">
        <v>935750</v>
      </c>
      <c r="H636" s="7">
        <v>305682</v>
      </c>
      <c r="I636" s="7">
        <v>995022</v>
      </c>
      <c r="J636" s="7">
        <f t="shared" si="27"/>
        <v>2236454</v>
      </c>
      <c r="O636" s="7">
        <f t="shared" si="28"/>
        <v>0</v>
      </c>
      <c r="Q636" s="7">
        <v>0</v>
      </c>
      <c r="R636" s="7">
        <v>0</v>
      </c>
      <c r="S636" s="7">
        <v>0</v>
      </c>
      <c r="T636" s="7">
        <f t="shared" si="29"/>
        <v>0</v>
      </c>
      <c r="U636" s="7" t="s">
        <v>166</v>
      </c>
      <c r="V636" s="7">
        <v>935750</v>
      </c>
      <c r="W636" s="7">
        <v>305682</v>
      </c>
      <c r="X636" s="7">
        <v>995022</v>
      </c>
      <c r="Y636" s="7">
        <v>2236454</v>
      </c>
    </row>
    <row r="637" spans="1:25" ht="9.75">
      <c r="A637" s="2" t="s">
        <v>845</v>
      </c>
      <c r="B637" s="2" t="s">
        <v>842</v>
      </c>
      <c r="C637" s="4">
        <v>233338</v>
      </c>
      <c r="D637" s="5">
        <v>7</v>
      </c>
      <c r="E637" s="5" t="s">
        <v>875</v>
      </c>
      <c r="G637" s="7">
        <v>12196</v>
      </c>
      <c r="H637" s="7">
        <v>2618</v>
      </c>
      <c r="I637" s="7">
        <v>13943</v>
      </c>
      <c r="J637" s="7">
        <f t="shared" si="27"/>
        <v>28757</v>
      </c>
      <c r="O637" s="7">
        <f t="shared" si="28"/>
        <v>0</v>
      </c>
      <c r="Q637" s="7">
        <v>0</v>
      </c>
      <c r="R637" s="7">
        <v>0</v>
      </c>
      <c r="S637" s="7">
        <v>0</v>
      </c>
      <c r="T637" s="7">
        <f t="shared" si="29"/>
        <v>0</v>
      </c>
      <c r="U637" s="7" t="s">
        <v>166</v>
      </c>
      <c r="V637" s="7">
        <v>12196</v>
      </c>
      <c r="W637" s="7">
        <v>2618</v>
      </c>
      <c r="X637" s="7">
        <v>13943</v>
      </c>
      <c r="Y637" s="7">
        <v>28757</v>
      </c>
    </row>
    <row r="638" spans="1:20" ht="9.75">
      <c r="A638" s="2" t="s">
        <v>874</v>
      </c>
      <c r="B638" s="2" t="s">
        <v>846</v>
      </c>
      <c r="C638" s="4" t="s">
        <v>847</v>
      </c>
      <c r="D638" s="5">
        <v>1</v>
      </c>
      <c r="E638" s="5" t="s">
        <v>875</v>
      </c>
      <c r="G638" s="7">
        <v>196097</v>
      </c>
      <c r="H638" s="7">
        <v>23079</v>
      </c>
      <c r="I638" s="7">
        <v>219035</v>
      </c>
      <c r="J638" s="7">
        <f t="shared" si="27"/>
        <v>438211</v>
      </c>
      <c r="O638" s="7">
        <f t="shared" si="28"/>
        <v>0</v>
      </c>
      <c r="Q638" s="7">
        <v>41443</v>
      </c>
      <c r="R638" s="7">
        <v>24886</v>
      </c>
      <c r="S638" s="7">
        <v>44466</v>
      </c>
      <c r="T638" s="7">
        <f t="shared" si="29"/>
        <v>110795</v>
      </c>
    </row>
    <row r="639" spans="1:20" ht="9.75">
      <c r="A639" s="2" t="s">
        <v>874</v>
      </c>
      <c r="B639" s="2" t="s">
        <v>848</v>
      </c>
      <c r="C639" s="4" t="s">
        <v>849</v>
      </c>
      <c r="D639" s="5">
        <v>3</v>
      </c>
      <c r="E639" s="5" t="s">
        <v>875</v>
      </c>
      <c r="G639" s="7">
        <v>122187</v>
      </c>
      <c r="H639" s="7">
        <v>16972</v>
      </c>
      <c r="I639" s="7">
        <v>141031</v>
      </c>
      <c r="J639" s="7">
        <f t="shared" si="27"/>
        <v>280190</v>
      </c>
      <c r="O639" s="7">
        <f t="shared" si="28"/>
        <v>0</v>
      </c>
      <c r="Q639" s="7">
        <v>21105</v>
      </c>
      <c r="R639" s="7">
        <v>16458</v>
      </c>
      <c r="S639" s="7">
        <v>20882</v>
      </c>
      <c r="T639" s="7">
        <f t="shared" si="29"/>
        <v>58445</v>
      </c>
    </row>
    <row r="640" spans="1:20" ht="9.75">
      <c r="A640" s="2" t="s">
        <v>874</v>
      </c>
      <c r="B640" s="2" t="s">
        <v>850</v>
      </c>
      <c r="C640" s="4" t="s">
        <v>851</v>
      </c>
      <c r="D640" s="5">
        <v>6</v>
      </c>
      <c r="E640" s="5" t="s">
        <v>875</v>
      </c>
      <c r="G640" s="7">
        <v>26552</v>
      </c>
      <c r="H640" s="7">
        <v>1674</v>
      </c>
      <c r="I640" s="7">
        <v>28594</v>
      </c>
      <c r="J640" s="7">
        <f t="shared" si="27"/>
        <v>56820</v>
      </c>
      <c r="O640" s="7">
        <f t="shared" si="28"/>
        <v>0</v>
      </c>
      <c r="T640" s="7">
        <f t="shared" si="29"/>
        <v>0</v>
      </c>
    </row>
    <row r="641" spans="1:20" ht="9.75">
      <c r="A641" s="2" t="s">
        <v>874</v>
      </c>
      <c r="B641" s="2" t="s">
        <v>852</v>
      </c>
      <c r="C641" s="4" t="s">
        <v>853</v>
      </c>
      <c r="D641" s="5">
        <v>6</v>
      </c>
      <c r="E641" s="5" t="s">
        <v>875</v>
      </c>
      <c r="G641" s="7">
        <v>33515</v>
      </c>
      <c r="H641" s="7">
        <v>4098</v>
      </c>
      <c r="I641" s="7">
        <v>36433</v>
      </c>
      <c r="J641" s="7">
        <f t="shared" si="27"/>
        <v>74046</v>
      </c>
      <c r="O641" s="7">
        <f t="shared" si="28"/>
        <v>0</v>
      </c>
      <c r="T641" s="7">
        <f t="shared" si="29"/>
        <v>0</v>
      </c>
    </row>
    <row r="642" spans="1:20" ht="9.75">
      <c r="A642" s="2" t="s">
        <v>874</v>
      </c>
      <c r="B642" s="2" t="s">
        <v>854</v>
      </c>
      <c r="C642" s="4" t="s">
        <v>855</v>
      </c>
      <c r="D642" s="5">
        <v>6</v>
      </c>
      <c r="E642" s="5" t="s">
        <v>875</v>
      </c>
      <c r="G642" s="7">
        <v>74149</v>
      </c>
      <c r="H642" s="7">
        <v>8119</v>
      </c>
      <c r="I642" s="7">
        <v>79762</v>
      </c>
      <c r="J642" s="7">
        <f t="shared" si="27"/>
        <v>162030</v>
      </c>
      <c r="O642" s="7">
        <f t="shared" si="28"/>
        <v>0</v>
      </c>
      <c r="T642" s="7">
        <f t="shared" si="29"/>
        <v>0</v>
      </c>
    </row>
    <row r="643" spans="1:20" ht="9.75">
      <c r="A643" s="2" t="s">
        <v>874</v>
      </c>
      <c r="B643" s="2" t="s">
        <v>856</v>
      </c>
      <c r="C643" s="4" t="s">
        <v>857</v>
      </c>
      <c r="D643" s="5">
        <v>6</v>
      </c>
      <c r="E643" s="5" t="s">
        <v>875</v>
      </c>
      <c r="G643" s="7">
        <v>26616</v>
      </c>
      <c r="H643" s="7">
        <v>2932</v>
      </c>
      <c r="I643" s="7">
        <v>28525</v>
      </c>
      <c r="J643" s="7">
        <f t="shared" si="27"/>
        <v>58073</v>
      </c>
      <c r="O643" s="7">
        <f t="shared" si="28"/>
        <v>0</v>
      </c>
      <c r="T643" s="7">
        <f t="shared" si="29"/>
        <v>0</v>
      </c>
    </row>
    <row r="644" spans="1:20" ht="9.75">
      <c r="A644" s="2" t="s">
        <v>874</v>
      </c>
      <c r="B644" s="2" t="s">
        <v>858</v>
      </c>
      <c r="C644" s="4" t="s">
        <v>859</v>
      </c>
      <c r="D644" s="5">
        <v>6</v>
      </c>
      <c r="E644" s="5" t="s">
        <v>875</v>
      </c>
      <c r="G644" s="7">
        <v>42551</v>
      </c>
      <c r="H644" s="7">
        <v>4277</v>
      </c>
      <c r="I644" s="7">
        <v>46336</v>
      </c>
      <c r="J644" s="7">
        <f aca="true" t="shared" si="30" ref="J644:J651">SUM(F644:I644)</f>
        <v>93164</v>
      </c>
      <c r="O644" s="7">
        <f aca="true" t="shared" si="31" ref="O644:O651">SUM(K644:N644)</f>
        <v>0</v>
      </c>
      <c r="T644" s="7">
        <f aca="true" t="shared" si="32" ref="T644:T651">SUM(P644:S644)</f>
        <v>0</v>
      </c>
    </row>
    <row r="645" spans="1:20" ht="9.75">
      <c r="A645" s="2" t="s">
        <v>874</v>
      </c>
      <c r="B645" s="2" t="s">
        <v>860</v>
      </c>
      <c r="C645" s="4" t="s">
        <v>861</v>
      </c>
      <c r="D645" s="5">
        <v>6</v>
      </c>
      <c r="E645" s="5" t="s">
        <v>875</v>
      </c>
      <c r="G645" s="7">
        <v>33412</v>
      </c>
      <c r="H645" s="7">
        <v>2994</v>
      </c>
      <c r="I645" s="7">
        <v>37424</v>
      </c>
      <c r="J645" s="7">
        <f t="shared" si="30"/>
        <v>73830</v>
      </c>
      <c r="O645" s="7">
        <f t="shared" si="31"/>
        <v>0</v>
      </c>
      <c r="T645" s="7">
        <f t="shared" si="32"/>
        <v>0</v>
      </c>
    </row>
    <row r="646" spans="1:20" ht="9.75">
      <c r="A646" s="2" t="s">
        <v>874</v>
      </c>
      <c r="B646" s="2" t="s">
        <v>864</v>
      </c>
      <c r="C646" s="4" t="s">
        <v>865</v>
      </c>
      <c r="D646" s="5">
        <v>6</v>
      </c>
      <c r="E646" s="5" t="s">
        <v>875</v>
      </c>
      <c r="G646" s="7">
        <v>46750</v>
      </c>
      <c r="H646" s="7">
        <v>4978</v>
      </c>
      <c r="I646" s="7">
        <v>50805</v>
      </c>
      <c r="J646" s="7">
        <f t="shared" si="30"/>
        <v>102533</v>
      </c>
      <c r="O646" s="7">
        <f t="shared" si="31"/>
        <v>0</v>
      </c>
      <c r="T646" s="7">
        <f t="shared" si="32"/>
        <v>0</v>
      </c>
    </row>
    <row r="647" spans="1:20" ht="9.75">
      <c r="A647" s="2" t="s">
        <v>874</v>
      </c>
      <c r="B647" s="2" t="s">
        <v>862</v>
      </c>
      <c r="C647" s="4" t="s">
        <v>863</v>
      </c>
      <c r="D647" s="5">
        <v>6</v>
      </c>
      <c r="E647" s="5" t="s">
        <v>875</v>
      </c>
      <c r="G647" s="7">
        <v>28801</v>
      </c>
      <c r="H647" s="7">
        <v>3797</v>
      </c>
      <c r="I647" s="7">
        <v>30534</v>
      </c>
      <c r="J647" s="7">
        <f t="shared" si="30"/>
        <v>63132</v>
      </c>
      <c r="O647" s="7">
        <f t="shared" si="31"/>
        <v>0</v>
      </c>
      <c r="Q647" s="7">
        <v>66</v>
      </c>
      <c r="R647" s="7">
        <v>4</v>
      </c>
      <c r="S647" s="7">
        <v>85</v>
      </c>
      <c r="T647" s="7">
        <f t="shared" si="32"/>
        <v>155</v>
      </c>
    </row>
    <row r="648" spans="1:20" ht="9.75">
      <c r="A648" s="2" t="s">
        <v>874</v>
      </c>
      <c r="B648" s="2" t="s">
        <v>866</v>
      </c>
      <c r="C648" s="4" t="s">
        <v>867</v>
      </c>
      <c r="D648" s="5">
        <v>7</v>
      </c>
      <c r="E648" s="5" t="s">
        <v>875</v>
      </c>
      <c r="G648" s="7">
        <v>12857</v>
      </c>
      <c r="H648" s="7">
        <v>1583</v>
      </c>
      <c r="I648" s="7">
        <v>13256</v>
      </c>
      <c r="J648" s="7">
        <f t="shared" si="30"/>
        <v>27696</v>
      </c>
      <c r="O648" s="7">
        <f t="shared" si="31"/>
        <v>0</v>
      </c>
      <c r="T648" s="7">
        <f t="shared" si="32"/>
        <v>0</v>
      </c>
    </row>
    <row r="649" spans="1:20" ht="9.75">
      <c r="A649" s="2" t="s">
        <v>874</v>
      </c>
      <c r="B649" s="2" t="s">
        <v>868</v>
      </c>
      <c r="C649" s="4" t="s">
        <v>869</v>
      </c>
      <c r="D649" s="5">
        <v>7</v>
      </c>
      <c r="E649" s="5" t="s">
        <v>875</v>
      </c>
      <c r="G649" s="7">
        <v>27573</v>
      </c>
      <c r="H649" s="7">
        <v>2195</v>
      </c>
      <c r="I649" s="7">
        <v>28685</v>
      </c>
      <c r="J649" s="7">
        <f t="shared" si="30"/>
        <v>58453</v>
      </c>
      <c r="O649" s="7">
        <f t="shared" si="31"/>
        <v>0</v>
      </c>
      <c r="T649" s="7">
        <f t="shared" si="32"/>
        <v>0</v>
      </c>
    </row>
    <row r="650" spans="1:20" ht="9.75">
      <c r="A650" s="2" t="s">
        <v>874</v>
      </c>
      <c r="B650" s="2" t="s">
        <v>870</v>
      </c>
      <c r="C650" s="4" t="s">
        <v>871</v>
      </c>
      <c r="D650" s="5">
        <v>7</v>
      </c>
      <c r="E650" s="5" t="s">
        <v>875</v>
      </c>
      <c r="G650" s="7">
        <v>21817</v>
      </c>
      <c r="H650" s="7">
        <v>1926</v>
      </c>
      <c r="I650" s="7">
        <v>20446</v>
      </c>
      <c r="J650" s="7">
        <f t="shared" si="30"/>
        <v>44189</v>
      </c>
      <c r="O650" s="7">
        <f t="shared" si="31"/>
        <v>0</v>
      </c>
      <c r="T650" s="7">
        <f t="shared" si="32"/>
        <v>0</v>
      </c>
    </row>
    <row r="651" spans="1:20" ht="9.75">
      <c r="A651" s="2" t="s">
        <v>874</v>
      </c>
      <c r="B651" s="2" t="s">
        <v>872</v>
      </c>
      <c r="C651" s="4" t="s">
        <v>873</v>
      </c>
      <c r="D651" s="5">
        <v>7</v>
      </c>
      <c r="E651" s="5" t="s">
        <v>875</v>
      </c>
      <c r="G651" s="7">
        <v>31878</v>
      </c>
      <c r="H651" s="7">
        <v>3151</v>
      </c>
      <c r="I651" s="7">
        <v>33430</v>
      </c>
      <c r="J651" s="7">
        <f t="shared" si="30"/>
        <v>68459</v>
      </c>
      <c r="O651" s="7">
        <f t="shared" si="31"/>
        <v>0</v>
      </c>
      <c r="T651" s="7">
        <f t="shared" si="32"/>
        <v>0</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K44"/>
  <sheetViews>
    <sheetView showGridLines="0" tabSelected="1" zoomScale="75" zoomScaleNormal="75" workbookViewId="0" topLeftCell="A1">
      <selection activeCell="B10" sqref="B10"/>
    </sheetView>
  </sheetViews>
  <sheetFormatPr defaultColWidth="9.33203125" defaultRowHeight="12.75"/>
  <cols>
    <col min="1" max="1" width="20.16015625" style="1" customWidth="1"/>
    <col min="2" max="7" width="10.83203125" style="1" customWidth="1"/>
    <col min="8" max="8" width="11" style="1" customWidth="1"/>
    <col min="9" max="9" width="13.83203125" style="1" customWidth="1"/>
    <col min="10" max="10" width="19.5" style="1" customWidth="1"/>
    <col min="11" max="11" width="9.33203125" style="1" customWidth="1"/>
    <col min="12" max="12" width="18.33203125" style="1" customWidth="1"/>
    <col min="13" max="16384" width="9.33203125" style="1" customWidth="1"/>
  </cols>
  <sheetData>
    <row r="1" spans="1:11" ht="17.25">
      <c r="A1" s="238" t="s">
        <v>792</v>
      </c>
      <c r="B1" s="238"/>
      <c r="C1" s="238"/>
      <c r="D1" s="238"/>
      <c r="E1" s="238"/>
      <c r="F1" s="238"/>
      <c r="G1" s="238"/>
      <c r="H1" s="238"/>
      <c r="I1" s="238"/>
      <c r="J1" s="238"/>
      <c r="K1" s="52"/>
    </row>
    <row r="2" spans="1:11" ht="15">
      <c r="A2" s="43"/>
      <c r="B2" s="39"/>
      <c r="C2" s="69"/>
      <c r="D2" s="69"/>
      <c r="E2" s="69"/>
      <c r="F2" s="69"/>
      <c r="G2" s="69"/>
      <c r="H2" s="69"/>
      <c r="I2" s="49"/>
      <c r="J2" s="49"/>
      <c r="K2" s="52"/>
    </row>
    <row r="3" spans="1:11" ht="15">
      <c r="A3" s="240" t="s">
        <v>959</v>
      </c>
      <c r="B3" s="240"/>
      <c r="C3" s="240"/>
      <c r="D3" s="240"/>
      <c r="E3" s="240"/>
      <c r="F3" s="240"/>
      <c r="G3" s="240"/>
      <c r="H3" s="240"/>
      <c r="I3" s="240"/>
      <c r="J3" s="240"/>
      <c r="K3" s="52"/>
    </row>
    <row r="4" spans="1:11" ht="15">
      <c r="A4" s="240" t="s">
        <v>955</v>
      </c>
      <c r="B4" s="240"/>
      <c r="C4" s="240"/>
      <c r="D4" s="240"/>
      <c r="E4" s="240"/>
      <c r="F4" s="240"/>
      <c r="G4" s="240"/>
      <c r="H4" s="240"/>
      <c r="I4" s="240"/>
      <c r="J4" s="240"/>
      <c r="K4" s="52"/>
    </row>
    <row r="5" spans="1:11" ht="15">
      <c r="A5" s="240" t="s">
        <v>954</v>
      </c>
      <c r="B5" s="240"/>
      <c r="C5" s="240"/>
      <c r="D5" s="240"/>
      <c r="E5" s="240"/>
      <c r="F5" s="240"/>
      <c r="G5" s="240"/>
      <c r="H5" s="240"/>
      <c r="I5" s="240"/>
      <c r="J5" s="240"/>
      <c r="K5" s="52"/>
    </row>
    <row r="6" spans="1:11" s="65" customFormat="1" ht="12.75">
      <c r="A6" s="68"/>
      <c r="B6" s="68"/>
      <c r="C6" s="68"/>
      <c r="D6" s="68"/>
      <c r="E6" s="68"/>
      <c r="F6" s="68"/>
      <c r="G6" s="67"/>
      <c r="H6" s="68"/>
      <c r="I6" s="67"/>
      <c r="K6" s="66"/>
    </row>
    <row r="7" spans="1:11" ht="12.75">
      <c r="A7" s="64"/>
      <c r="B7" s="138"/>
      <c r="C7" s="138"/>
      <c r="D7" s="138"/>
      <c r="E7" s="138"/>
      <c r="F7" s="138"/>
      <c r="G7" s="139"/>
      <c r="H7" s="138"/>
      <c r="I7" s="139"/>
      <c r="J7" s="138" t="s">
        <v>953</v>
      </c>
      <c r="K7" s="52"/>
    </row>
    <row r="8" spans="1:11" ht="12.75">
      <c r="A8" s="62"/>
      <c r="B8" s="140" t="s">
        <v>910</v>
      </c>
      <c r="C8" s="140"/>
      <c r="D8" s="140"/>
      <c r="E8" s="140"/>
      <c r="F8" s="140"/>
      <c r="G8" s="141"/>
      <c r="H8" s="142" t="s">
        <v>921</v>
      </c>
      <c r="I8" s="143"/>
      <c r="J8" s="144" t="s">
        <v>958</v>
      </c>
      <c r="K8" s="52"/>
    </row>
    <row r="9" spans="1:11" ht="12.75">
      <c r="A9" s="63"/>
      <c r="B9" s="145">
        <v>1</v>
      </c>
      <c r="C9" s="145">
        <v>2</v>
      </c>
      <c r="D9" s="145">
        <v>3</v>
      </c>
      <c r="E9" s="145">
        <v>4</v>
      </c>
      <c r="F9" s="145">
        <v>5</v>
      </c>
      <c r="G9" s="146">
        <v>6</v>
      </c>
      <c r="H9" s="145">
        <v>1</v>
      </c>
      <c r="I9" s="147">
        <v>2</v>
      </c>
      <c r="J9" s="129" t="s">
        <v>957</v>
      </c>
      <c r="K9" s="52"/>
    </row>
    <row r="10" spans="1:10" ht="12.75">
      <c r="A10" s="1" t="s">
        <v>908</v>
      </c>
      <c r="B10" s="26">
        <f>('Table 6'!B12*1000)/'Table 4'!B9</f>
        <v>6666.335257461325</v>
      </c>
      <c r="C10" s="26">
        <f>('Table 6'!C12*1000)/'Table 4'!C9</f>
        <v>5872.589110967883</v>
      </c>
      <c r="D10" s="26">
        <f>('Table 6'!D12*1000)/'Table 4'!D9</f>
        <v>4835.519360916599</v>
      </c>
      <c r="E10" s="26">
        <f>('Table 6'!E12*1000)/'Table 4'!E9</f>
        <v>4394.428027024468</v>
      </c>
      <c r="F10" s="26">
        <f>('Table 6'!F12*1000)/'Table 4'!F9</f>
        <v>4676.388601826898</v>
      </c>
      <c r="G10" s="26">
        <f>('Table 6'!G12*1000)/'Table 4'!G9</f>
        <v>4724.8935073830935</v>
      </c>
      <c r="H10" s="194">
        <f>('Table 6'!H12*1000)/'Table 4'!H9</f>
        <v>3840.1921263130534</v>
      </c>
      <c r="I10" s="26">
        <f>(('Table 6'!I12-'Table 6'!I19)*1000)/'Table 4'!I9</f>
        <v>4456.12322203506</v>
      </c>
      <c r="J10" s="119">
        <f>+'Table 6'!O12</f>
        <v>72.43621437723863</v>
      </c>
    </row>
    <row r="11" spans="2:10" ht="12.75">
      <c r="B11" s="26"/>
      <c r="C11" s="26"/>
      <c r="D11" s="26"/>
      <c r="E11" s="26"/>
      <c r="F11" s="26"/>
      <c r="G11" s="195"/>
      <c r="H11" s="26"/>
      <c r="I11" s="195"/>
      <c r="J11" s="53"/>
    </row>
    <row r="12" spans="1:10" ht="12.75">
      <c r="A12" s="1" t="s">
        <v>907</v>
      </c>
      <c r="B12" s="196">
        <f>('Table 6'!B14*1000)/'Table 4'!B11</f>
        <v>5273.782171020358</v>
      </c>
      <c r="C12" s="196">
        <f>('Table 6'!C14*1000)/'Table 4'!C11</f>
        <v>6833.650389806056</v>
      </c>
      <c r="D12" s="196">
        <f>('Table 6'!D14*1000)/'Table 4'!D11</f>
        <v>3551.474505511095</v>
      </c>
      <c r="E12" s="196">
        <f>('Table 6'!E14*1000)/'Table 4'!E11</f>
        <v>3544.899216209331</v>
      </c>
      <c r="F12" s="196">
        <f>('Table 6'!F14*1000)/'Table 4'!F11</f>
        <v>4045.5544983689633</v>
      </c>
      <c r="G12" s="196">
        <f>('Table 6'!G14*1000)/'Table 4'!G11</f>
        <v>2807.0092193784926</v>
      </c>
      <c r="H12" s="179">
        <f>('Table 6'!H14*1000)/'Table 4'!H11</f>
        <v>2537.502409006252</v>
      </c>
      <c r="I12" s="26">
        <f>('Table 6'!I14*1000)/'Table 4'!I11</f>
        <v>4163.278474680441</v>
      </c>
      <c r="J12" s="120">
        <f>+'Table 6'!O14</f>
        <v>65.03865289956227</v>
      </c>
    </row>
    <row r="13" spans="1:10" ht="12.75">
      <c r="A13" s="1" t="s">
        <v>906</v>
      </c>
      <c r="B13" s="196">
        <f>('Table 6'!B15*1000)/'Table 4'!B12</f>
        <v>6381.343656706764</v>
      </c>
      <c r="C13" s="196"/>
      <c r="D13" s="196">
        <f>('Table 6'!D15*1000)/'Table 4'!D12</f>
        <v>4869.279746888205</v>
      </c>
      <c r="E13" s="196"/>
      <c r="F13" s="196">
        <f>('Table 6'!F15*1000)/'Table 4'!F12</f>
        <v>4484.357159648483</v>
      </c>
      <c r="G13" s="196">
        <f>('Table 6'!G15*1000)/'Table 4'!G12</f>
        <v>5739.10563877343</v>
      </c>
      <c r="H13" s="179">
        <f>('Table 6'!H15*1000)/'Table 4'!H12</f>
        <v>4861.792548257014</v>
      </c>
      <c r="I13" s="26"/>
      <c r="J13" s="120">
        <f>+'Table 6'!O15</f>
        <v>71.63590422027166</v>
      </c>
    </row>
    <row r="14" spans="1:10" ht="12.75">
      <c r="A14" s="1" t="s">
        <v>905</v>
      </c>
      <c r="B14" s="196">
        <f>('Table 6'!B16*1000)/'Table 4'!B13</f>
        <v>7758.45124457768</v>
      </c>
      <c r="C14" s="196">
        <f>('Table 6'!C16*1000)/'Table 4'!C13</f>
        <v>6648.212495974739</v>
      </c>
      <c r="D14" s="196">
        <f>('Table 6'!D16*1000)/'Table 4'!D13</f>
        <v>7222.293282021605</v>
      </c>
      <c r="E14" s="196"/>
      <c r="F14" s="199">
        <f>('Table 6'!F16*1000)/'Table 4'!F13</f>
        <v>15403.54233529028</v>
      </c>
      <c r="G14" s="196"/>
      <c r="H14" s="179">
        <f>('Table 6'!H16*1000)/'Table 4'!H13</f>
        <v>3370.0351947731738</v>
      </c>
      <c r="I14" s="26"/>
      <c r="J14" s="120">
        <f>+'Table 6'!O16</f>
        <v>86.70354711151006</v>
      </c>
    </row>
    <row r="15" spans="2:10" ht="12.75">
      <c r="B15" s="196"/>
      <c r="C15" s="196"/>
      <c r="D15" s="196"/>
      <c r="E15" s="196"/>
      <c r="F15" s="196"/>
      <c r="G15" s="196"/>
      <c r="H15" s="179"/>
      <c r="I15" s="26"/>
      <c r="J15" s="120"/>
    </row>
    <row r="16" spans="1:10" ht="12.75">
      <c r="A16" s="1" t="s">
        <v>904</v>
      </c>
      <c r="B16" s="196">
        <f>('Table 6'!B18*1000)/'Table 4'!B15</f>
        <v>7798.348955149773</v>
      </c>
      <c r="C16" s="196">
        <f>('Table 6'!C18*1000)/'Table 4'!C15</f>
        <v>9314.36165805576</v>
      </c>
      <c r="D16" s="196">
        <f>('Table 6'!D18*1000)/'Table 4'!D15</f>
        <v>4239.58707530991</v>
      </c>
      <c r="E16" s="196">
        <f>('Table 6'!E18*1000)/'Table 4'!E15</f>
        <v>4374.670074909684</v>
      </c>
      <c r="F16" s="196">
        <f>('Table 6'!F18*1000)/'Table 4'!F15</f>
        <v>4492.101435696128</v>
      </c>
      <c r="G16" s="196">
        <f>('Table 6'!G18*1000)/'Table 4'!G15</f>
        <v>4783.021795212639</v>
      </c>
      <c r="H16" s="179">
        <f>('Table 6'!H18*1000)/'Table 4'!H15</f>
        <v>4187.684679518362</v>
      </c>
      <c r="I16" s="26">
        <f>('Table 6'!I18*1000)/'Table 4'!I15</f>
        <v>4556.771286549343</v>
      </c>
      <c r="J16" s="120">
        <f>+'Table 6'!O18</f>
        <v>81.82103356374003</v>
      </c>
    </row>
    <row r="17" spans="1:10" ht="12.75">
      <c r="A17" s="1" t="s">
        <v>903</v>
      </c>
      <c r="B17" s="196">
        <f>('Table 6'!B19*1000)/'Table 4'!B16</f>
        <v>5024.284833373549</v>
      </c>
      <c r="C17" s="196">
        <f>('Table 6'!C19*1000)/'Table 4'!C16</f>
        <v>5173.129065568044</v>
      </c>
      <c r="D17" s="196">
        <f>('Table 6'!D19*1000)/'Table 4'!D16</f>
        <v>4612.416157578876</v>
      </c>
      <c r="E17" s="196">
        <f>('Table 6'!E19*1000)/'Table 4'!E16</f>
        <v>4751.339186662018</v>
      </c>
      <c r="F17" s="196">
        <f>('Table 6'!F19*1000)/'Table 4'!F16</f>
        <v>3169.787479512512</v>
      </c>
      <c r="G17" s="196">
        <f>('Table 6'!G19*1000)/'Table 4'!G16</f>
        <v>8324.424308599926</v>
      </c>
      <c r="H17" s="179">
        <f>('Table 6'!H19*1000)/'Table 4'!H16</f>
        <v>3272.60558431548</v>
      </c>
      <c r="I17" s="26"/>
      <c r="J17" s="120">
        <f>+'Table 6'!O19</f>
        <v>50.033076391823094</v>
      </c>
    </row>
    <row r="18" spans="1:10" ht="12.75">
      <c r="A18" s="1" t="s">
        <v>902</v>
      </c>
      <c r="B18" s="196">
        <f>('Table 6'!B20*1000)/'Table 4'!B17</f>
        <v>4370.154914158537</v>
      </c>
      <c r="C18" s="196">
        <f>('Table 6'!C20*1000)/'Table 4'!C17</f>
        <v>3412.225367475677</v>
      </c>
      <c r="D18" s="196">
        <f>('Table 6'!D20*1000)/'Table 4'!D17</f>
        <v>3878.403121744271</v>
      </c>
      <c r="E18" s="196">
        <f>('Table 6'!E20*1000)/'Table 4'!E17</f>
        <v>3085.1552609379114</v>
      </c>
      <c r="F18" s="196">
        <f>('Table 6'!F20*1000)/'Table 4'!F17</f>
        <v>3169.9522249622732</v>
      </c>
      <c r="G18" s="196"/>
      <c r="H18" s="179">
        <f>('Table 6'!H20*1000)/'Table 4'!H17</f>
        <v>2935.788785388533</v>
      </c>
      <c r="I18" s="26"/>
      <c r="J18" s="120">
        <f>+'Table 6'!O20</f>
        <v>80.30646327064738</v>
      </c>
    </row>
    <row r="19" spans="2:10" ht="12.75">
      <c r="B19" s="196"/>
      <c r="C19" s="196"/>
      <c r="D19" s="196"/>
      <c r="E19" s="196"/>
      <c r="F19" s="196"/>
      <c r="G19" s="196"/>
      <c r="H19" s="179"/>
      <c r="I19" s="26"/>
      <c r="J19" s="120"/>
    </row>
    <row r="20" spans="1:10" ht="12.75">
      <c r="A20" s="1" t="s">
        <v>901</v>
      </c>
      <c r="B20" s="196">
        <f>('Table 6'!B22*1000)/'Table 4'!B19</f>
        <v>9016.438091704504</v>
      </c>
      <c r="C20" s="196">
        <f>('Table 6'!C22*1000)/'Table 4'!C19</f>
        <v>6224.538730025274</v>
      </c>
      <c r="D20" s="196">
        <f>('Table 6'!D22*1000)/'Table 4'!D19</f>
        <v>3889.693932329358</v>
      </c>
      <c r="E20" s="196">
        <f>('Table 6'!E22*1000)/'Table 4'!E19</f>
        <v>5474.71375566636</v>
      </c>
      <c r="F20" s="196">
        <f>('Table 6'!F22*1000)/'Table 4'!F19</f>
        <v>4946.140009156129</v>
      </c>
      <c r="G20" s="196">
        <f>('Table 6'!G22*1000)/'Table 4'!G19</f>
        <v>7266.186785297835</v>
      </c>
      <c r="H20" s="179">
        <f>('Table 6'!H22*1000)/'Table 4'!H19</f>
        <v>4957.914601446331</v>
      </c>
      <c r="I20" s="26"/>
      <c r="J20" s="120">
        <f>+'Table 6'!O22</f>
        <v>70.37738124749974</v>
      </c>
    </row>
    <row r="21" spans="1:10" ht="12.75">
      <c r="A21" s="1" t="s">
        <v>900</v>
      </c>
      <c r="B21" s="196">
        <f>('Table 6'!B23*1000)/'Table 4'!B20</f>
        <v>5533.9256043380165</v>
      </c>
      <c r="C21" s="196">
        <f>('Table 6'!C23*1000)/'Table 4'!C20</f>
        <v>5269.778781332193</v>
      </c>
      <c r="D21" s="196">
        <f>('Table 6'!D23*1000)/'Table 4'!D20</f>
        <v>6074.489364723499</v>
      </c>
      <c r="E21" s="196"/>
      <c r="F21" s="196">
        <f>('Table 6'!F23*1000)/'Table 4'!F20</f>
        <v>5918.64143252459</v>
      </c>
      <c r="G21" s="196">
        <f>('Table 6'!G23*1000)/'Table 4'!G20</f>
        <v>4788.608441180049</v>
      </c>
      <c r="H21" s="179">
        <f>('Table 6'!H23*1000)/'Table 4'!H20</f>
        <v>3951.283990281265</v>
      </c>
      <c r="I21" s="26"/>
      <c r="J21" s="120">
        <f>+'Table 6'!O23</f>
        <v>63.45951910717387</v>
      </c>
    </row>
    <row r="22" spans="1:10" ht="12.75">
      <c r="A22" s="1" t="s">
        <v>899</v>
      </c>
      <c r="B22" s="196">
        <f>('Table 6'!B24*1000)/'Table 4'!B21</f>
        <v>9407.774596890426</v>
      </c>
      <c r="C22" s="196">
        <f>('Table 6'!C24*1000)/'Table 4'!C21</f>
        <v>7477.0262805580305</v>
      </c>
      <c r="D22" s="196">
        <f>('Table 6'!D24*1000)/'Table 4'!D21</f>
        <v>6689.275923039721</v>
      </c>
      <c r="E22" s="196">
        <f>('Table 6'!E24*1000)/'Table 4'!E21</f>
        <v>5982.8213351159</v>
      </c>
      <c r="F22" s="196">
        <f>('Table 6'!F24*1000)/'Table 4'!F21</f>
        <v>8301.090063207268</v>
      </c>
      <c r="G22" s="196">
        <f>('Table 6'!G24*1000)/'Table 4'!G21</f>
        <v>8795.490568502719</v>
      </c>
      <c r="H22" s="179">
        <f>('Table 6'!H24*1000)/'Table 4'!H21</f>
        <v>5222.2414484853625</v>
      </c>
      <c r="I22" s="26"/>
      <c r="J22" s="120">
        <f>+'Table 6'!O24</f>
        <v>70.23529833685481</v>
      </c>
    </row>
    <row r="23" spans="2:10" ht="12.75">
      <c r="B23" s="196"/>
      <c r="C23" s="196"/>
      <c r="D23" s="196"/>
      <c r="E23" s="196"/>
      <c r="F23" s="196"/>
      <c r="G23" s="196"/>
      <c r="H23" s="179"/>
      <c r="I23" s="26"/>
      <c r="J23" s="120"/>
    </row>
    <row r="24" spans="1:10" ht="12.75">
      <c r="A24" s="1" t="s">
        <v>898</v>
      </c>
      <c r="B24" s="196">
        <f>('Table 6'!B26*1000)/'Table 4'!B23</f>
        <v>6262.4764098210935</v>
      </c>
      <c r="C24" s="196"/>
      <c r="D24" s="196">
        <f>('Table 6'!D26*1000)/'Table 4'!D23</f>
        <v>3836.330053467506</v>
      </c>
      <c r="E24" s="196">
        <f>('Table 6'!E26*1000)/'Table 4'!E23</f>
        <v>4613.466920850103</v>
      </c>
      <c r="F24" s="196">
        <f>('Table 6'!F26*1000)/'Table 4'!F23</f>
        <v>4371.885791143786</v>
      </c>
      <c r="G24" s="196">
        <f>('Table 6'!G26*1000)/'Table 4'!G23</f>
        <v>4988.864121317176</v>
      </c>
      <c r="H24" s="179">
        <f>('Table 6'!H26*1000)/'Table 4'!H23</f>
        <v>4257.851578162717</v>
      </c>
      <c r="I24" s="26"/>
      <c r="J24" s="120">
        <f>+'Table 6'!O26</f>
        <v>73.8983729848265</v>
      </c>
    </row>
    <row r="25" spans="1:10" ht="12.75">
      <c r="A25" s="1" t="s">
        <v>897</v>
      </c>
      <c r="B25" s="196">
        <f>('Table 6'!B27*1000)/'Table 4'!B24</f>
        <v>6207.539945860336</v>
      </c>
      <c r="C25" s="196">
        <f>('Table 6'!C27*1000)/'Table 4'!C24</f>
        <v>5995.307416420179</v>
      </c>
      <c r="D25" s="196">
        <f>('Table 6'!D27*1000)/'Table 4'!D24</f>
        <v>4689.918919595563</v>
      </c>
      <c r="E25" s="196">
        <f>('Table 6'!E27*1000)/'Table 4'!E24</f>
        <v>3388.454065770938</v>
      </c>
      <c r="F25" s="196">
        <f>('Table 6'!F27*1000)/'Table 4'!F24</f>
        <v>4695.9713111935125</v>
      </c>
      <c r="G25" s="196">
        <f>('Table 6'!G27*1000)/'Table 4'!G24</f>
        <v>3714.2466724604815</v>
      </c>
      <c r="H25" s="179">
        <f>('Table 6'!H27*1000)/'Table 4'!H24</f>
        <v>3488.6860458995684</v>
      </c>
      <c r="I25" s="26"/>
      <c r="J25" s="120">
        <f>+'Table 6'!O27</f>
        <v>62.194837019130844</v>
      </c>
    </row>
    <row r="26" spans="1:10" ht="12.75">
      <c r="A26" s="1" t="s">
        <v>896</v>
      </c>
      <c r="B26" s="196">
        <f>('Table 6'!B28*1000)/'Table 4'!B25</f>
        <v>6842.881345319818</v>
      </c>
      <c r="C26" s="196">
        <f>('Table 6'!C28*1000)/'Table 4'!C25</f>
        <v>5705.9698345790775</v>
      </c>
      <c r="D26" s="196">
        <f>('Table 6'!D28*1000)/'Table 4'!D25</f>
        <v>4482.947880881842</v>
      </c>
      <c r="E26" s="196">
        <f>('Table 6'!E28*1000)/'Table 4'!E25</f>
        <v>5124.5265315216375</v>
      </c>
      <c r="F26" s="196">
        <f>('Table 6'!F28*1000)/'Table 4'!F25</f>
        <v>4604.687117101987</v>
      </c>
      <c r="G26" s="196"/>
      <c r="H26" s="179">
        <f>('Table 6'!H28*1000)/'Table 4'!H25</f>
        <v>3550.1044371053163</v>
      </c>
      <c r="I26" s="26">
        <f>('Table 6'!I28*1000)/'Table 4'!I25</f>
        <v>4254.215001148243</v>
      </c>
      <c r="J26" s="120">
        <f>+'Table 6'!O28</f>
        <v>78.56233151078327</v>
      </c>
    </row>
    <row r="27" spans="2:10" ht="12.75">
      <c r="B27" s="196"/>
      <c r="C27" s="196"/>
      <c r="D27" s="196"/>
      <c r="E27" s="196"/>
      <c r="F27" s="196"/>
      <c r="G27" s="196"/>
      <c r="H27" s="179"/>
      <c r="I27" s="26"/>
      <c r="J27" s="120"/>
    </row>
    <row r="28" spans="1:10" ht="12.75">
      <c r="A28" s="1" t="s">
        <v>895</v>
      </c>
      <c r="B28" s="196">
        <f>('Table 6'!B30*1000)/'Table 4'!B27</f>
        <v>6346.826254511482</v>
      </c>
      <c r="C28" s="196">
        <f>('Table 6'!C30*1000)/'Table 4'!C27</f>
        <v>5813.894775628813</v>
      </c>
      <c r="D28" s="196">
        <f>('Table 6'!D30*1000)/'Table 4'!D27</f>
        <v>4589.100228829361</v>
      </c>
      <c r="E28" s="196">
        <f>('Table 6'!E30*1000)/'Table 4'!E27</f>
        <v>4531.5785083342025</v>
      </c>
      <c r="F28" s="196">
        <f>('Table 6'!F30*1000)/'Table 4'!F27</f>
        <v>8168.254680634171</v>
      </c>
      <c r="G28" s="196">
        <f>('Table 6'!G30*1000)/'Table 4'!G27</f>
        <v>3926.8585619144374</v>
      </c>
      <c r="H28" s="179">
        <f>('Table 6'!H30*1000)/'Table 4'!H27</f>
        <v>3971.6233778812166</v>
      </c>
      <c r="I28" s="26"/>
      <c r="J28" s="120">
        <f>+'Table 6'!O30</f>
        <v>70.57728357808844</v>
      </c>
    </row>
    <row r="29" spans="1:10" ht="12.75">
      <c r="A29" s="1" t="s">
        <v>894</v>
      </c>
      <c r="B29" s="196">
        <f>('Table 6'!B31*1000)/'Table 4'!B28</f>
        <v>5526.814604598174</v>
      </c>
      <c r="C29" s="196">
        <f>('Table 6'!C31*1000)/'Table 4'!C28</f>
        <v>5339.891606936389</v>
      </c>
      <c r="D29" s="196">
        <f>('Table 6'!D31*1000)/'Table 4'!D28</f>
        <v>3717.010231541685</v>
      </c>
      <c r="E29" s="196">
        <f>('Table 6'!E31*1000)/'Table 4'!E28</f>
        <v>4838.776472651625</v>
      </c>
      <c r="F29" s="196">
        <f>('Table 6'!F31*1000)/'Table 4'!F28</f>
        <v>4150.609116378882</v>
      </c>
      <c r="G29" s="196">
        <f>('Table 6'!G31*1000)/'Table 4'!G28</f>
        <v>4523.215086718548</v>
      </c>
      <c r="H29" s="179">
        <f>('Table 6'!H31*1000)/'Table 4'!H28</f>
        <v>3235.0166893944975</v>
      </c>
      <c r="I29" s="26"/>
      <c r="J29" s="120">
        <f>+'Table 6'!O31</f>
        <v>77.316172349274</v>
      </c>
    </row>
    <row r="30" spans="1:10" ht="12.75">
      <c r="A30" s="25" t="s">
        <v>893</v>
      </c>
      <c r="B30" s="23">
        <f>('Table 6'!B32*1000)/'Table 4'!B29</f>
        <v>4553.37560510816</v>
      </c>
      <c r="C30" s="23"/>
      <c r="D30" s="23">
        <f>('Table 6'!D32*1000)/'Table 4'!D29</f>
        <v>3651.237146891156</v>
      </c>
      <c r="E30" s="23"/>
      <c r="F30" s="23"/>
      <c r="G30" s="23">
        <f>('Table 6'!G32*1000)/'Table 4'!G29</f>
        <v>3661.529148495204</v>
      </c>
      <c r="H30" s="184">
        <f>('Table 6'!H32*1000)/'Table 4'!H29</f>
        <v>3351.0371383874003</v>
      </c>
      <c r="I30" s="23"/>
      <c r="J30" s="59">
        <f>+'Table 6'!O32</f>
        <v>63.40002940824255</v>
      </c>
    </row>
    <row r="31" spans="2:9" ht="12.75">
      <c r="B31" s="45"/>
      <c r="C31" s="45"/>
      <c r="D31" s="45"/>
      <c r="E31" s="45"/>
      <c r="F31" s="45"/>
      <c r="G31" s="45"/>
      <c r="H31" s="45"/>
      <c r="I31" s="45"/>
    </row>
    <row r="32" spans="1:10" ht="48" customHeight="1">
      <c r="A32" s="233" t="s">
        <v>789</v>
      </c>
      <c r="B32" s="242"/>
      <c r="C32" s="242"/>
      <c r="D32" s="242"/>
      <c r="E32" s="242"/>
      <c r="F32" s="242"/>
      <c r="G32" s="242"/>
      <c r="H32" s="242"/>
      <c r="I32" s="242"/>
      <c r="J32" s="242"/>
    </row>
    <row r="33" spans="1:10" ht="76.5" customHeight="1">
      <c r="A33" s="233" t="s">
        <v>788</v>
      </c>
      <c r="B33" s="234"/>
      <c r="C33" s="234"/>
      <c r="D33" s="234"/>
      <c r="E33" s="234"/>
      <c r="F33" s="234"/>
      <c r="G33" s="234"/>
      <c r="H33" s="234"/>
      <c r="I33" s="234"/>
      <c r="J33" s="234"/>
    </row>
    <row r="34" ht="12.75">
      <c r="A34" s="21"/>
    </row>
    <row r="35" ht="12.75">
      <c r="A35" s="21"/>
    </row>
    <row r="36" ht="12.75">
      <c r="A36" s="21"/>
    </row>
    <row r="37" ht="12.75">
      <c r="A37" s="21"/>
    </row>
    <row r="38" ht="12.75">
      <c r="A38" s="21"/>
    </row>
    <row r="39" ht="12.75">
      <c r="A39" s="21"/>
    </row>
    <row r="40" ht="12.75">
      <c r="A40" s="21"/>
    </row>
    <row r="41" ht="12.75">
      <c r="A41" s="21"/>
    </row>
    <row r="42" ht="12.75">
      <c r="A42" s="21"/>
    </row>
    <row r="43" ht="12.75">
      <c r="A43" s="21"/>
    </row>
    <row r="44" ht="12.75">
      <c r="A44" s="21"/>
    </row>
  </sheetData>
  <mergeCells count="6">
    <mergeCell ref="A33:J33"/>
    <mergeCell ref="A32:J32"/>
    <mergeCell ref="A1:J1"/>
    <mergeCell ref="A3:J3"/>
    <mergeCell ref="A4:J4"/>
    <mergeCell ref="A5:J5"/>
  </mergeCells>
  <printOptions horizontalCentered="1"/>
  <pageMargins left="0.5" right="0.5" top="1" bottom="0.5" header="0.75" footer="0.5"/>
  <pageSetup horizontalDpi="600" verticalDpi="600" orientation="landscape" scale="90" r:id="rId1"/>
  <headerFooter alignWithMargins="0">
    <oddHeader>&amp;R&amp;"Arial,Regular"&amp;8SREB-State Data Exchange</oddHeader>
    <oddFooter>&amp;C&amp;"Arial,Regular"&amp;11 43&amp;R&amp;"Arial,Regular"&amp;8July 2000</oddFooter>
  </headerFooter>
</worksheet>
</file>

<file path=xl/worksheets/sheet2.xml><?xml version="1.0" encoding="utf-8"?>
<worksheet xmlns="http://schemas.openxmlformats.org/spreadsheetml/2006/main" xmlns:r="http://schemas.openxmlformats.org/officeDocument/2006/relationships">
  <dimension ref="A2:H176"/>
  <sheetViews>
    <sheetView workbookViewId="0" topLeftCell="A1">
      <pane xSplit="2" ySplit="2" topLeftCell="C140" activePane="bottomRight" state="frozen"/>
      <selection pane="topLeft" activeCell="A1" sqref="A1"/>
      <selection pane="topRight" activeCell="C1" sqref="C1"/>
      <selection pane="bottomLeft" activeCell="A3" sqref="A3"/>
      <selection pane="bottomRight" activeCell="E153" sqref="E153"/>
    </sheetView>
  </sheetViews>
  <sheetFormatPr defaultColWidth="9.33203125" defaultRowHeight="12.75"/>
  <cols>
    <col min="1" max="1" width="4.33203125" style="2" customWidth="1"/>
    <col min="2" max="2" width="8.83203125" style="2" customWidth="1"/>
    <col min="3" max="3" width="10" style="2" bestFit="1" customWidth="1"/>
    <col min="4" max="4" width="10.16015625" style="2" bestFit="1" customWidth="1"/>
    <col min="5" max="5" width="10" style="2" bestFit="1" customWidth="1"/>
    <col min="6" max="6" width="9" style="2" bestFit="1" customWidth="1"/>
    <col min="7" max="7" width="10" style="2" bestFit="1" customWidth="1"/>
    <col min="8" max="16384" width="8.83203125" style="2" customWidth="1"/>
  </cols>
  <sheetData>
    <row r="2" spans="3:7" ht="30">
      <c r="C2" s="15" t="s">
        <v>887</v>
      </c>
      <c r="D2" s="15" t="s">
        <v>888</v>
      </c>
      <c r="E2" s="15" t="s">
        <v>889</v>
      </c>
      <c r="F2" s="15" t="s">
        <v>890</v>
      </c>
      <c r="G2" s="15" t="s">
        <v>891</v>
      </c>
    </row>
    <row r="3" spans="1:2" ht="9.75">
      <c r="A3" s="10" t="s">
        <v>877</v>
      </c>
      <c r="B3" s="10"/>
    </row>
    <row r="4" spans="1:7" ht="9.75">
      <c r="A4" s="10"/>
      <c r="B4" s="10" t="s">
        <v>878</v>
      </c>
      <c r="C4" s="3">
        <f>+C14+C25+C36+C47+C58+C69+C80+C91+C102+C113+C124+C135+C146+C157+C168</f>
        <v>512561.2888888889</v>
      </c>
      <c r="D4" s="3">
        <f>+D14+D25+D36+D47+D58+D69+D80+D91+D102+D113+D124+D135+D146+D157+D168</f>
        <v>0</v>
      </c>
      <c r="E4" s="3">
        <f>+E14+E25+E36+E47+E58+E69+E80+E91+E102+E113+E124+E135+E146+E157+E168</f>
        <v>512561.2888888889</v>
      </c>
      <c r="F4" s="3">
        <f>+F14+F25+F36+F47+F58+F69+F80+F91+F102+F113+F124+F135+F146+F157+F168</f>
        <v>125420.83333333334</v>
      </c>
      <c r="G4" s="3">
        <f>+G14+G25+G36+G47+G58+G69+G80+G91+G102+G113+G124+G135+G146+G157+G168</f>
        <v>637982.1222222222</v>
      </c>
    </row>
    <row r="5" spans="1:7" ht="9.75">
      <c r="A5" s="10"/>
      <c r="B5" s="10" t="s">
        <v>879</v>
      </c>
      <c r="C5" s="3">
        <f aca="true" t="shared" si="0" ref="C5:D12">+C15+C26+C37+C48+C59+C70+C81+C92+C103+C114+C125+C136+C147+C158+C169</f>
        <v>226718.1111111111</v>
      </c>
      <c r="D5" s="3">
        <f t="shared" si="0"/>
        <v>0</v>
      </c>
      <c r="E5" s="3">
        <f aca="true" t="shared" si="1" ref="E5:G12">+E15+E26+E37+E48+E59+E70+E81+E92+E103+E114+E125+E136+E147+E158+E169</f>
        <v>226718.1111111111</v>
      </c>
      <c r="F5" s="3">
        <f t="shared" si="1"/>
        <v>58622.39583333334</v>
      </c>
      <c r="G5" s="3">
        <f t="shared" si="1"/>
        <v>285340.50694444444</v>
      </c>
    </row>
    <row r="6" spans="1:7" ht="9.75">
      <c r="A6" s="10"/>
      <c r="B6" s="10" t="s">
        <v>880</v>
      </c>
      <c r="C6" s="3">
        <f t="shared" si="0"/>
        <v>389593.9722222222</v>
      </c>
      <c r="D6" s="3">
        <f t="shared" si="0"/>
        <v>0</v>
      </c>
      <c r="E6" s="3">
        <f t="shared" si="1"/>
        <v>389593.9722222222</v>
      </c>
      <c r="F6" s="3">
        <f t="shared" si="1"/>
        <v>53415.5</v>
      </c>
      <c r="G6" s="3">
        <f t="shared" si="1"/>
        <v>443009.47222222225</v>
      </c>
    </row>
    <row r="7" spans="1:7" ht="9.75">
      <c r="A7" s="10"/>
      <c r="B7" s="10" t="s">
        <v>881</v>
      </c>
      <c r="C7" s="3">
        <f t="shared" si="0"/>
        <v>179090.10000000003</v>
      </c>
      <c r="D7" s="3">
        <f t="shared" si="0"/>
        <v>0</v>
      </c>
      <c r="E7" s="3">
        <f t="shared" si="1"/>
        <v>179090.10000000003</v>
      </c>
      <c r="F7" s="3">
        <f t="shared" si="1"/>
        <v>23108.555555555555</v>
      </c>
      <c r="G7" s="3">
        <f t="shared" si="1"/>
        <v>202198.65555555554</v>
      </c>
    </row>
    <row r="8" spans="1:7" ht="9.75">
      <c r="A8" s="10"/>
      <c r="B8" s="10" t="s">
        <v>882</v>
      </c>
      <c r="C8" s="3">
        <f t="shared" si="0"/>
        <v>113887.01666666668</v>
      </c>
      <c r="D8" s="3">
        <f t="shared" si="0"/>
        <v>0</v>
      </c>
      <c r="E8" s="3">
        <f t="shared" si="1"/>
        <v>113887.01666666668</v>
      </c>
      <c r="F8" s="3">
        <f t="shared" si="1"/>
        <v>11575.194444444445</v>
      </c>
      <c r="G8" s="3">
        <f t="shared" si="1"/>
        <v>125462.2111111111</v>
      </c>
    </row>
    <row r="9" spans="1:7" ht="9.75">
      <c r="A9" s="10"/>
      <c r="B9" s="10" t="s">
        <v>883</v>
      </c>
      <c r="C9" s="7">
        <f t="shared" si="0"/>
        <v>87541.63888888888</v>
      </c>
      <c r="D9" s="7">
        <f t="shared" si="0"/>
        <v>0</v>
      </c>
      <c r="E9" s="7">
        <f t="shared" si="1"/>
        <v>87541.63888888888</v>
      </c>
      <c r="F9" s="7">
        <f t="shared" si="1"/>
        <v>1349.5</v>
      </c>
      <c r="G9" s="7">
        <f t="shared" si="1"/>
        <v>88891.13888888889</v>
      </c>
    </row>
    <row r="10" spans="1:7" ht="9.75">
      <c r="A10" s="9"/>
      <c r="B10" s="11" t="s">
        <v>884</v>
      </c>
      <c r="C10" s="20">
        <f t="shared" si="0"/>
        <v>1509392.127777778</v>
      </c>
      <c r="D10" s="20">
        <f t="shared" si="0"/>
        <v>0</v>
      </c>
      <c r="E10" s="20">
        <f t="shared" si="1"/>
        <v>1509392.127777778</v>
      </c>
      <c r="F10" s="20">
        <f t="shared" si="1"/>
        <v>273491.9791666666</v>
      </c>
      <c r="G10" s="20">
        <f t="shared" si="1"/>
        <v>1782884.1069444444</v>
      </c>
    </row>
    <row r="11" spans="1:7" ht="9.75">
      <c r="A11" s="10"/>
      <c r="B11" s="10" t="s">
        <v>885</v>
      </c>
      <c r="C11" s="3">
        <f t="shared" si="0"/>
        <v>1076203.7101366667</v>
      </c>
      <c r="D11" s="3">
        <f t="shared" si="0"/>
        <v>71730.02</v>
      </c>
      <c r="E11" s="3">
        <f t="shared" si="1"/>
        <v>1147933.7301366667</v>
      </c>
      <c r="F11" s="3">
        <f t="shared" si="1"/>
        <v>0</v>
      </c>
      <c r="G11" s="3">
        <f t="shared" si="1"/>
        <v>1147933.7301366667</v>
      </c>
    </row>
    <row r="12" spans="2:7" ht="9.75">
      <c r="B12" s="10" t="s">
        <v>886</v>
      </c>
      <c r="C12" s="3">
        <f t="shared" si="0"/>
        <v>48323.36782</v>
      </c>
      <c r="D12" s="3">
        <f t="shared" si="0"/>
        <v>7712.268888888889</v>
      </c>
      <c r="E12" s="3">
        <f t="shared" si="1"/>
        <v>56035.63670888889</v>
      </c>
      <c r="F12" s="3">
        <f t="shared" si="1"/>
        <v>0</v>
      </c>
      <c r="G12" s="3">
        <f t="shared" si="1"/>
        <v>56035.63670888889</v>
      </c>
    </row>
    <row r="13" spans="1:7" ht="9.75">
      <c r="A13" s="10" t="s">
        <v>131</v>
      </c>
      <c r="B13" s="10"/>
      <c r="C13" s="3"/>
      <c r="D13" s="3"/>
      <c r="E13" s="3"/>
      <c r="F13" s="3"/>
      <c r="G13" s="3"/>
    </row>
    <row r="14" spans="1:7" ht="9.75">
      <c r="A14" s="10"/>
      <c r="B14" s="10" t="s">
        <v>878</v>
      </c>
      <c r="C14" s="16">
        <f>SUM('SCH Data'!J3:J5)/30</f>
        <v>41486.4</v>
      </c>
      <c r="D14" s="3"/>
      <c r="E14" s="3">
        <f>+D14+C14</f>
        <v>41486.4</v>
      </c>
      <c r="F14" s="3">
        <f>SUM('SCH Data'!T3:T5)/24</f>
        <v>7302.333333333333</v>
      </c>
      <c r="G14" s="3">
        <f>+F14+E14</f>
        <v>48788.73333333334</v>
      </c>
    </row>
    <row r="15" spans="1:7" ht="9.75">
      <c r="A15" s="10"/>
      <c r="B15" s="10" t="s">
        <v>879</v>
      </c>
      <c r="C15" s="3">
        <f>+'SCH Data'!J6/30</f>
        <v>3803.2</v>
      </c>
      <c r="D15" s="3"/>
      <c r="E15" s="3">
        <f aca="true" t="shared" si="2" ref="E15:E77">+D15+C15</f>
        <v>3803.2</v>
      </c>
      <c r="F15" s="3">
        <f>+'SCH Data'!T6/24</f>
        <v>887.1666666666666</v>
      </c>
      <c r="G15" s="3">
        <f aca="true" t="shared" si="3" ref="G15:G77">+F15+E15</f>
        <v>4690.366666666667</v>
      </c>
    </row>
    <row r="16" spans="1:7" ht="9.75">
      <c r="A16" s="10"/>
      <c r="B16" s="10" t="s">
        <v>880</v>
      </c>
      <c r="C16" s="3">
        <f>SUM('SCH Data'!J7:J9)/30</f>
        <v>20219.6</v>
      </c>
      <c r="D16" s="3"/>
      <c r="E16" s="3">
        <f t="shared" si="2"/>
        <v>20219.6</v>
      </c>
      <c r="F16" s="3">
        <f>SUM('SCH Data'!T7:T9)/24</f>
        <v>2633.5416666666665</v>
      </c>
      <c r="G16" s="3">
        <f t="shared" si="3"/>
        <v>22853.141666666666</v>
      </c>
    </row>
    <row r="17" spans="1:7" ht="9.75">
      <c r="A17" s="10"/>
      <c r="B17" s="10" t="s">
        <v>881</v>
      </c>
      <c r="C17" s="3">
        <f>SUM('SCH Data'!J10:J13)/30</f>
        <v>16956.6</v>
      </c>
      <c r="D17" s="3"/>
      <c r="E17" s="3">
        <f t="shared" si="2"/>
        <v>16956.6</v>
      </c>
      <c r="F17" s="3">
        <f>SUM('SCH Data'!T10:T13)/24</f>
        <v>3061.5</v>
      </c>
      <c r="G17" s="3">
        <f t="shared" si="3"/>
        <v>20018.1</v>
      </c>
    </row>
    <row r="18" spans="1:7" ht="9.75">
      <c r="A18" s="10"/>
      <c r="B18" s="10" t="s">
        <v>882</v>
      </c>
      <c r="C18" s="3">
        <f>SUM('SCH Data'!J14:J17)/30</f>
        <v>10148.966666666667</v>
      </c>
      <c r="D18" s="3"/>
      <c r="E18" s="3">
        <f t="shared" si="2"/>
        <v>10148.966666666667</v>
      </c>
      <c r="F18" s="3">
        <f>SUM('SCH Data'!T14:T17)/24</f>
        <v>1420.875</v>
      </c>
      <c r="G18" s="3">
        <f t="shared" si="3"/>
        <v>11569.841666666667</v>
      </c>
    </row>
    <row r="19" spans="1:7" ht="9.75">
      <c r="A19" s="10"/>
      <c r="B19" s="10" t="s">
        <v>883</v>
      </c>
      <c r="C19" s="3">
        <f>+'SCH Data'!J18/30</f>
        <v>2809.3</v>
      </c>
      <c r="D19" s="3"/>
      <c r="E19" s="3">
        <f t="shared" si="2"/>
        <v>2809.3</v>
      </c>
      <c r="F19" s="3"/>
      <c r="G19" s="3">
        <f t="shared" si="3"/>
        <v>2809.3</v>
      </c>
    </row>
    <row r="20" spans="2:7" ht="9.75">
      <c r="B20" s="12" t="s">
        <v>884</v>
      </c>
      <c r="C20" s="19">
        <f>SUM(C14:C19)</f>
        <v>95424.06666666667</v>
      </c>
      <c r="D20" s="19"/>
      <c r="E20" s="19">
        <f>SUM(E14:E19)</f>
        <v>95424.06666666667</v>
      </c>
      <c r="F20" s="19">
        <f>SUM(F14:F19)</f>
        <v>15305.416666666666</v>
      </c>
      <c r="G20" s="19">
        <f>SUM(G14:G19)</f>
        <v>110729.48333333335</v>
      </c>
    </row>
    <row r="21" spans="1:7" ht="9.75">
      <c r="A21" s="10"/>
      <c r="B21" s="10" t="s">
        <v>885</v>
      </c>
      <c r="C21" s="3">
        <f>SUM('SCH Data'!J19:J41)/30</f>
        <v>67466.91013666667</v>
      </c>
      <c r="D21" s="3"/>
      <c r="E21" s="3">
        <f t="shared" si="2"/>
        <v>67466.91013666667</v>
      </c>
      <c r="F21" s="3"/>
      <c r="G21" s="3">
        <f t="shared" si="3"/>
        <v>67466.91013666667</v>
      </c>
    </row>
    <row r="22" spans="2:7" ht="9.75">
      <c r="B22" s="10" t="s">
        <v>886</v>
      </c>
      <c r="C22" s="3">
        <f>SUM('SCH Data'!J42:J51)/30</f>
        <v>8402.905597777777</v>
      </c>
      <c r="D22" s="3"/>
      <c r="E22" s="3">
        <f t="shared" si="2"/>
        <v>8402.905597777777</v>
      </c>
      <c r="F22" s="3"/>
      <c r="G22" s="3">
        <f t="shared" si="3"/>
        <v>8402.905597777777</v>
      </c>
    </row>
    <row r="23" spans="1:7" ht="9.75">
      <c r="A23" s="10"/>
      <c r="B23" s="13"/>
      <c r="C23" s="3"/>
      <c r="D23" s="3"/>
      <c r="E23" s="3"/>
      <c r="F23" s="3"/>
      <c r="G23" s="3"/>
    </row>
    <row r="24" spans="1:7" ht="9.75">
      <c r="A24" s="10" t="s">
        <v>164</v>
      </c>
      <c r="B24" s="10"/>
      <c r="C24" s="3"/>
      <c r="D24" s="3"/>
      <c r="E24" s="3"/>
      <c r="F24" s="3"/>
      <c r="G24" s="3"/>
    </row>
    <row r="25" spans="1:7" ht="9.75">
      <c r="A25" s="10"/>
      <c r="B25" s="10" t="s">
        <v>878</v>
      </c>
      <c r="C25" s="3">
        <f>+'SCH Data'!J52/30</f>
        <v>11394.6</v>
      </c>
      <c r="D25" s="3"/>
      <c r="E25" s="3">
        <f t="shared" si="2"/>
        <v>11394.6</v>
      </c>
      <c r="F25" s="3">
        <f>+'SCH Data'!T52/24</f>
        <v>2132.4166666666665</v>
      </c>
      <c r="G25" s="3">
        <f t="shared" si="3"/>
        <v>13527.016666666666</v>
      </c>
    </row>
    <row r="26" spans="1:7" ht="9.75">
      <c r="A26" s="10"/>
      <c r="B26" s="10" t="s">
        <v>879</v>
      </c>
      <c r="C26" s="17"/>
      <c r="D26" s="3"/>
      <c r="E26" s="3">
        <f t="shared" si="2"/>
        <v>0</v>
      </c>
      <c r="F26" s="3"/>
      <c r="G26" s="3">
        <f t="shared" si="3"/>
        <v>0</v>
      </c>
    </row>
    <row r="27" spans="1:7" ht="9.75">
      <c r="A27" s="10"/>
      <c r="B27" s="10" t="s">
        <v>880</v>
      </c>
      <c r="C27" s="3">
        <f>SUM('SCH Data'!J53:J55)/30</f>
        <v>21994.2</v>
      </c>
      <c r="D27" s="3"/>
      <c r="E27" s="3">
        <f t="shared" si="2"/>
        <v>21994.2</v>
      </c>
      <c r="F27" s="3">
        <f>SUM('SCH Data'!T53:T55)/24</f>
        <v>3196.25</v>
      </c>
      <c r="G27" s="3">
        <f t="shared" si="3"/>
        <v>25190.45</v>
      </c>
    </row>
    <row r="28" spans="1:7" ht="9.75">
      <c r="A28" s="10"/>
      <c r="B28" s="10" t="s">
        <v>881</v>
      </c>
      <c r="C28" s="17"/>
      <c r="D28" s="3"/>
      <c r="E28" s="3">
        <f t="shared" si="2"/>
        <v>0</v>
      </c>
      <c r="F28" s="3"/>
      <c r="G28" s="3">
        <f t="shared" si="3"/>
        <v>0</v>
      </c>
    </row>
    <row r="29" spans="1:7" ht="9.75">
      <c r="A29" s="10"/>
      <c r="B29" s="10" t="s">
        <v>882</v>
      </c>
      <c r="C29" s="3">
        <f>SUM('SCH Data'!J56:J58)/30</f>
        <v>9326.233333333334</v>
      </c>
      <c r="D29" s="3"/>
      <c r="E29" s="3">
        <f t="shared" si="2"/>
        <v>9326.233333333334</v>
      </c>
      <c r="F29" s="3">
        <f>SUM('SCH Data'!T56:T58)/24</f>
        <v>670.4166666666666</v>
      </c>
      <c r="G29" s="3">
        <f t="shared" si="3"/>
        <v>9996.65</v>
      </c>
    </row>
    <row r="30" spans="1:7" ht="9.75">
      <c r="A30" s="10"/>
      <c r="B30" s="10" t="s">
        <v>883</v>
      </c>
      <c r="C30" s="3">
        <f>SUM('SCH Data'!J59:J60)/30</f>
        <v>4670.166666666667</v>
      </c>
      <c r="D30" s="3"/>
      <c r="E30" s="3">
        <f t="shared" si="2"/>
        <v>4670.166666666667</v>
      </c>
      <c r="F30" s="3">
        <f>SUM('SCH Data'!T59:T60)/24</f>
        <v>111.45833333333333</v>
      </c>
      <c r="G30" s="3">
        <f t="shared" si="3"/>
        <v>4781.625</v>
      </c>
    </row>
    <row r="31" spans="2:8" ht="9.75">
      <c r="B31" s="12" t="s">
        <v>884</v>
      </c>
      <c r="C31" s="19">
        <f>SUM(C25:C30)</f>
        <v>47385.200000000004</v>
      </c>
      <c r="D31" s="19"/>
      <c r="E31" s="19">
        <f>SUM(E25:E30)</f>
        <v>47385.200000000004</v>
      </c>
      <c r="F31" s="19">
        <f>SUM(F25:F30)</f>
        <v>6110.541666666666</v>
      </c>
      <c r="G31" s="19">
        <f>SUM(G25:G30)</f>
        <v>53495.74166666667</v>
      </c>
      <c r="H31" s="19">
        <f>SUM(H25:H30)</f>
        <v>0</v>
      </c>
    </row>
    <row r="32" spans="1:7" ht="9.75">
      <c r="A32" s="10"/>
      <c r="B32" s="10" t="s">
        <v>885</v>
      </c>
      <c r="C32" s="3">
        <f>SUM('SCH Data'!J61:J82)/30</f>
        <v>24649.266666666666</v>
      </c>
      <c r="D32" s="3"/>
      <c r="E32" s="3">
        <f t="shared" si="2"/>
        <v>24649.266666666666</v>
      </c>
      <c r="F32" s="3"/>
      <c r="G32" s="3">
        <f t="shared" si="3"/>
        <v>24649.266666666666</v>
      </c>
    </row>
    <row r="33" spans="2:7" ht="9.75">
      <c r="B33" s="10" t="s">
        <v>886</v>
      </c>
      <c r="C33" s="18"/>
      <c r="D33" s="3"/>
      <c r="E33" s="3">
        <f t="shared" si="2"/>
        <v>0</v>
      </c>
      <c r="F33" s="3"/>
      <c r="G33" s="3">
        <f t="shared" si="3"/>
        <v>0</v>
      </c>
    </row>
    <row r="34" spans="1:7" ht="9.75">
      <c r="A34" s="10"/>
      <c r="B34" s="13"/>
      <c r="C34" s="3"/>
      <c r="D34" s="3"/>
      <c r="E34" s="3"/>
      <c r="F34" s="3"/>
      <c r="G34" s="3"/>
    </row>
    <row r="35" spans="1:7" ht="9.75">
      <c r="A35" s="10" t="s">
        <v>176</v>
      </c>
      <c r="B35" s="14"/>
      <c r="C35" s="3"/>
      <c r="D35" s="3"/>
      <c r="E35" s="3"/>
      <c r="F35" s="3"/>
      <c r="G35" s="3"/>
    </row>
    <row r="36" spans="1:7" ht="9.75">
      <c r="A36" s="10"/>
      <c r="B36" s="10" t="s">
        <v>878</v>
      </c>
      <c r="C36" s="3">
        <f>SUM('SCH Data'!J83:J85)/30</f>
        <v>73793.3</v>
      </c>
      <c r="D36" s="3"/>
      <c r="E36" s="3">
        <f t="shared" si="2"/>
        <v>73793.3</v>
      </c>
      <c r="F36" s="3">
        <f>SUM('SCH Data'!T83:T85)/24</f>
        <v>17459.541666666668</v>
      </c>
      <c r="G36" s="3">
        <f t="shared" si="3"/>
        <v>91252.84166666667</v>
      </c>
    </row>
    <row r="37" spans="1:7" ht="9.75">
      <c r="A37" s="10"/>
      <c r="B37" s="10" t="s">
        <v>879</v>
      </c>
      <c r="C37" s="3">
        <f>SUM('SCH Data'!J86:J88)/30</f>
        <v>52303.933333333334</v>
      </c>
      <c r="D37" s="3"/>
      <c r="E37" s="3">
        <f t="shared" si="2"/>
        <v>52303.933333333334</v>
      </c>
      <c r="F37" s="3">
        <f>SUM('SCH Data'!T86:T88)/24</f>
        <v>8484.041666666666</v>
      </c>
      <c r="G37" s="3">
        <f t="shared" si="3"/>
        <v>60787.975</v>
      </c>
    </row>
    <row r="38" spans="1:7" ht="9.75">
      <c r="A38" s="10"/>
      <c r="B38" s="10" t="s">
        <v>880</v>
      </c>
      <c r="C38" s="3">
        <f>SUM('SCH Data'!J89:J91)/30</f>
        <v>22488.933333333334</v>
      </c>
      <c r="D38" s="3"/>
      <c r="E38" s="3">
        <f t="shared" si="2"/>
        <v>22488.933333333334</v>
      </c>
      <c r="F38" s="3">
        <f>SUM('SCH Data'!T89:T91)/24</f>
        <v>2681.8333333333335</v>
      </c>
      <c r="G38" s="3">
        <f t="shared" si="3"/>
        <v>25170.766666666666</v>
      </c>
    </row>
    <row r="39" spans="1:7" ht="9.75">
      <c r="A39" s="10"/>
      <c r="B39" s="10" t="s">
        <v>881</v>
      </c>
      <c r="C39" s="17"/>
      <c r="D39" s="3"/>
      <c r="E39" s="3">
        <f t="shared" si="2"/>
        <v>0</v>
      </c>
      <c r="F39" s="3"/>
      <c r="G39" s="3">
        <f t="shared" si="3"/>
        <v>0</v>
      </c>
    </row>
    <row r="40" spans="1:7" ht="9.75">
      <c r="A40" s="10"/>
      <c r="B40" s="10" t="s">
        <v>882</v>
      </c>
      <c r="C40" s="3">
        <f>+'SCH Data'!J92/30</f>
        <v>1588.6666666666667</v>
      </c>
      <c r="D40" s="3"/>
      <c r="E40" s="3">
        <f t="shared" si="2"/>
        <v>1588.6666666666667</v>
      </c>
      <c r="F40" s="3">
        <f>+'SCH Data'!T92/24</f>
        <v>327.5833333333333</v>
      </c>
      <c r="G40" s="3">
        <f t="shared" si="3"/>
        <v>1916.25</v>
      </c>
    </row>
    <row r="41" spans="1:7" ht="9.75">
      <c r="A41" s="10"/>
      <c r="B41" s="10" t="s">
        <v>883</v>
      </c>
      <c r="C41" s="17"/>
      <c r="D41" s="3"/>
      <c r="E41" s="3">
        <f t="shared" si="2"/>
        <v>0</v>
      </c>
      <c r="F41" s="3"/>
      <c r="G41" s="3">
        <f t="shared" si="3"/>
        <v>0</v>
      </c>
    </row>
    <row r="42" spans="2:8" ht="9.75">
      <c r="B42" s="12" t="s">
        <v>884</v>
      </c>
      <c r="C42" s="19">
        <f>SUM(C36:C41)</f>
        <v>150174.83333333334</v>
      </c>
      <c r="D42" s="19"/>
      <c r="E42" s="19">
        <f>SUM(E36:E41)</f>
        <v>150174.83333333334</v>
      </c>
      <c r="F42" s="19">
        <f>SUM(F36:F41)</f>
        <v>28953</v>
      </c>
      <c r="G42" s="19">
        <f>SUM(G36:G41)</f>
        <v>179127.83333333334</v>
      </c>
      <c r="H42" s="19">
        <f>SUM(H36:H41)</f>
        <v>0</v>
      </c>
    </row>
    <row r="43" spans="1:7" ht="9.75">
      <c r="A43" s="10"/>
      <c r="B43" s="10" t="s">
        <v>885</v>
      </c>
      <c r="C43" s="3">
        <f>SUM('SCH Data'!J93:J120)/30</f>
        <v>174584.66666666666</v>
      </c>
      <c r="D43" s="3">
        <f>SUM('SCH Data'!O93:O120)/900</f>
        <v>53198.84111111111</v>
      </c>
      <c r="E43" s="3">
        <f t="shared" si="2"/>
        <v>227783.50777777776</v>
      </c>
      <c r="F43" s="3"/>
      <c r="G43" s="3">
        <f t="shared" si="3"/>
        <v>227783.50777777776</v>
      </c>
    </row>
    <row r="44" spans="2:7" ht="9.75">
      <c r="B44" s="10" t="s">
        <v>886</v>
      </c>
      <c r="C44" s="18"/>
      <c r="D44" s="3"/>
      <c r="E44" s="3">
        <f t="shared" si="2"/>
        <v>0</v>
      </c>
      <c r="F44" s="3"/>
      <c r="G44" s="3">
        <f t="shared" si="3"/>
        <v>0</v>
      </c>
    </row>
    <row r="45" spans="1:7" ht="9.75">
      <c r="A45" s="10"/>
      <c r="B45" s="13"/>
      <c r="C45" s="3"/>
      <c r="D45" s="3"/>
      <c r="E45" s="3"/>
      <c r="F45" s="3"/>
      <c r="G45" s="3"/>
    </row>
    <row r="46" spans="1:7" ht="9.75">
      <c r="A46" s="10" t="s">
        <v>267</v>
      </c>
      <c r="B46" s="10"/>
      <c r="C46" s="3"/>
      <c r="D46" s="3"/>
      <c r="E46" s="3"/>
      <c r="F46" s="3"/>
      <c r="G46" s="3"/>
    </row>
    <row r="47" spans="1:7" ht="9.75">
      <c r="A47" s="10"/>
      <c r="B47" s="10" t="s">
        <v>878</v>
      </c>
      <c r="C47" s="3">
        <f>SUM('SCH Data'!J121:J122)/30</f>
        <v>43222.58888888888</v>
      </c>
      <c r="D47" s="3"/>
      <c r="E47" s="3">
        <f t="shared" si="2"/>
        <v>43222.58888888888</v>
      </c>
      <c r="F47" s="3">
        <f>SUM('SCH Data'!T121:T122)/24</f>
        <v>14769.375</v>
      </c>
      <c r="G47" s="3">
        <f t="shared" si="3"/>
        <v>57991.96388888888</v>
      </c>
    </row>
    <row r="48" spans="1:7" ht="9.75">
      <c r="A48" s="10"/>
      <c r="B48" s="10" t="s">
        <v>879</v>
      </c>
      <c r="C48" s="3">
        <f>+'SCH Data'!J123/30</f>
        <v>10318.111111111111</v>
      </c>
      <c r="D48" s="3"/>
      <c r="E48" s="3">
        <f t="shared" si="2"/>
        <v>10318.111111111111</v>
      </c>
      <c r="F48" s="3">
        <f>+'SCH Data'!T123/24</f>
        <v>4848.916666666668</v>
      </c>
      <c r="G48" s="3">
        <f t="shared" si="3"/>
        <v>15167.02777777778</v>
      </c>
    </row>
    <row r="49" spans="1:7" ht="9.75">
      <c r="A49" s="10"/>
      <c r="B49" s="10" t="s">
        <v>880</v>
      </c>
      <c r="C49" s="3">
        <f>SUM('SCH Data'!J124:J124)/30</f>
        <v>14146.12222222222</v>
      </c>
      <c r="D49" s="3"/>
      <c r="E49" s="3">
        <f t="shared" si="2"/>
        <v>14146.12222222222</v>
      </c>
      <c r="F49" s="3">
        <f>SUM('SCH Data'!T125:T125)/24</f>
        <v>1770.9583333333333</v>
      </c>
      <c r="G49" s="3">
        <f t="shared" si="3"/>
        <v>15917.080555555554</v>
      </c>
    </row>
    <row r="50" spans="1:7" ht="9.75">
      <c r="A50" s="10"/>
      <c r="B50" s="10" t="s">
        <v>881</v>
      </c>
      <c r="C50" s="3">
        <f>SUM('SCH Data'!J125:J128)/30</f>
        <v>23999.9</v>
      </c>
      <c r="D50" s="3"/>
      <c r="E50" s="3">
        <f t="shared" si="2"/>
        <v>23999.9</v>
      </c>
      <c r="F50" s="3">
        <f>SUM('SCH Data'!T126:T129)/24</f>
        <v>3624.847222222222</v>
      </c>
      <c r="G50" s="3">
        <f t="shared" si="3"/>
        <v>27624.747222222224</v>
      </c>
    </row>
    <row r="51" spans="1:7" ht="9.75">
      <c r="A51" s="10"/>
      <c r="B51" s="10" t="s">
        <v>882</v>
      </c>
      <c r="C51" s="3">
        <f>SUM('SCH Data'!J129:J134)/30</f>
        <v>29432.466666666667</v>
      </c>
      <c r="D51" s="3"/>
      <c r="E51" s="3">
        <f t="shared" si="2"/>
        <v>29432.466666666667</v>
      </c>
      <c r="F51" s="3">
        <f>SUM('SCH Data'!T130:T134)/24</f>
        <v>1903.861111111111</v>
      </c>
      <c r="G51" s="3">
        <f t="shared" si="3"/>
        <v>31336.327777777777</v>
      </c>
    </row>
    <row r="52" spans="1:7" ht="9.75">
      <c r="A52" s="10"/>
      <c r="B52" s="10" t="s">
        <v>883</v>
      </c>
      <c r="C52" s="3">
        <f>SUM('SCH Data'!J135:J137)/30</f>
        <v>11560.02222222222</v>
      </c>
      <c r="D52" s="3"/>
      <c r="E52" s="3">
        <f t="shared" si="2"/>
        <v>11560.02222222222</v>
      </c>
      <c r="F52" s="3">
        <f>SUM('SCH Data'!T135:T137)/24</f>
        <v>497.4166666666667</v>
      </c>
      <c r="G52" s="3">
        <f t="shared" si="3"/>
        <v>12057.438888888886</v>
      </c>
    </row>
    <row r="53" spans="2:7" ht="9.75">
      <c r="B53" s="12" t="s">
        <v>884</v>
      </c>
      <c r="C53" s="19">
        <f>SUM(C47:C52)</f>
        <v>132679.2111111111</v>
      </c>
      <c r="D53" s="19"/>
      <c r="E53" s="19">
        <f>SUM(E47:E52)</f>
        <v>132679.2111111111</v>
      </c>
      <c r="F53" s="19">
        <f>SUM(F47:F52)</f>
        <v>27415.375</v>
      </c>
      <c r="G53" s="19">
        <f>SUM(G47:G52)</f>
        <v>160094.5861111111</v>
      </c>
    </row>
    <row r="54" spans="1:7" ht="9.75">
      <c r="A54" s="10"/>
      <c r="B54" s="10" t="s">
        <v>885</v>
      </c>
      <c r="C54" s="3">
        <f>SUM('SCH Data'!J138:J152)/30</f>
        <v>37549.733333333344</v>
      </c>
      <c r="D54" s="3"/>
      <c r="E54" s="3">
        <f t="shared" si="2"/>
        <v>37549.733333333344</v>
      </c>
      <c r="F54" s="3"/>
      <c r="G54" s="3">
        <f t="shared" si="3"/>
        <v>37549.733333333344</v>
      </c>
    </row>
    <row r="55" spans="2:7" ht="9.75">
      <c r="B55" s="10" t="s">
        <v>886</v>
      </c>
      <c r="C55" s="3">
        <f>SUM('SCH Data'!J153:J186)/45</f>
        <v>39920.462222222224</v>
      </c>
      <c r="D55" s="3"/>
      <c r="E55" s="3">
        <f t="shared" si="2"/>
        <v>39920.462222222224</v>
      </c>
      <c r="F55" s="3"/>
      <c r="G55" s="3">
        <f t="shared" si="3"/>
        <v>39920.462222222224</v>
      </c>
    </row>
    <row r="56" spans="1:7" ht="9.75">
      <c r="A56" s="10"/>
      <c r="B56" s="13"/>
      <c r="C56" s="3"/>
      <c r="D56" s="3"/>
      <c r="E56" s="3"/>
      <c r="F56" s="3"/>
      <c r="G56" s="3"/>
    </row>
    <row r="57" spans="1:7" ht="9.75">
      <c r="A57" s="10" t="s">
        <v>338</v>
      </c>
      <c r="B57" s="10"/>
      <c r="C57" s="3"/>
      <c r="D57" s="3"/>
      <c r="E57" s="3"/>
      <c r="F57" s="3"/>
      <c r="G57" s="3"/>
    </row>
    <row r="58" spans="1:7" ht="9.75">
      <c r="A58" s="10"/>
      <c r="B58" s="10" t="s">
        <v>878</v>
      </c>
      <c r="C58" s="3">
        <f>+'SCH Data'!J187/30</f>
        <v>15447.666666666666</v>
      </c>
      <c r="D58" s="3"/>
      <c r="E58" s="3">
        <f t="shared" si="2"/>
        <v>15447.666666666666</v>
      </c>
      <c r="F58" s="3">
        <f>+'SCH Data'!T187/24</f>
        <v>3201.8333333333335</v>
      </c>
      <c r="G58" s="3">
        <f t="shared" si="3"/>
        <v>18649.5</v>
      </c>
    </row>
    <row r="59" spans="1:7" ht="9.75">
      <c r="A59" s="10"/>
      <c r="B59" s="10" t="s">
        <v>879</v>
      </c>
      <c r="C59" s="3">
        <f>+'SCH Data'!J188/30</f>
        <v>11087.466666666667</v>
      </c>
      <c r="D59" s="3"/>
      <c r="E59" s="3">
        <f t="shared" si="2"/>
        <v>11087.466666666667</v>
      </c>
      <c r="F59" s="3">
        <f>+'SCH Data'!T188/24</f>
        <v>3059.5416666666665</v>
      </c>
      <c r="G59" s="3">
        <f t="shared" si="3"/>
        <v>14147.008333333333</v>
      </c>
    </row>
    <row r="60" spans="1:7" ht="9.75">
      <c r="A60" s="10"/>
      <c r="B60" s="10" t="s">
        <v>880</v>
      </c>
      <c r="C60" s="3">
        <f>SUM('SCH Data'!J189:J191)/30</f>
        <v>29843.633333333335</v>
      </c>
      <c r="D60" s="3"/>
      <c r="E60" s="3">
        <f t="shared" si="2"/>
        <v>29843.633333333335</v>
      </c>
      <c r="F60" s="3">
        <f>SUM('SCH Data'!T189:T191)/24</f>
        <v>3582.1666666666665</v>
      </c>
      <c r="G60" s="3">
        <f t="shared" si="3"/>
        <v>33425.8</v>
      </c>
    </row>
    <row r="61" spans="1:7" ht="9.75">
      <c r="A61" s="10"/>
      <c r="B61" s="10" t="s">
        <v>881</v>
      </c>
      <c r="C61" s="7">
        <f>+'SCH Data'!J192/30</f>
        <v>6175.733333333334</v>
      </c>
      <c r="D61" s="3"/>
      <c r="E61" s="3">
        <f t="shared" si="2"/>
        <v>6175.733333333334</v>
      </c>
      <c r="F61" s="3">
        <f>+'SCH Data'!T192/24</f>
        <v>922.7916666666666</v>
      </c>
      <c r="G61" s="3">
        <f t="shared" si="3"/>
        <v>7098.525000000001</v>
      </c>
    </row>
    <row r="62" spans="1:7" ht="9.75">
      <c r="A62" s="10"/>
      <c r="B62" s="10" t="s">
        <v>882</v>
      </c>
      <c r="C62" s="3">
        <f>+'SCH Data'!J193/30</f>
        <v>8266.333333333334</v>
      </c>
      <c r="D62" s="3"/>
      <c r="E62" s="3">
        <f t="shared" si="2"/>
        <v>8266.333333333334</v>
      </c>
      <c r="F62" s="3">
        <f>+'SCH Data'!T193/24</f>
        <v>834.75</v>
      </c>
      <c r="G62" s="3">
        <f t="shared" si="3"/>
        <v>9101.083333333334</v>
      </c>
    </row>
    <row r="63" spans="1:7" ht="9.75">
      <c r="A63" s="10"/>
      <c r="B63" s="10" t="s">
        <v>883</v>
      </c>
      <c r="C63" s="3">
        <f>+'SCH Data'!J194/30</f>
        <v>1990.5333333333333</v>
      </c>
      <c r="D63" s="3"/>
      <c r="E63" s="3">
        <f t="shared" si="2"/>
        <v>1990.5333333333333</v>
      </c>
      <c r="F63" s="3">
        <f>+'SCH Data'!T194/24</f>
        <v>54.833333333333336</v>
      </c>
      <c r="G63" s="3">
        <f t="shared" si="3"/>
        <v>2045.3666666666666</v>
      </c>
    </row>
    <row r="64" spans="2:7" ht="9.75">
      <c r="B64" s="12" t="s">
        <v>884</v>
      </c>
      <c r="C64" s="19">
        <f>SUM(C58:C63)</f>
        <v>72811.36666666667</v>
      </c>
      <c r="D64" s="19"/>
      <c r="E64" s="19">
        <f>SUM(E58:E63)</f>
        <v>72811.36666666667</v>
      </c>
      <c r="F64" s="19">
        <f>SUM(F58:F63)</f>
        <v>11655.916666666666</v>
      </c>
      <c r="G64" s="19">
        <f>SUM(G58:G63)</f>
        <v>84467.28333333333</v>
      </c>
    </row>
    <row r="65" spans="1:7" ht="9.75">
      <c r="A65" s="10"/>
      <c r="B65" s="10" t="s">
        <v>885</v>
      </c>
      <c r="C65" s="3">
        <f>SUM('SCH Data'!J195:J208)/30</f>
        <v>27417.266666666666</v>
      </c>
      <c r="D65" s="3"/>
      <c r="E65" s="3">
        <f t="shared" si="2"/>
        <v>27417.266666666666</v>
      </c>
      <c r="F65" s="3"/>
      <c r="G65" s="3">
        <f t="shared" si="3"/>
        <v>27417.266666666666</v>
      </c>
    </row>
    <row r="66" spans="2:7" ht="9.75">
      <c r="B66" s="10" t="s">
        <v>886</v>
      </c>
      <c r="C66" s="18"/>
      <c r="D66" s="3"/>
      <c r="E66" s="3">
        <f t="shared" si="2"/>
        <v>0</v>
      </c>
      <c r="F66" s="3"/>
      <c r="G66" s="3">
        <f t="shared" si="3"/>
        <v>0</v>
      </c>
    </row>
    <row r="67" spans="1:7" ht="9.75">
      <c r="A67" s="10"/>
      <c r="B67" s="13"/>
      <c r="C67" s="3"/>
      <c r="D67" s="3"/>
      <c r="E67" s="3"/>
      <c r="F67" s="3"/>
      <c r="G67" s="3"/>
    </row>
    <row r="68" spans="1:7" ht="9.75">
      <c r="A68" s="10" t="s">
        <v>404</v>
      </c>
      <c r="B68" s="10"/>
      <c r="C68" s="3"/>
      <c r="D68" s="3"/>
      <c r="E68" s="3"/>
      <c r="F68" s="3"/>
      <c r="G68" s="3"/>
    </row>
    <row r="69" spans="1:7" ht="9.75">
      <c r="A69" s="10"/>
      <c r="B69" s="10" t="s">
        <v>878</v>
      </c>
      <c r="C69" s="3">
        <f>+'SCH Data'!J223/30</f>
        <v>24057.2</v>
      </c>
      <c r="D69" s="3"/>
      <c r="E69" s="3">
        <f t="shared" si="2"/>
        <v>24057.2</v>
      </c>
      <c r="F69" s="3">
        <f>+'SCH Data'!T223/24</f>
        <v>3871.7083333333335</v>
      </c>
      <c r="G69" s="3">
        <f t="shared" si="3"/>
        <v>27928.908333333333</v>
      </c>
    </row>
    <row r="70" spans="1:7" ht="9.75">
      <c r="A70" s="10"/>
      <c r="B70" s="10" t="s">
        <v>879</v>
      </c>
      <c r="C70" s="3">
        <f>SUM('SCH Data'!J224:J225)/30</f>
        <v>23602.3</v>
      </c>
      <c r="D70" s="3"/>
      <c r="E70" s="3">
        <f t="shared" si="2"/>
        <v>23602.3</v>
      </c>
      <c r="F70" s="3">
        <f>SUM('SCH Data'!T224:T225)/24</f>
        <v>3534.4166666666665</v>
      </c>
      <c r="G70" s="3">
        <f t="shared" si="3"/>
        <v>27136.716666666667</v>
      </c>
    </row>
    <row r="71" spans="1:7" ht="9.75">
      <c r="A71" s="10"/>
      <c r="B71" s="10" t="s">
        <v>880</v>
      </c>
      <c r="C71" s="3">
        <f>SUM('SCH Data'!J226:J228)/30</f>
        <v>25877.233333333334</v>
      </c>
      <c r="D71" s="3"/>
      <c r="E71" s="3">
        <f t="shared" si="2"/>
        <v>25877.233333333334</v>
      </c>
      <c r="F71" s="3">
        <f>SUM('SCH Data'!T226:T228)/24</f>
        <v>3414.0833333333335</v>
      </c>
      <c r="G71" s="3">
        <f t="shared" si="3"/>
        <v>29291.316666666666</v>
      </c>
    </row>
    <row r="72" spans="1:7" ht="9.75">
      <c r="A72" s="10"/>
      <c r="B72" s="10" t="s">
        <v>881</v>
      </c>
      <c r="C72" s="3">
        <f>SUM('SCH Data'!J229:J232)/30</f>
        <v>31472.6</v>
      </c>
      <c r="D72" s="3"/>
      <c r="E72" s="3">
        <f t="shared" si="2"/>
        <v>31472.6</v>
      </c>
      <c r="F72" s="3">
        <f>SUM('SCH Data'!T229:T232)/24</f>
        <v>2736.2083333333335</v>
      </c>
      <c r="G72" s="3">
        <f t="shared" si="3"/>
        <v>34208.808333333334</v>
      </c>
    </row>
    <row r="73" spans="1:7" ht="9.75">
      <c r="A73" s="10"/>
      <c r="B73" s="10" t="s">
        <v>882</v>
      </c>
      <c r="C73" s="3">
        <f>SUM('SCH Data'!J233:J235)/30</f>
        <v>12340.5</v>
      </c>
      <c r="D73" s="3"/>
      <c r="E73" s="3">
        <f t="shared" si="2"/>
        <v>12340.5</v>
      </c>
      <c r="F73" s="3">
        <f>SUM('SCH Data'!T233:T235)/24</f>
        <v>1244</v>
      </c>
      <c r="G73" s="3">
        <f t="shared" si="3"/>
        <v>13584.5</v>
      </c>
    </row>
    <row r="74" spans="1:7" ht="9.75">
      <c r="A74" s="10"/>
      <c r="B74" s="10" t="s">
        <v>883</v>
      </c>
      <c r="C74" s="17"/>
      <c r="D74" s="3"/>
      <c r="E74" s="3">
        <f t="shared" si="2"/>
        <v>0</v>
      </c>
      <c r="F74" s="3"/>
      <c r="G74" s="3">
        <f t="shared" si="3"/>
        <v>0</v>
      </c>
    </row>
    <row r="75" spans="2:7" ht="9.75">
      <c r="B75" s="12" t="s">
        <v>884</v>
      </c>
      <c r="C75" s="19">
        <f>SUM(C69:C74)</f>
        <v>117349.83333333334</v>
      </c>
      <c r="D75" s="19"/>
      <c r="E75" s="19">
        <f>SUM(E69:E74)</f>
        <v>117349.83333333334</v>
      </c>
      <c r="F75" s="19">
        <f>SUM(F69:F74)</f>
        <v>14800.416666666668</v>
      </c>
      <c r="G75" s="19">
        <f>SUM(G69:G74)</f>
        <v>132150.25</v>
      </c>
    </row>
    <row r="76" spans="1:7" ht="9.75">
      <c r="A76" s="10"/>
      <c r="B76" s="10" t="s">
        <v>885</v>
      </c>
      <c r="C76" s="3">
        <f>SUM('SCH Data'!J236:J241)/30</f>
        <v>18046.1</v>
      </c>
      <c r="D76" s="3"/>
      <c r="E76" s="3">
        <f t="shared" si="2"/>
        <v>18046.1</v>
      </c>
      <c r="F76" s="3"/>
      <c r="G76" s="3">
        <f t="shared" si="3"/>
        <v>18046.1</v>
      </c>
    </row>
    <row r="77" spans="2:7" ht="9.75">
      <c r="B77" s="10" t="s">
        <v>886</v>
      </c>
      <c r="C77" s="18"/>
      <c r="D77" s="3"/>
      <c r="E77" s="3">
        <f t="shared" si="2"/>
        <v>0</v>
      </c>
      <c r="F77" s="3"/>
      <c r="G77" s="3">
        <f t="shared" si="3"/>
        <v>0</v>
      </c>
    </row>
    <row r="78" spans="1:7" ht="9.75">
      <c r="A78" s="10"/>
      <c r="B78" s="13"/>
      <c r="C78" s="3"/>
      <c r="D78" s="3"/>
      <c r="E78" s="3"/>
      <c r="F78" s="3"/>
      <c r="G78" s="3"/>
    </row>
    <row r="79" spans="1:7" ht="9.75">
      <c r="A79" s="10" t="s">
        <v>436</v>
      </c>
      <c r="B79" s="10"/>
      <c r="C79" s="3"/>
      <c r="D79" s="3"/>
      <c r="E79" s="3"/>
      <c r="F79" s="3"/>
      <c r="G79" s="3"/>
    </row>
    <row r="80" spans="1:7" ht="9.75">
      <c r="A80" s="10"/>
      <c r="B80" s="10" t="s">
        <v>878</v>
      </c>
      <c r="C80" s="3">
        <f>+'SCH Data'!J286/30</f>
        <v>23414</v>
      </c>
      <c r="D80" s="3"/>
      <c r="E80" s="3">
        <f aca="true" t="shared" si="4" ref="E80:E142">+D80+C80</f>
        <v>23414</v>
      </c>
      <c r="F80" s="3">
        <f>+'SCH Data'!T286/24</f>
        <v>3987.4166666666665</v>
      </c>
      <c r="G80" s="3">
        <f aca="true" t="shared" si="5" ref="G80:G142">+F80+E80</f>
        <v>27401.416666666668</v>
      </c>
    </row>
    <row r="81" spans="1:7" ht="9.75">
      <c r="A81" s="10"/>
      <c r="B81" s="10" t="s">
        <v>879</v>
      </c>
      <c r="C81" s="3">
        <f>+'SCH Data'!J287/30</f>
        <v>7512.366666666667</v>
      </c>
      <c r="D81" s="3"/>
      <c r="E81" s="3">
        <f t="shared" si="4"/>
        <v>7512.366666666667</v>
      </c>
      <c r="F81" s="3">
        <f>+'SCH Data'!T287/24</f>
        <v>674.5416666666666</v>
      </c>
      <c r="G81" s="3">
        <f t="shared" si="5"/>
        <v>8186.908333333334</v>
      </c>
    </row>
    <row r="82" spans="1:7" ht="9.75">
      <c r="A82" s="10"/>
      <c r="B82" s="10" t="s">
        <v>880</v>
      </c>
      <c r="C82" s="3">
        <f>+'SCH Data'!J288/30</f>
        <v>11989.233333333334</v>
      </c>
      <c r="D82" s="3"/>
      <c r="E82" s="3">
        <f t="shared" si="4"/>
        <v>11989.233333333334</v>
      </c>
      <c r="F82" s="3">
        <f>+'SCH Data'!T288/24</f>
        <v>1190.0416666666667</v>
      </c>
      <c r="G82" s="3">
        <f t="shared" si="5"/>
        <v>13179.275</v>
      </c>
    </row>
    <row r="83" spans="1:7" ht="9.75">
      <c r="A83" s="10"/>
      <c r="B83" s="10" t="s">
        <v>881</v>
      </c>
      <c r="C83" s="3">
        <f>SUM('SCH Data'!J289:J294)/30</f>
        <v>20726.7</v>
      </c>
      <c r="D83" s="3"/>
      <c r="E83" s="3">
        <f t="shared" si="4"/>
        <v>20726.7</v>
      </c>
      <c r="F83" s="3">
        <f>SUM('SCH Data'!T289:T294)/24</f>
        <v>4432.75</v>
      </c>
      <c r="G83" s="3">
        <f t="shared" si="5"/>
        <v>25159.45</v>
      </c>
    </row>
    <row r="84" spans="1:7" ht="9.75">
      <c r="A84" s="10"/>
      <c r="B84" s="10" t="s">
        <v>882</v>
      </c>
      <c r="C84" s="3">
        <f>+'SCH Data'!J295/30</f>
        <v>2579.1</v>
      </c>
      <c r="D84" s="3"/>
      <c r="E84" s="3">
        <f t="shared" si="4"/>
        <v>2579.1</v>
      </c>
      <c r="F84" s="3">
        <f>+'SCH Data'!T295/24</f>
        <v>351.5416666666667</v>
      </c>
      <c r="G84" s="3">
        <f t="shared" si="5"/>
        <v>2930.6416666666664</v>
      </c>
    </row>
    <row r="85" spans="1:7" ht="9.75">
      <c r="A85" s="10"/>
      <c r="B85" s="10" t="s">
        <v>883</v>
      </c>
      <c r="C85" s="3">
        <f>+'SCH Data'!J296/30</f>
        <v>1700.8833333333334</v>
      </c>
      <c r="D85" s="3"/>
      <c r="E85" s="3">
        <f t="shared" si="4"/>
        <v>1700.8833333333334</v>
      </c>
      <c r="F85" s="3"/>
      <c r="G85" s="3">
        <f t="shared" si="5"/>
        <v>1700.8833333333334</v>
      </c>
    </row>
    <row r="86" spans="2:7" ht="9.75">
      <c r="B86" s="12" t="s">
        <v>884</v>
      </c>
      <c r="C86" s="19">
        <f>SUM(C80:C85)</f>
        <v>67922.28333333334</v>
      </c>
      <c r="D86" s="19"/>
      <c r="E86" s="19">
        <f>SUM(E80:E85)</f>
        <v>67922.28333333334</v>
      </c>
      <c r="F86" s="19">
        <f>SUM(F80:F85)</f>
        <v>10636.291666666666</v>
      </c>
      <c r="G86" s="19">
        <f>SUM(G80:G85)</f>
        <v>78558.575</v>
      </c>
    </row>
    <row r="87" spans="1:7" ht="9.75">
      <c r="A87" s="10"/>
      <c r="B87" s="10" t="s">
        <v>885</v>
      </c>
      <c r="C87" s="3">
        <f>SUM('SCH Data'!J297:J315)/30</f>
        <v>61535</v>
      </c>
      <c r="D87" s="3"/>
      <c r="E87" s="3">
        <f t="shared" si="4"/>
        <v>61535</v>
      </c>
      <c r="F87" s="3"/>
      <c r="G87" s="3">
        <f t="shared" si="5"/>
        <v>61535</v>
      </c>
    </row>
    <row r="88" spans="2:7" ht="9.75">
      <c r="B88" s="10" t="s">
        <v>886</v>
      </c>
      <c r="C88" s="17"/>
      <c r="D88" s="3"/>
      <c r="E88" s="3">
        <f t="shared" si="4"/>
        <v>0</v>
      </c>
      <c r="F88" s="3"/>
      <c r="G88" s="3">
        <f t="shared" si="5"/>
        <v>0</v>
      </c>
    </row>
    <row r="89" spans="1:7" ht="9.75">
      <c r="A89" s="10"/>
      <c r="B89" s="13"/>
      <c r="C89" s="3"/>
      <c r="D89" s="3"/>
      <c r="E89" s="3"/>
      <c r="F89" s="3"/>
      <c r="G89" s="3"/>
    </row>
    <row r="90" spans="1:7" ht="9.75">
      <c r="A90" s="10" t="s">
        <v>452</v>
      </c>
      <c r="B90" s="10"/>
      <c r="C90" s="3"/>
      <c r="D90" s="3"/>
      <c r="E90" s="3"/>
      <c r="F90" s="3"/>
      <c r="G90" s="3"/>
    </row>
    <row r="91" spans="1:7" ht="9.75">
      <c r="A91" s="10"/>
      <c r="B91" s="10" t="s">
        <v>878</v>
      </c>
      <c r="C91" s="3">
        <f>+'SCH Data'!J316/30</f>
        <v>11542.133333333333</v>
      </c>
      <c r="D91" s="3"/>
      <c r="E91" s="3">
        <f t="shared" si="4"/>
        <v>11542.133333333333</v>
      </c>
      <c r="F91" s="3">
        <f>+'SCH Data'!T316/24</f>
        <v>2101.5833333333335</v>
      </c>
      <c r="G91" s="3">
        <f t="shared" si="5"/>
        <v>13643.716666666667</v>
      </c>
    </row>
    <row r="92" spans="1:7" ht="9.75">
      <c r="A92" s="10"/>
      <c r="B92" s="10" t="s">
        <v>879</v>
      </c>
      <c r="C92" s="3">
        <f>SUM('SCH Data'!J317:J318)/30</f>
        <v>20076.233333333334</v>
      </c>
      <c r="D92" s="3"/>
      <c r="E92" s="3">
        <f t="shared" si="4"/>
        <v>20076.233333333334</v>
      </c>
      <c r="F92" s="3">
        <f>SUM('SCH Data'!T317:T318)/24</f>
        <v>4508.604166666667</v>
      </c>
      <c r="G92" s="3">
        <f t="shared" si="5"/>
        <v>24584.8375</v>
      </c>
    </row>
    <row r="93" spans="1:7" ht="9.75">
      <c r="A93" s="10"/>
      <c r="B93" s="10" t="s">
        <v>880</v>
      </c>
      <c r="C93" s="3">
        <f>+'SCH Data'!J319/30</f>
        <v>4979.883333333333</v>
      </c>
      <c r="D93" s="3"/>
      <c r="E93" s="3">
        <f t="shared" si="4"/>
        <v>4979.883333333333</v>
      </c>
      <c r="F93" s="3">
        <f>+'SCH Data'!T319/24</f>
        <v>829.7916666666666</v>
      </c>
      <c r="G93" s="3">
        <f t="shared" si="5"/>
        <v>5809.675</v>
      </c>
    </row>
    <row r="94" spans="1:7" ht="9.75">
      <c r="A94" s="10"/>
      <c r="B94" s="10" t="s">
        <v>881</v>
      </c>
      <c r="C94" s="17"/>
      <c r="D94" s="3"/>
      <c r="E94" s="3">
        <f t="shared" si="4"/>
        <v>0</v>
      </c>
      <c r="F94" s="3"/>
      <c r="G94" s="3">
        <f t="shared" si="5"/>
        <v>0</v>
      </c>
    </row>
    <row r="95" spans="1:7" ht="9.75">
      <c r="A95" s="10"/>
      <c r="B95" s="10" t="s">
        <v>882</v>
      </c>
      <c r="C95" s="3">
        <f>SUM('SCH Data'!J320:J322)/30</f>
        <v>7974.55</v>
      </c>
      <c r="D95" s="3"/>
      <c r="E95" s="3">
        <f t="shared" si="4"/>
        <v>7974.55</v>
      </c>
      <c r="F95" s="3">
        <f>SUM('SCH Data'!T320:T322)/24</f>
        <v>791.7916666666666</v>
      </c>
      <c r="G95" s="3">
        <f t="shared" si="5"/>
        <v>8766.341666666667</v>
      </c>
    </row>
    <row r="96" spans="1:7" ht="9.75">
      <c r="A96" s="10"/>
      <c r="B96" s="10" t="s">
        <v>883</v>
      </c>
      <c r="C96" s="3">
        <f>+'SCH Data'!J323/30</f>
        <v>2485.133333333333</v>
      </c>
      <c r="D96" s="3"/>
      <c r="E96" s="3">
        <f t="shared" si="4"/>
        <v>2485.133333333333</v>
      </c>
      <c r="F96" s="3">
        <f>+'SCH Data'!T323/24</f>
        <v>117.58333333333333</v>
      </c>
      <c r="G96" s="3">
        <f t="shared" si="5"/>
        <v>2602.7166666666667</v>
      </c>
    </row>
    <row r="97" spans="2:7" ht="9.75">
      <c r="B97" s="12" t="s">
        <v>884</v>
      </c>
      <c r="C97" s="19">
        <f>SUM(C91:C96)</f>
        <v>47057.933333333334</v>
      </c>
      <c r="D97" s="19"/>
      <c r="E97" s="19">
        <f>SUM(E91:E96)</f>
        <v>47057.933333333334</v>
      </c>
      <c r="F97" s="19">
        <f>SUM(F91:F96)</f>
        <v>8349.354166666668</v>
      </c>
      <c r="G97" s="19">
        <f>SUM(G91:G96)</f>
        <v>55407.287500000006</v>
      </c>
    </row>
    <row r="98" spans="1:7" ht="9.75">
      <c r="A98" s="10"/>
      <c r="B98" s="10" t="s">
        <v>885</v>
      </c>
      <c r="C98" s="3">
        <f>SUM('SCH Data'!J324:J338)/30</f>
        <v>48099.53333333333</v>
      </c>
      <c r="D98" s="3"/>
      <c r="E98" s="3">
        <f t="shared" si="4"/>
        <v>48099.53333333333</v>
      </c>
      <c r="F98" s="3"/>
      <c r="G98" s="3">
        <f t="shared" si="5"/>
        <v>48099.53333333333</v>
      </c>
    </row>
    <row r="99" spans="2:7" ht="9.75">
      <c r="B99" s="10" t="s">
        <v>886</v>
      </c>
      <c r="C99" s="17"/>
      <c r="D99" s="3"/>
      <c r="E99" s="3">
        <f t="shared" si="4"/>
        <v>0</v>
      </c>
      <c r="F99" s="3"/>
      <c r="G99" s="3">
        <f t="shared" si="5"/>
        <v>0</v>
      </c>
    </row>
    <row r="100" spans="1:7" ht="9.75">
      <c r="A100" s="10"/>
      <c r="B100" s="13"/>
      <c r="C100" s="3"/>
      <c r="D100" s="3"/>
      <c r="E100" s="3"/>
      <c r="F100" s="3"/>
      <c r="G100" s="3"/>
    </row>
    <row r="101" spans="1:7" ht="9.75">
      <c r="A101" s="10" t="s">
        <v>520</v>
      </c>
      <c r="B101" s="10"/>
      <c r="C101" s="3"/>
      <c r="D101" s="3"/>
      <c r="E101" s="3"/>
      <c r="F101" s="3"/>
      <c r="G101" s="3"/>
    </row>
    <row r="102" spans="1:7" ht="9.75">
      <c r="A102" s="10"/>
      <c r="B102" s="10" t="s">
        <v>878</v>
      </c>
      <c r="C102" s="3">
        <f>SUM('SCH Data'!J339:J340)/30</f>
        <v>34286.23333333333</v>
      </c>
      <c r="D102" s="3"/>
      <c r="E102" s="3">
        <f t="shared" si="4"/>
        <v>34286.23333333333</v>
      </c>
      <c r="F102" s="3">
        <f>SUM('SCH Data'!T339:T340)/24</f>
        <v>7546.375</v>
      </c>
      <c r="G102" s="3">
        <f t="shared" si="5"/>
        <v>41832.60833333333</v>
      </c>
    </row>
    <row r="103" spans="1:7" ht="9.75">
      <c r="A103" s="10"/>
      <c r="B103" s="10" t="s">
        <v>879</v>
      </c>
      <c r="C103" s="3">
        <f>+'SCH Data'!J341/30</f>
        <v>8700.066666666668</v>
      </c>
      <c r="D103" s="3"/>
      <c r="E103" s="3">
        <f t="shared" si="4"/>
        <v>8700.066666666668</v>
      </c>
      <c r="F103" s="3">
        <f>+'SCH Data'!T341/24</f>
        <v>2167.9166666666665</v>
      </c>
      <c r="G103" s="3">
        <f t="shared" si="5"/>
        <v>10867.983333333334</v>
      </c>
    </row>
    <row r="104" spans="1:7" ht="9.75">
      <c r="A104" s="10"/>
      <c r="B104" s="10" t="s">
        <v>880</v>
      </c>
      <c r="C104" s="3">
        <f>SUM('SCH Data'!J342:J347)/30</f>
        <v>53231.566666666666</v>
      </c>
      <c r="D104" s="3"/>
      <c r="E104" s="3">
        <f t="shared" si="4"/>
        <v>53231.566666666666</v>
      </c>
      <c r="F104" s="3">
        <f>SUM('SCH Data'!T342:T347)/24</f>
        <v>7439.125</v>
      </c>
      <c r="G104" s="3">
        <f t="shared" si="5"/>
        <v>60670.691666666666</v>
      </c>
    </row>
    <row r="105" spans="1:7" ht="9.75">
      <c r="A105" s="10"/>
      <c r="B105" s="10" t="s">
        <v>881</v>
      </c>
      <c r="C105" s="3">
        <f>SUM('SCH Data'!J348:J349)/30</f>
        <v>12271.3</v>
      </c>
      <c r="D105" s="3"/>
      <c r="E105" s="3">
        <f t="shared" si="4"/>
        <v>12271.3</v>
      </c>
      <c r="F105" s="3">
        <f>SUM('SCH Data'!T348:T349)/24</f>
        <v>718.7083333333334</v>
      </c>
      <c r="G105" s="3">
        <f t="shared" si="5"/>
        <v>12990.008333333333</v>
      </c>
    </row>
    <row r="106" spans="1:7" ht="9.75">
      <c r="A106" s="10"/>
      <c r="B106" s="10" t="s">
        <v>882</v>
      </c>
      <c r="C106" s="3">
        <f>+'SCH Data'!J350/30</f>
        <v>2469.7</v>
      </c>
      <c r="D106" s="3"/>
      <c r="E106" s="3">
        <f t="shared" si="4"/>
        <v>2469.7</v>
      </c>
      <c r="F106" s="3">
        <f>+'SCH Data'!T350/24</f>
        <v>152.625</v>
      </c>
      <c r="G106" s="3">
        <f t="shared" si="5"/>
        <v>2622.325</v>
      </c>
    </row>
    <row r="107" spans="1:7" ht="9.75">
      <c r="A107" s="10"/>
      <c r="B107" s="10" t="s">
        <v>883</v>
      </c>
      <c r="C107" s="3">
        <f>SUM('SCH Data'!J351:J353)/30</f>
        <v>7444.4</v>
      </c>
      <c r="D107" s="3"/>
      <c r="E107" s="3">
        <f t="shared" si="4"/>
        <v>7444.4</v>
      </c>
      <c r="F107" s="3">
        <f>+'SCH Data'!T352/24</f>
        <v>18.625</v>
      </c>
      <c r="G107" s="3">
        <f t="shared" si="5"/>
        <v>7463.025</v>
      </c>
    </row>
    <row r="108" spans="2:7" ht="9.75">
      <c r="B108" s="12" t="s">
        <v>884</v>
      </c>
      <c r="C108" s="19">
        <f>SUM(C102:C107)</f>
        <v>118403.26666666666</v>
      </c>
      <c r="D108" s="19"/>
      <c r="E108" s="19">
        <f>SUM(E102:E107)</f>
        <v>118403.26666666666</v>
      </c>
      <c r="F108" s="19">
        <f>SUM(F102:F107)</f>
        <v>18043.374999999996</v>
      </c>
      <c r="G108" s="19">
        <f>SUM(G102:G107)</f>
        <v>136446.64166666666</v>
      </c>
    </row>
    <row r="109" spans="1:7" ht="9.75">
      <c r="A109" s="10"/>
      <c r="B109" s="10" t="s">
        <v>885</v>
      </c>
      <c r="C109" s="3">
        <f>SUM('SCH Data'!J354:J411)/30</f>
        <v>101192.6</v>
      </c>
      <c r="D109" s="3"/>
      <c r="E109" s="3">
        <f t="shared" si="4"/>
        <v>101192.6</v>
      </c>
      <c r="F109" s="3"/>
      <c r="G109" s="3">
        <f t="shared" si="5"/>
        <v>101192.6</v>
      </c>
    </row>
    <row r="110" spans="2:7" ht="9.75">
      <c r="B110" s="10" t="s">
        <v>886</v>
      </c>
      <c r="C110" s="17"/>
      <c r="D110" s="3"/>
      <c r="E110" s="3">
        <f t="shared" si="4"/>
        <v>0</v>
      </c>
      <c r="F110" s="3"/>
      <c r="G110" s="3">
        <f t="shared" si="5"/>
        <v>0</v>
      </c>
    </row>
    <row r="111" spans="1:7" ht="9.75">
      <c r="A111" s="10"/>
      <c r="B111" s="13"/>
      <c r="C111" s="3"/>
      <c r="D111" s="3"/>
      <c r="E111" s="3"/>
      <c r="F111" s="3"/>
      <c r="G111" s="3"/>
    </row>
    <row r="112" spans="1:7" ht="9.75">
      <c r="A112" s="10" t="s">
        <v>595</v>
      </c>
      <c r="B112" s="10"/>
      <c r="C112" s="3"/>
      <c r="D112" s="3"/>
      <c r="E112" s="3"/>
      <c r="F112" s="3"/>
      <c r="G112" s="3"/>
    </row>
    <row r="113" spans="1:7" ht="9.75">
      <c r="A113" s="10"/>
      <c r="B113" s="10" t="s">
        <v>878</v>
      </c>
      <c r="C113" s="3">
        <f>SUM('SCH Data'!J412:J413)/30</f>
        <v>28425.966666666667</v>
      </c>
      <c r="D113" s="3"/>
      <c r="E113" s="3">
        <f t="shared" si="4"/>
        <v>28425.966666666667</v>
      </c>
      <c r="F113" s="3">
        <f>SUM('SCH Data'!T412:T413)/24</f>
        <v>6758.166666666667</v>
      </c>
      <c r="G113" s="3">
        <f t="shared" si="5"/>
        <v>35184.13333333333</v>
      </c>
    </row>
    <row r="114" spans="1:7" ht="9.75">
      <c r="A114" s="10"/>
      <c r="B114" s="10" t="s">
        <v>879</v>
      </c>
      <c r="C114" s="17"/>
      <c r="D114" s="3"/>
      <c r="E114" s="3">
        <f t="shared" si="4"/>
        <v>0</v>
      </c>
      <c r="F114" s="3"/>
      <c r="G114" s="3">
        <f t="shared" si="5"/>
        <v>0</v>
      </c>
    </row>
    <row r="115" spans="1:7" ht="9.75">
      <c r="A115" s="10"/>
      <c r="B115" s="10" t="s">
        <v>880</v>
      </c>
      <c r="C115" s="3">
        <f>+'SCH Data'!J414/30</f>
        <v>9059.933333333332</v>
      </c>
      <c r="D115" s="3"/>
      <c r="E115" s="3">
        <f t="shared" si="4"/>
        <v>9059.933333333332</v>
      </c>
      <c r="F115" s="3">
        <f>+'SCH Data'!T414/24</f>
        <v>1723.875</v>
      </c>
      <c r="G115" s="3">
        <f t="shared" si="5"/>
        <v>10783.808333333332</v>
      </c>
    </row>
    <row r="116" spans="1:7" ht="9.75">
      <c r="A116" s="10"/>
      <c r="B116" s="10" t="s">
        <v>881</v>
      </c>
      <c r="C116" s="3">
        <f>SUM('SCH Data'!J415:J416)/30</f>
        <v>9734.833333333334</v>
      </c>
      <c r="D116" s="3"/>
      <c r="E116" s="3">
        <f t="shared" si="4"/>
        <v>9734.833333333334</v>
      </c>
      <c r="F116" s="3">
        <f>SUM('SCH Data'!T415:T416)/24</f>
        <v>887.4166666666666</v>
      </c>
      <c r="G116" s="3">
        <f t="shared" si="5"/>
        <v>10622.25</v>
      </c>
    </row>
    <row r="117" spans="1:7" ht="9.75">
      <c r="A117" s="10"/>
      <c r="B117" s="10" t="s">
        <v>882</v>
      </c>
      <c r="C117" s="3">
        <f>SUM('SCH Data'!J417:J420)/30</f>
        <v>11423.666666666666</v>
      </c>
      <c r="D117" s="3"/>
      <c r="E117" s="3">
        <f t="shared" si="4"/>
        <v>11423.666666666666</v>
      </c>
      <c r="F117" s="3">
        <f>SUM('SCH Data'!T417:T420)/24</f>
        <v>1339.5</v>
      </c>
      <c r="G117" s="3">
        <f t="shared" si="5"/>
        <v>12763.166666666666</v>
      </c>
    </row>
    <row r="118" spans="1:7" ht="9.75">
      <c r="A118" s="10"/>
      <c r="B118" s="10" t="s">
        <v>883</v>
      </c>
      <c r="C118" s="3">
        <f>SUM('SCH Data'!J421:J423)/30</f>
        <v>4893.9</v>
      </c>
      <c r="D118" s="3"/>
      <c r="E118" s="3">
        <f t="shared" si="4"/>
        <v>4893.9</v>
      </c>
      <c r="F118" s="3">
        <f>+'SCH Data'!T421/24</f>
        <v>38.625</v>
      </c>
      <c r="G118" s="3">
        <f t="shared" si="5"/>
        <v>4932.525</v>
      </c>
    </row>
    <row r="119" spans="2:7" ht="9.75">
      <c r="B119" s="12" t="s">
        <v>884</v>
      </c>
      <c r="C119" s="19">
        <f>SUM(C113:C118)</f>
        <v>63538.3</v>
      </c>
      <c r="D119" s="19"/>
      <c r="E119" s="19">
        <f>SUM(E113:E118)</f>
        <v>63538.3</v>
      </c>
      <c r="F119" s="19">
        <f>SUM(F113:F118)</f>
        <v>10747.583333333334</v>
      </c>
      <c r="G119" s="19">
        <f>SUM(G113:G118)</f>
        <v>74285.88333333333</v>
      </c>
    </row>
    <row r="120" spans="1:7" ht="9.75">
      <c r="A120" s="10"/>
      <c r="B120" s="10" t="s">
        <v>885</v>
      </c>
      <c r="C120" s="3">
        <f>SUM('SCH Data'!J424:J438)/30</f>
        <v>37160.3</v>
      </c>
      <c r="D120" s="3"/>
      <c r="E120" s="3">
        <f t="shared" si="4"/>
        <v>37160.3</v>
      </c>
      <c r="F120" s="3"/>
      <c r="G120" s="3">
        <f t="shared" si="5"/>
        <v>37160.3</v>
      </c>
    </row>
    <row r="121" spans="2:7" ht="9.75">
      <c r="B121" s="10" t="s">
        <v>886</v>
      </c>
      <c r="C121" s="18"/>
      <c r="D121" s="3"/>
      <c r="E121" s="3">
        <f t="shared" si="4"/>
        <v>0</v>
      </c>
      <c r="F121" s="3"/>
      <c r="G121" s="3">
        <f t="shared" si="5"/>
        <v>0</v>
      </c>
    </row>
    <row r="122" spans="1:7" ht="9.75">
      <c r="A122" s="10"/>
      <c r="B122" s="13"/>
      <c r="C122" s="3"/>
      <c r="D122" s="3"/>
      <c r="E122" s="3"/>
      <c r="F122" s="3"/>
      <c r="G122" s="3"/>
    </row>
    <row r="123" spans="1:7" ht="9.75">
      <c r="A123" s="10" t="s">
        <v>660</v>
      </c>
      <c r="B123" s="10"/>
      <c r="C123" s="3"/>
      <c r="D123" s="3"/>
      <c r="E123" s="3"/>
      <c r="F123" s="3"/>
      <c r="G123" s="3"/>
    </row>
    <row r="124" spans="1:7" ht="9.75">
      <c r="A124" s="10"/>
      <c r="B124" s="10" t="s">
        <v>878</v>
      </c>
      <c r="C124" s="3">
        <f>+'SCH Data'!J439/30</f>
        <v>14204.933333333332</v>
      </c>
      <c r="D124" s="3"/>
      <c r="E124" s="3">
        <f t="shared" si="4"/>
        <v>14204.933333333332</v>
      </c>
      <c r="F124" s="3">
        <f>+'SCH Data'!T439/24</f>
        <v>6094.416666666667</v>
      </c>
      <c r="G124" s="3">
        <f t="shared" si="5"/>
        <v>20299.35</v>
      </c>
    </row>
    <row r="125" spans="1:7" ht="9.75">
      <c r="A125" s="10"/>
      <c r="B125" s="10" t="s">
        <v>879</v>
      </c>
      <c r="C125" s="3">
        <f>+'SCH Data'!J440/30</f>
        <v>13455.733333333334</v>
      </c>
      <c r="D125" s="3"/>
      <c r="E125" s="3">
        <f t="shared" si="4"/>
        <v>13455.733333333334</v>
      </c>
      <c r="F125" s="3">
        <f>+'SCH Data'!T440/24</f>
        <v>2848.2916666666665</v>
      </c>
      <c r="G125" s="3">
        <f t="shared" si="5"/>
        <v>16304.025</v>
      </c>
    </row>
    <row r="126" spans="1:7" ht="9.75">
      <c r="A126" s="10"/>
      <c r="B126" s="10" t="s">
        <v>880</v>
      </c>
      <c r="C126" s="3">
        <f>+'SCH Data'!J441/30</f>
        <v>3973.5666666666666</v>
      </c>
      <c r="D126" s="3"/>
      <c r="E126" s="3">
        <f t="shared" si="4"/>
        <v>3973.5666666666666</v>
      </c>
      <c r="F126" s="3">
        <f>+'SCH Data'!T441/24</f>
        <v>686.4166666666666</v>
      </c>
      <c r="G126" s="3">
        <f t="shared" si="5"/>
        <v>4659.983333333334</v>
      </c>
    </row>
    <row r="127" spans="1:7" ht="9.75">
      <c r="A127" s="10"/>
      <c r="B127" s="10" t="s">
        <v>881</v>
      </c>
      <c r="C127" s="3">
        <f>SUM('SCH Data'!J442:J443)/30</f>
        <v>11181.633333333333</v>
      </c>
      <c r="D127" s="3"/>
      <c r="E127" s="3">
        <f t="shared" si="4"/>
        <v>11181.633333333333</v>
      </c>
      <c r="F127" s="3">
        <f>SUM('SCH Data'!T442:T443)/24</f>
        <v>1797.25</v>
      </c>
      <c r="G127" s="3">
        <f t="shared" si="5"/>
        <v>12978.883333333333</v>
      </c>
    </row>
    <row r="128" spans="1:7" ht="9.75">
      <c r="A128" s="10"/>
      <c r="B128" s="10" t="s">
        <v>882</v>
      </c>
      <c r="C128" s="3">
        <f>SUM('SCH Data'!J444:J445)/30</f>
        <v>6980.9</v>
      </c>
      <c r="D128" s="3"/>
      <c r="E128" s="3">
        <f t="shared" si="4"/>
        <v>6980.9</v>
      </c>
      <c r="F128" s="3">
        <f>SUM('SCH Data'!T444:T445)/24</f>
        <v>1015.25</v>
      </c>
      <c r="G128" s="3">
        <f t="shared" si="5"/>
        <v>7996.15</v>
      </c>
    </row>
    <row r="129" spans="1:7" ht="9.75">
      <c r="A129" s="10"/>
      <c r="B129" s="10" t="s">
        <v>883</v>
      </c>
      <c r="C129" s="3">
        <f>SUM('SCH Data'!J446:J449)/30</f>
        <v>11524.8</v>
      </c>
      <c r="D129" s="3"/>
      <c r="E129" s="3">
        <f t="shared" si="4"/>
        <v>11524.8</v>
      </c>
      <c r="F129" s="3">
        <f>SUM('SCH Data'!T446:T449)/24</f>
        <v>394.0416666666667</v>
      </c>
      <c r="G129" s="3">
        <f t="shared" si="5"/>
        <v>11918.841666666665</v>
      </c>
    </row>
    <row r="130" spans="2:7" ht="9.75">
      <c r="B130" s="12" t="s">
        <v>884</v>
      </c>
      <c r="C130" s="19">
        <f>SUM(C124:C129)</f>
        <v>61321.566666666666</v>
      </c>
      <c r="D130" s="19"/>
      <c r="E130" s="19">
        <f>SUM(E124:E129)</f>
        <v>61321.566666666666</v>
      </c>
      <c r="F130" s="19">
        <f>SUM(F124:F129)</f>
        <v>12835.666666666666</v>
      </c>
      <c r="G130" s="19">
        <f>SUM(G124:G129)</f>
        <v>74157.23333333334</v>
      </c>
    </row>
    <row r="131" spans="1:7" ht="9.75">
      <c r="A131" s="10"/>
      <c r="B131" s="10" t="s">
        <v>885</v>
      </c>
      <c r="C131" s="3">
        <f>SUM('SCH Data'!J450:J470)/30</f>
        <v>53194.4</v>
      </c>
      <c r="D131" s="3"/>
      <c r="E131" s="3">
        <f t="shared" si="4"/>
        <v>53194.4</v>
      </c>
      <c r="F131" s="3"/>
      <c r="G131" s="3">
        <f t="shared" si="5"/>
        <v>53194.4</v>
      </c>
    </row>
    <row r="132" spans="2:7" ht="9.75">
      <c r="B132" s="10" t="s">
        <v>886</v>
      </c>
      <c r="C132" s="3"/>
      <c r="D132" s="3"/>
      <c r="E132" s="3">
        <f t="shared" si="4"/>
        <v>0</v>
      </c>
      <c r="F132" s="3"/>
      <c r="G132" s="3">
        <f t="shared" si="5"/>
        <v>0</v>
      </c>
    </row>
    <row r="133" spans="1:7" ht="9.75">
      <c r="A133" s="10"/>
      <c r="B133" s="13"/>
      <c r="C133" s="3"/>
      <c r="D133" s="3"/>
      <c r="E133" s="3"/>
      <c r="F133" s="3"/>
      <c r="G133" s="3"/>
    </row>
    <row r="134" spans="1:7" ht="9.75">
      <c r="A134" s="10" t="s">
        <v>714</v>
      </c>
      <c r="B134" s="10"/>
      <c r="C134" s="3"/>
      <c r="D134" s="3"/>
      <c r="E134" s="3"/>
      <c r="F134" s="3"/>
      <c r="G134" s="3"/>
    </row>
    <row r="135" spans="1:7" ht="9.75">
      <c r="A135" s="10"/>
      <c r="B135" s="10" t="s">
        <v>878</v>
      </c>
      <c r="C135" s="3">
        <f>+'SCH Data'!J471/30</f>
        <v>17715.3</v>
      </c>
      <c r="D135" s="3"/>
      <c r="E135" s="3">
        <f t="shared" si="4"/>
        <v>17715.3</v>
      </c>
      <c r="F135" s="3">
        <f>+'SCH Data'!T471/24</f>
        <v>5309.708333333333</v>
      </c>
      <c r="G135" s="3">
        <f t="shared" si="5"/>
        <v>23025.00833333333</v>
      </c>
    </row>
    <row r="136" spans="1:7" ht="9.75">
      <c r="A136" s="10"/>
      <c r="B136" s="10" t="s">
        <v>879</v>
      </c>
      <c r="C136" s="3">
        <f>+'SCH Data'!J472/30</f>
        <v>13319.5</v>
      </c>
      <c r="D136" s="3"/>
      <c r="E136" s="3">
        <f t="shared" si="4"/>
        <v>13319.5</v>
      </c>
      <c r="F136" s="3">
        <f>+'SCH Data'!T472/24</f>
        <v>3811.0416666666665</v>
      </c>
      <c r="G136" s="3">
        <f t="shared" si="5"/>
        <v>17130.541666666668</v>
      </c>
    </row>
    <row r="137" spans="1:7" ht="9.75">
      <c r="A137" s="10"/>
      <c r="B137" s="10" t="s">
        <v>880</v>
      </c>
      <c r="C137" s="3">
        <f>SUM('SCH Data'!J473:J475)/30</f>
        <v>30869.033333333333</v>
      </c>
      <c r="D137" s="3"/>
      <c r="E137" s="3">
        <f t="shared" si="4"/>
        <v>30869.033333333333</v>
      </c>
      <c r="F137" s="3">
        <f>SUM('SCH Data'!T473:T475)/24</f>
        <v>3824.25</v>
      </c>
      <c r="G137" s="3">
        <f t="shared" si="5"/>
        <v>34693.28333333333</v>
      </c>
    </row>
    <row r="138" spans="1:7" ht="9.75">
      <c r="A138" s="10"/>
      <c r="B138" s="10" t="s">
        <v>881</v>
      </c>
      <c r="C138" s="3">
        <f>SUM('SCH Data'!J476:J478)/30</f>
        <v>19004.033333333333</v>
      </c>
      <c r="D138" s="3"/>
      <c r="E138" s="3">
        <f t="shared" si="4"/>
        <v>19004.033333333333</v>
      </c>
      <c r="F138" s="3">
        <f>SUM('SCH Data'!T476:T478)/24</f>
        <v>2091</v>
      </c>
      <c r="G138" s="3">
        <f t="shared" si="5"/>
        <v>21095.033333333333</v>
      </c>
    </row>
    <row r="139" spans="1:7" ht="9.75">
      <c r="A139" s="10"/>
      <c r="B139" s="10" t="s">
        <v>882</v>
      </c>
      <c r="C139" s="3">
        <f>+'SCH Data'!J479/30</f>
        <v>5461.166666666667</v>
      </c>
      <c r="D139" s="3"/>
      <c r="E139" s="3">
        <f t="shared" si="4"/>
        <v>5461.166666666667</v>
      </c>
      <c r="F139" s="3">
        <f>+'SCH Data'!T479/24</f>
        <v>245.04166666666666</v>
      </c>
      <c r="G139" s="3">
        <f t="shared" si="5"/>
        <v>5706.208333333334</v>
      </c>
    </row>
    <row r="140" spans="1:7" ht="9.75">
      <c r="A140" s="10"/>
      <c r="B140" s="10" t="s">
        <v>883</v>
      </c>
      <c r="C140" s="3"/>
      <c r="D140" s="3"/>
      <c r="E140" s="3">
        <f t="shared" si="4"/>
        <v>0</v>
      </c>
      <c r="F140" s="3"/>
      <c r="G140" s="3">
        <f t="shared" si="5"/>
        <v>0</v>
      </c>
    </row>
    <row r="141" spans="2:7" ht="9.75">
      <c r="B141" s="12" t="s">
        <v>884</v>
      </c>
      <c r="C141" s="19">
        <f>SUM(C135:C140)</f>
        <v>86369.03333333334</v>
      </c>
      <c r="D141" s="19"/>
      <c r="E141" s="19">
        <f>SUM(E135:E140)</f>
        <v>86369.03333333334</v>
      </c>
      <c r="F141" s="19">
        <f>SUM(F135:F140)</f>
        <v>15281.041666666666</v>
      </c>
      <c r="G141" s="19">
        <f>SUM(G135:G140)</f>
        <v>101650.075</v>
      </c>
    </row>
    <row r="142" spans="1:7" ht="9.75">
      <c r="A142" s="10"/>
      <c r="B142" s="10" t="s">
        <v>885</v>
      </c>
      <c r="C142" s="3">
        <f>SUM('SCH Data'!J480:J493)/30</f>
        <v>49264.1</v>
      </c>
      <c r="D142" s="3"/>
      <c r="E142" s="3">
        <f t="shared" si="4"/>
        <v>49264.1</v>
      </c>
      <c r="F142" s="3"/>
      <c r="G142" s="3">
        <f t="shared" si="5"/>
        <v>49264.1</v>
      </c>
    </row>
    <row r="143" spans="2:7" ht="9.75">
      <c r="B143" s="10" t="s">
        <v>886</v>
      </c>
      <c r="C143" s="3"/>
      <c r="D143" s="3">
        <f>SUM('SCH Data'!O494:O520)/900</f>
        <v>7712.268888888889</v>
      </c>
      <c r="E143" s="3">
        <f aca="true" t="shared" si="6" ref="E143:E176">+D143+C143</f>
        <v>7712.268888888889</v>
      </c>
      <c r="F143" s="3"/>
      <c r="G143" s="3">
        <f aca="true" t="shared" si="7" ref="G143:G176">+F143+E143</f>
        <v>7712.268888888889</v>
      </c>
    </row>
    <row r="144" spans="1:7" ht="9.75">
      <c r="A144" s="10"/>
      <c r="B144" s="13"/>
      <c r="C144" s="3"/>
      <c r="D144" s="3"/>
      <c r="E144" s="3"/>
      <c r="F144" s="3"/>
      <c r="G144" s="3"/>
    </row>
    <row r="145" spans="1:7" ht="9.75">
      <c r="A145" s="10" t="s">
        <v>827</v>
      </c>
      <c r="B145" s="10"/>
      <c r="C145" s="3"/>
      <c r="D145" s="3"/>
      <c r="E145" s="3"/>
      <c r="F145" s="3"/>
      <c r="G145" s="3"/>
    </row>
    <row r="146" spans="1:7" ht="9.75">
      <c r="A146" s="10"/>
      <c r="B146" s="10" t="s">
        <v>878</v>
      </c>
      <c r="C146" s="3">
        <f>SUM('SCH Data'!J521:J525)/30</f>
        <v>123617.3</v>
      </c>
      <c r="D146" s="3"/>
      <c r="E146" s="3">
        <f t="shared" si="6"/>
        <v>123617.3</v>
      </c>
      <c r="F146" s="3">
        <f>SUM('SCH Data'!T521:T525)/24</f>
        <v>28480.75</v>
      </c>
      <c r="G146" s="3">
        <f t="shared" si="7"/>
        <v>152098.05</v>
      </c>
    </row>
    <row r="147" spans="1:7" ht="9.75">
      <c r="A147" s="10"/>
      <c r="B147" s="10" t="s">
        <v>879</v>
      </c>
      <c r="C147" s="3">
        <f>SUM('SCH Data'!J526:J528)/30</f>
        <v>21702.666666666668</v>
      </c>
      <c r="D147" s="3"/>
      <c r="E147" s="3">
        <f t="shared" si="6"/>
        <v>21702.666666666668</v>
      </c>
      <c r="F147" s="3">
        <f>SUM('SCH Data'!T526:T528)/24</f>
        <v>8150.208333333333</v>
      </c>
      <c r="G147" s="3">
        <f t="shared" si="7"/>
        <v>29852.875</v>
      </c>
    </row>
    <row r="148" spans="1:7" ht="9.75">
      <c r="A148" s="10"/>
      <c r="B148" s="10" t="s">
        <v>880</v>
      </c>
      <c r="C148" s="3">
        <f>SUM('SCH Data'!J529:J544)/30</f>
        <v>110985.33333333333</v>
      </c>
      <c r="D148" s="3"/>
      <c r="E148" s="3">
        <f t="shared" si="6"/>
        <v>110985.33333333333</v>
      </c>
      <c r="F148" s="3">
        <f>SUM('SCH Data'!T529:T544)/24</f>
        <v>16456.791666666668</v>
      </c>
      <c r="G148" s="3">
        <f t="shared" si="7"/>
        <v>127442.125</v>
      </c>
    </row>
    <row r="149" spans="1:7" ht="9.75">
      <c r="A149" s="10"/>
      <c r="B149" s="10" t="s">
        <v>881</v>
      </c>
      <c r="C149" s="3">
        <f>SUM('SCH Data'!J545:J549)/30</f>
        <v>18336.566666666666</v>
      </c>
      <c r="D149" s="3"/>
      <c r="E149" s="3">
        <f t="shared" si="6"/>
        <v>18336.566666666666</v>
      </c>
      <c r="F149" s="3">
        <f>SUM('SCH Data'!T545:T549)/24</f>
        <v>1803.3333333333333</v>
      </c>
      <c r="G149" s="3">
        <f t="shared" si="7"/>
        <v>20139.899999999998</v>
      </c>
    </row>
    <row r="150" spans="1:7" ht="9.75">
      <c r="A150" s="10"/>
      <c r="B150" s="10" t="s">
        <v>882</v>
      </c>
      <c r="C150" s="3">
        <f>SUM('SCH Data'!J550:J553)/30</f>
        <v>2773.633333333333</v>
      </c>
      <c r="D150" s="3"/>
      <c r="E150" s="3">
        <f t="shared" si="6"/>
        <v>2773.633333333333</v>
      </c>
      <c r="F150" s="3">
        <f>SUM('SCH Data'!T550:T553)/24</f>
        <v>1043.9583333333333</v>
      </c>
      <c r="G150" s="3">
        <f t="shared" si="7"/>
        <v>3817.5916666666662</v>
      </c>
    </row>
    <row r="151" spans="1:7" ht="9.75">
      <c r="A151" s="10"/>
      <c r="B151" s="10" t="s">
        <v>883</v>
      </c>
      <c r="C151" s="3">
        <f>SUM('SCH Data'!J554:J555)/30</f>
        <v>7087.2</v>
      </c>
      <c r="D151" s="3"/>
      <c r="E151" s="3">
        <f t="shared" si="6"/>
        <v>7087.2</v>
      </c>
      <c r="F151" s="3"/>
      <c r="G151" s="3">
        <f>+F151+E151</f>
        <v>7087.2</v>
      </c>
    </row>
    <row r="152" spans="2:7" ht="9.75">
      <c r="B152" s="12" t="s">
        <v>884</v>
      </c>
      <c r="C152" s="19">
        <f>SUM(C146:C151)</f>
        <v>284502.7</v>
      </c>
      <c r="D152" s="19"/>
      <c r="E152" s="19">
        <f>SUM(E146:E151)</f>
        <v>284502.7</v>
      </c>
      <c r="F152" s="19">
        <f>SUM(F146:F151)</f>
        <v>55935.04166666667</v>
      </c>
      <c r="G152" s="19">
        <f>SUM(G146:G151)</f>
        <v>340437.7416666667</v>
      </c>
    </row>
    <row r="153" spans="1:7" ht="9.75">
      <c r="A153" s="10"/>
      <c r="B153" s="10" t="s">
        <v>885</v>
      </c>
      <c r="C153" s="3">
        <f>SUM('SCH Data'!J556:J621)/30</f>
        <v>293910.23333333334</v>
      </c>
      <c r="D153" s="232">
        <f>SUM('SCH Data'!O556:O621)/900</f>
        <v>18531.178888888888</v>
      </c>
      <c r="E153" s="3">
        <f>+D153+C153</f>
        <v>312441.41222222225</v>
      </c>
      <c r="F153" s="3"/>
      <c r="G153" s="3">
        <f t="shared" si="7"/>
        <v>312441.41222222225</v>
      </c>
    </row>
    <row r="154" spans="2:7" ht="9.75">
      <c r="B154" s="10" t="s">
        <v>886</v>
      </c>
      <c r="C154" s="3"/>
      <c r="E154" s="3"/>
      <c r="F154" s="3"/>
      <c r="G154" s="3">
        <f t="shared" si="7"/>
        <v>0</v>
      </c>
    </row>
    <row r="155" spans="1:7" ht="9.75">
      <c r="A155" s="10"/>
      <c r="B155" s="13"/>
      <c r="C155" s="3"/>
      <c r="D155" s="3"/>
      <c r="E155" s="3"/>
      <c r="F155" s="3"/>
      <c r="G155" s="3"/>
    </row>
    <row r="156" spans="1:7" ht="9.75">
      <c r="A156" s="10" t="s">
        <v>845</v>
      </c>
      <c r="B156" s="10"/>
      <c r="C156" s="3"/>
      <c r="D156" s="3"/>
      <c r="E156" s="3"/>
      <c r="F156" s="3"/>
      <c r="G156" s="3"/>
    </row>
    <row r="157" spans="1:7" ht="9.75">
      <c r="A157" s="10"/>
      <c r="B157" s="10" t="s">
        <v>878</v>
      </c>
      <c r="C157" s="3">
        <f>SUM('SCH Data'!J622:J623)/30</f>
        <v>35346.63333333333</v>
      </c>
      <c r="D157" s="3"/>
      <c r="E157" s="3">
        <f t="shared" si="6"/>
        <v>35346.63333333333</v>
      </c>
      <c r="F157" s="3">
        <f>SUM('SCH Data'!T622:T623)/24</f>
        <v>11788.75</v>
      </c>
      <c r="G157" s="3">
        <f t="shared" si="7"/>
        <v>47135.38333333333</v>
      </c>
    </row>
    <row r="158" spans="1:7" ht="9.75">
      <c r="A158" s="10"/>
      <c r="B158" s="10" t="s">
        <v>879</v>
      </c>
      <c r="C158" s="3">
        <f>SUM('SCH Data'!J624:J627)/30</f>
        <v>40836.53333333333</v>
      </c>
      <c r="D158" s="3"/>
      <c r="E158" s="3">
        <f t="shared" si="6"/>
        <v>40836.53333333333</v>
      </c>
      <c r="F158" s="3">
        <f>SUM('SCH Data'!T624:T627)/24</f>
        <v>15647.708333333334</v>
      </c>
      <c r="G158" s="3">
        <f t="shared" si="7"/>
        <v>56484.24166666667</v>
      </c>
    </row>
    <row r="159" spans="1:7" ht="9.75">
      <c r="A159" s="10"/>
      <c r="B159" s="10" t="s">
        <v>880</v>
      </c>
      <c r="C159" s="3">
        <f>SUM('SCH Data'!J628:J629)/30</f>
        <v>20596.033333333333</v>
      </c>
      <c r="D159" s="3"/>
      <c r="E159" s="3">
        <f t="shared" si="6"/>
        <v>20596.033333333333</v>
      </c>
      <c r="F159" s="3">
        <f>SUM('SCH Data'!T628:T629)/24</f>
        <v>1551.1666666666667</v>
      </c>
      <c r="G159" s="3">
        <f t="shared" si="7"/>
        <v>22147.2</v>
      </c>
    </row>
    <row r="160" spans="1:7" ht="9.75">
      <c r="A160" s="10"/>
      <c r="B160" s="10" t="s">
        <v>881</v>
      </c>
      <c r="C160" s="3">
        <f>SUM('SCH Data'!J630:J631)/30</f>
        <v>9230.2</v>
      </c>
      <c r="D160" s="3"/>
      <c r="E160" s="3">
        <f t="shared" si="6"/>
        <v>9230.2</v>
      </c>
      <c r="F160" s="3">
        <f>SUM('SCH Data'!T630:T631)/24</f>
        <v>1032.75</v>
      </c>
      <c r="G160" s="3">
        <f t="shared" si="7"/>
        <v>10262.95</v>
      </c>
    </row>
    <row r="161" spans="1:7" ht="9.75">
      <c r="A161" s="10"/>
      <c r="B161" s="10" t="s">
        <v>882</v>
      </c>
      <c r="C161" s="3">
        <f>+'SCH Data'!J632/30</f>
        <v>3121.133333333333</v>
      </c>
      <c r="D161" s="3"/>
      <c r="E161" s="3">
        <f t="shared" si="6"/>
        <v>3121.133333333333</v>
      </c>
      <c r="F161" s="3">
        <f>+'SCH Data'!T632/24</f>
        <v>234</v>
      </c>
      <c r="G161" s="3">
        <f t="shared" si="7"/>
        <v>3355.133333333333</v>
      </c>
    </row>
    <row r="162" spans="1:7" ht="9.75">
      <c r="A162" s="10"/>
      <c r="B162" s="10" t="s">
        <v>883</v>
      </c>
      <c r="C162" s="3">
        <f>SUM('SCH Data'!J633:J635)/30</f>
        <v>8587.7</v>
      </c>
      <c r="D162" s="3"/>
      <c r="E162" s="3">
        <f t="shared" si="6"/>
        <v>8587.7</v>
      </c>
      <c r="F162" s="3">
        <f>SUM('SCH Data'!T633:T635)/24</f>
        <v>110.45833333333333</v>
      </c>
      <c r="G162" s="3">
        <f t="shared" si="7"/>
        <v>8698.158333333335</v>
      </c>
    </row>
    <row r="163" spans="2:7" ht="9.75">
      <c r="B163" s="12" t="s">
        <v>884</v>
      </c>
      <c r="C163" s="19">
        <f>SUM(C157:C162)</f>
        <v>117718.23333333331</v>
      </c>
      <c r="D163" s="19"/>
      <c r="E163" s="19">
        <f>SUM(E157:E162)</f>
        <v>117718.23333333331</v>
      </c>
      <c r="F163" s="19">
        <f>SUM(F157:F162)</f>
        <v>30364.833333333336</v>
      </c>
      <c r="G163" s="19">
        <f>SUM(G157:G162)</f>
        <v>148083.06666666665</v>
      </c>
    </row>
    <row r="164" spans="1:7" ht="9.75">
      <c r="A164" s="10"/>
      <c r="B164" s="10" t="s">
        <v>885</v>
      </c>
      <c r="C164" s="3">
        <f>SUM('SCH Data'!J636:J637)/30</f>
        <v>75507.03333333334</v>
      </c>
      <c r="D164" s="3"/>
      <c r="E164" s="3">
        <f t="shared" si="6"/>
        <v>75507.03333333334</v>
      </c>
      <c r="F164" s="3"/>
      <c r="G164" s="3">
        <f t="shared" si="7"/>
        <v>75507.03333333334</v>
      </c>
    </row>
    <row r="165" spans="2:7" ht="9.75">
      <c r="B165" s="10" t="s">
        <v>886</v>
      </c>
      <c r="C165" s="3"/>
      <c r="D165" s="3"/>
      <c r="E165" s="3">
        <f t="shared" si="6"/>
        <v>0</v>
      </c>
      <c r="F165" s="3"/>
      <c r="G165" s="3">
        <f t="shared" si="7"/>
        <v>0</v>
      </c>
    </row>
    <row r="166" spans="1:7" ht="9.75">
      <c r="A166" s="10"/>
      <c r="B166" s="13"/>
      <c r="C166" s="3"/>
      <c r="D166" s="3"/>
      <c r="E166" s="3"/>
      <c r="F166" s="3"/>
      <c r="G166" s="3"/>
    </row>
    <row r="167" spans="1:7" ht="9.75">
      <c r="A167" s="10" t="s">
        <v>874</v>
      </c>
      <c r="B167" s="10"/>
      <c r="C167" s="3"/>
      <c r="D167" s="3"/>
      <c r="E167" s="3"/>
      <c r="F167" s="3"/>
      <c r="G167" s="3"/>
    </row>
    <row r="168" spans="1:7" ht="9.75">
      <c r="A168" s="10"/>
      <c r="B168" s="10" t="s">
        <v>878</v>
      </c>
      <c r="C168" s="3">
        <f>+'SCH Data'!J638/30</f>
        <v>14607.033333333333</v>
      </c>
      <c r="D168" s="3"/>
      <c r="E168" s="3">
        <f t="shared" si="6"/>
        <v>14607.033333333333</v>
      </c>
      <c r="F168" s="3">
        <f>+'SCH Data'!T638/24</f>
        <v>4616.458333333333</v>
      </c>
      <c r="G168" s="3">
        <f t="shared" si="7"/>
        <v>19223.491666666665</v>
      </c>
    </row>
    <row r="169" spans="1:7" ht="9.75">
      <c r="A169" s="10"/>
      <c r="B169" s="10" t="s">
        <v>879</v>
      </c>
      <c r="C169" s="3"/>
      <c r="D169" s="3"/>
      <c r="E169" s="3">
        <f t="shared" si="6"/>
        <v>0</v>
      </c>
      <c r="F169" s="3"/>
      <c r="G169" s="3">
        <f t="shared" si="7"/>
        <v>0</v>
      </c>
    </row>
    <row r="170" spans="1:7" ht="9.75">
      <c r="A170" s="10"/>
      <c r="B170" s="10" t="s">
        <v>880</v>
      </c>
      <c r="C170" s="3">
        <f>+'SCH Data'!J639/30</f>
        <v>9339.666666666666</v>
      </c>
      <c r="D170" s="3"/>
      <c r="E170" s="3">
        <f t="shared" si="6"/>
        <v>9339.666666666666</v>
      </c>
      <c r="F170" s="3">
        <f>+'SCH Data'!T639/24</f>
        <v>2435.2083333333335</v>
      </c>
      <c r="G170" s="3">
        <f t="shared" si="7"/>
        <v>11774.875</v>
      </c>
    </row>
    <row r="171" spans="1:7" ht="9.75">
      <c r="A171" s="10"/>
      <c r="B171" s="10" t="s">
        <v>881</v>
      </c>
      <c r="C171" s="3"/>
      <c r="D171" s="3"/>
      <c r="E171" s="3">
        <f t="shared" si="6"/>
        <v>0</v>
      </c>
      <c r="F171" s="3"/>
      <c r="G171" s="3">
        <f t="shared" si="7"/>
        <v>0</v>
      </c>
    </row>
    <row r="172" spans="1:7" ht="9.75">
      <c r="A172" s="10"/>
      <c r="B172" s="10" t="s">
        <v>882</v>
      </c>
      <c r="C172" s="3"/>
      <c r="D172" s="3"/>
      <c r="E172" s="3">
        <f t="shared" si="6"/>
        <v>0</v>
      </c>
      <c r="F172" s="3"/>
      <c r="G172" s="3">
        <f t="shared" si="7"/>
        <v>0</v>
      </c>
    </row>
    <row r="173" spans="1:7" ht="9.75">
      <c r="A173" s="10"/>
      <c r="B173" s="10" t="s">
        <v>883</v>
      </c>
      <c r="C173" s="3">
        <f>SUM('SCH Data'!J640:J647)/30</f>
        <v>22787.6</v>
      </c>
      <c r="D173" s="3"/>
      <c r="E173" s="3">
        <f t="shared" si="6"/>
        <v>22787.6</v>
      </c>
      <c r="F173" s="3">
        <f>+'SCH Data'!T647/24</f>
        <v>6.458333333333333</v>
      </c>
      <c r="G173" s="3">
        <f t="shared" si="7"/>
        <v>22794.05833333333</v>
      </c>
    </row>
    <row r="174" spans="2:7" ht="9.75">
      <c r="B174" s="12" t="s">
        <v>884</v>
      </c>
      <c r="C174" s="19">
        <f>SUM(C168:C173)</f>
        <v>46734.299999999996</v>
      </c>
      <c r="D174" s="19"/>
      <c r="E174" s="19">
        <f>SUM(E168:E173)</f>
        <v>46734.299999999996</v>
      </c>
      <c r="F174" s="19">
        <f>SUM(F168:F173)</f>
        <v>7058.124999999999</v>
      </c>
      <c r="G174" s="19">
        <f>SUM(G168:G173)</f>
        <v>53792.424999999996</v>
      </c>
    </row>
    <row r="175" spans="1:7" ht="9.75">
      <c r="A175" s="10"/>
      <c r="B175" s="10" t="s">
        <v>885</v>
      </c>
      <c r="C175" s="3">
        <f>SUM('SCH Data'!J648:J651)/30</f>
        <v>6626.566666666667</v>
      </c>
      <c r="D175" s="3"/>
      <c r="E175" s="3">
        <f t="shared" si="6"/>
        <v>6626.566666666667</v>
      </c>
      <c r="F175" s="3"/>
      <c r="G175" s="3">
        <f t="shared" si="7"/>
        <v>6626.566666666667</v>
      </c>
    </row>
    <row r="176" spans="2:7" ht="9.75">
      <c r="B176" s="10" t="s">
        <v>886</v>
      </c>
      <c r="C176" s="3"/>
      <c r="D176" s="3"/>
      <c r="E176" s="3">
        <f t="shared" si="6"/>
        <v>0</v>
      </c>
      <c r="F176" s="3"/>
      <c r="G176" s="3">
        <f t="shared" si="7"/>
        <v>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602"/>
  <sheetViews>
    <sheetView showGridLines="0" zoomScale="75" zoomScaleNormal="75" workbookViewId="0" topLeftCell="A1">
      <pane xSplit="4" ySplit="6" topLeftCell="L250" activePane="bottomRight" state="frozen"/>
      <selection pane="topLeft" activeCell="A1" sqref="A1"/>
      <selection pane="topRight" activeCell="E1" sqref="E1"/>
      <selection pane="bottomLeft" activeCell="A7" sqref="A7"/>
      <selection pane="bottomRight" activeCell="U271" sqref="U271"/>
    </sheetView>
  </sheetViews>
  <sheetFormatPr defaultColWidth="9.33203125" defaultRowHeight="12.75"/>
  <cols>
    <col min="1" max="1" width="4.33203125" style="2" customWidth="1"/>
    <col min="2" max="2" width="32" style="2" customWidth="1"/>
    <col min="3" max="3" width="9.16015625" style="2" customWidth="1"/>
    <col min="4" max="4" width="4.5" style="2" customWidth="1"/>
    <col min="5" max="5" width="12.66015625" style="2" customWidth="1"/>
    <col min="6" max="6" width="13.66015625" style="118" customWidth="1"/>
    <col min="7" max="7" width="11.66015625" style="2" bestFit="1" customWidth="1"/>
    <col min="8" max="8" width="11.5" style="2" bestFit="1" customWidth="1"/>
    <col min="9" max="9" width="10.33203125" style="2" bestFit="1" customWidth="1"/>
    <col min="10" max="10" width="11.66015625" style="2" bestFit="1" customWidth="1"/>
    <col min="11" max="11" width="12.33203125" style="3" bestFit="1" customWidth="1"/>
    <col min="12" max="12" width="9.16015625" style="3" bestFit="1" customWidth="1"/>
    <col min="13" max="13" width="14.16015625" style="3" customWidth="1"/>
    <col min="14" max="14" width="12.33203125" style="3" bestFit="1" customWidth="1"/>
    <col min="15" max="15" width="10.33203125" style="3" bestFit="1" customWidth="1"/>
    <col min="16" max="17" width="10.83203125" style="3" bestFit="1" customWidth="1"/>
    <col min="18" max="18" width="9" style="211" customWidth="1"/>
    <col min="19" max="19" width="11.33203125" style="211" bestFit="1" customWidth="1"/>
    <col min="20" max="20" width="9" style="211" bestFit="1" customWidth="1"/>
    <col min="21" max="21" width="10" style="211" customWidth="1"/>
    <col min="22" max="22" width="9.33203125" style="212" customWidth="1"/>
    <col min="23" max="81" width="8.83203125" style="3" customWidth="1"/>
    <col min="82" max="16384" width="8.83203125" style="2" customWidth="1"/>
  </cols>
  <sheetData>
    <row r="1" spans="2:22" ht="12" customHeight="1">
      <c r="B1" s="73"/>
      <c r="C1" s="74"/>
      <c r="D1" s="75"/>
      <c r="E1" s="74" t="s">
        <v>29</v>
      </c>
      <c r="F1" s="113"/>
      <c r="G1" s="77" t="s">
        <v>30</v>
      </c>
      <c r="H1" s="76"/>
      <c r="I1" s="78"/>
      <c r="J1" s="79"/>
      <c r="K1" s="206"/>
      <c r="L1" s="201"/>
      <c r="M1" s="201"/>
      <c r="N1" s="201"/>
      <c r="O1" s="201"/>
      <c r="P1" s="210"/>
      <c r="Q1" s="210"/>
      <c r="V1" s="3"/>
    </row>
    <row r="2" spans="2:22" ht="12" customHeight="1">
      <c r="B2" s="80"/>
      <c r="C2" s="81"/>
      <c r="D2" s="82"/>
      <c r="E2" s="83" t="s">
        <v>940</v>
      </c>
      <c r="F2" s="114"/>
      <c r="G2" s="84" t="s">
        <v>940</v>
      </c>
      <c r="H2" s="83"/>
      <c r="I2" s="85" t="s">
        <v>31</v>
      </c>
      <c r="J2" s="86"/>
      <c r="K2" s="207" t="s">
        <v>32</v>
      </c>
      <c r="L2" s="200"/>
      <c r="M2" s="200"/>
      <c r="N2" s="200"/>
      <c r="O2" s="200"/>
      <c r="P2" s="200"/>
      <c r="Q2" s="200"/>
      <c r="R2" s="211" t="s">
        <v>68</v>
      </c>
      <c r="V2" s="3"/>
    </row>
    <row r="3" spans="2:22" ht="12" customHeight="1">
      <c r="B3" s="87"/>
      <c r="C3" s="87"/>
      <c r="D3" s="88"/>
      <c r="E3" s="52"/>
      <c r="F3" s="115" t="s">
        <v>911</v>
      </c>
      <c r="G3" s="52"/>
      <c r="H3" s="89" t="s">
        <v>911</v>
      </c>
      <c r="I3" s="85" t="s">
        <v>33</v>
      </c>
      <c r="J3" s="86"/>
      <c r="K3" s="208" t="s">
        <v>34</v>
      </c>
      <c r="L3" s="203"/>
      <c r="M3" s="202"/>
      <c r="N3" s="202"/>
      <c r="O3" s="202"/>
      <c r="P3" s="202"/>
      <c r="Q3" s="202"/>
      <c r="R3" s="211" t="s">
        <v>64</v>
      </c>
      <c r="S3" s="211" t="s">
        <v>65</v>
      </c>
      <c r="T3" s="211" t="s">
        <v>81</v>
      </c>
      <c r="U3" s="211" t="s">
        <v>60</v>
      </c>
      <c r="V3" s="3"/>
    </row>
    <row r="4" spans="2:22" ht="11.25">
      <c r="B4" s="52"/>
      <c r="C4" s="52"/>
      <c r="D4" s="88"/>
      <c r="E4" s="52"/>
      <c r="F4" s="115" t="s">
        <v>35</v>
      </c>
      <c r="G4" s="52"/>
      <c r="H4" s="89" t="s">
        <v>35</v>
      </c>
      <c r="I4" s="90" t="s">
        <v>36</v>
      </c>
      <c r="J4" s="49"/>
      <c r="K4" s="208" t="s">
        <v>37</v>
      </c>
      <c r="L4" s="203" t="s">
        <v>38</v>
      </c>
      <c r="M4" s="203" t="s">
        <v>39</v>
      </c>
      <c r="N4" s="203" t="s">
        <v>39</v>
      </c>
      <c r="O4" s="203" t="s">
        <v>40</v>
      </c>
      <c r="P4" s="202"/>
      <c r="Q4" s="202"/>
      <c r="R4" s="211" t="s">
        <v>57</v>
      </c>
      <c r="S4" s="211" t="s">
        <v>57</v>
      </c>
      <c r="T4" s="211" t="s">
        <v>59</v>
      </c>
      <c r="U4" s="211" t="s">
        <v>61</v>
      </c>
      <c r="V4" s="3"/>
    </row>
    <row r="5" spans="2:22" ht="11.25">
      <c r="B5" s="52"/>
      <c r="C5" s="87" t="s">
        <v>69</v>
      </c>
      <c r="D5" s="91" t="s">
        <v>70</v>
      </c>
      <c r="E5" s="92" t="s">
        <v>41</v>
      </c>
      <c r="F5" s="115" t="s">
        <v>42</v>
      </c>
      <c r="G5" s="92" t="s">
        <v>41</v>
      </c>
      <c r="H5" s="89" t="s">
        <v>42</v>
      </c>
      <c r="I5" s="84" t="s">
        <v>943</v>
      </c>
      <c r="J5" s="83"/>
      <c r="K5" s="208" t="s">
        <v>43</v>
      </c>
      <c r="L5" s="203" t="s">
        <v>44</v>
      </c>
      <c r="M5" s="203" t="s">
        <v>45</v>
      </c>
      <c r="N5" s="203" t="s">
        <v>46</v>
      </c>
      <c r="O5" s="203" t="s">
        <v>46</v>
      </c>
      <c r="P5" s="203" t="s">
        <v>47</v>
      </c>
      <c r="Q5" s="202"/>
      <c r="R5" s="211" t="s">
        <v>58</v>
      </c>
      <c r="S5" s="211" t="s">
        <v>58</v>
      </c>
      <c r="T5" s="211" t="s">
        <v>58</v>
      </c>
      <c r="U5" s="211" t="s">
        <v>62</v>
      </c>
      <c r="V5" s="3"/>
    </row>
    <row r="6" spans="1:22" ht="11.25">
      <c r="A6" s="2" t="s">
        <v>48</v>
      </c>
      <c r="B6" s="93" t="s">
        <v>49</v>
      </c>
      <c r="C6" s="94" t="s">
        <v>75</v>
      </c>
      <c r="D6" s="95" t="s">
        <v>76</v>
      </c>
      <c r="E6" s="96" t="s">
        <v>50</v>
      </c>
      <c r="F6" s="116" t="s">
        <v>51</v>
      </c>
      <c r="G6" s="96" t="s">
        <v>50</v>
      </c>
      <c r="H6" s="97" t="s">
        <v>51</v>
      </c>
      <c r="I6" s="98" t="s">
        <v>52</v>
      </c>
      <c r="J6" s="96" t="s">
        <v>53</v>
      </c>
      <c r="K6" s="209" t="s">
        <v>54</v>
      </c>
      <c r="L6" s="204" t="s">
        <v>943</v>
      </c>
      <c r="M6" s="204" t="s">
        <v>55</v>
      </c>
      <c r="N6" s="204" t="s">
        <v>56</v>
      </c>
      <c r="O6" s="204" t="s">
        <v>56</v>
      </c>
      <c r="P6" s="204" t="s">
        <v>54</v>
      </c>
      <c r="Q6" s="204" t="s">
        <v>53</v>
      </c>
      <c r="R6" s="211" t="s">
        <v>63</v>
      </c>
      <c r="S6" s="211" t="s">
        <v>911</v>
      </c>
      <c r="T6" s="211" t="s">
        <v>911</v>
      </c>
      <c r="U6" s="211" t="s">
        <v>911</v>
      </c>
      <c r="V6" s="3"/>
    </row>
    <row r="7" spans="1:22" ht="11.25">
      <c r="A7" s="70" t="s">
        <v>131</v>
      </c>
      <c r="B7" s="70" t="s">
        <v>960</v>
      </c>
      <c r="C7" s="71">
        <v>100858</v>
      </c>
      <c r="D7" s="71">
        <v>1</v>
      </c>
      <c r="E7" s="72">
        <v>101524160</v>
      </c>
      <c r="F7" s="117">
        <v>106396291</v>
      </c>
      <c r="G7" s="72"/>
      <c r="H7" s="72"/>
      <c r="I7" s="72">
        <v>13868149</v>
      </c>
      <c r="J7" s="72"/>
      <c r="K7" s="72"/>
      <c r="L7" s="72"/>
      <c r="M7" s="72"/>
      <c r="N7" s="205">
        <v>45744000</v>
      </c>
      <c r="O7" s="72"/>
      <c r="P7" s="72"/>
      <c r="Q7" s="72"/>
      <c r="R7" s="100">
        <v>101524.16</v>
      </c>
      <c r="S7" s="100">
        <v>106396.291</v>
      </c>
      <c r="T7" s="100">
        <v>13868.149</v>
      </c>
      <c r="U7" s="100">
        <f>+N7/1000</f>
        <v>45744</v>
      </c>
      <c r="V7" s="3"/>
    </row>
    <row r="8" spans="1:22" ht="11.25">
      <c r="A8" s="70" t="s">
        <v>131</v>
      </c>
      <c r="B8" s="70" t="s">
        <v>961</v>
      </c>
      <c r="C8" s="71">
        <v>100751</v>
      </c>
      <c r="D8" s="71">
        <v>1</v>
      </c>
      <c r="E8" s="72">
        <v>99674759</v>
      </c>
      <c r="F8" s="117">
        <v>103402480</v>
      </c>
      <c r="G8" s="72"/>
      <c r="H8" s="72"/>
      <c r="I8" s="72"/>
      <c r="J8" s="72">
        <v>4831153</v>
      </c>
      <c r="K8" s="72"/>
      <c r="L8" s="72"/>
      <c r="M8" s="72"/>
      <c r="N8" s="72"/>
      <c r="O8" s="72"/>
      <c r="P8" s="72"/>
      <c r="Q8" s="72"/>
      <c r="R8" s="100">
        <v>99674.759</v>
      </c>
      <c r="S8" s="100">
        <v>103402.48</v>
      </c>
      <c r="T8" s="100">
        <v>4831.153</v>
      </c>
      <c r="U8" s="100"/>
      <c r="V8" s="3"/>
    </row>
    <row r="9" spans="1:22" ht="11.25">
      <c r="A9" s="70" t="s">
        <v>131</v>
      </c>
      <c r="B9" s="70" t="s">
        <v>84</v>
      </c>
      <c r="C9" s="71">
        <v>100663</v>
      </c>
      <c r="D9" s="71">
        <v>1</v>
      </c>
      <c r="E9" s="72">
        <v>42340590</v>
      </c>
      <c r="F9" s="117">
        <v>47502381</v>
      </c>
      <c r="G9" s="72"/>
      <c r="H9" s="72"/>
      <c r="I9" s="72"/>
      <c r="J9" s="72">
        <v>140763607</v>
      </c>
      <c r="K9" s="72"/>
      <c r="L9" s="72"/>
      <c r="M9" s="72"/>
      <c r="N9" s="72"/>
      <c r="O9" s="72"/>
      <c r="P9" s="72"/>
      <c r="Q9" s="72"/>
      <c r="R9" s="100">
        <v>42340.59</v>
      </c>
      <c r="S9" s="100">
        <v>47502.381</v>
      </c>
      <c r="T9" s="100">
        <v>140763.607</v>
      </c>
      <c r="U9" s="100"/>
      <c r="V9" s="3"/>
    </row>
    <row r="10" spans="1:22" ht="11.25">
      <c r="A10" s="70" t="s">
        <v>131</v>
      </c>
      <c r="B10" s="70" t="s">
        <v>87</v>
      </c>
      <c r="C10" s="71">
        <v>100706</v>
      </c>
      <c r="D10" s="71">
        <v>2</v>
      </c>
      <c r="E10" s="72">
        <v>31228877</v>
      </c>
      <c r="F10" s="117">
        <v>32052326</v>
      </c>
      <c r="G10" s="72"/>
      <c r="H10" s="72"/>
      <c r="I10" s="72"/>
      <c r="J10" s="72">
        <v>4563475</v>
      </c>
      <c r="K10" s="72"/>
      <c r="L10" s="72"/>
      <c r="M10" s="72"/>
      <c r="N10" s="72"/>
      <c r="O10" s="72"/>
      <c r="P10" s="72"/>
      <c r="Q10" s="72"/>
      <c r="R10" s="100">
        <v>31228.877</v>
      </c>
      <c r="S10" s="100">
        <v>32052.326</v>
      </c>
      <c r="T10" s="100">
        <v>4563.475</v>
      </c>
      <c r="U10" s="100"/>
      <c r="V10" s="3"/>
    </row>
    <row r="11" spans="1:22" ht="11.25">
      <c r="A11" s="70" t="s">
        <v>131</v>
      </c>
      <c r="B11" s="70" t="s">
        <v>85</v>
      </c>
      <c r="C11" s="71">
        <v>100654</v>
      </c>
      <c r="D11" s="71">
        <v>3</v>
      </c>
      <c r="E11" s="72">
        <v>23903897</v>
      </c>
      <c r="F11" s="117">
        <v>25034242</v>
      </c>
      <c r="G11" s="72"/>
      <c r="H11" s="72"/>
      <c r="I11" s="72"/>
      <c r="J11" s="72"/>
      <c r="K11" s="72"/>
      <c r="L11" s="72"/>
      <c r="M11" s="72"/>
      <c r="N11" s="205">
        <v>2689000</v>
      </c>
      <c r="O11" s="72"/>
      <c r="P11" s="72"/>
      <c r="Q11" s="72"/>
      <c r="R11" s="100">
        <v>23903.897</v>
      </c>
      <c r="S11" s="100">
        <v>25034.242</v>
      </c>
      <c r="T11" s="100"/>
      <c r="U11" s="100">
        <f>+N11/1000</f>
        <v>2689</v>
      </c>
      <c r="V11" s="3"/>
    </row>
    <row r="12" spans="1:22" ht="11.25">
      <c r="A12" s="70" t="s">
        <v>131</v>
      </c>
      <c r="B12" s="70" t="s">
        <v>962</v>
      </c>
      <c r="C12" s="71">
        <v>101480</v>
      </c>
      <c r="D12" s="71">
        <v>3</v>
      </c>
      <c r="E12" s="72">
        <v>24712389</v>
      </c>
      <c r="F12" s="117">
        <v>25992413</v>
      </c>
      <c r="G12" s="72"/>
      <c r="H12" s="72"/>
      <c r="I12" s="72"/>
      <c r="J12" s="72"/>
      <c r="K12" s="72"/>
      <c r="L12" s="72"/>
      <c r="M12" s="72"/>
      <c r="N12" s="72"/>
      <c r="O12" s="72"/>
      <c r="P12" s="72"/>
      <c r="Q12" s="72"/>
      <c r="R12" s="100">
        <v>24712.389</v>
      </c>
      <c r="S12" s="100">
        <v>25992.413</v>
      </c>
      <c r="T12" s="100"/>
      <c r="U12" s="100"/>
      <c r="V12" s="3"/>
    </row>
    <row r="13" spans="1:22" ht="11.25">
      <c r="A13" s="70" t="s">
        <v>131</v>
      </c>
      <c r="B13" s="70" t="s">
        <v>88</v>
      </c>
      <c r="C13" s="71">
        <v>102094</v>
      </c>
      <c r="D13" s="71">
        <v>3</v>
      </c>
      <c r="E13" s="72">
        <v>28263734</v>
      </c>
      <c r="F13" s="117">
        <v>30135695</v>
      </c>
      <c r="G13" s="72"/>
      <c r="H13" s="72"/>
      <c r="I13" s="72"/>
      <c r="J13" s="72">
        <v>43108905</v>
      </c>
      <c r="K13" s="72"/>
      <c r="L13" s="72"/>
      <c r="M13" s="72"/>
      <c r="N13" s="72"/>
      <c r="O13" s="72"/>
      <c r="P13" s="72"/>
      <c r="Q13" s="72"/>
      <c r="R13" s="100">
        <v>28263.734</v>
      </c>
      <c r="S13" s="100">
        <v>30135.695</v>
      </c>
      <c r="T13" s="100">
        <v>43108.905</v>
      </c>
      <c r="U13" s="100"/>
      <c r="V13" s="3"/>
    </row>
    <row r="14" spans="1:22" ht="11.25">
      <c r="A14" s="70" t="s">
        <v>131</v>
      </c>
      <c r="B14" s="70" t="s">
        <v>89</v>
      </c>
      <c r="C14" s="71">
        <v>100830</v>
      </c>
      <c r="D14" s="71">
        <v>4</v>
      </c>
      <c r="E14" s="72">
        <v>16564534</v>
      </c>
      <c r="F14" s="117">
        <v>17357545</v>
      </c>
      <c r="G14" s="72"/>
      <c r="H14" s="72"/>
      <c r="I14" s="72"/>
      <c r="J14" s="72"/>
      <c r="K14" s="72"/>
      <c r="L14" s="72"/>
      <c r="M14" s="72"/>
      <c r="N14" s="72"/>
      <c r="O14" s="72"/>
      <c r="P14" s="72"/>
      <c r="Q14" s="72"/>
      <c r="R14" s="100">
        <v>16564.534</v>
      </c>
      <c r="S14" s="100">
        <v>17357.545</v>
      </c>
      <c r="T14" s="100"/>
      <c r="U14" s="100"/>
      <c r="V14" s="3"/>
    </row>
    <row r="15" spans="1:22" ht="11.25">
      <c r="A15" s="70" t="s">
        <v>131</v>
      </c>
      <c r="B15" s="70" t="s">
        <v>90</v>
      </c>
      <c r="C15" s="71">
        <v>102368</v>
      </c>
      <c r="D15" s="71">
        <v>4</v>
      </c>
      <c r="E15" s="72">
        <v>19535045</v>
      </c>
      <c r="F15" s="117">
        <v>20517867</v>
      </c>
      <c r="G15" s="72"/>
      <c r="H15" s="72"/>
      <c r="I15" s="72"/>
      <c r="J15" s="72"/>
      <c r="K15" s="72"/>
      <c r="L15" s="72"/>
      <c r="M15" s="72"/>
      <c r="N15" s="72"/>
      <c r="O15" s="72"/>
      <c r="P15" s="72"/>
      <c r="Q15" s="72"/>
      <c r="R15" s="100">
        <v>19535.045</v>
      </c>
      <c r="S15" s="100">
        <v>20517.867</v>
      </c>
      <c r="T15" s="100"/>
      <c r="U15" s="100"/>
      <c r="V15" s="3"/>
    </row>
    <row r="16" spans="1:22" ht="11.25">
      <c r="A16" s="70" t="s">
        <v>131</v>
      </c>
      <c r="B16" s="70" t="s">
        <v>91</v>
      </c>
      <c r="C16" s="71">
        <v>101709</v>
      </c>
      <c r="D16" s="71">
        <v>4</v>
      </c>
      <c r="E16" s="72">
        <v>13075681</v>
      </c>
      <c r="F16" s="117">
        <v>13775048</v>
      </c>
      <c r="G16" s="72"/>
      <c r="H16" s="72"/>
      <c r="I16" s="72"/>
      <c r="J16" s="72"/>
      <c r="K16" s="72"/>
      <c r="L16" s="72"/>
      <c r="M16" s="72"/>
      <c r="N16" s="72"/>
      <c r="O16" s="72"/>
      <c r="P16" s="72"/>
      <c r="Q16" s="72"/>
      <c r="R16" s="100">
        <v>13075.681</v>
      </c>
      <c r="S16" s="100">
        <v>13775.048</v>
      </c>
      <c r="T16" s="100"/>
      <c r="U16" s="100"/>
      <c r="V16" s="3"/>
    </row>
    <row r="17" spans="1:22" ht="11.25">
      <c r="A17" s="70" t="s">
        <v>131</v>
      </c>
      <c r="B17" s="70" t="s">
        <v>95</v>
      </c>
      <c r="C17" s="71">
        <v>101879</v>
      </c>
      <c r="D17" s="71">
        <v>4</v>
      </c>
      <c r="E17" s="72">
        <v>18431574</v>
      </c>
      <c r="F17" s="117">
        <v>19311687</v>
      </c>
      <c r="G17" s="72"/>
      <c r="H17" s="72"/>
      <c r="I17" s="72"/>
      <c r="J17" s="72"/>
      <c r="K17" s="72"/>
      <c r="L17" s="72"/>
      <c r="M17" s="72"/>
      <c r="N17" s="72"/>
      <c r="O17" s="72"/>
      <c r="P17" s="72"/>
      <c r="Q17" s="72"/>
      <c r="R17" s="100">
        <v>18431.574</v>
      </c>
      <c r="S17" s="100">
        <v>19311.687</v>
      </c>
      <c r="T17" s="100"/>
      <c r="U17" s="100"/>
      <c r="V17" s="3"/>
    </row>
    <row r="18" spans="1:22" ht="11.25">
      <c r="A18" s="70" t="s">
        <v>131</v>
      </c>
      <c r="B18" s="70" t="s">
        <v>963</v>
      </c>
      <c r="C18" s="71">
        <v>100724</v>
      </c>
      <c r="D18" s="71">
        <v>5</v>
      </c>
      <c r="E18" s="72">
        <v>25821470</v>
      </c>
      <c r="F18" s="117">
        <v>27100453</v>
      </c>
      <c r="G18" s="72"/>
      <c r="H18" s="72"/>
      <c r="I18" s="72"/>
      <c r="J18" s="72"/>
      <c r="K18" s="72"/>
      <c r="L18" s="72"/>
      <c r="M18" s="72"/>
      <c r="N18" s="72"/>
      <c r="O18" s="72"/>
      <c r="P18" s="72"/>
      <c r="Q18" s="72"/>
      <c r="R18" s="100">
        <v>25821.47</v>
      </c>
      <c r="S18" s="100">
        <v>27100.453</v>
      </c>
      <c r="T18" s="100"/>
      <c r="U18" s="100"/>
      <c r="V18" s="3"/>
    </row>
    <row r="19" spans="1:22" ht="11.25">
      <c r="A19" s="70" t="s">
        <v>131</v>
      </c>
      <c r="B19" s="70" t="s">
        <v>93</v>
      </c>
      <c r="C19" s="71">
        <v>102322</v>
      </c>
      <c r="D19" s="71">
        <v>5</v>
      </c>
      <c r="E19" s="72">
        <v>4459328</v>
      </c>
      <c r="F19" s="117">
        <v>5365403</v>
      </c>
      <c r="G19" s="72"/>
      <c r="H19" s="72"/>
      <c r="I19" s="72"/>
      <c r="J19" s="72"/>
      <c r="K19" s="72"/>
      <c r="L19" s="72"/>
      <c r="M19" s="72"/>
      <c r="N19" s="72"/>
      <c r="O19" s="72"/>
      <c r="P19" s="72"/>
      <c r="Q19" s="72"/>
      <c r="R19" s="100">
        <v>4459.328</v>
      </c>
      <c r="S19" s="100">
        <v>5365.403</v>
      </c>
      <c r="T19" s="100"/>
      <c r="U19" s="100"/>
      <c r="V19" s="3"/>
    </row>
    <row r="20" spans="1:22" ht="11.25">
      <c r="A20" s="70" t="s">
        <v>131</v>
      </c>
      <c r="B20" s="70" t="s">
        <v>964</v>
      </c>
      <c r="C20" s="71">
        <v>102368</v>
      </c>
      <c r="D20" s="71">
        <v>5</v>
      </c>
      <c r="E20" s="72">
        <v>4348939</v>
      </c>
      <c r="F20" s="117">
        <v>5880593</v>
      </c>
      <c r="G20" s="72"/>
      <c r="H20" s="72"/>
      <c r="I20" s="72"/>
      <c r="J20" s="72"/>
      <c r="K20" s="72"/>
      <c r="L20" s="72"/>
      <c r="M20" s="72"/>
      <c r="N20" s="72"/>
      <c r="O20" s="72"/>
      <c r="P20" s="72"/>
      <c r="Q20" s="72"/>
      <c r="R20" s="100">
        <v>4348.939</v>
      </c>
      <c r="S20" s="100">
        <v>5880.593</v>
      </c>
      <c r="T20" s="100"/>
      <c r="U20" s="100"/>
      <c r="V20" s="3"/>
    </row>
    <row r="21" spans="1:22" ht="11.25">
      <c r="A21" s="70" t="s">
        <v>131</v>
      </c>
      <c r="B21" s="70" t="s">
        <v>96</v>
      </c>
      <c r="C21" s="71">
        <v>101587</v>
      </c>
      <c r="D21" s="71">
        <v>5</v>
      </c>
      <c r="E21" s="72">
        <v>8074419</v>
      </c>
      <c r="F21" s="117">
        <v>8459976</v>
      </c>
      <c r="G21" s="72"/>
      <c r="H21" s="72"/>
      <c r="I21" s="72"/>
      <c r="J21" s="72"/>
      <c r="K21" s="72"/>
      <c r="L21" s="72"/>
      <c r="M21" s="72"/>
      <c r="N21" s="72"/>
      <c r="O21" s="72"/>
      <c r="P21" s="72"/>
      <c r="Q21" s="72"/>
      <c r="R21" s="100">
        <v>8074.419</v>
      </c>
      <c r="S21" s="100">
        <v>8459.976</v>
      </c>
      <c r="T21" s="100"/>
      <c r="U21" s="100"/>
      <c r="V21" s="3"/>
    </row>
    <row r="22" spans="1:22" ht="11.25">
      <c r="A22" s="70" t="s">
        <v>131</v>
      </c>
      <c r="B22" s="70" t="s">
        <v>965</v>
      </c>
      <c r="C22" s="71">
        <v>100812</v>
      </c>
      <c r="D22" s="71">
        <v>6</v>
      </c>
      <c r="E22" s="72">
        <v>8313690</v>
      </c>
      <c r="F22" s="117">
        <v>7885731</v>
      </c>
      <c r="G22" s="72"/>
      <c r="H22" s="72"/>
      <c r="I22" s="72"/>
      <c r="J22" s="72"/>
      <c r="K22" s="72"/>
      <c r="L22" s="72"/>
      <c r="M22" s="72"/>
      <c r="N22" s="72"/>
      <c r="O22" s="72"/>
      <c r="P22" s="72"/>
      <c r="Q22" s="72"/>
      <c r="R22" s="100">
        <v>8313.69</v>
      </c>
      <c r="S22" s="100">
        <v>7885.731</v>
      </c>
      <c r="T22" s="100"/>
      <c r="U22" s="100"/>
      <c r="V22" s="3"/>
    </row>
    <row r="23" spans="1:22" ht="11.25">
      <c r="A23" s="70" t="s">
        <v>131</v>
      </c>
      <c r="B23" s="70" t="s">
        <v>98</v>
      </c>
      <c r="C23" s="71">
        <v>101949</v>
      </c>
      <c r="D23" s="71">
        <v>7</v>
      </c>
      <c r="E23" s="72">
        <v>4907017</v>
      </c>
      <c r="F23" s="117">
        <v>5021053</v>
      </c>
      <c r="G23" s="72"/>
      <c r="H23" s="72"/>
      <c r="I23" s="72"/>
      <c r="J23" s="72"/>
      <c r="K23" s="72"/>
      <c r="L23" s="72"/>
      <c r="M23" s="72"/>
      <c r="N23" s="72"/>
      <c r="O23" s="72"/>
      <c r="P23" s="72"/>
      <c r="Q23" s="72"/>
      <c r="R23" s="100">
        <v>4907.017</v>
      </c>
      <c r="S23" s="100">
        <v>5021.053</v>
      </c>
      <c r="T23" s="100"/>
      <c r="U23" s="100"/>
      <c r="V23" s="3"/>
    </row>
    <row r="24" spans="1:22" ht="11.25">
      <c r="A24" s="70" t="s">
        <v>131</v>
      </c>
      <c r="B24" s="70" t="s">
        <v>99</v>
      </c>
      <c r="C24" s="71">
        <v>9134</v>
      </c>
      <c r="D24" s="71">
        <v>7</v>
      </c>
      <c r="E24" s="72">
        <v>11445315</v>
      </c>
      <c r="F24" s="117">
        <v>11962376</v>
      </c>
      <c r="G24" s="72"/>
      <c r="H24" s="72"/>
      <c r="I24" s="72"/>
      <c r="J24" s="72"/>
      <c r="K24" s="72"/>
      <c r="L24" s="72"/>
      <c r="M24" s="72"/>
      <c r="N24" s="72"/>
      <c r="O24" s="72"/>
      <c r="P24" s="72"/>
      <c r="Q24" s="72"/>
      <c r="R24" s="100">
        <v>11445.315</v>
      </c>
      <c r="S24" s="100">
        <v>11962.376</v>
      </c>
      <c r="T24" s="100"/>
      <c r="U24" s="100"/>
      <c r="V24" s="3"/>
    </row>
    <row r="25" spans="1:22" ht="11.25">
      <c r="A25" s="70" t="s">
        <v>131</v>
      </c>
      <c r="B25" s="70" t="s">
        <v>100</v>
      </c>
      <c r="C25" s="71">
        <v>102030</v>
      </c>
      <c r="D25" s="71">
        <v>7</v>
      </c>
      <c r="E25" s="72">
        <v>10866029</v>
      </c>
      <c r="F25" s="117">
        <v>11331153</v>
      </c>
      <c r="G25" s="72"/>
      <c r="H25" s="72"/>
      <c r="I25" s="72"/>
      <c r="J25" s="72"/>
      <c r="K25" s="72"/>
      <c r="L25" s="72"/>
      <c r="M25" s="72"/>
      <c r="N25" s="72"/>
      <c r="O25" s="72"/>
      <c r="P25" s="72"/>
      <c r="Q25" s="72"/>
      <c r="R25" s="100">
        <v>10866.029</v>
      </c>
      <c r="S25" s="100">
        <v>11331.153</v>
      </c>
      <c r="T25" s="100"/>
      <c r="U25" s="100"/>
      <c r="V25" s="3"/>
    </row>
    <row r="26" spans="1:22" ht="11.25">
      <c r="A26" s="70" t="s">
        <v>131</v>
      </c>
      <c r="B26" s="70" t="s">
        <v>101</v>
      </c>
      <c r="C26" s="71">
        <v>100760</v>
      </c>
      <c r="D26" s="71">
        <v>7</v>
      </c>
      <c r="E26" s="72">
        <v>5249228</v>
      </c>
      <c r="F26" s="117">
        <v>5480350</v>
      </c>
      <c r="G26" s="72"/>
      <c r="H26" s="72"/>
      <c r="I26" s="72"/>
      <c r="J26" s="72"/>
      <c r="K26" s="72"/>
      <c r="L26" s="72"/>
      <c r="M26" s="72"/>
      <c r="N26" s="72"/>
      <c r="O26" s="72"/>
      <c r="P26" s="72"/>
      <c r="Q26" s="72"/>
      <c r="R26" s="100">
        <v>5249.228</v>
      </c>
      <c r="S26" s="100">
        <v>5480.35</v>
      </c>
      <c r="T26" s="100"/>
      <c r="U26" s="100"/>
      <c r="V26" s="3"/>
    </row>
    <row r="27" spans="1:22" ht="11.25">
      <c r="A27" s="70" t="s">
        <v>131</v>
      </c>
      <c r="B27" s="70" t="s">
        <v>966</v>
      </c>
      <c r="C27" s="71">
        <v>101028</v>
      </c>
      <c r="D27" s="71">
        <v>7</v>
      </c>
      <c r="E27" s="72">
        <v>3831743</v>
      </c>
      <c r="F27" s="117">
        <v>4029132</v>
      </c>
      <c r="G27" s="72"/>
      <c r="H27" s="72"/>
      <c r="I27" s="72"/>
      <c r="J27" s="72"/>
      <c r="K27" s="72"/>
      <c r="L27" s="72"/>
      <c r="M27" s="72"/>
      <c r="N27" s="72"/>
      <c r="O27" s="72"/>
      <c r="P27" s="72"/>
      <c r="Q27" s="72"/>
      <c r="R27" s="100">
        <v>3831.743</v>
      </c>
      <c r="S27" s="100">
        <v>4029.132</v>
      </c>
      <c r="T27" s="100"/>
      <c r="U27" s="100"/>
      <c r="V27" s="3"/>
    </row>
    <row r="28" spans="1:22" ht="11.25">
      <c r="A28" s="70" t="s">
        <v>131</v>
      </c>
      <c r="B28" s="70" t="s">
        <v>967</v>
      </c>
      <c r="C28" s="71">
        <v>101143</v>
      </c>
      <c r="D28" s="71">
        <v>7</v>
      </c>
      <c r="E28" s="72">
        <v>4111199</v>
      </c>
      <c r="F28" s="117">
        <v>4419659</v>
      </c>
      <c r="G28" s="72"/>
      <c r="H28" s="72"/>
      <c r="I28" s="72"/>
      <c r="J28" s="72"/>
      <c r="K28" s="72"/>
      <c r="L28" s="72"/>
      <c r="M28" s="72"/>
      <c r="N28" s="72"/>
      <c r="O28" s="72"/>
      <c r="P28" s="72"/>
      <c r="Q28" s="72"/>
      <c r="R28" s="100">
        <v>4111.199</v>
      </c>
      <c r="S28" s="100">
        <v>4419.659</v>
      </c>
      <c r="T28" s="100"/>
      <c r="U28" s="100"/>
      <c r="V28" s="3"/>
    </row>
    <row r="29" spans="1:22" ht="11.25">
      <c r="A29" s="70" t="s">
        <v>131</v>
      </c>
      <c r="B29" s="70" t="s">
        <v>104</v>
      </c>
      <c r="C29" s="71">
        <v>101240</v>
      </c>
      <c r="D29" s="71">
        <v>7</v>
      </c>
      <c r="E29" s="72">
        <v>12762432</v>
      </c>
      <c r="F29" s="117">
        <v>13455730</v>
      </c>
      <c r="G29" s="72"/>
      <c r="H29" s="72"/>
      <c r="I29" s="72"/>
      <c r="J29" s="72"/>
      <c r="K29" s="72"/>
      <c r="L29" s="72"/>
      <c r="M29" s="72"/>
      <c r="N29" s="72"/>
      <c r="O29" s="72"/>
      <c r="P29" s="72"/>
      <c r="Q29" s="72"/>
      <c r="R29" s="100">
        <v>12762.432</v>
      </c>
      <c r="S29" s="100">
        <v>13455.73</v>
      </c>
      <c r="T29" s="100"/>
      <c r="U29" s="100"/>
      <c r="V29" s="3"/>
    </row>
    <row r="30" spans="1:22" ht="11.25">
      <c r="A30" s="70" t="s">
        <v>131</v>
      </c>
      <c r="B30" s="70" t="s">
        <v>106</v>
      </c>
      <c r="C30" s="71">
        <v>101286</v>
      </c>
      <c r="D30" s="71">
        <v>7</v>
      </c>
      <c r="E30" s="72">
        <v>8403646</v>
      </c>
      <c r="F30" s="117">
        <v>11443561</v>
      </c>
      <c r="G30" s="72"/>
      <c r="H30" s="72"/>
      <c r="I30" s="72"/>
      <c r="J30" s="72"/>
      <c r="K30" s="72"/>
      <c r="L30" s="72"/>
      <c r="M30" s="72"/>
      <c r="N30" s="72"/>
      <c r="O30" s="72"/>
      <c r="P30" s="72"/>
      <c r="Q30" s="72"/>
      <c r="R30" s="100">
        <v>8403.646</v>
      </c>
      <c r="S30" s="100">
        <v>11443.561</v>
      </c>
      <c r="T30" s="100"/>
      <c r="U30" s="100"/>
      <c r="V30" s="3"/>
    </row>
    <row r="31" spans="1:22" ht="11.25">
      <c r="A31" s="70" t="s">
        <v>131</v>
      </c>
      <c r="B31" s="70" t="s">
        <v>105</v>
      </c>
      <c r="C31" s="71">
        <v>131301</v>
      </c>
      <c r="D31" s="71">
        <v>7</v>
      </c>
      <c r="E31" s="72">
        <v>5104692</v>
      </c>
      <c r="F31" s="117">
        <v>5382231</v>
      </c>
      <c r="G31" s="72"/>
      <c r="H31" s="72"/>
      <c r="I31" s="72"/>
      <c r="J31" s="72"/>
      <c r="K31" s="72"/>
      <c r="L31" s="72"/>
      <c r="M31" s="72"/>
      <c r="N31" s="72"/>
      <c r="O31" s="72"/>
      <c r="P31" s="72"/>
      <c r="Q31" s="72"/>
      <c r="R31" s="100">
        <v>5104.692</v>
      </c>
      <c r="S31" s="100">
        <v>5382.231</v>
      </c>
      <c r="T31" s="100"/>
      <c r="U31" s="100"/>
      <c r="V31" s="3"/>
    </row>
    <row r="32" spans="1:22" ht="11.25">
      <c r="A32" s="70" t="s">
        <v>131</v>
      </c>
      <c r="B32" s="70" t="s">
        <v>107</v>
      </c>
      <c r="C32" s="71">
        <v>101161</v>
      </c>
      <c r="D32" s="71">
        <v>7</v>
      </c>
      <c r="E32" s="72">
        <v>6446099</v>
      </c>
      <c r="F32" s="117">
        <v>6693185</v>
      </c>
      <c r="G32" s="72"/>
      <c r="H32" s="72"/>
      <c r="I32" s="72"/>
      <c r="J32" s="72"/>
      <c r="K32" s="72"/>
      <c r="L32" s="72"/>
      <c r="M32" s="72"/>
      <c r="N32" s="72"/>
      <c r="O32" s="72"/>
      <c r="P32" s="72"/>
      <c r="Q32" s="72"/>
      <c r="R32" s="100">
        <v>6446.099</v>
      </c>
      <c r="S32" s="100">
        <v>6693.185</v>
      </c>
      <c r="T32" s="100"/>
      <c r="U32" s="100"/>
      <c r="V32" s="3"/>
    </row>
    <row r="33" spans="1:22" ht="11.25">
      <c r="A33" s="70" t="s">
        <v>131</v>
      </c>
      <c r="B33" s="70" t="s">
        <v>108</v>
      </c>
      <c r="C33" s="71">
        <v>101499</v>
      </c>
      <c r="D33" s="71">
        <v>7</v>
      </c>
      <c r="E33" s="72">
        <v>4844311</v>
      </c>
      <c r="F33" s="117">
        <v>5081619</v>
      </c>
      <c r="G33" s="72"/>
      <c r="H33" s="72"/>
      <c r="I33" s="72"/>
      <c r="J33" s="72"/>
      <c r="K33" s="72"/>
      <c r="L33" s="72"/>
      <c r="M33" s="72"/>
      <c r="N33" s="72"/>
      <c r="O33" s="72"/>
      <c r="P33" s="72"/>
      <c r="Q33" s="72"/>
      <c r="R33" s="100">
        <v>4844.311</v>
      </c>
      <c r="S33" s="100">
        <v>5081.619</v>
      </c>
      <c r="T33" s="100"/>
      <c r="U33" s="100"/>
      <c r="V33" s="3"/>
    </row>
    <row r="34" spans="1:22" ht="11.25">
      <c r="A34" s="70" t="s">
        <v>131</v>
      </c>
      <c r="B34" s="70" t="s">
        <v>109</v>
      </c>
      <c r="C34" s="71">
        <v>101505</v>
      </c>
      <c r="D34" s="71">
        <v>7</v>
      </c>
      <c r="E34" s="72">
        <v>11836155</v>
      </c>
      <c r="F34" s="117">
        <v>12477934</v>
      </c>
      <c r="G34" s="72"/>
      <c r="H34" s="72"/>
      <c r="I34" s="72"/>
      <c r="J34" s="72"/>
      <c r="K34" s="72"/>
      <c r="L34" s="72"/>
      <c r="M34" s="72"/>
      <c r="N34" s="72"/>
      <c r="O34" s="72"/>
      <c r="P34" s="72"/>
      <c r="Q34" s="72"/>
      <c r="R34" s="100">
        <v>11836.155</v>
      </c>
      <c r="S34" s="100">
        <v>12477.934</v>
      </c>
      <c r="T34" s="100"/>
      <c r="U34" s="100"/>
      <c r="V34" s="3"/>
    </row>
    <row r="35" spans="1:22" ht="11.25">
      <c r="A35" s="70" t="s">
        <v>131</v>
      </c>
      <c r="B35" s="70" t="s">
        <v>968</v>
      </c>
      <c r="C35" s="71">
        <v>101514</v>
      </c>
      <c r="D35" s="71">
        <v>7</v>
      </c>
      <c r="E35" s="72">
        <v>13141132</v>
      </c>
      <c r="F35" s="117">
        <v>13948360</v>
      </c>
      <c r="G35" s="72"/>
      <c r="H35" s="72"/>
      <c r="I35" s="72"/>
      <c r="J35" s="72"/>
      <c r="K35" s="72"/>
      <c r="L35" s="72"/>
      <c r="M35" s="72"/>
      <c r="N35" s="72"/>
      <c r="O35" s="72"/>
      <c r="P35" s="72"/>
      <c r="Q35" s="72"/>
      <c r="R35" s="100">
        <v>13141.132</v>
      </c>
      <c r="S35" s="100">
        <v>13948.36</v>
      </c>
      <c r="T35" s="100"/>
      <c r="U35" s="100"/>
      <c r="V35" s="3"/>
    </row>
    <row r="36" spans="1:22" ht="11.25">
      <c r="A36" s="70" t="s">
        <v>131</v>
      </c>
      <c r="B36" s="70" t="s">
        <v>969</v>
      </c>
      <c r="C36" s="71">
        <v>101569</v>
      </c>
      <c r="D36" s="71">
        <v>7</v>
      </c>
      <c r="E36" s="72">
        <v>6204734</v>
      </c>
      <c r="F36" s="117">
        <v>6515226</v>
      </c>
      <c r="G36" s="72"/>
      <c r="H36" s="72"/>
      <c r="I36" s="72"/>
      <c r="J36" s="72"/>
      <c r="K36" s="72"/>
      <c r="L36" s="72"/>
      <c r="M36" s="72"/>
      <c r="N36" s="72"/>
      <c r="O36" s="72"/>
      <c r="P36" s="72"/>
      <c r="Q36" s="72"/>
      <c r="R36" s="100">
        <v>6204.734</v>
      </c>
      <c r="S36" s="100">
        <v>6515.226</v>
      </c>
      <c r="T36" s="100"/>
      <c r="U36" s="100"/>
      <c r="V36" s="3"/>
    </row>
    <row r="37" spans="1:22" ht="11.25">
      <c r="A37" s="70" t="s">
        <v>131</v>
      </c>
      <c r="B37" s="70" t="s">
        <v>970</v>
      </c>
      <c r="C37" s="71">
        <v>101602</v>
      </c>
      <c r="D37" s="71">
        <v>7</v>
      </c>
      <c r="E37" s="72">
        <v>2842642</v>
      </c>
      <c r="F37" s="117">
        <v>2943117</v>
      </c>
      <c r="G37" s="72"/>
      <c r="H37" s="72"/>
      <c r="I37" s="72"/>
      <c r="J37" s="72"/>
      <c r="K37" s="72"/>
      <c r="L37" s="72"/>
      <c r="M37" s="72"/>
      <c r="N37" s="72"/>
      <c r="O37" s="72"/>
      <c r="P37" s="72"/>
      <c r="Q37" s="72"/>
      <c r="R37" s="100">
        <v>2842.642</v>
      </c>
      <c r="S37" s="100">
        <v>2943.117</v>
      </c>
      <c r="T37" s="100"/>
      <c r="U37" s="100"/>
      <c r="V37" s="3"/>
    </row>
    <row r="38" spans="1:22" ht="11.25">
      <c r="A38" s="70" t="s">
        <v>131</v>
      </c>
      <c r="B38" s="70" t="s">
        <v>971</v>
      </c>
      <c r="C38" s="71">
        <v>101897</v>
      </c>
      <c r="D38" s="71">
        <v>7</v>
      </c>
      <c r="E38" s="72">
        <v>3969402</v>
      </c>
      <c r="F38" s="117">
        <v>4205372</v>
      </c>
      <c r="G38" s="72"/>
      <c r="H38" s="72"/>
      <c r="I38" s="72"/>
      <c r="J38" s="72"/>
      <c r="K38" s="72"/>
      <c r="L38" s="72"/>
      <c r="M38" s="72"/>
      <c r="N38" s="72"/>
      <c r="O38" s="72"/>
      <c r="P38" s="72"/>
      <c r="Q38" s="72"/>
      <c r="R38" s="100">
        <v>3969.402</v>
      </c>
      <c r="S38" s="100">
        <v>4205.372</v>
      </c>
      <c r="T38" s="100"/>
      <c r="U38" s="100"/>
      <c r="V38" s="3"/>
    </row>
    <row r="39" spans="1:22" ht="11.25">
      <c r="A39" s="70" t="s">
        <v>131</v>
      </c>
      <c r="B39" s="70" t="s">
        <v>972</v>
      </c>
      <c r="C39" s="71">
        <v>101903</v>
      </c>
      <c r="D39" s="71">
        <v>7</v>
      </c>
      <c r="E39" s="72">
        <v>8257085</v>
      </c>
      <c r="F39" s="117">
        <v>8628730</v>
      </c>
      <c r="G39" s="72"/>
      <c r="H39" s="72"/>
      <c r="I39" s="72"/>
      <c r="J39" s="72"/>
      <c r="K39" s="72"/>
      <c r="L39" s="72"/>
      <c r="M39" s="72"/>
      <c r="N39" s="72"/>
      <c r="O39" s="72"/>
      <c r="P39" s="72"/>
      <c r="Q39" s="72"/>
      <c r="R39" s="100">
        <v>8257.085</v>
      </c>
      <c r="S39" s="100">
        <v>8628.73</v>
      </c>
      <c r="T39" s="100"/>
      <c r="U39" s="100"/>
      <c r="V39" s="3"/>
    </row>
    <row r="40" spans="1:22" ht="11.25">
      <c r="A40" s="70" t="s">
        <v>131</v>
      </c>
      <c r="B40" s="70" t="s">
        <v>115</v>
      </c>
      <c r="C40" s="71">
        <v>102067</v>
      </c>
      <c r="D40" s="71">
        <v>7</v>
      </c>
      <c r="E40" s="72">
        <v>12630284</v>
      </c>
      <c r="F40" s="117">
        <v>12996895</v>
      </c>
      <c r="G40" s="72"/>
      <c r="H40" s="72"/>
      <c r="I40" s="72"/>
      <c r="J40" s="72"/>
      <c r="K40" s="72"/>
      <c r="L40" s="72"/>
      <c r="M40" s="72"/>
      <c r="N40" s="72"/>
      <c r="O40" s="72"/>
      <c r="P40" s="72"/>
      <c r="Q40" s="72"/>
      <c r="R40" s="100">
        <v>12630.284</v>
      </c>
      <c r="S40" s="100">
        <v>12996.895</v>
      </c>
      <c r="T40" s="100"/>
      <c r="U40" s="100"/>
      <c r="V40" s="3"/>
    </row>
    <row r="41" spans="1:22" ht="11.25">
      <c r="A41" s="70" t="s">
        <v>131</v>
      </c>
      <c r="B41" s="70" t="s">
        <v>973</v>
      </c>
      <c r="C41" s="71">
        <v>101736</v>
      </c>
      <c r="D41" s="71">
        <v>7</v>
      </c>
      <c r="E41" s="72"/>
      <c r="F41" s="117"/>
      <c r="G41" s="72"/>
      <c r="H41" s="72"/>
      <c r="I41" s="72"/>
      <c r="J41" s="72"/>
      <c r="K41" s="72"/>
      <c r="L41" s="72"/>
      <c r="M41" s="72"/>
      <c r="N41" s="72"/>
      <c r="O41" s="72"/>
      <c r="P41" s="72"/>
      <c r="Q41" s="72"/>
      <c r="R41" s="100"/>
      <c r="S41" s="100"/>
      <c r="T41" s="100"/>
      <c r="U41" s="100"/>
      <c r="V41" s="3"/>
    </row>
    <row r="42" spans="1:22" ht="11.25">
      <c r="A42" s="70" t="s">
        <v>131</v>
      </c>
      <c r="B42" s="70" t="s">
        <v>974</v>
      </c>
      <c r="C42" s="71">
        <v>102076</v>
      </c>
      <c r="D42" s="71">
        <v>7</v>
      </c>
      <c r="E42" s="72">
        <v>4028372</v>
      </c>
      <c r="F42" s="117">
        <v>4199630</v>
      </c>
      <c r="G42" s="72"/>
      <c r="H42" s="72"/>
      <c r="I42" s="72"/>
      <c r="J42" s="72"/>
      <c r="K42" s="72"/>
      <c r="L42" s="72"/>
      <c r="M42" s="72"/>
      <c r="N42" s="72"/>
      <c r="O42" s="72"/>
      <c r="P42" s="72"/>
      <c r="Q42" s="72"/>
      <c r="R42" s="100">
        <v>4028.372</v>
      </c>
      <c r="S42" s="100">
        <v>4199.63</v>
      </c>
      <c r="T42" s="100"/>
      <c r="U42" s="100"/>
      <c r="V42" s="3"/>
    </row>
    <row r="43" spans="1:22" ht="11.25">
      <c r="A43" s="70" t="s">
        <v>131</v>
      </c>
      <c r="B43" s="70" t="s">
        <v>118</v>
      </c>
      <c r="C43" s="71">
        <v>251260</v>
      </c>
      <c r="D43" s="71">
        <v>7</v>
      </c>
      <c r="E43" s="72">
        <v>9103980</v>
      </c>
      <c r="F43" s="117">
        <v>9415615</v>
      </c>
      <c r="G43" s="72"/>
      <c r="H43" s="72"/>
      <c r="I43" s="72"/>
      <c r="J43" s="72"/>
      <c r="K43" s="72"/>
      <c r="L43" s="72"/>
      <c r="M43" s="72"/>
      <c r="N43" s="72"/>
      <c r="O43" s="72"/>
      <c r="P43" s="72"/>
      <c r="Q43" s="72"/>
      <c r="R43" s="100">
        <v>9103.98</v>
      </c>
      <c r="S43" s="100">
        <v>9415.615</v>
      </c>
      <c r="T43" s="100"/>
      <c r="U43" s="100"/>
      <c r="V43" s="3"/>
    </row>
    <row r="44" spans="1:22" ht="11.25">
      <c r="A44" s="70" t="s">
        <v>131</v>
      </c>
      <c r="B44" s="70" t="s">
        <v>120</v>
      </c>
      <c r="C44" s="71">
        <v>102410</v>
      </c>
      <c r="D44" s="71">
        <v>7</v>
      </c>
      <c r="E44" s="72"/>
      <c r="F44" s="117"/>
      <c r="G44" s="72"/>
      <c r="H44" s="72"/>
      <c r="I44" s="72"/>
      <c r="J44" s="72"/>
      <c r="K44" s="72"/>
      <c r="L44" s="72"/>
      <c r="M44" s="72"/>
      <c r="N44" s="72"/>
      <c r="O44" s="72"/>
      <c r="P44" s="72"/>
      <c r="Q44" s="72"/>
      <c r="R44" s="100"/>
      <c r="S44" s="100"/>
      <c r="T44" s="100"/>
      <c r="U44" s="100"/>
      <c r="V44" s="3"/>
    </row>
    <row r="45" spans="1:22" ht="11.25">
      <c r="A45" s="70" t="s">
        <v>131</v>
      </c>
      <c r="B45" s="70" t="s">
        <v>119</v>
      </c>
      <c r="C45" s="71">
        <v>101295</v>
      </c>
      <c r="D45" s="71">
        <v>7</v>
      </c>
      <c r="E45" s="72">
        <v>11259165</v>
      </c>
      <c r="F45" s="117">
        <v>11566519</v>
      </c>
      <c r="G45" s="72"/>
      <c r="H45" s="72"/>
      <c r="I45" s="72"/>
      <c r="J45" s="72"/>
      <c r="K45" s="72"/>
      <c r="L45" s="72"/>
      <c r="M45" s="72"/>
      <c r="N45" s="72"/>
      <c r="O45" s="72"/>
      <c r="P45" s="72"/>
      <c r="Q45" s="72"/>
      <c r="R45" s="100">
        <v>11259.165</v>
      </c>
      <c r="S45" s="100">
        <v>11566.519</v>
      </c>
      <c r="T45" s="100"/>
      <c r="U45" s="100"/>
      <c r="V45" s="3"/>
    </row>
    <row r="46" spans="1:22" ht="11.25">
      <c r="A46" s="70" t="s">
        <v>131</v>
      </c>
      <c r="B46" s="70" t="s">
        <v>975</v>
      </c>
      <c r="C46" s="71">
        <v>100672</v>
      </c>
      <c r="D46" s="71">
        <v>8</v>
      </c>
      <c r="E46" s="72">
        <v>2442677</v>
      </c>
      <c r="F46" s="117"/>
      <c r="G46" s="72"/>
      <c r="H46" s="72"/>
      <c r="I46" s="72"/>
      <c r="J46" s="72"/>
      <c r="K46" s="72"/>
      <c r="L46" s="72"/>
      <c r="M46" s="72"/>
      <c r="N46" s="72"/>
      <c r="O46" s="72"/>
      <c r="P46" s="72"/>
      <c r="Q46" s="72"/>
      <c r="R46" s="100">
        <v>2442.677</v>
      </c>
      <c r="S46" s="100"/>
      <c r="T46" s="100"/>
      <c r="U46" s="100"/>
      <c r="V46" s="3"/>
    </row>
    <row r="47" spans="1:22" ht="11.25">
      <c r="A47" s="70" t="s">
        <v>131</v>
      </c>
      <c r="B47" s="70" t="s">
        <v>976</v>
      </c>
      <c r="C47" s="71">
        <v>100919</v>
      </c>
      <c r="D47" s="71">
        <v>8</v>
      </c>
      <c r="E47" s="72">
        <v>5308594</v>
      </c>
      <c r="F47" s="117">
        <v>5519911</v>
      </c>
      <c r="G47" s="72"/>
      <c r="H47" s="72"/>
      <c r="I47" s="72"/>
      <c r="J47" s="72"/>
      <c r="K47" s="72"/>
      <c r="L47" s="72"/>
      <c r="M47" s="72"/>
      <c r="N47" s="72"/>
      <c r="O47" s="72"/>
      <c r="P47" s="72"/>
      <c r="Q47" s="72"/>
      <c r="R47" s="100">
        <v>5308.594</v>
      </c>
      <c r="S47" s="100">
        <v>5519.911</v>
      </c>
      <c r="T47" s="100"/>
      <c r="U47" s="100"/>
      <c r="V47" s="3"/>
    </row>
    <row r="48" spans="1:22" ht="11.25">
      <c r="A48" s="70" t="s">
        <v>131</v>
      </c>
      <c r="B48" s="70" t="s">
        <v>977</v>
      </c>
      <c r="C48" s="71">
        <v>101347</v>
      </c>
      <c r="D48" s="71">
        <v>8</v>
      </c>
      <c r="E48" s="72">
        <v>2869138</v>
      </c>
      <c r="F48" s="117">
        <v>2973158</v>
      </c>
      <c r="G48" s="72"/>
      <c r="H48" s="72"/>
      <c r="I48" s="72"/>
      <c r="J48" s="72"/>
      <c r="K48" s="72"/>
      <c r="L48" s="72"/>
      <c r="M48" s="72"/>
      <c r="N48" s="72"/>
      <c r="O48" s="72"/>
      <c r="P48" s="72"/>
      <c r="Q48" s="72"/>
      <c r="R48" s="100">
        <v>2869.138</v>
      </c>
      <c r="S48" s="100">
        <v>2973.158</v>
      </c>
      <c r="T48" s="100"/>
      <c r="U48" s="100"/>
      <c r="V48" s="3"/>
    </row>
    <row r="49" spans="1:22" ht="11.25">
      <c r="A49" s="70" t="s">
        <v>131</v>
      </c>
      <c r="B49" s="70" t="s">
        <v>978</v>
      </c>
      <c r="C49" s="71">
        <v>101462</v>
      </c>
      <c r="D49" s="71">
        <v>8</v>
      </c>
      <c r="E49" s="72">
        <v>2995164</v>
      </c>
      <c r="F49" s="117">
        <v>3118596</v>
      </c>
      <c r="G49" s="72"/>
      <c r="H49" s="72"/>
      <c r="I49" s="72"/>
      <c r="J49" s="72"/>
      <c r="K49" s="72"/>
      <c r="L49" s="72"/>
      <c r="M49" s="72"/>
      <c r="N49" s="72"/>
      <c r="O49" s="72"/>
      <c r="P49" s="72"/>
      <c r="Q49" s="72"/>
      <c r="R49" s="100">
        <v>2995.164</v>
      </c>
      <c r="S49" s="100">
        <v>3118.596</v>
      </c>
      <c r="T49" s="100"/>
      <c r="U49" s="100"/>
      <c r="V49" s="3"/>
    </row>
    <row r="50" spans="1:22" ht="11.25">
      <c r="A50" s="70" t="s">
        <v>131</v>
      </c>
      <c r="B50" s="70" t="s">
        <v>979</v>
      </c>
      <c r="C50" s="71">
        <v>101471</v>
      </c>
      <c r="D50" s="71">
        <v>8</v>
      </c>
      <c r="E50" s="72">
        <v>5341327</v>
      </c>
      <c r="F50" s="117">
        <v>5704379</v>
      </c>
      <c r="G50" s="72"/>
      <c r="H50" s="72"/>
      <c r="I50" s="72"/>
      <c r="J50" s="72"/>
      <c r="K50" s="72"/>
      <c r="L50" s="72"/>
      <c r="M50" s="72"/>
      <c r="N50" s="72"/>
      <c r="O50" s="72"/>
      <c r="P50" s="72"/>
      <c r="Q50" s="72"/>
      <c r="R50" s="100">
        <v>5341.327</v>
      </c>
      <c r="S50" s="100">
        <v>5704.379</v>
      </c>
      <c r="T50" s="100"/>
      <c r="U50" s="100"/>
      <c r="V50" s="3"/>
    </row>
    <row r="51" spans="1:22" ht="11.25">
      <c r="A51" s="70" t="s">
        <v>131</v>
      </c>
      <c r="B51" s="70" t="s">
        <v>980</v>
      </c>
      <c r="C51" s="71">
        <v>101523</v>
      </c>
      <c r="D51" s="71">
        <v>8</v>
      </c>
      <c r="E51" s="72">
        <v>3667147</v>
      </c>
      <c r="F51" s="117">
        <v>3852153</v>
      </c>
      <c r="G51" s="72"/>
      <c r="H51" s="72"/>
      <c r="I51" s="72"/>
      <c r="J51" s="72"/>
      <c r="K51" s="72"/>
      <c r="L51" s="72"/>
      <c r="M51" s="72"/>
      <c r="N51" s="72"/>
      <c r="O51" s="72"/>
      <c r="P51" s="72"/>
      <c r="Q51" s="72"/>
      <c r="R51" s="100">
        <v>3667.147</v>
      </c>
      <c r="S51" s="100">
        <v>3852.153</v>
      </c>
      <c r="T51" s="100"/>
      <c r="U51" s="100"/>
      <c r="V51" s="3"/>
    </row>
    <row r="52" spans="1:22" ht="11.25">
      <c r="A52" s="70" t="s">
        <v>131</v>
      </c>
      <c r="B52" s="70" t="s">
        <v>981</v>
      </c>
      <c r="C52" s="71">
        <v>101107</v>
      </c>
      <c r="D52" s="71">
        <v>8</v>
      </c>
      <c r="E52" s="72">
        <v>2865188</v>
      </c>
      <c r="F52" s="117">
        <v>2921360</v>
      </c>
      <c r="G52" s="72"/>
      <c r="H52" s="72"/>
      <c r="I52" s="72"/>
      <c r="J52" s="72"/>
      <c r="K52" s="72"/>
      <c r="L52" s="72"/>
      <c r="M52" s="72"/>
      <c r="N52" s="72"/>
      <c r="O52" s="72"/>
      <c r="P52" s="72"/>
      <c r="Q52" s="72"/>
      <c r="R52" s="100">
        <v>2865.188</v>
      </c>
      <c r="S52" s="100">
        <v>2921.36</v>
      </c>
      <c r="T52" s="100"/>
      <c r="U52" s="100"/>
      <c r="V52" s="3"/>
    </row>
    <row r="53" spans="1:22" ht="11.25">
      <c r="A53" s="70" t="s">
        <v>131</v>
      </c>
      <c r="B53" s="70" t="s">
        <v>982</v>
      </c>
      <c r="C53" s="71">
        <v>101994</v>
      </c>
      <c r="D53" s="71">
        <v>8</v>
      </c>
      <c r="E53" s="72">
        <v>3257331</v>
      </c>
      <c r="F53" s="117">
        <v>3346227</v>
      </c>
      <c r="G53" s="72"/>
      <c r="H53" s="72"/>
      <c r="I53" s="72"/>
      <c r="J53" s="72"/>
      <c r="K53" s="72"/>
      <c r="L53" s="72"/>
      <c r="M53" s="72"/>
      <c r="N53" s="72"/>
      <c r="O53" s="72"/>
      <c r="P53" s="72"/>
      <c r="Q53" s="72"/>
      <c r="R53" s="100">
        <v>3257.331</v>
      </c>
      <c r="S53" s="100">
        <v>3346.227</v>
      </c>
      <c r="T53" s="100"/>
      <c r="U53" s="100"/>
      <c r="V53" s="3"/>
    </row>
    <row r="54" spans="1:22" ht="11.25">
      <c r="A54" s="70" t="s">
        <v>131</v>
      </c>
      <c r="B54" s="70" t="s">
        <v>983</v>
      </c>
      <c r="C54" s="71">
        <v>101037</v>
      </c>
      <c r="D54" s="71">
        <v>8</v>
      </c>
      <c r="E54" s="72">
        <v>3095119</v>
      </c>
      <c r="F54" s="117">
        <v>3226718</v>
      </c>
      <c r="G54" s="72"/>
      <c r="H54" s="72"/>
      <c r="I54" s="72"/>
      <c r="J54" s="72"/>
      <c r="K54" s="72"/>
      <c r="L54" s="72"/>
      <c r="M54" s="72"/>
      <c r="N54" s="72"/>
      <c r="O54" s="72"/>
      <c r="P54" s="72"/>
      <c r="Q54" s="72"/>
      <c r="R54" s="100">
        <v>3095.119</v>
      </c>
      <c r="S54" s="100">
        <v>3226.718</v>
      </c>
      <c r="T54" s="100"/>
      <c r="U54" s="100"/>
      <c r="V54" s="3"/>
    </row>
    <row r="55" spans="1:22" ht="11.25">
      <c r="A55" s="70" t="s">
        <v>131</v>
      </c>
      <c r="B55" s="70" t="s">
        <v>984</v>
      </c>
      <c r="C55" s="71">
        <v>102313</v>
      </c>
      <c r="D55" s="71">
        <v>8</v>
      </c>
      <c r="E55" s="72">
        <v>4112177</v>
      </c>
      <c r="F55" s="117">
        <v>4321134</v>
      </c>
      <c r="G55" s="72"/>
      <c r="H55" s="72"/>
      <c r="I55" s="72"/>
      <c r="J55" s="72"/>
      <c r="K55" s="72"/>
      <c r="L55" s="72"/>
      <c r="M55" s="72"/>
      <c r="N55" s="72"/>
      <c r="O55" s="72"/>
      <c r="P55" s="72"/>
      <c r="Q55" s="72"/>
      <c r="R55" s="100">
        <v>4112.177</v>
      </c>
      <c r="S55" s="100">
        <v>4321.134</v>
      </c>
      <c r="T55" s="100"/>
      <c r="U55" s="100"/>
      <c r="V55" s="3"/>
    </row>
    <row r="56" spans="1:22" ht="11.25">
      <c r="A56" s="70" t="s">
        <v>164</v>
      </c>
      <c r="B56" s="70" t="s">
        <v>132</v>
      </c>
      <c r="C56" s="71">
        <v>106397</v>
      </c>
      <c r="D56" s="71">
        <v>1</v>
      </c>
      <c r="E56" s="72">
        <v>83783424</v>
      </c>
      <c r="F56" s="117">
        <v>86320542</v>
      </c>
      <c r="G56" s="72"/>
      <c r="H56" s="72"/>
      <c r="I56" s="72"/>
      <c r="J56" s="72"/>
      <c r="K56" s="72"/>
      <c r="L56" s="72"/>
      <c r="M56" s="72"/>
      <c r="N56" s="72"/>
      <c r="O56" s="72"/>
      <c r="P56" s="72"/>
      <c r="Q56" s="72"/>
      <c r="R56" s="100">
        <v>83783.424</v>
      </c>
      <c r="S56" s="100">
        <v>86320.542</v>
      </c>
      <c r="T56" s="100"/>
      <c r="U56" s="100"/>
      <c r="V56" s="3"/>
    </row>
    <row r="57" spans="1:22" ht="11.25">
      <c r="A57" s="70" t="s">
        <v>164</v>
      </c>
      <c r="B57" s="70" t="s">
        <v>133</v>
      </c>
      <c r="C57" s="71">
        <v>106458</v>
      </c>
      <c r="D57" s="71">
        <v>3</v>
      </c>
      <c r="E57" s="72">
        <v>41027267</v>
      </c>
      <c r="F57" s="117">
        <v>42627225</v>
      </c>
      <c r="G57" s="72"/>
      <c r="H57" s="72"/>
      <c r="I57" s="72"/>
      <c r="J57" s="72"/>
      <c r="K57" s="72"/>
      <c r="L57" s="72"/>
      <c r="M57" s="72"/>
      <c r="N57" s="72"/>
      <c r="O57" s="72"/>
      <c r="P57" s="72"/>
      <c r="Q57" s="72"/>
      <c r="R57" s="100">
        <v>41027.267</v>
      </c>
      <c r="S57" s="100">
        <v>42627.225</v>
      </c>
      <c r="T57" s="100"/>
      <c r="U57" s="100"/>
      <c r="V57" s="3"/>
    </row>
    <row r="58" spans="1:22" ht="11.25">
      <c r="A58" s="70" t="s">
        <v>164</v>
      </c>
      <c r="B58" s="70" t="s">
        <v>134</v>
      </c>
      <c r="C58" s="71">
        <v>106245</v>
      </c>
      <c r="D58" s="71">
        <v>3</v>
      </c>
      <c r="E58" s="72">
        <v>42078222</v>
      </c>
      <c r="F58" s="117">
        <v>43289564</v>
      </c>
      <c r="G58" s="72"/>
      <c r="H58" s="72"/>
      <c r="I58" s="72"/>
      <c r="J58" s="72"/>
      <c r="K58" s="72"/>
      <c r="L58" s="72"/>
      <c r="M58" s="72"/>
      <c r="N58" s="72"/>
      <c r="O58" s="72"/>
      <c r="P58" s="72"/>
      <c r="Q58" s="72"/>
      <c r="R58" s="100">
        <v>42078.222</v>
      </c>
      <c r="S58" s="100">
        <v>43289.564</v>
      </c>
      <c r="T58" s="100"/>
      <c r="U58" s="100"/>
      <c r="V58" s="3"/>
    </row>
    <row r="59" spans="1:22" ht="11.25">
      <c r="A59" s="70" t="s">
        <v>164</v>
      </c>
      <c r="B59" s="70" t="s">
        <v>985</v>
      </c>
      <c r="C59" s="71">
        <v>106704</v>
      </c>
      <c r="D59" s="71">
        <v>3</v>
      </c>
      <c r="E59" s="72">
        <v>35610873</v>
      </c>
      <c r="F59" s="117">
        <v>36742559</v>
      </c>
      <c r="G59" s="72"/>
      <c r="H59" s="72"/>
      <c r="I59" s="72"/>
      <c r="J59" s="72"/>
      <c r="K59" s="72"/>
      <c r="L59" s="72"/>
      <c r="M59" s="72"/>
      <c r="N59" s="72"/>
      <c r="O59" s="72"/>
      <c r="P59" s="72"/>
      <c r="Q59" s="72"/>
      <c r="R59" s="100">
        <v>35610.873</v>
      </c>
      <c r="S59" s="100">
        <v>36742.559</v>
      </c>
      <c r="T59" s="100"/>
      <c r="U59" s="100"/>
      <c r="V59" s="3"/>
    </row>
    <row r="60" spans="1:22" ht="11.25">
      <c r="A60" s="70" t="s">
        <v>164</v>
      </c>
      <c r="B60" s="70" t="s">
        <v>986</v>
      </c>
      <c r="C60" s="71">
        <v>106467</v>
      </c>
      <c r="D60" s="71">
        <v>5</v>
      </c>
      <c r="E60" s="72">
        <v>17045025</v>
      </c>
      <c r="F60" s="117">
        <v>18009776</v>
      </c>
      <c r="G60" s="72"/>
      <c r="H60" s="72"/>
      <c r="I60" s="72"/>
      <c r="J60" s="72"/>
      <c r="K60" s="72"/>
      <c r="L60" s="72"/>
      <c r="M60" s="72"/>
      <c r="N60" s="72"/>
      <c r="O60" s="72"/>
      <c r="P60" s="72"/>
      <c r="Q60" s="72"/>
      <c r="R60" s="100">
        <v>17045.025</v>
      </c>
      <c r="S60" s="100">
        <v>18009.776</v>
      </c>
      <c r="T60" s="100"/>
      <c r="U60" s="100"/>
      <c r="V60" s="3"/>
    </row>
    <row r="61" spans="1:22" ht="11.25">
      <c r="A61" s="70" t="s">
        <v>164</v>
      </c>
      <c r="B61" s="70" t="s">
        <v>987</v>
      </c>
      <c r="C61" s="71">
        <v>107071</v>
      </c>
      <c r="D61" s="71">
        <v>5</v>
      </c>
      <c r="E61" s="72">
        <v>14614265</v>
      </c>
      <c r="F61" s="117">
        <v>15175734</v>
      </c>
      <c r="G61" s="72"/>
      <c r="H61" s="72"/>
      <c r="I61" s="72"/>
      <c r="J61" s="72"/>
      <c r="K61" s="72"/>
      <c r="L61" s="72"/>
      <c r="M61" s="72"/>
      <c r="N61" s="72"/>
      <c r="O61" s="72"/>
      <c r="P61" s="72"/>
      <c r="Q61" s="72"/>
      <c r="R61" s="100">
        <v>14614.265</v>
      </c>
      <c r="S61" s="100">
        <v>15175.734</v>
      </c>
      <c r="T61" s="100"/>
      <c r="U61" s="100"/>
      <c r="V61" s="3"/>
    </row>
    <row r="62" spans="1:22" ht="11.25">
      <c r="A62" s="70" t="s">
        <v>164</v>
      </c>
      <c r="B62" s="70" t="s">
        <v>988</v>
      </c>
      <c r="C62" s="71">
        <v>107983</v>
      </c>
      <c r="D62" s="71">
        <v>5</v>
      </c>
      <c r="E62" s="72">
        <v>11280129</v>
      </c>
      <c r="F62" s="117">
        <v>11643039</v>
      </c>
      <c r="G62" s="72"/>
      <c r="H62" s="72"/>
      <c r="I62" s="72"/>
      <c r="J62" s="72"/>
      <c r="K62" s="72"/>
      <c r="L62" s="72"/>
      <c r="M62" s="72"/>
      <c r="N62" s="72"/>
      <c r="O62" s="72"/>
      <c r="P62" s="72"/>
      <c r="Q62" s="72"/>
      <c r="R62" s="100">
        <v>11280.129</v>
      </c>
      <c r="S62" s="100">
        <v>11643.039</v>
      </c>
      <c r="T62" s="100"/>
      <c r="U62" s="100"/>
      <c r="V62" s="3"/>
    </row>
    <row r="63" spans="1:22" ht="11.25">
      <c r="A63" s="70" t="s">
        <v>164</v>
      </c>
      <c r="B63" s="70" t="s">
        <v>139</v>
      </c>
      <c r="C63" s="71">
        <v>106485</v>
      </c>
      <c r="D63" s="71">
        <v>6</v>
      </c>
      <c r="E63" s="72">
        <v>9480867</v>
      </c>
      <c r="F63" s="117">
        <v>9939674</v>
      </c>
      <c r="G63" s="72"/>
      <c r="H63" s="72"/>
      <c r="I63" s="72"/>
      <c r="J63" s="72"/>
      <c r="K63" s="72"/>
      <c r="L63" s="72"/>
      <c r="M63" s="72"/>
      <c r="N63" s="72"/>
      <c r="O63" s="72"/>
      <c r="P63" s="72"/>
      <c r="Q63" s="72"/>
      <c r="R63" s="100">
        <v>9480.867</v>
      </c>
      <c r="S63" s="100">
        <v>9939.674</v>
      </c>
      <c r="T63" s="100"/>
      <c r="U63" s="100"/>
      <c r="V63" s="3"/>
    </row>
    <row r="64" spans="1:22" ht="11.25">
      <c r="A64" s="70" t="s">
        <v>164</v>
      </c>
      <c r="B64" s="70" t="s">
        <v>140</v>
      </c>
      <c r="C64" s="71">
        <v>106412</v>
      </c>
      <c r="D64" s="71">
        <v>6</v>
      </c>
      <c r="E64" s="72">
        <v>16878937</v>
      </c>
      <c r="F64" s="117">
        <v>17502577</v>
      </c>
      <c r="G64" s="72"/>
      <c r="H64" s="72"/>
      <c r="I64" s="72"/>
      <c r="J64" s="72"/>
      <c r="K64" s="72"/>
      <c r="L64" s="72"/>
      <c r="M64" s="72"/>
      <c r="N64" s="72"/>
      <c r="O64" s="72"/>
      <c r="P64" s="72"/>
      <c r="Q64" s="72"/>
      <c r="R64" s="100">
        <v>16878.937</v>
      </c>
      <c r="S64" s="100">
        <v>17502.577</v>
      </c>
      <c r="T64" s="100"/>
      <c r="U64" s="100"/>
      <c r="V64" s="3"/>
    </row>
    <row r="65" spans="1:22" ht="11.25">
      <c r="A65" s="70" t="s">
        <v>164</v>
      </c>
      <c r="B65" s="70" t="s">
        <v>989</v>
      </c>
      <c r="C65" s="71">
        <v>901090</v>
      </c>
      <c r="D65" s="71">
        <v>7</v>
      </c>
      <c r="E65" s="72">
        <v>1738093</v>
      </c>
      <c r="F65" s="117">
        <v>2522634</v>
      </c>
      <c r="G65" s="72"/>
      <c r="H65" s="72"/>
      <c r="I65" s="72"/>
      <c r="J65" s="72"/>
      <c r="K65" s="72"/>
      <c r="L65" s="72"/>
      <c r="M65" s="72"/>
      <c r="N65" s="72"/>
      <c r="O65" s="72"/>
      <c r="P65" s="72"/>
      <c r="Q65" s="72"/>
      <c r="R65" s="100">
        <v>1738.093</v>
      </c>
      <c r="S65" s="100">
        <v>2522.634</v>
      </c>
      <c r="T65" s="100"/>
      <c r="U65" s="100"/>
      <c r="V65" s="3"/>
    </row>
    <row r="66" spans="1:22" ht="11.25">
      <c r="A66" s="70" t="s">
        <v>164</v>
      </c>
      <c r="B66" s="70" t="s">
        <v>990</v>
      </c>
      <c r="C66" s="71">
        <v>106449</v>
      </c>
      <c r="D66" s="71">
        <v>7</v>
      </c>
      <c r="E66" s="72">
        <v>9086660</v>
      </c>
      <c r="F66" s="117">
        <v>10378746</v>
      </c>
      <c r="G66" s="72"/>
      <c r="H66" s="72"/>
      <c r="I66" s="72"/>
      <c r="J66" s="72"/>
      <c r="K66" s="72"/>
      <c r="L66" s="72"/>
      <c r="M66" s="72"/>
      <c r="N66" s="72"/>
      <c r="O66" s="72"/>
      <c r="P66" s="72"/>
      <c r="Q66" s="72"/>
      <c r="R66" s="100">
        <v>9086.66</v>
      </c>
      <c r="S66" s="100">
        <v>10378.746</v>
      </c>
      <c r="T66" s="100"/>
      <c r="U66" s="100"/>
      <c r="V66" s="3"/>
    </row>
    <row r="67" spans="1:22" ht="11.25">
      <c r="A67" s="70" t="s">
        <v>164</v>
      </c>
      <c r="B67" s="70" t="s">
        <v>143</v>
      </c>
      <c r="C67" s="71">
        <v>106625</v>
      </c>
      <c r="D67" s="71">
        <v>7</v>
      </c>
      <c r="E67" s="72">
        <v>4180348</v>
      </c>
      <c r="F67" s="117">
        <v>5667026</v>
      </c>
      <c r="G67" s="72"/>
      <c r="H67" s="72"/>
      <c r="I67" s="72"/>
      <c r="J67" s="72"/>
      <c r="K67" s="72"/>
      <c r="L67" s="72"/>
      <c r="M67" s="72"/>
      <c r="N67" s="72"/>
      <c r="O67" s="72"/>
      <c r="P67" s="72"/>
      <c r="Q67" s="72"/>
      <c r="R67" s="100">
        <v>4180.348</v>
      </c>
      <c r="S67" s="100">
        <v>5667.026</v>
      </c>
      <c r="T67" s="100"/>
      <c r="U67" s="100"/>
      <c r="V67" s="3"/>
    </row>
    <row r="68" spans="1:22" ht="11.25">
      <c r="A68" s="70" t="s">
        <v>164</v>
      </c>
      <c r="B68" s="70" t="s">
        <v>144</v>
      </c>
      <c r="C68" s="71">
        <v>106795</v>
      </c>
      <c r="D68" s="71">
        <v>7</v>
      </c>
      <c r="E68" s="72">
        <v>2380678</v>
      </c>
      <c r="F68" s="117">
        <v>3045473</v>
      </c>
      <c r="G68" s="72"/>
      <c r="H68" s="72"/>
      <c r="I68" s="72"/>
      <c r="J68" s="72"/>
      <c r="K68" s="72"/>
      <c r="L68" s="72"/>
      <c r="M68" s="72"/>
      <c r="N68" s="72"/>
      <c r="O68" s="72"/>
      <c r="P68" s="72"/>
      <c r="Q68" s="72"/>
      <c r="R68" s="100">
        <v>2380.678</v>
      </c>
      <c r="S68" s="100">
        <v>3045.473</v>
      </c>
      <c r="T68" s="100"/>
      <c r="U68" s="100"/>
      <c r="V68" s="3"/>
    </row>
    <row r="69" spans="1:22" ht="11.25">
      <c r="A69" s="70" t="s">
        <v>164</v>
      </c>
      <c r="B69" s="70" t="s">
        <v>991</v>
      </c>
      <c r="C69" s="71">
        <v>106883</v>
      </c>
      <c r="D69" s="71">
        <v>7</v>
      </c>
      <c r="E69" s="72">
        <v>4536275</v>
      </c>
      <c r="F69" s="117">
        <v>5390142</v>
      </c>
      <c r="G69" s="72"/>
      <c r="H69" s="72"/>
      <c r="I69" s="72"/>
      <c r="J69" s="72"/>
      <c r="K69" s="72"/>
      <c r="L69" s="72"/>
      <c r="M69" s="72"/>
      <c r="N69" s="72"/>
      <c r="O69" s="72"/>
      <c r="P69" s="72"/>
      <c r="Q69" s="72"/>
      <c r="R69" s="100">
        <v>4536.275</v>
      </c>
      <c r="S69" s="100">
        <v>5390.142</v>
      </c>
      <c r="T69" s="100"/>
      <c r="U69" s="100"/>
      <c r="V69" s="3"/>
    </row>
    <row r="70" spans="1:22" ht="11.25">
      <c r="A70" s="70" t="s">
        <v>164</v>
      </c>
      <c r="B70" s="70" t="s">
        <v>992</v>
      </c>
      <c r="C70" s="71">
        <v>106980</v>
      </c>
      <c r="D70" s="71">
        <v>7</v>
      </c>
      <c r="E70" s="72">
        <v>5205083</v>
      </c>
      <c r="F70" s="117">
        <v>6011980</v>
      </c>
      <c r="G70" s="72"/>
      <c r="H70" s="72"/>
      <c r="I70" s="72"/>
      <c r="J70" s="72"/>
      <c r="K70" s="72"/>
      <c r="L70" s="72"/>
      <c r="M70" s="72"/>
      <c r="N70" s="72"/>
      <c r="O70" s="72"/>
      <c r="P70" s="72"/>
      <c r="Q70" s="72"/>
      <c r="R70" s="100">
        <v>5205.083</v>
      </c>
      <c r="S70" s="100">
        <v>6011.98</v>
      </c>
      <c r="T70" s="100"/>
      <c r="U70" s="100"/>
      <c r="V70" s="3"/>
    </row>
    <row r="71" spans="1:22" ht="11.25">
      <c r="A71" s="70" t="s">
        <v>164</v>
      </c>
      <c r="B71" s="70" t="s">
        <v>993</v>
      </c>
      <c r="C71" s="71">
        <v>107318</v>
      </c>
      <c r="D71" s="71">
        <v>7</v>
      </c>
      <c r="E71" s="72">
        <v>2949540</v>
      </c>
      <c r="F71" s="117">
        <v>3672157</v>
      </c>
      <c r="G71" s="72"/>
      <c r="H71" s="72"/>
      <c r="I71" s="72"/>
      <c r="J71" s="72"/>
      <c r="K71" s="72"/>
      <c r="L71" s="72"/>
      <c r="M71" s="72"/>
      <c r="N71" s="72"/>
      <c r="O71" s="72"/>
      <c r="P71" s="72"/>
      <c r="Q71" s="72"/>
      <c r="R71" s="100">
        <v>2949.54</v>
      </c>
      <c r="S71" s="100">
        <v>3672.157</v>
      </c>
      <c r="T71" s="100"/>
      <c r="U71" s="100"/>
      <c r="V71" s="3"/>
    </row>
    <row r="72" spans="1:22" ht="11.25">
      <c r="A72" s="70" t="s">
        <v>164</v>
      </c>
      <c r="B72" s="70" t="s">
        <v>994</v>
      </c>
      <c r="C72" s="71">
        <v>107327</v>
      </c>
      <c r="D72" s="71">
        <v>7</v>
      </c>
      <c r="E72" s="72">
        <v>4792597</v>
      </c>
      <c r="F72" s="117">
        <v>5597636</v>
      </c>
      <c r="G72" s="72"/>
      <c r="H72" s="72"/>
      <c r="I72" s="72"/>
      <c r="J72" s="72"/>
      <c r="K72" s="72"/>
      <c r="L72" s="72"/>
      <c r="M72" s="72"/>
      <c r="N72" s="72"/>
      <c r="O72" s="72"/>
      <c r="P72" s="72"/>
      <c r="Q72" s="72"/>
      <c r="R72" s="100">
        <v>4792.597</v>
      </c>
      <c r="S72" s="100">
        <v>5597.636</v>
      </c>
      <c r="T72" s="100"/>
      <c r="U72" s="100"/>
      <c r="V72" s="3"/>
    </row>
    <row r="73" spans="1:22" ht="11.25">
      <c r="A73" s="70" t="s">
        <v>164</v>
      </c>
      <c r="B73" s="70" t="s">
        <v>149</v>
      </c>
      <c r="C73" s="71">
        <v>107460</v>
      </c>
      <c r="D73" s="71">
        <v>7</v>
      </c>
      <c r="E73" s="72">
        <v>6233466</v>
      </c>
      <c r="F73" s="117">
        <v>7218957</v>
      </c>
      <c r="G73" s="72"/>
      <c r="H73" s="72"/>
      <c r="I73" s="72"/>
      <c r="J73" s="72"/>
      <c r="K73" s="72"/>
      <c r="L73" s="72"/>
      <c r="M73" s="72"/>
      <c r="N73" s="72"/>
      <c r="O73" s="72"/>
      <c r="P73" s="72"/>
      <c r="Q73" s="72"/>
      <c r="R73" s="100">
        <v>6233.466</v>
      </c>
      <c r="S73" s="100">
        <v>7218.957</v>
      </c>
      <c r="T73" s="100"/>
      <c r="U73" s="100"/>
      <c r="V73" s="3"/>
    </row>
    <row r="74" spans="1:22" ht="11.25">
      <c r="A74" s="70" t="s">
        <v>164</v>
      </c>
      <c r="B74" s="70" t="s">
        <v>995</v>
      </c>
      <c r="C74" s="71">
        <v>367459</v>
      </c>
      <c r="D74" s="71">
        <v>7</v>
      </c>
      <c r="E74" s="72">
        <v>3789272</v>
      </c>
      <c r="F74" s="117">
        <v>4709422</v>
      </c>
      <c r="G74" s="72"/>
      <c r="H74" s="72"/>
      <c r="I74" s="72"/>
      <c r="J74" s="72"/>
      <c r="K74" s="72"/>
      <c r="L74" s="72"/>
      <c r="M74" s="72"/>
      <c r="N74" s="72"/>
      <c r="O74" s="72"/>
      <c r="P74" s="72"/>
      <c r="Q74" s="72"/>
      <c r="R74" s="100">
        <v>3789.272</v>
      </c>
      <c r="S74" s="100">
        <v>4709.422</v>
      </c>
      <c r="T74" s="100"/>
      <c r="U74" s="100"/>
      <c r="V74" s="3"/>
    </row>
    <row r="75" spans="1:22" ht="11.25">
      <c r="A75" s="70" t="s">
        <v>164</v>
      </c>
      <c r="B75" s="70" t="s">
        <v>996</v>
      </c>
      <c r="C75" s="71">
        <v>107521</v>
      </c>
      <c r="D75" s="71">
        <v>7</v>
      </c>
      <c r="E75" s="72">
        <v>2489838</v>
      </c>
      <c r="F75" s="117">
        <v>3041454</v>
      </c>
      <c r="G75" s="72"/>
      <c r="H75" s="72"/>
      <c r="I75" s="72"/>
      <c r="J75" s="72"/>
      <c r="K75" s="72"/>
      <c r="L75" s="72"/>
      <c r="M75" s="72"/>
      <c r="N75" s="72"/>
      <c r="O75" s="72"/>
      <c r="P75" s="72"/>
      <c r="Q75" s="72"/>
      <c r="R75" s="100">
        <v>2489.838</v>
      </c>
      <c r="S75" s="100">
        <v>3041.454</v>
      </c>
      <c r="T75" s="100"/>
      <c r="U75" s="100"/>
      <c r="V75" s="3"/>
    </row>
    <row r="76" spans="1:22" ht="11.25">
      <c r="A76" s="70" t="s">
        <v>164</v>
      </c>
      <c r="B76" s="70" t="s">
        <v>997</v>
      </c>
      <c r="C76" s="71">
        <v>107549</v>
      </c>
      <c r="D76" s="71">
        <v>7</v>
      </c>
      <c r="E76" s="72">
        <v>2308726</v>
      </c>
      <c r="F76" s="117">
        <v>2807072</v>
      </c>
      <c r="G76" s="72"/>
      <c r="H76" s="72"/>
      <c r="I76" s="72"/>
      <c r="J76" s="72"/>
      <c r="K76" s="72"/>
      <c r="L76" s="72"/>
      <c r="M76" s="72"/>
      <c r="N76" s="72"/>
      <c r="O76" s="72"/>
      <c r="P76" s="72"/>
      <c r="Q76" s="72"/>
      <c r="R76" s="100">
        <v>2308.726</v>
      </c>
      <c r="S76" s="100">
        <v>2807.072</v>
      </c>
      <c r="T76" s="100"/>
      <c r="U76" s="100"/>
      <c r="V76" s="3"/>
    </row>
    <row r="77" spans="1:22" ht="11.25">
      <c r="A77" s="70" t="s">
        <v>164</v>
      </c>
      <c r="B77" s="70" t="s">
        <v>153</v>
      </c>
      <c r="C77" s="71">
        <v>107585</v>
      </c>
      <c r="D77" s="71">
        <v>7</v>
      </c>
      <c r="E77" s="72">
        <v>3235296</v>
      </c>
      <c r="F77" s="117">
        <v>3972796</v>
      </c>
      <c r="G77" s="72"/>
      <c r="H77" s="72"/>
      <c r="I77" s="72"/>
      <c r="J77" s="72"/>
      <c r="K77" s="72"/>
      <c r="L77" s="72"/>
      <c r="M77" s="72"/>
      <c r="N77" s="72"/>
      <c r="O77" s="72"/>
      <c r="P77" s="72"/>
      <c r="Q77" s="72"/>
      <c r="R77" s="100">
        <v>3235.296</v>
      </c>
      <c r="S77" s="100">
        <v>3972.796</v>
      </c>
      <c r="T77" s="100"/>
      <c r="U77" s="100"/>
      <c r="V77" s="3"/>
    </row>
    <row r="78" spans="1:22" ht="11.25">
      <c r="A78" s="70" t="s">
        <v>164</v>
      </c>
      <c r="B78" s="70" t="s">
        <v>154</v>
      </c>
      <c r="C78" s="71">
        <v>107619</v>
      </c>
      <c r="D78" s="71">
        <v>7</v>
      </c>
      <c r="E78" s="72">
        <v>7274670</v>
      </c>
      <c r="F78" s="117">
        <v>8246524</v>
      </c>
      <c r="G78" s="72"/>
      <c r="H78" s="72"/>
      <c r="I78" s="72"/>
      <c r="J78" s="72"/>
      <c r="K78" s="72"/>
      <c r="L78" s="72"/>
      <c r="M78" s="72"/>
      <c r="N78" s="72"/>
      <c r="O78" s="72"/>
      <c r="P78" s="72"/>
      <c r="Q78" s="72"/>
      <c r="R78" s="100">
        <v>7274.67</v>
      </c>
      <c r="S78" s="100">
        <v>8246.524</v>
      </c>
      <c r="T78" s="100"/>
      <c r="U78" s="100"/>
      <c r="V78" s="3"/>
    </row>
    <row r="79" spans="1:22" ht="11.25">
      <c r="A79" s="70" t="s">
        <v>164</v>
      </c>
      <c r="B79" s="70" t="s">
        <v>155</v>
      </c>
      <c r="C79" s="71">
        <v>107664</v>
      </c>
      <c r="D79" s="71">
        <v>7</v>
      </c>
      <c r="E79" s="72">
        <v>5235947</v>
      </c>
      <c r="F79" s="117">
        <v>6086171</v>
      </c>
      <c r="G79" s="72"/>
      <c r="H79" s="72"/>
      <c r="I79" s="72"/>
      <c r="J79" s="72"/>
      <c r="K79" s="72"/>
      <c r="L79" s="72"/>
      <c r="M79" s="72"/>
      <c r="N79" s="72"/>
      <c r="O79" s="72"/>
      <c r="P79" s="72"/>
      <c r="Q79" s="72"/>
      <c r="R79" s="100">
        <v>5235.947</v>
      </c>
      <c r="S79" s="100">
        <v>6086.171</v>
      </c>
      <c r="T79" s="100"/>
      <c r="U79" s="100"/>
      <c r="V79" s="3"/>
    </row>
    <row r="80" spans="1:22" ht="11.25">
      <c r="A80" s="70" t="s">
        <v>164</v>
      </c>
      <c r="B80" s="70" t="s">
        <v>998</v>
      </c>
      <c r="C80" s="71">
        <v>107743</v>
      </c>
      <c r="D80" s="71">
        <v>7</v>
      </c>
      <c r="E80" s="72">
        <v>2159718</v>
      </c>
      <c r="F80" s="117">
        <v>2726273</v>
      </c>
      <c r="G80" s="72"/>
      <c r="H80" s="72"/>
      <c r="I80" s="72"/>
      <c r="J80" s="72"/>
      <c r="K80" s="72"/>
      <c r="L80" s="72"/>
      <c r="M80" s="72"/>
      <c r="N80" s="72"/>
      <c r="O80" s="72"/>
      <c r="P80" s="72"/>
      <c r="Q80" s="72"/>
      <c r="R80" s="100">
        <v>2159.718</v>
      </c>
      <c r="S80" s="100">
        <v>2726.273</v>
      </c>
      <c r="T80" s="100"/>
      <c r="U80" s="100"/>
      <c r="V80" s="3"/>
    </row>
    <row r="81" spans="1:22" ht="11.25">
      <c r="A81" s="70" t="s">
        <v>164</v>
      </c>
      <c r="B81" s="70" t="s">
        <v>157</v>
      </c>
      <c r="C81" s="71">
        <v>107974</v>
      </c>
      <c r="D81" s="71">
        <v>7</v>
      </c>
      <c r="E81" s="72">
        <v>4693375</v>
      </c>
      <c r="F81" s="117">
        <v>5611446</v>
      </c>
      <c r="G81" s="72"/>
      <c r="H81" s="72"/>
      <c r="I81" s="72"/>
      <c r="J81" s="72"/>
      <c r="K81" s="72"/>
      <c r="L81" s="72"/>
      <c r="M81" s="72"/>
      <c r="N81" s="72"/>
      <c r="O81" s="72"/>
      <c r="P81" s="72"/>
      <c r="Q81" s="72"/>
      <c r="R81" s="100">
        <v>4693.375</v>
      </c>
      <c r="S81" s="100">
        <v>5611.446</v>
      </c>
      <c r="T81" s="100"/>
      <c r="U81" s="100"/>
      <c r="V81" s="3"/>
    </row>
    <row r="82" spans="1:22" ht="11.25">
      <c r="A82" s="70" t="s">
        <v>164</v>
      </c>
      <c r="B82" s="70" t="s">
        <v>158</v>
      </c>
      <c r="C82" s="71">
        <v>107637</v>
      </c>
      <c r="D82" s="71">
        <v>7</v>
      </c>
      <c r="E82" s="72">
        <v>4162883</v>
      </c>
      <c r="F82" s="117">
        <v>4946803</v>
      </c>
      <c r="G82" s="72"/>
      <c r="H82" s="72"/>
      <c r="I82" s="72"/>
      <c r="J82" s="72"/>
      <c r="K82" s="72"/>
      <c r="L82" s="72"/>
      <c r="M82" s="72"/>
      <c r="N82" s="72"/>
      <c r="O82" s="72"/>
      <c r="P82" s="72"/>
      <c r="Q82" s="72"/>
      <c r="R82" s="100">
        <v>4162.883</v>
      </c>
      <c r="S82" s="100">
        <v>4946.803</v>
      </c>
      <c r="T82" s="100"/>
      <c r="U82" s="100"/>
      <c r="V82" s="3"/>
    </row>
    <row r="83" spans="1:22" ht="11.25">
      <c r="A83" s="70" t="s">
        <v>164</v>
      </c>
      <c r="B83" s="70" t="s">
        <v>159</v>
      </c>
      <c r="C83" s="71">
        <v>107992</v>
      </c>
      <c r="D83" s="71">
        <v>7</v>
      </c>
      <c r="E83" s="72">
        <v>3739964</v>
      </c>
      <c r="F83" s="117">
        <v>4552801</v>
      </c>
      <c r="G83" s="72"/>
      <c r="H83" s="72"/>
      <c r="I83" s="72"/>
      <c r="J83" s="72"/>
      <c r="K83" s="72"/>
      <c r="L83" s="72"/>
      <c r="M83" s="72"/>
      <c r="N83" s="72"/>
      <c r="O83" s="72"/>
      <c r="P83" s="72"/>
      <c r="Q83" s="72"/>
      <c r="R83" s="100">
        <v>3739.964</v>
      </c>
      <c r="S83" s="100">
        <v>4552.801</v>
      </c>
      <c r="T83" s="100"/>
      <c r="U83" s="100"/>
      <c r="V83" s="3"/>
    </row>
    <row r="84" spans="1:22" ht="11.25">
      <c r="A84" s="70" t="s">
        <v>164</v>
      </c>
      <c r="B84" s="70" t="s">
        <v>160</v>
      </c>
      <c r="C84" s="71">
        <v>106999</v>
      </c>
      <c r="D84" s="71">
        <v>7</v>
      </c>
      <c r="E84" s="72">
        <v>2557928</v>
      </c>
      <c r="F84" s="117">
        <v>3197916</v>
      </c>
      <c r="G84" s="72"/>
      <c r="H84" s="72"/>
      <c r="I84" s="72"/>
      <c r="J84" s="72"/>
      <c r="K84" s="72"/>
      <c r="L84" s="72"/>
      <c r="M84" s="72"/>
      <c r="N84" s="72"/>
      <c r="O84" s="72"/>
      <c r="P84" s="72"/>
      <c r="Q84" s="72"/>
      <c r="R84" s="100">
        <v>2557.928</v>
      </c>
      <c r="S84" s="100">
        <v>3197.916</v>
      </c>
      <c r="T84" s="100"/>
      <c r="U84" s="100"/>
      <c r="V84" s="3"/>
    </row>
    <row r="85" spans="1:22" ht="11.25">
      <c r="A85" s="70" t="s">
        <v>164</v>
      </c>
      <c r="B85" s="70" t="s">
        <v>161</v>
      </c>
      <c r="C85" s="71">
        <v>107725</v>
      </c>
      <c r="D85" s="71">
        <v>7</v>
      </c>
      <c r="E85" s="72">
        <v>3761549</v>
      </c>
      <c r="F85" s="117">
        <v>4546575</v>
      </c>
      <c r="G85" s="72"/>
      <c r="H85" s="72"/>
      <c r="I85" s="72"/>
      <c r="J85" s="72"/>
      <c r="K85" s="72"/>
      <c r="L85" s="72"/>
      <c r="M85" s="72"/>
      <c r="N85" s="72"/>
      <c r="O85" s="72"/>
      <c r="P85" s="72"/>
      <c r="Q85" s="72"/>
      <c r="R85" s="100">
        <v>3761.549</v>
      </c>
      <c r="S85" s="100">
        <v>4546.575</v>
      </c>
      <c r="T85" s="100"/>
      <c r="U85" s="100"/>
      <c r="V85" s="3"/>
    </row>
    <row r="86" spans="1:22" ht="11.25">
      <c r="A86" s="70" t="s">
        <v>164</v>
      </c>
      <c r="B86" s="70" t="s">
        <v>999</v>
      </c>
      <c r="C86" s="71">
        <v>108092</v>
      </c>
      <c r="D86" s="71">
        <v>7</v>
      </c>
      <c r="E86" s="72">
        <v>14090862</v>
      </c>
      <c r="F86" s="117">
        <v>15889617</v>
      </c>
      <c r="G86" s="72"/>
      <c r="H86" s="72"/>
      <c r="I86" s="72"/>
      <c r="J86" s="72"/>
      <c r="K86" s="72"/>
      <c r="L86" s="72"/>
      <c r="M86" s="72"/>
      <c r="N86" s="72"/>
      <c r="O86" s="72"/>
      <c r="P86" s="72"/>
      <c r="Q86" s="72"/>
      <c r="R86" s="100">
        <v>14090.862</v>
      </c>
      <c r="S86" s="100">
        <v>15889.617</v>
      </c>
      <c r="T86" s="100"/>
      <c r="U86" s="100"/>
      <c r="V86" s="3"/>
    </row>
    <row r="87" spans="1:22" ht="11.25">
      <c r="A87" s="70" t="s">
        <v>164</v>
      </c>
      <c r="B87" s="70" t="s">
        <v>163</v>
      </c>
      <c r="C87" s="71">
        <v>106263</v>
      </c>
      <c r="D87" s="71">
        <v>9</v>
      </c>
      <c r="E87" s="72">
        <v>66394722</v>
      </c>
      <c r="G87" s="72"/>
      <c r="H87" s="72"/>
      <c r="I87" s="72"/>
      <c r="J87" s="117">
        <v>68310722</v>
      </c>
      <c r="K87" s="72"/>
      <c r="L87" s="72"/>
      <c r="M87" s="72"/>
      <c r="N87" s="72"/>
      <c r="O87" s="72"/>
      <c r="P87" s="72"/>
      <c r="Q87" s="72"/>
      <c r="R87" s="100"/>
      <c r="S87" s="100"/>
      <c r="T87" s="100">
        <v>68310.722</v>
      </c>
      <c r="U87" s="100"/>
      <c r="V87" s="3"/>
    </row>
    <row r="88" spans="1:22" ht="12">
      <c r="A88" s="70" t="s">
        <v>176</v>
      </c>
      <c r="B88" s="70" t="s">
        <v>1000</v>
      </c>
      <c r="C88" s="71"/>
      <c r="D88" s="71">
        <v>1</v>
      </c>
      <c r="E88" s="72">
        <v>202962508</v>
      </c>
      <c r="F88" s="117">
        <v>210602045</v>
      </c>
      <c r="G88" s="72"/>
      <c r="H88" s="72"/>
      <c r="I88" s="229"/>
      <c r="J88" s="72"/>
      <c r="K88" s="72"/>
      <c r="L88" s="72"/>
      <c r="M88" s="72"/>
      <c r="N88" s="72"/>
      <c r="O88" s="72"/>
      <c r="P88" s="72"/>
      <c r="Q88" s="72"/>
      <c r="R88" s="100">
        <v>202962.508</v>
      </c>
      <c r="S88" s="100">
        <v>210602.045</v>
      </c>
      <c r="T88" s="100"/>
      <c r="U88" s="100"/>
      <c r="V88" s="3"/>
    </row>
    <row r="89" spans="1:22" ht="12">
      <c r="A89" s="70" t="s">
        <v>176</v>
      </c>
      <c r="B89" s="70" t="s">
        <v>167</v>
      </c>
      <c r="C89" s="71"/>
      <c r="D89" s="71">
        <v>1</v>
      </c>
      <c r="E89" s="72">
        <v>240399678</v>
      </c>
      <c r="F89" s="117">
        <v>291240896</v>
      </c>
      <c r="G89" s="72"/>
      <c r="H89" s="72"/>
      <c r="I89" s="229"/>
      <c r="K89" s="72"/>
      <c r="L89" s="72"/>
      <c r="M89" s="72"/>
      <c r="N89" s="72"/>
      <c r="O89" s="72"/>
      <c r="P89" s="72"/>
      <c r="Q89" s="72"/>
      <c r="R89" s="100">
        <v>240399.678</v>
      </c>
      <c r="S89" s="100">
        <v>291240.896</v>
      </c>
      <c r="T89" s="100">
        <v>87617.437</v>
      </c>
      <c r="U89" s="100"/>
      <c r="V89" s="3"/>
    </row>
    <row r="90" spans="1:22" ht="12">
      <c r="A90" s="70" t="s">
        <v>176</v>
      </c>
      <c r="B90" s="70" t="s">
        <v>1001</v>
      </c>
      <c r="C90" s="71"/>
      <c r="D90" s="71">
        <v>1</v>
      </c>
      <c r="E90" s="72">
        <v>187840485</v>
      </c>
      <c r="F90" s="117">
        <v>206137782</v>
      </c>
      <c r="G90" s="72"/>
      <c r="H90" s="72"/>
      <c r="I90" s="229"/>
      <c r="J90" s="72">
        <v>87617437</v>
      </c>
      <c r="K90" s="72"/>
      <c r="L90" s="72"/>
      <c r="M90" s="72"/>
      <c r="N90" s="72"/>
      <c r="O90" s="72"/>
      <c r="P90" s="72"/>
      <c r="Q90" s="72"/>
      <c r="R90" s="100">
        <v>187840.485</v>
      </c>
      <c r="S90" s="100">
        <v>206137.782</v>
      </c>
      <c r="T90" s="100">
        <f>47678273/1000</f>
        <v>47678.273</v>
      </c>
      <c r="U90" s="100"/>
      <c r="V90" s="3"/>
    </row>
    <row r="91" spans="1:22" ht="12">
      <c r="A91" s="70" t="s">
        <v>176</v>
      </c>
      <c r="B91" s="70" t="s">
        <v>1002</v>
      </c>
      <c r="C91" s="71"/>
      <c r="D91" s="71">
        <v>2</v>
      </c>
      <c r="E91" s="72">
        <v>97882972</v>
      </c>
      <c r="F91" s="117">
        <v>107532708</v>
      </c>
      <c r="G91" s="72"/>
      <c r="H91" s="72"/>
      <c r="I91" s="229"/>
      <c r="J91" s="72">
        <v>47678273</v>
      </c>
      <c r="K91" s="72"/>
      <c r="L91" s="72"/>
      <c r="M91" s="72"/>
      <c r="N91" s="72"/>
      <c r="O91" s="72"/>
      <c r="P91" s="72"/>
      <c r="Q91" s="72"/>
      <c r="R91" s="100">
        <v>97882.972</v>
      </c>
      <c r="S91" s="100">
        <v>107532.708</v>
      </c>
      <c r="T91" s="100"/>
      <c r="U91" s="100"/>
      <c r="V91" s="3"/>
    </row>
    <row r="92" spans="1:22" ht="11.25">
      <c r="A92" s="70" t="s">
        <v>176</v>
      </c>
      <c r="B92" s="70" t="s">
        <v>170</v>
      </c>
      <c r="C92" s="71"/>
      <c r="D92" s="71">
        <v>2</v>
      </c>
      <c r="E92" s="72">
        <v>138538879</v>
      </c>
      <c r="F92" s="117">
        <v>146281912</v>
      </c>
      <c r="G92" s="72"/>
      <c r="H92" s="72"/>
      <c r="I92" s="72"/>
      <c r="J92" s="72"/>
      <c r="K92" s="72"/>
      <c r="L92" s="72"/>
      <c r="M92" s="72"/>
      <c r="N92" s="72"/>
      <c r="O92" s="72"/>
      <c r="P92" s="72"/>
      <c r="Q92" s="72"/>
      <c r="R92" s="100">
        <v>138538.879</v>
      </c>
      <c r="S92" s="100">
        <v>146281.912</v>
      </c>
      <c r="T92" s="100"/>
      <c r="U92" s="100"/>
      <c r="V92" s="3"/>
    </row>
    <row r="93" spans="1:22" ht="11.25">
      <c r="A93" s="70" t="s">
        <v>176</v>
      </c>
      <c r="B93" s="70" t="s">
        <v>1003</v>
      </c>
      <c r="C93" s="71"/>
      <c r="D93" s="71">
        <v>2</v>
      </c>
      <c r="E93" s="72">
        <v>130149855</v>
      </c>
      <c r="F93" s="117">
        <v>150316755</v>
      </c>
      <c r="G93" s="72"/>
      <c r="H93" s="72"/>
      <c r="I93" s="72"/>
      <c r="J93" s="72"/>
      <c r="K93" s="72"/>
      <c r="L93" s="72"/>
      <c r="M93" s="72"/>
      <c r="N93" s="72"/>
      <c r="O93" s="72"/>
      <c r="P93" s="72"/>
      <c r="Q93" s="72"/>
      <c r="R93" s="100">
        <v>130149.855</v>
      </c>
      <c r="S93" s="100">
        <v>150316.755</v>
      </c>
      <c r="T93" s="100"/>
      <c r="U93" s="100"/>
      <c r="V93" s="3"/>
    </row>
    <row r="94" spans="1:22" ht="11.25">
      <c r="A94" s="70" t="s">
        <v>176</v>
      </c>
      <c r="B94" s="70" t="s">
        <v>1004</v>
      </c>
      <c r="C94" s="71"/>
      <c r="D94" s="71">
        <v>3</v>
      </c>
      <c r="E94" s="72">
        <v>70812214</v>
      </c>
      <c r="F94" s="117">
        <v>78984272</v>
      </c>
      <c r="G94" s="72"/>
      <c r="H94" s="72"/>
      <c r="I94" s="72"/>
      <c r="J94" s="72"/>
      <c r="K94" s="72"/>
      <c r="L94" s="72"/>
      <c r="M94" s="72"/>
      <c r="N94" s="72"/>
      <c r="O94" s="72"/>
      <c r="P94" s="72"/>
      <c r="Q94" s="72"/>
      <c r="R94" s="100">
        <v>70812.214</v>
      </c>
      <c r="S94" s="100">
        <v>78984.272</v>
      </c>
      <c r="T94" s="100"/>
      <c r="U94" s="100"/>
      <c r="V94" s="3"/>
    </row>
    <row r="95" spans="1:22" ht="11.25">
      <c r="A95" s="70" t="s">
        <v>176</v>
      </c>
      <c r="B95" s="70" t="s">
        <v>174</v>
      </c>
      <c r="C95" s="71"/>
      <c r="D95" s="71">
        <v>3</v>
      </c>
      <c r="E95" s="72">
        <v>49775884</v>
      </c>
      <c r="F95" s="117">
        <v>55572505</v>
      </c>
      <c r="G95" s="72"/>
      <c r="H95" s="72"/>
      <c r="I95" s="72"/>
      <c r="J95" s="72"/>
      <c r="K95" s="72"/>
      <c r="L95" s="72"/>
      <c r="M95" s="72"/>
      <c r="N95" s="72"/>
      <c r="O95" s="72"/>
      <c r="P95" s="72"/>
      <c r="Q95" s="72"/>
      <c r="R95" s="100">
        <v>49775.884</v>
      </c>
      <c r="S95" s="100">
        <v>55572.505</v>
      </c>
      <c r="T95" s="100"/>
      <c r="U95" s="100"/>
      <c r="V95" s="3"/>
    </row>
    <row r="96" spans="1:22" ht="11.25">
      <c r="A96" s="70" t="s">
        <v>176</v>
      </c>
      <c r="B96" s="70" t="s">
        <v>173</v>
      </c>
      <c r="C96" s="71"/>
      <c r="D96" s="71">
        <v>3</v>
      </c>
      <c r="E96" s="72">
        <v>44385254</v>
      </c>
      <c r="F96" s="117">
        <v>47233882</v>
      </c>
      <c r="G96" s="72"/>
      <c r="H96" s="72"/>
      <c r="I96" s="72"/>
      <c r="J96" s="72"/>
      <c r="K96" s="72"/>
      <c r="L96" s="72"/>
      <c r="M96" s="72"/>
      <c r="N96" s="72"/>
      <c r="O96" s="72"/>
      <c r="P96" s="72"/>
      <c r="Q96" s="72"/>
      <c r="R96" s="100">
        <v>44385.254</v>
      </c>
      <c r="S96" s="100">
        <v>47233.882</v>
      </c>
      <c r="T96" s="100"/>
      <c r="U96" s="100"/>
      <c r="V96" s="3"/>
    </row>
    <row r="97" spans="1:22" ht="11.25">
      <c r="A97" s="70" t="s">
        <v>176</v>
      </c>
      <c r="B97" s="70" t="s">
        <v>175</v>
      </c>
      <c r="C97" s="71"/>
      <c r="D97" s="71">
        <v>5</v>
      </c>
      <c r="E97" s="72">
        <v>32272199</v>
      </c>
      <c r="F97" s="117">
        <v>29517038</v>
      </c>
      <c r="G97" s="72"/>
      <c r="H97" s="72"/>
      <c r="I97" s="72"/>
      <c r="J97" s="72"/>
      <c r="K97" s="72"/>
      <c r="L97" s="72"/>
      <c r="M97" s="72"/>
      <c r="N97" s="72"/>
      <c r="O97" s="72"/>
      <c r="P97" s="72"/>
      <c r="Q97" s="72"/>
      <c r="R97" s="100">
        <v>32272.199</v>
      </c>
      <c r="S97" s="100">
        <v>29517.038</v>
      </c>
      <c r="T97" s="100"/>
      <c r="U97" s="100"/>
      <c r="V97" s="3"/>
    </row>
    <row r="98" spans="1:22" ht="11.25">
      <c r="A98" s="70" t="s">
        <v>176</v>
      </c>
      <c r="B98" s="70" t="s">
        <v>1005</v>
      </c>
      <c r="C98" s="71"/>
      <c r="D98" s="71">
        <v>7</v>
      </c>
      <c r="E98" s="72">
        <v>31278464.401879277</v>
      </c>
      <c r="F98" s="117">
        <v>31953259</v>
      </c>
      <c r="G98" s="72"/>
      <c r="H98" s="72"/>
      <c r="I98" s="72"/>
      <c r="J98" s="72"/>
      <c r="K98" s="72"/>
      <c r="L98" s="72"/>
      <c r="M98" s="72"/>
      <c r="N98" s="72"/>
      <c r="O98" s="72"/>
      <c r="P98" s="72"/>
      <c r="Q98" s="72"/>
      <c r="R98" s="100">
        <v>31278.46440187928</v>
      </c>
      <c r="S98" s="100">
        <v>31953.259</v>
      </c>
      <c r="T98" s="100"/>
      <c r="U98" s="100"/>
      <c r="V98" s="3"/>
    </row>
    <row r="99" spans="1:22" ht="11.25">
      <c r="A99" s="70" t="s">
        <v>176</v>
      </c>
      <c r="B99" s="70" t="s">
        <v>1006</v>
      </c>
      <c r="C99" s="71"/>
      <c r="D99" s="71">
        <v>7</v>
      </c>
      <c r="E99" s="72">
        <v>47258390.81551652</v>
      </c>
      <c r="F99" s="117">
        <v>50904762</v>
      </c>
      <c r="G99" s="72"/>
      <c r="H99" s="72"/>
      <c r="I99" s="72"/>
      <c r="J99" s="72"/>
      <c r="K99" s="72"/>
      <c r="L99" s="72"/>
      <c r="M99" s="72"/>
      <c r="N99" s="72"/>
      <c r="O99" s="72"/>
      <c r="P99" s="72"/>
      <c r="Q99" s="72"/>
      <c r="R99" s="100">
        <v>47258.39081551652</v>
      </c>
      <c r="S99" s="100">
        <v>50904.762</v>
      </c>
      <c r="T99" s="100"/>
      <c r="U99" s="100"/>
      <c r="V99" s="3"/>
    </row>
    <row r="100" spans="1:22" ht="11.25">
      <c r="A100" s="70" t="s">
        <v>176</v>
      </c>
      <c r="B100" s="70" t="s">
        <v>1007</v>
      </c>
      <c r="C100" s="71"/>
      <c r="D100" s="71">
        <v>7</v>
      </c>
      <c r="E100" s="72">
        <v>13685838.182057587</v>
      </c>
      <c r="F100" s="117">
        <v>14291599</v>
      </c>
      <c r="G100" s="72"/>
      <c r="H100" s="72"/>
      <c r="I100" s="72"/>
      <c r="J100" s="72"/>
      <c r="K100" s="72"/>
      <c r="L100" s="72"/>
      <c r="M100" s="72"/>
      <c r="N100" s="72"/>
      <c r="O100" s="72"/>
      <c r="P100" s="72"/>
      <c r="Q100" s="72"/>
      <c r="R100" s="100">
        <v>13685.838182057587</v>
      </c>
      <c r="S100" s="100">
        <v>14291.599</v>
      </c>
      <c r="T100" s="100"/>
      <c r="U100" s="100"/>
      <c r="V100" s="3"/>
    </row>
    <row r="101" spans="1:22" ht="11.25">
      <c r="A101" s="70" t="s">
        <v>176</v>
      </c>
      <c r="B101" s="70" t="s">
        <v>1008</v>
      </c>
      <c r="C101" s="71"/>
      <c r="D101" s="71">
        <v>7</v>
      </c>
      <c r="E101" s="72">
        <v>7037935.229607467</v>
      </c>
      <c r="F101" s="117">
        <v>7456269</v>
      </c>
      <c r="G101" s="72"/>
      <c r="H101" s="72"/>
      <c r="I101" s="72"/>
      <c r="J101" s="72"/>
      <c r="K101" s="72"/>
      <c r="L101" s="72"/>
      <c r="M101" s="72"/>
      <c r="N101" s="72"/>
      <c r="O101" s="72"/>
      <c r="P101" s="72"/>
      <c r="Q101" s="72"/>
      <c r="R101" s="100">
        <v>7037.935229607467</v>
      </c>
      <c r="S101" s="100">
        <v>7456.269</v>
      </c>
      <c r="T101" s="100"/>
      <c r="U101" s="100"/>
      <c r="V101" s="3"/>
    </row>
    <row r="102" spans="1:22" ht="11.25">
      <c r="A102" s="70" t="s">
        <v>176</v>
      </c>
      <c r="B102" s="70" t="s">
        <v>1009</v>
      </c>
      <c r="C102" s="71"/>
      <c r="D102" s="71">
        <v>7</v>
      </c>
      <c r="E102" s="72">
        <v>37099479.41890491</v>
      </c>
      <c r="F102" s="117">
        <v>39078891</v>
      </c>
      <c r="G102" s="72"/>
      <c r="H102" s="72"/>
      <c r="I102" s="72"/>
      <c r="J102" s="72"/>
      <c r="K102" s="72"/>
      <c r="L102" s="72"/>
      <c r="M102" s="72"/>
      <c r="N102" s="72"/>
      <c r="O102" s="72"/>
      <c r="P102" s="72"/>
      <c r="Q102" s="72"/>
      <c r="R102" s="100">
        <v>37099.479418904906</v>
      </c>
      <c r="S102" s="100">
        <v>39078.891</v>
      </c>
      <c r="T102" s="100"/>
      <c r="U102" s="100"/>
      <c r="V102" s="3"/>
    </row>
    <row r="103" spans="1:22" ht="11.25">
      <c r="A103" s="70" t="s">
        <v>176</v>
      </c>
      <c r="B103" s="70" t="s">
        <v>1010</v>
      </c>
      <c r="C103" s="71"/>
      <c r="D103" s="71">
        <v>7</v>
      </c>
      <c r="E103" s="72">
        <v>17661447.54876387</v>
      </c>
      <c r="F103" s="117">
        <v>18306411</v>
      </c>
      <c r="G103" s="72"/>
      <c r="H103" s="72"/>
      <c r="I103" s="72"/>
      <c r="J103" s="72"/>
      <c r="K103" s="72"/>
      <c r="L103" s="72"/>
      <c r="M103" s="72"/>
      <c r="N103" s="72"/>
      <c r="O103" s="72"/>
      <c r="P103" s="72"/>
      <c r="Q103" s="72"/>
      <c r="R103" s="100">
        <v>17661.44754876387</v>
      </c>
      <c r="S103" s="100">
        <v>18306.411</v>
      </c>
      <c r="T103" s="100"/>
      <c r="U103" s="100"/>
      <c r="V103" s="3"/>
    </row>
    <row r="104" spans="1:22" ht="11.25">
      <c r="A104" s="70" t="s">
        <v>176</v>
      </c>
      <c r="B104" s="70" t="s">
        <v>189</v>
      </c>
      <c r="C104" s="71"/>
      <c r="D104" s="71">
        <v>7</v>
      </c>
      <c r="E104" s="72">
        <v>65639738.161176436</v>
      </c>
      <c r="F104" s="117">
        <v>69709111</v>
      </c>
      <c r="G104" s="72"/>
      <c r="H104" s="72"/>
      <c r="I104" s="72"/>
      <c r="J104" s="72"/>
      <c r="K104" s="72"/>
      <c r="L104" s="72"/>
      <c r="M104" s="72"/>
      <c r="N104" s="72"/>
      <c r="O104" s="72"/>
      <c r="P104" s="72"/>
      <c r="Q104" s="72"/>
      <c r="R104" s="100">
        <v>65639.73816117643</v>
      </c>
      <c r="S104" s="100">
        <v>69709.111</v>
      </c>
      <c r="T104" s="100"/>
      <c r="U104" s="100"/>
      <c r="V104" s="3"/>
    </row>
    <row r="105" spans="1:22" ht="11.25">
      <c r="A105" s="70" t="s">
        <v>176</v>
      </c>
      <c r="B105" s="70" t="s">
        <v>1011</v>
      </c>
      <c r="C105" s="71"/>
      <c r="D105" s="71">
        <v>7</v>
      </c>
      <c r="E105" s="72">
        <v>5178651.762270734</v>
      </c>
      <c r="F105" s="117">
        <v>5318723</v>
      </c>
      <c r="G105" s="72"/>
      <c r="H105" s="72"/>
      <c r="I105" s="72"/>
      <c r="J105" s="72"/>
      <c r="K105" s="72"/>
      <c r="L105" s="72"/>
      <c r="M105" s="72"/>
      <c r="N105" s="72"/>
      <c r="O105" s="72"/>
      <c r="P105" s="72"/>
      <c r="Q105" s="72"/>
      <c r="R105" s="100">
        <v>5178.651762270733</v>
      </c>
      <c r="S105" s="100">
        <v>5318.723</v>
      </c>
      <c r="T105" s="100"/>
      <c r="U105" s="100"/>
      <c r="V105" s="3"/>
    </row>
    <row r="106" spans="1:22" ht="11.25">
      <c r="A106" s="70" t="s">
        <v>176</v>
      </c>
      <c r="B106" s="70" t="s">
        <v>1012</v>
      </c>
      <c r="C106" s="71"/>
      <c r="D106" s="71">
        <v>7</v>
      </c>
      <c r="E106" s="72">
        <v>13057201.610908877</v>
      </c>
      <c r="F106" s="117">
        <v>13532879</v>
      </c>
      <c r="G106" s="72"/>
      <c r="H106" s="72"/>
      <c r="I106" s="72"/>
      <c r="J106" s="72"/>
      <c r="K106" s="72"/>
      <c r="L106" s="72"/>
      <c r="M106" s="72"/>
      <c r="N106" s="72"/>
      <c r="O106" s="72"/>
      <c r="P106" s="72"/>
      <c r="Q106" s="72"/>
      <c r="R106" s="100">
        <v>13057.201610908876</v>
      </c>
      <c r="S106" s="100">
        <v>13532.879</v>
      </c>
      <c r="T106" s="100"/>
      <c r="U106" s="100"/>
      <c r="V106" s="3"/>
    </row>
    <row r="107" spans="1:22" ht="11.25">
      <c r="A107" s="70" t="s">
        <v>176</v>
      </c>
      <c r="B107" s="70" t="s">
        <v>1013</v>
      </c>
      <c r="C107" s="71"/>
      <c r="D107" s="71">
        <v>7</v>
      </c>
      <c r="E107" s="72">
        <v>37515137.28504929</v>
      </c>
      <c r="F107" s="117">
        <v>38710226</v>
      </c>
      <c r="G107" s="72"/>
      <c r="H107" s="72"/>
      <c r="I107" s="72"/>
      <c r="J107" s="72"/>
      <c r="K107" s="72"/>
      <c r="L107" s="72"/>
      <c r="M107" s="72"/>
      <c r="N107" s="72"/>
      <c r="O107" s="72"/>
      <c r="P107" s="72"/>
      <c r="Q107" s="72"/>
      <c r="R107" s="100">
        <v>37515.13728504929</v>
      </c>
      <c r="S107" s="100">
        <v>38710.226</v>
      </c>
      <c r="T107" s="100"/>
      <c r="U107" s="100"/>
      <c r="V107" s="3"/>
    </row>
    <row r="108" spans="1:22" ht="11.25">
      <c r="A108" s="70" t="s">
        <v>176</v>
      </c>
      <c r="B108" s="70" t="s">
        <v>1014</v>
      </c>
      <c r="C108" s="71"/>
      <c r="D108" s="71">
        <v>7</v>
      </c>
      <c r="E108" s="72">
        <v>30560753.514873035</v>
      </c>
      <c r="F108" s="117">
        <v>31703461</v>
      </c>
      <c r="G108" s="72"/>
      <c r="H108" s="72"/>
      <c r="I108" s="72"/>
      <c r="J108" s="72"/>
      <c r="K108" s="72"/>
      <c r="L108" s="72"/>
      <c r="M108" s="72"/>
      <c r="N108" s="72"/>
      <c r="O108" s="72"/>
      <c r="P108" s="72"/>
      <c r="Q108" s="72"/>
      <c r="R108" s="100">
        <v>30560.753514873035</v>
      </c>
      <c r="S108" s="100">
        <v>31703.461</v>
      </c>
      <c r="T108" s="100"/>
      <c r="U108" s="100"/>
      <c r="V108" s="3"/>
    </row>
    <row r="109" spans="1:22" ht="11.25">
      <c r="A109" s="70" t="s">
        <v>176</v>
      </c>
      <c r="B109" s="70" t="s">
        <v>1015</v>
      </c>
      <c r="C109" s="71"/>
      <c r="D109" s="71">
        <v>7</v>
      </c>
      <c r="E109" s="72">
        <v>10238773.67385084</v>
      </c>
      <c r="F109" s="117">
        <v>10449339</v>
      </c>
      <c r="G109" s="72"/>
      <c r="H109" s="72"/>
      <c r="I109" s="72"/>
      <c r="J109" s="72"/>
      <c r="K109" s="72"/>
      <c r="L109" s="72"/>
      <c r="M109" s="72"/>
      <c r="N109" s="72"/>
      <c r="O109" s="72"/>
      <c r="P109" s="72"/>
      <c r="Q109" s="72"/>
      <c r="R109" s="100">
        <v>10238.77367385084</v>
      </c>
      <c r="S109" s="100">
        <v>10449.339</v>
      </c>
      <c r="T109" s="100"/>
      <c r="U109" s="100"/>
      <c r="V109" s="3"/>
    </row>
    <row r="110" spans="1:22" ht="11.25">
      <c r="A110" s="70" t="s">
        <v>176</v>
      </c>
      <c r="B110" s="70" t="s">
        <v>1016</v>
      </c>
      <c r="C110" s="71"/>
      <c r="D110" s="71">
        <v>7</v>
      </c>
      <c r="E110" s="72">
        <v>5693213.849776081</v>
      </c>
      <c r="F110" s="117">
        <v>5885522</v>
      </c>
      <c r="G110" s="72"/>
      <c r="H110" s="72"/>
      <c r="I110" s="72"/>
      <c r="J110" s="72"/>
      <c r="K110" s="72"/>
      <c r="L110" s="72"/>
      <c r="M110" s="72"/>
      <c r="N110" s="72"/>
      <c r="O110" s="72"/>
      <c r="P110" s="72"/>
      <c r="Q110" s="72"/>
      <c r="R110" s="100">
        <v>5693.213849776081</v>
      </c>
      <c r="S110" s="100">
        <v>5885.522</v>
      </c>
      <c r="T110" s="100"/>
      <c r="U110" s="100"/>
      <c r="V110" s="3"/>
    </row>
    <row r="111" spans="1:22" ht="11.25">
      <c r="A111" s="70" t="s">
        <v>176</v>
      </c>
      <c r="B111" s="70" t="s">
        <v>1017</v>
      </c>
      <c r="C111" s="71"/>
      <c r="D111" s="71">
        <v>7</v>
      </c>
      <c r="E111" s="72">
        <v>15608046.333104722</v>
      </c>
      <c r="F111" s="117">
        <v>16053041</v>
      </c>
      <c r="G111" s="72"/>
      <c r="H111" s="72"/>
      <c r="I111" s="72"/>
      <c r="J111" s="72"/>
      <c r="K111" s="72"/>
      <c r="L111" s="72"/>
      <c r="M111" s="72"/>
      <c r="N111" s="72"/>
      <c r="O111" s="72"/>
      <c r="P111" s="72"/>
      <c r="Q111" s="72"/>
      <c r="R111" s="100">
        <v>15608.046333104723</v>
      </c>
      <c r="S111" s="100">
        <v>16053.041</v>
      </c>
      <c r="T111" s="100"/>
      <c r="U111" s="100"/>
      <c r="V111" s="3"/>
    </row>
    <row r="112" spans="1:22" ht="11.25">
      <c r="A112" s="70" t="s">
        <v>176</v>
      </c>
      <c r="B112" s="70" t="s">
        <v>1018</v>
      </c>
      <c r="C112" s="71"/>
      <c r="D112" s="71">
        <v>7</v>
      </c>
      <c r="E112" s="72">
        <v>122394697.3942784</v>
      </c>
      <c r="F112" s="117">
        <v>125933082</v>
      </c>
      <c r="G112" s="72"/>
      <c r="H112" s="72"/>
      <c r="I112" s="72"/>
      <c r="J112" s="72"/>
      <c r="K112" s="72"/>
      <c r="L112" s="72"/>
      <c r="M112" s="72"/>
      <c r="N112" s="72"/>
      <c r="O112" s="72"/>
      <c r="P112" s="72"/>
      <c r="Q112" s="72"/>
      <c r="R112" s="100">
        <v>122394.69739427841</v>
      </c>
      <c r="S112" s="100">
        <v>125933.082</v>
      </c>
      <c r="T112" s="100"/>
      <c r="U112" s="100"/>
      <c r="V112" s="3"/>
    </row>
    <row r="113" spans="1:22" ht="11.25">
      <c r="A113" s="70" t="s">
        <v>176</v>
      </c>
      <c r="B113" s="70" t="s">
        <v>1019</v>
      </c>
      <c r="C113" s="71"/>
      <c r="D113" s="71">
        <v>7</v>
      </c>
      <c r="E113" s="72">
        <v>4837830.73399558</v>
      </c>
      <c r="F113" s="117">
        <v>4915939</v>
      </c>
      <c r="G113" s="72"/>
      <c r="H113" s="72"/>
      <c r="I113" s="72"/>
      <c r="J113" s="72"/>
      <c r="K113" s="72"/>
      <c r="L113" s="72"/>
      <c r="M113" s="72"/>
      <c r="N113" s="72"/>
      <c r="O113" s="72"/>
      <c r="P113" s="72"/>
      <c r="Q113" s="72"/>
      <c r="R113" s="100">
        <v>4837.83073399558</v>
      </c>
      <c r="S113" s="100">
        <v>4915.939</v>
      </c>
      <c r="T113" s="100"/>
      <c r="U113" s="100"/>
      <c r="V113" s="3"/>
    </row>
    <row r="114" spans="1:22" ht="11.25">
      <c r="A114" s="70" t="s">
        <v>176</v>
      </c>
      <c r="B114" s="70" t="s">
        <v>1020</v>
      </c>
      <c r="C114" s="71"/>
      <c r="D114" s="71">
        <v>7</v>
      </c>
      <c r="E114" s="72">
        <v>12940685.715845939</v>
      </c>
      <c r="F114" s="117">
        <v>13178321</v>
      </c>
      <c r="G114" s="72"/>
      <c r="H114" s="72"/>
      <c r="I114" s="72"/>
      <c r="J114" s="72"/>
      <c r="K114" s="72"/>
      <c r="L114" s="72"/>
      <c r="M114" s="72"/>
      <c r="N114" s="72"/>
      <c r="O114" s="72"/>
      <c r="P114" s="72"/>
      <c r="Q114" s="72"/>
      <c r="R114" s="100">
        <v>12940.685715845939</v>
      </c>
      <c r="S114" s="100">
        <v>13178.321</v>
      </c>
      <c r="T114" s="100"/>
      <c r="U114" s="100"/>
      <c r="V114" s="3"/>
    </row>
    <row r="115" spans="1:22" ht="11.25">
      <c r="A115" s="70" t="s">
        <v>176</v>
      </c>
      <c r="B115" s="70" t="s">
        <v>1021</v>
      </c>
      <c r="C115" s="71"/>
      <c r="D115" s="71">
        <v>7</v>
      </c>
      <c r="E115" s="72">
        <v>30443667.905422907</v>
      </c>
      <c r="F115" s="117">
        <v>32171995</v>
      </c>
      <c r="G115" s="72"/>
      <c r="H115" s="72"/>
      <c r="I115" s="72"/>
      <c r="J115" s="72"/>
      <c r="K115" s="72"/>
      <c r="L115" s="72"/>
      <c r="M115" s="72"/>
      <c r="N115" s="72"/>
      <c r="O115" s="72"/>
      <c r="P115" s="72"/>
      <c r="Q115" s="72"/>
      <c r="R115" s="100">
        <v>30443.667905422906</v>
      </c>
      <c r="S115" s="100">
        <v>32171.995</v>
      </c>
      <c r="T115" s="100"/>
      <c r="U115" s="100"/>
      <c r="V115" s="3"/>
    </row>
    <row r="116" spans="1:22" ht="11.25">
      <c r="A116" s="70" t="s">
        <v>176</v>
      </c>
      <c r="B116" s="70" t="s">
        <v>1022</v>
      </c>
      <c r="C116" s="71"/>
      <c r="D116" s="71">
        <v>7</v>
      </c>
      <c r="E116" s="72">
        <v>12028484.042316675</v>
      </c>
      <c r="F116" s="117">
        <v>12271558</v>
      </c>
      <c r="G116" s="72"/>
      <c r="H116" s="72"/>
      <c r="I116" s="72"/>
      <c r="J116" s="72"/>
      <c r="K116" s="72"/>
      <c r="L116" s="72"/>
      <c r="M116" s="72"/>
      <c r="N116" s="72"/>
      <c r="O116" s="72"/>
      <c r="P116" s="72"/>
      <c r="Q116" s="72"/>
      <c r="R116" s="100">
        <v>12028.484042316675</v>
      </c>
      <c r="S116" s="100">
        <v>12271.558</v>
      </c>
      <c r="T116" s="100"/>
      <c r="U116" s="100"/>
      <c r="V116" s="3"/>
    </row>
    <row r="117" spans="1:22" ht="11.25">
      <c r="A117" s="70" t="s">
        <v>176</v>
      </c>
      <c r="B117" s="70" t="s">
        <v>1023</v>
      </c>
      <c r="C117" s="71"/>
      <c r="D117" s="71">
        <v>7</v>
      </c>
      <c r="E117" s="72">
        <v>31006922.337487217</v>
      </c>
      <c r="F117" s="117">
        <v>31519712</v>
      </c>
      <c r="G117" s="72"/>
      <c r="H117" s="72"/>
      <c r="I117" s="72"/>
      <c r="J117" s="72"/>
      <c r="K117" s="72"/>
      <c r="L117" s="72"/>
      <c r="M117" s="72"/>
      <c r="N117" s="72"/>
      <c r="O117" s="72"/>
      <c r="P117" s="72"/>
      <c r="Q117" s="72"/>
      <c r="R117" s="100">
        <v>31006.922337487216</v>
      </c>
      <c r="S117" s="100">
        <v>31519.712</v>
      </c>
      <c r="T117" s="100"/>
      <c r="U117" s="100"/>
      <c r="V117" s="3"/>
    </row>
    <row r="118" spans="1:22" ht="11.25">
      <c r="A118" s="70" t="s">
        <v>176</v>
      </c>
      <c r="B118" s="70" t="s">
        <v>1024</v>
      </c>
      <c r="C118" s="71"/>
      <c r="D118" s="71">
        <v>7</v>
      </c>
      <c r="E118" s="72">
        <v>11947112.197154865</v>
      </c>
      <c r="F118" s="117">
        <v>12173745</v>
      </c>
      <c r="G118" s="72"/>
      <c r="H118" s="72"/>
      <c r="I118" s="72"/>
      <c r="J118" s="72"/>
      <c r="K118" s="72"/>
      <c r="L118" s="72"/>
      <c r="M118" s="72"/>
      <c r="N118" s="72"/>
      <c r="O118" s="72"/>
      <c r="P118" s="72"/>
      <c r="Q118" s="72"/>
      <c r="R118" s="100">
        <v>11947.112197154865</v>
      </c>
      <c r="S118" s="100">
        <v>12173.745</v>
      </c>
      <c r="T118" s="100"/>
      <c r="U118" s="100"/>
      <c r="V118" s="3"/>
    </row>
    <row r="119" spans="1:22" ht="11.25">
      <c r="A119" s="70" t="s">
        <v>176</v>
      </c>
      <c r="B119" s="70" t="s">
        <v>1025</v>
      </c>
      <c r="C119" s="71"/>
      <c r="D119" s="71">
        <v>7</v>
      </c>
      <c r="E119" s="72">
        <v>28058709.495011594</v>
      </c>
      <c r="F119" s="117">
        <v>28728533</v>
      </c>
      <c r="G119" s="72"/>
      <c r="H119" s="72"/>
      <c r="I119" s="72"/>
      <c r="J119" s="72"/>
      <c r="K119" s="72"/>
      <c r="L119" s="72"/>
      <c r="M119" s="72"/>
      <c r="N119" s="72"/>
      <c r="O119" s="72"/>
      <c r="P119" s="72"/>
      <c r="Q119" s="72"/>
      <c r="R119" s="100">
        <v>28058.709495011593</v>
      </c>
      <c r="S119" s="100">
        <v>28728.533</v>
      </c>
      <c r="T119" s="100"/>
      <c r="U119" s="100"/>
      <c r="V119" s="3"/>
    </row>
    <row r="120" spans="1:22" ht="11.25">
      <c r="A120" s="70" t="s">
        <v>176</v>
      </c>
      <c r="B120" s="70" t="s">
        <v>1026</v>
      </c>
      <c r="C120" s="71"/>
      <c r="D120" s="71">
        <v>7</v>
      </c>
      <c r="E120" s="72">
        <v>24112334.95484186</v>
      </c>
      <c r="F120" s="117">
        <v>25482391</v>
      </c>
      <c r="G120" s="72"/>
      <c r="H120" s="72"/>
      <c r="I120" s="72"/>
      <c r="J120" s="72"/>
      <c r="K120" s="72"/>
      <c r="L120" s="72"/>
      <c r="M120" s="72"/>
      <c r="N120" s="72"/>
      <c r="O120" s="72"/>
      <c r="P120" s="72"/>
      <c r="Q120" s="72"/>
      <c r="R120" s="100">
        <v>24112.33495484186</v>
      </c>
      <c r="S120" s="100">
        <v>25482.391</v>
      </c>
      <c r="T120" s="100"/>
      <c r="U120" s="100"/>
      <c r="V120" s="3"/>
    </row>
    <row r="121" spans="1:22" ht="11.25">
      <c r="A121" s="70" t="s">
        <v>176</v>
      </c>
      <c r="B121" s="70" t="s">
        <v>1027</v>
      </c>
      <c r="C121" s="71"/>
      <c r="D121" s="71">
        <v>7</v>
      </c>
      <c r="E121" s="72">
        <v>10147659.647923036</v>
      </c>
      <c r="F121" s="117">
        <v>10852831</v>
      </c>
      <c r="G121" s="72"/>
      <c r="H121" s="72"/>
      <c r="I121" s="72"/>
      <c r="J121" s="72"/>
      <c r="K121" s="72"/>
      <c r="L121" s="72"/>
      <c r="M121" s="72"/>
      <c r="N121" s="72"/>
      <c r="O121" s="72"/>
      <c r="P121" s="72"/>
      <c r="Q121" s="72"/>
      <c r="R121" s="100">
        <v>10147.659647923036</v>
      </c>
      <c r="S121" s="100">
        <v>10852.831</v>
      </c>
      <c r="T121" s="100"/>
      <c r="U121" s="100"/>
      <c r="V121" s="3"/>
    </row>
    <row r="122" spans="1:22" ht="11.25">
      <c r="A122" s="70" t="s">
        <v>176</v>
      </c>
      <c r="B122" s="70" t="s">
        <v>1028</v>
      </c>
      <c r="C122" s="71"/>
      <c r="D122" s="71">
        <v>7</v>
      </c>
      <c r="E122" s="72">
        <v>8667635.463159285</v>
      </c>
      <c r="F122" s="117">
        <v>9350805</v>
      </c>
      <c r="G122" s="72"/>
      <c r="H122" s="72"/>
      <c r="I122" s="72"/>
      <c r="J122" s="72"/>
      <c r="K122" s="72"/>
      <c r="L122" s="72"/>
      <c r="M122" s="72"/>
      <c r="N122" s="72"/>
      <c r="O122" s="72"/>
      <c r="P122" s="72"/>
      <c r="Q122" s="72"/>
      <c r="R122" s="100">
        <v>8667.635463159286</v>
      </c>
      <c r="S122" s="100">
        <v>9350.805</v>
      </c>
      <c r="T122" s="100"/>
      <c r="U122" s="100"/>
      <c r="V122" s="3"/>
    </row>
    <row r="123" spans="1:22" ht="11.25">
      <c r="A123" s="70" t="s">
        <v>176</v>
      </c>
      <c r="B123" s="70" t="s">
        <v>1029</v>
      </c>
      <c r="C123" s="71"/>
      <c r="D123" s="71">
        <v>7</v>
      </c>
      <c r="E123" s="72">
        <v>39097868.550853714</v>
      </c>
      <c r="F123" s="117">
        <v>40165833</v>
      </c>
      <c r="G123" s="72"/>
      <c r="H123" s="72"/>
      <c r="I123" s="72"/>
      <c r="J123" s="72"/>
      <c r="K123" s="72"/>
      <c r="L123" s="72"/>
      <c r="M123" s="72"/>
      <c r="N123" s="72"/>
      <c r="O123" s="72"/>
      <c r="P123" s="72"/>
      <c r="Q123" s="72"/>
      <c r="R123" s="100">
        <v>39097.86855085372</v>
      </c>
      <c r="S123" s="100">
        <v>40165.833</v>
      </c>
      <c r="T123" s="100"/>
      <c r="U123" s="100"/>
      <c r="V123" s="3"/>
    </row>
    <row r="124" spans="1:22" ht="11.25">
      <c r="A124" s="70" t="s">
        <v>176</v>
      </c>
      <c r="B124" s="70" t="s">
        <v>1030</v>
      </c>
      <c r="C124" s="71"/>
      <c r="D124" s="71">
        <v>7</v>
      </c>
      <c r="E124" s="72">
        <v>19330153.810702194</v>
      </c>
      <c r="F124" s="117">
        <v>20510888</v>
      </c>
      <c r="G124" s="72"/>
      <c r="H124" s="72"/>
      <c r="I124" s="72"/>
      <c r="J124" s="72"/>
      <c r="K124" s="72"/>
      <c r="L124" s="72"/>
      <c r="M124" s="72"/>
      <c r="N124" s="72"/>
      <c r="O124" s="72"/>
      <c r="P124" s="72"/>
      <c r="Q124" s="72"/>
      <c r="R124" s="100">
        <v>19330.153810702195</v>
      </c>
      <c r="S124" s="100">
        <v>20510.888</v>
      </c>
      <c r="T124" s="100"/>
      <c r="U124" s="100"/>
      <c r="V124" s="3"/>
    </row>
    <row r="125" spans="1:22" ht="11.25">
      <c r="A125" s="70" t="s">
        <v>176</v>
      </c>
      <c r="B125" s="70" t="s">
        <v>1031</v>
      </c>
      <c r="C125" s="71"/>
      <c r="D125" s="71">
        <v>7</v>
      </c>
      <c r="E125" s="72">
        <v>44580835.76326709</v>
      </c>
      <c r="F125" s="117">
        <v>47029312</v>
      </c>
      <c r="G125" s="72"/>
      <c r="H125" s="72"/>
      <c r="I125" s="72"/>
      <c r="J125" s="72"/>
      <c r="K125" s="72"/>
      <c r="L125" s="72"/>
      <c r="M125" s="72"/>
      <c r="N125" s="72"/>
      <c r="O125" s="72"/>
      <c r="P125" s="72"/>
      <c r="Q125" s="72"/>
      <c r="R125" s="100">
        <v>44580.835763267096</v>
      </c>
      <c r="S125" s="100">
        <v>47029.312</v>
      </c>
      <c r="T125" s="100"/>
      <c r="U125" s="100"/>
      <c r="V125" s="3"/>
    </row>
    <row r="126" spans="1:22" ht="12">
      <c r="A126" s="70" t="s">
        <v>267</v>
      </c>
      <c r="B126" s="70" t="s">
        <v>1032</v>
      </c>
      <c r="C126" s="71">
        <v>139940</v>
      </c>
      <c r="D126" s="6">
        <v>1</v>
      </c>
      <c r="E126" s="72">
        <v>138585752</v>
      </c>
      <c r="F126" s="117">
        <v>151734000</v>
      </c>
      <c r="G126" s="72"/>
      <c r="H126" s="72"/>
      <c r="I126" s="72"/>
      <c r="J126" s="72"/>
      <c r="K126" s="72"/>
      <c r="L126" s="72"/>
      <c r="M126" s="72"/>
      <c r="N126" s="72"/>
      <c r="O126" s="72"/>
      <c r="P126" s="72"/>
      <c r="Q126" s="72"/>
      <c r="R126" s="100">
        <v>138585.752</v>
      </c>
      <c r="S126" s="100">
        <v>151734</v>
      </c>
      <c r="T126" s="100"/>
      <c r="U126" s="100"/>
      <c r="V126" s="3"/>
    </row>
    <row r="127" spans="1:22" ht="12">
      <c r="A127" s="70" t="s">
        <v>267</v>
      </c>
      <c r="B127" s="70" t="s">
        <v>234</v>
      </c>
      <c r="C127" s="71">
        <v>139959</v>
      </c>
      <c r="D127" s="6">
        <v>1</v>
      </c>
      <c r="E127" s="72">
        <v>287587969</v>
      </c>
      <c r="F127" s="117">
        <v>300507571</v>
      </c>
      <c r="G127" s="72"/>
      <c r="H127" s="72"/>
      <c r="I127" s="72"/>
      <c r="J127" s="72"/>
      <c r="K127" s="72">
        <v>1206364</v>
      </c>
      <c r="L127" s="72"/>
      <c r="M127" s="72">
        <v>33671049</v>
      </c>
      <c r="N127" s="72">
        <v>42083904</v>
      </c>
      <c r="O127" s="72"/>
      <c r="P127" s="72">
        <v>6721471</v>
      </c>
      <c r="Q127" s="72"/>
      <c r="R127" s="100">
        <v>287587.969</v>
      </c>
      <c r="S127" s="100">
        <v>300507.571</v>
      </c>
      <c r="T127" s="100"/>
      <c r="U127" s="100">
        <v>83682.788</v>
      </c>
      <c r="V127" s="3"/>
    </row>
    <row r="128" spans="1:22" ht="12">
      <c r="A128" s="70" t="s">
        <v>267</v>
      </c>
      <c r="B128" s="70" t="s">
        <v>235</v>
      </c>
      <c r="C128" s="71">
        <v>139755</v>
      </c>
      <c r="D128" s="6">
        <v>2</v>
      </c>
      <c r="E128" s="72">
        <v>136289567</v>
      </c>
      <c r="F128" s="117">
        <v>141271182</v>
      </c>
      <c r="G128" s="72"/>
      <c r="H128" s="72"/>
      <c r="I128" s="72"/>
      <c r="J128" s="72"/>
      <c r="K128" s="72">
        <v>8720752</v>
      </c>
      <c r="L128" s="72"/>
      <c r="M128" s="72"/>
      <c r="N128" s="72"/>
      <c r="O128" s="72">
        <v>6751055</v>
      </c>
      <c r="P128" s="72">
        <v>1637190</v>
      </c>
      <c r="Q128" s="72"/>
      <c r="R128" s="100">
        <v>136289.567</v>
      </c>
      <c r="S128" s="100">
        <v>141271.182</v>
      </c>
      <c r="T128" s="100"/>
      <c r="U128" s="100">
        <v>17108.997</v>
      </c>
      <c r="V128" s="3"/>
    </row>
    <row r="129" spans="1:22" ht="12">
      <c r="A129" s="70" t="s">
        <v>267</v>
      </c>
      <c r="B129" s="70" t="s">
        <v>236</v>
      </c>
      <c r="C129" s="71">
        <v>139931</v>
      </c>
      <c r="D129" s="6">
        <v>3</v>
      </c>
      <c r="E129" s="72">
        <v>64130214</v>
      </c>
      <c r="F129" s="117">
        <v>67481849</v>
      </c>
      <c r="G129" s="72"/>
      <c r="H129" s="72"/>
      <c r="I129" s="72"/>
      <c r="J129" s="72"/>
      <c r="K129" s="72"/>
      <c r="L129" s="72"/>
      <c r="M129" s="72"/>
      <c r="N129" s="72"/>
      <c r="O129" s="72"/>
      <c r="P129" s="72"/>
      <c r="Q129" s="72"/>
      <c r="R129" s="100">
        <v>64130.214</v>
      </c>
      <c r="S129" s="100">
        <v>67481.849</v>
      </c>
      <c r="T129" s="100"/>
      <c r="U129" s="100"/>
      <c r="V129" s="3"/>
    </row>
    <row r="130" spans="1:22" ht="12">
      <c r="A130" s="70" t="s">
        <v>267</v>
      </c>
      <c r="B130" s="70" t="s">
        <v>1033</v>
      </c>
      <c r="C130" s="71">
        <v>141334</v>
      </c>
      <c r="D130" s="8">
        <v>4</v>
      </c>
      <c r="E130" s="72">
        <v>33509373</v>
      </c>
      <c r="F130" s="117">
        <v>35747206</v>
      </c>
      <c r="G130" s="72"/>
      <c r="H130" s="72"/>
      <c r="I130" s="72"/>
      <c r="J130" s="72"/>
      <c r="K130" s="72"/>
      <c r="L130" s="72"/>
      <c r="M130" s="72"/>
      <c r="N130" s="72"/>
      <c r="O130" s="72"/>
      <c r="P130" s="72"/>
      <c r="Q130" s="72"/>
      <c r="R130" s="100">
        <v>33509.373</v>
      </c>
      <c r="S130" s="100">
        <v>35747.206</v>
      </c>
      <c r="T130" s="100"/>
      <c r="U130" s="100"/>
      <c r="V130" s="3"/>
    </row>
    <row r="131" spans="1:22" ht="12">
      <c r="A131" s="70" t="s">
        <v>267</v>
      </c>
      <c r="B131" s="70" t="s">
        <v>1034</v>
      </c>
      <c r="C131" s="71">
        <v>138716</v>
      </c>
      <c r="D131" s="6">
        <v>4</v>
      </c>
      <c r="E131" s="72">
        <v>16613634</v>
      </c>
      <c r="F131" s="117">
        <v>17606988</v>
      </c>
      <c r="G131" s="72"/>
      <c r="H131" s="72"/>
      <c r="I131" s="72"/>
      <c r="J131" s="72"/>
      <c r="K131" s="72"/>
      <c r="L131" s="72"/>
      <c r="M131" s="72"/>
      <c r="N131" s="72"/>
      <c r="O131" s="72"/>
      <c r="P131" s="72"/>
      <c r="Q131" s="72"/>
      <c r="R131" s="100">
        <v>16613.634</v>
      </c>
      <c r="S131" s="100">
        <v>17606.988</v>
      </c>
      <c r="T131" s="100"/>
      <c r="U131" s="100"/>
      <c r="V131" s="3"/>
    </row>
    <row r="132" spans="1:22" ht="12">
      <c r="A132" s="70" t="s">
        <v>267</v>
      </c>
      <c r="B132" s="70" t="s">
        <v>238</v>
      </c>
      <c r="C132" s="71">
        <v>139861</v>
      </c>
      <c r="D132" s="6">
        <v>4</v>
      </c>
      <c r="E132" s="72">
        <v>23707838</v>
      </c>
      <c r="F132" s="117">
        <v>24892266</v>
      </c>
      <c r="G132" s="72"/>
      <c r="H132" s="72"/>
      <c r="I132" s="72"/>
      <c r="J132" s="72"/>
      <c r="K132" s="72"/>
      <c r="L132" s="72"/>
      <c r="M132" s="72"/>
      <c r="N132" s="72"/>
      <c r="O132" s="72"/>
      <c r="P132" s="72"/>
      <c r="Q132" s="72"/>
      <c r="R132" s="100">
        <v>23707.838</v>
      </c>
      <c r="S132" s="100">
        <v>24892.266</v>
      </c>
      <c r="T132" s="100"/>
      <c r="U132" s="100"/>
      <c r="V132" s="3"/>
    </row>
    <row r="133" spans="1:22" ht="12">
      <c r="A133" s="70" t="s">
        <v>267</v>
      </c>
      <c r="B133" s="70" t="s">
        <v>1035</v>
      </c>
      <c r="C133" s="71">
        <v>141264</v>
      </c>
      <c r="D133" s="6">
        <v>4</v>
      </c>
      <c r="E133" s="72">
        <v>41162616</v>
      </c>
      <c r="F133" s="117">
        <v>42602695</v>
      </c>
      <c r="G133" s="72"/>
      <c r="H133" s="72"/>
      <c r="I133" s="72"/>
      <c r="J133" s="72"/>
      <c r="K133" s="72"/>
      <c r="L133" s="72"/>
      <c r="M133" s="72"/>
      <c r="N133" s="72"/>
      <c r="O133" s="72"/>
      <c r="P133" s="72"/>
      <c r="Q133" s="72"/>
      <c r="R133" s="100">
        <v>41162.616</v>
      </c>
      <c r="S133" s="100">
        <v>42602.695</v>
      </c>
      <c r="T133" s="100"/>
      <c r="U133" s="100"/>
      <c r="V133" s="3"/>
    </row>
    <row r="134" spans="1:22" ht="12">
      <c r="A134" s="70" t="s">
        <v>267</v>
      </c>
      <c r="B134" s="70" t="s">
        <v>245</v>
      </c>
      <c r="C134" s="71">
        <v>140164</v>
      </c>
      <c r="D134" s="8">
        <v>5</v>
      </c>
      <c r="E134" s="72">
        <v>37393285</v>
      </c>
      <c r="F134" s="117">
        <v>45902278</v>
      </c>
      <c r="G134" s="72"/>
      <c r="H134" s="72"/>
      <c r="I134" s="72"/>
      <c r="J134" s="72"/>
      <c r="K134" s="72"/>
      <c r="L134" s="72"/>
      <c r="M134" s="72"/>
      <c r="N134" s="72"/>
      <c r="O134" s="72"/>
      <c r="P134" s="72"/>
      <c r="Q134" s="72"/>
      <c r="R134" s="100">
        <v>37393.285</v>
      </c>
      <c r="S134" s="100">
        <v>45902.278</v>
      </c>
      <c r="T134" s="100"/>
      <c r="U134" s="100"/>
      <c r="V134" s="3"/>
    </row>
    <row r="135" spans="1:22" ht="12">
      <c r="A135" s="70" t="s">
        <v>267</v>
      </c>
      <c r="B135" s="70" t="s">
        <v>241</v>
      </c>
      <c r="C135" s="71">
        <v>138983</v>
      </c>
      <c r="D135" s="6">
        <v>5</v>
      </c>
      <c r="E135" s="72">
        <v>20569295</v>
      </c>
      <c r="F135" s="117">
        <v>22484582</v>
      </c>
      <c r="G135" s="72"/>
      <c r="H135" s="72"/>
      <c r="I135" s="72"/>
      <c r="J135" s="72"/>
      <c r="K135" s="72"/>
      <c r="L135" s="72"/>
      <c r="M135" s="72"/>
      <c r="N135" s="72"/>
      <c r="O135" s="72"/>
      <c r="P135" s="72"/>
      <c r="Q135" s="72"/>
      <c r="R135" s="100">
        <v>20569.295</v>
      </c>
      <c r="S135" s="100">
        <v>22484.582</v>
      </c>
      <c r="T135" s="100"/>
      <c r="U135" s="100"/>
      <c r="V135" s="3"/>
    </row>
    <row r="136" spans="1:22" ht="12">
      <c r="A136" s="70" t="s">
        <v>267</v>
      </c>
      <c r="B136" s="70" t="s">
        <v>242</v>
      </c>
      <c r="C136" s="71">
        <v>139366</v>
      </c>
      <c r="D136" s="6">
        <v>5</v>
      </c>
      <c r="E136" s="72">
        <v>24336657</v>
      </c>
      <c r="F136" s="117">
        <v>24887213</v>
      </c>
      <c r="G136" s="72"/>
      <c r="H136" s="72"/>
      <c r="I136" s="72"/>
      <c r="J136" s="72"/>
      <c r="K136" s="72"/>
      <c r="L136" s="72"/>
      <c r="M136" s="72"/>
      <c r="N136" s="72"/>
      <c r="O136" s="72"/>
      <c r="P136" s="72"/>
      <c r="Q136" s="72"/>
      <c r="R136" s="100">
        <v>24336.657</v>
      </c>
      <c r="S136" s="100">
        <v>24887.213</v>
      </c>
      <c r="T136" s="100"/>
      <c r="U136" s="100"/>
      <c r="V136" s="3"/>
    </row>
    <row r="137" spans="1:22" ht="12">
      <c r="A137" s="70" t="s">
        <v>267</v>
      </c>
      <c r="B137" s="70" t="s">
        <v>243</v>
      </c>
      <c r="C137" s="71">
        <v>139719</v>
      </c>
      <c r="D137" s="6">
        <v>5</v>
      </c>
      <c r="E137" s="72">
        <v>17536078</v>
      </c>
      <c r="F137" s="117">
        <v>18710842</v>
      </c>
      <c r="G137" s="72"/>
      <c r="H137" s="72"/>
      <c r="I137" s="72"/>
      <c r="J137" s="72"/>
      <c r="K137" s="72"/>
      <c r="L137" s="72"/>
      <c r="M137" s="72"/>
      <c r="N137" s="72"/>
      <c r="O137" s="72"/>
      <c r="P137" s="72"/>
      <c r="Q137" s="72"/>
      <c r="R137" s="100">
        <v>17536.078</v>
      </c>
      <c r="S137" s="100">
        <v>18710.842</v>
      </c>
      <c r="T137" s="100"/>
      <c r="U137" s="100"/>
      <c r="V137" s="3"/>
    </row>
    <row r="138" spans="1:22" ht="12">
      <c r="A138" s="70" t="s">
        <v>267</v>
      </c>
      <c r="B138" s="70" t="s">
        <v>244</v>
      </c>
      <c r="C138" s="71">
        <v>139764</v>
      </c>
      <c r="D138" s="6">
        <v>5</v>
      </c>
      <c r="E138" s="72">
        <v>12198453</v>
      </c>
      <c r="F138" s="117">
        <v>12260206</v>
      </c>
      <c r="G138" s="72"/>
      <c r="H138" s="72"/>
      <c r="I138" s="72"/>
      <c r="J138" s="72"/>
      <c r="K138" s="72"/>
      <c r="L138" s="72"/>
      <c r="M138" s="72"/>
      <c r="N138" s="72"/>
      <c r="O138" s="72"/>
      <c r="P138" s="72"/>
      <c r="Q138" s="72"/>
      <c r="R138" s="100">
        <v>12198.453</v>
      </c>
      <c r="S138" s="100">
        <v>12260.206</v>
      </c>
      <c r="T138" s="100"/>
      <c r="U138" s="100"/>
      <c r="V138" s="3"/>
    </row>
    <row r="139" spans="1:22" ht="12">
      <c r="A139" s="70" t="s">
        <v>267</v>
      </c>
      <c r="B139" s="70" t="s">
        <v>246</v>
      </c>
      <c r="C139" s="71">
        <v>140669</v>
      </c>
      <c r="D139" s="6">
        <v>5</v>
      </c>
      <c r="E139" s="72">
        <v>14492520</v>
      </c>
      <c r="F139" s="117">
        <v>16520842</v>
      </c>
      <c r="G139" s="72"/>
      <c r="H139" s="72"/>
      <c r="I139" s="72"/>
      <c r="J139" s="72"/>
      <c r="K139" s="72"/>
      <c r="L139" s="72"/>
      <c r="M139" s="72"/>
      <c r="N139" s="72"/>
      <c r="O139" s="72"/>
      <c r="P139" s="72"/>
      <c r="Q139" s="72"/>
      <c r="R139" s="100">
        <v>14492.52</v>
      </c>
      <c r="S139" s="100">
        <v>16520.842</v>
      </c>
      <c r="T139" s="100"/>
      <c r="U139" s="100"/>
      <c r="V139" s="3"/>
    </row>
    <row r="140" spans="1:22" ht="12">
      <c r="A140" s="70" t="s">
        <v>267</v>
      </c>
      <c r="B140" s="70" t="s">
        <v>247</v>
      </c>
      <c r="C140" s="71">
        <v>138789</v>
      </c>
      <c r="D140" s="8">
        <v>6</v>
      </c>
      <c r="E140" s="72">
        <v>20703195</v>
      </c>
      <c r="F140" s="117">
        <v>23125034</v>
      </c>
      <c r="G140" s="72"/>
      <c r="H140" s="72"/>
      <c r="I140" s="72"/>
      <c r="J140" s="72"/>
      <c r="K140" s="72"/>
      <c r="L140" s="72"/>
      <c r="M140" s="72"/>
      <c r="N140" s="72"/>
      <c r="O140" s="72"/>
      <c r="P140" s="72"/>
      <c r="Q140" s="72"/>
      <c r="R140" s="100">
        <v>20703.195</v>
      </c>
      <c r="S140" s="100">
        <v>23125.034</v>
      </c>
      <c r="T140" s="100"/>
      <c r="U140" s="100"/>
      <c r="V140" s="3"/>
    </row>
    <row r="141" spans="1:22" ht="12">
      <c r="A141" s="70" t="s">
        <v>267</v>
      </c>
      <c r="B141" s="70" t="s">
        <v>248</v>
      </c>
      <c r="C141" s="71">
        <v>139311</v>
      </c>
      <c r="D141" s="6">
        <v>6</v>
      </c>
      <c r="E141" s="72">
        <v>16337137</v>
      </c>
      <c r="F141" s="117">
        <v>16907476</v>
      </c>
      <c r="G141" s="72"/>
      <c r="H141" s="72"/>
      <c r="I141" s="72"/>
      <c r="J141" s="72"/>
      <c r="K141" s="72"/>
      <c r="L141" s="72"/>
      <c r="M141" s="72"/>
      <c r="N141" s="72"/>
      <c r="O141" s="72"/>
      <c r="P141" s="72"/>
      <c r="Q141" s="72"/>
      <c r="R141" s="100">
        <v>16337.137</v>
      </c>
      <c r="S141" s="100">
        <v>16907.476</v>
      </c>
      <c r="T141" s="100"/>
      <c r="U141" s="100"/>
      <c r="V141" s="3"/>
    </row>
    <row r="142" spans="1:22" ht="12">
      <c r="A142" s="70" t="s">
        <v>267</v>
      </c>
      <c r="B142" s="70" t="s">
        <v>249</v>
      </c>
      <c r="C142" s="71">
        <v>140960</v>
      </c>
      <c r="D142" s="6">
        <v>6</v>
      </c>
      <c r="E142" s="72">
        <v>17721037</v>
      </c>
      <c r="F142" s="117">
        <v>17638483</v>
      </c>
      <c r="G142" s="72"/>
      <c r="H142" s="72"/>
      <c r="I142" s="72"/>
      <c r="J142" s="72"/>
      <c r="K142" s="72"/>
      <c r="L142" s="72"/>
      <c r="M142" s="72"/>
      <c r="N142" s="72"/>
      <c r="O142" s="72"/>
      <c r="P142" s="72"/>
      <c r="Q142" s="72"/>
      <c r="R142" s="100">
        <v>17721.037</v>
      </c>
      <c r="S142" s="100">
        <v>17638.483</v>
      </c>
      <c r="T142" s="100"/>
      <c r="U142" s="100"/>
      <c r="V142" s="3"/>
    </row>
    <row r="143" spans="1:22" ht="11.25">
      <c r="A143" s="70" t="s">
        <v>267</v>
      </c>
      <c r="B143" s="70" t="s">
        <v>1036</v>
      </c>
      <c r="C143" s="71">
        <v>138558</v>
      </c>
      <c r="D143" s="71">
        <v>7</v>
      </c>
      <c r="E143" s="72">
        <v>10536991</v>
      </c>
      <c r="F143" s="117">
        <v>10906175</v>
      </c>
      <c r="G143" s="72"/>
      <c r="H143" s="72"/>
      <c r="I143" s="72"/>
      <c r="J143" s="72"/>
      <c r="K143" s="72"/>
      <c r="L143" s="72"/>
      <c r="M143" s="72"/>
      <c r="N143" s="72"/>
      <c r="O143" s="72"/>
      <c r="P143" s="72"/>
      <c r="Q143" s="72"/>
      <c r="R143" s="100">
        <v>10536.991</v>
      </c>
      <c r="S143" s="100">
        <v>10906.175</v>
      </c>
      <c r="T143" s="100"/>
      <c r="U143" s="100"/>
      <c r="V143" s="3"/>
    </row>
    <row r="144" spans="1:22" ht="11.25">
      <c r="A144" s="70" t="s">
        <v>267</v>
      </c>
      <c r="B144" s="70" t="s">
        <v>251</v>
      </c>
      <c r="C144" s="71">
        <v>138901</v>
      </c>
      <c r="D144" s="71">
        <v>7</v>
      </c>
      <c r="E144" s="72">
        <v>7133290</v>
      </c>
      <c r="F144" s="117">
        <v>7743866</v>
      </c>
      <c r="G144" s="72"/>
      <c r="H144" s="72"/>
      <c r="I144" s="72"/>
      <c r="J144" s="72"/>
      <c r="K144" s="72"/>
      <c r="L144" s="72"/>
      <c r="M144" s="72"/>
      <c r="N144" s="72"/>
      <c r="O144" s="72"/>
      <c r="P144" s="72"/>
      <c r="Q144" s="72"/>
      <c r="R144" s="100">
        <v>7133.29</v>
      </c>
      <c r="S144" s="100">
        <v>7743.866</v>
      </c>
      <c r="T144" s="100"/>
      <c r="U144" s="100"/>
      <c r="V144" s="3"/>
    </row>
    <row r="145" spans="1:22" ht="11.25">
      <c r="A145" s="70" t="s">
        <v>267</v>
      </c>
      <c r="B145" s="70" t="s">
        <v>1037</v>
      </c>
      <c r="C145" s="71">
        <v>139010</v>
      </c>
      <c r="D145" s="71">
        <v>7</v>
      </c>
      <c r="E145" s="72">
        <v>4162737</v>
      </c>
      <c r="F145" s="117">
        <v>4334400</v>
      </c>
      <c r="G145" s="72"/>
      <c r="H145" s="72"/>
      <c r="I145" s="72"/>
      <c r="J145" s="72"/>
      <c r="K145" s="72"/>
      <c r="L145" s="72"/>
      <c r="M145" s="72"/>
      <c r="N145" s="72"/>
      <c r="O145" s="72"/>
      <c r="P145" s="72"/>
      <c r="Q145" s="72"/>
      <c r="R145" s="100">
        <v>4162.737</v>
      </c>
      <c r="S145" s="100">
        <v>4334.4</v>
      </c>
      <c r="T145" s="100"/>
      <c r="U145" s="100"/>
      <c r="V145" s="3"/>
    </row>
    <row r="146" spans="1:22" ht="11.25">
      <c r="A146" s="70" t="s">
        <v>267</v>
      </c>
      <c r="B146" s="70" t="s">
        <v>1038</v>
      </c>
      <c r="C146" s="71">
        <v>139250</v>
      </c>
      <c r="D146" s="71">
        <v>7</v>
      </c>
      <c r="E146" s="72">
        <v>6445260</v>
      </c>
      <c r="F146" s="117">
        <v>6535590</v>
      </c>
      <c r="G146" s="72"/>
      <c r="H146" s="72"/>
      <c r="I146" s="72"/>
      <c r="J146" s="72"/>
      <c r="K146" s="72"/>
      <c r="L146" s="72"/>
      <c r="M146" s="72"/>
      <c r="N146" s="72"/>
      <c r="O146" s="72"/>
      <c r="P146" s="72"/>
      <c r="Q146" s="72"/>
      <c r="R146" s="100">
        <v>6445.26</v>
      </c>
      <c r="S146" s="100">
        <v>6535.59</v>
      </c>
      <c r="T146" s="100"/>
      <c r="U146" s="100"/>
      <c r="V146" s="3"/>
    </row>
    <row r="147" spans="1:22" ht="11.25">
      <c r="A147" s="70" t="s">
        <v>267</v>
      </c>
      <c r="B147" s="70" t="s">
        <v>1039</v>
      </c>
      <c r="C147" s="71">
        <v>139463</v>
      </c>
      <c r="D147" s="71">
        <v>7</v>
      </c>
      <c r="E147" s="72">
        <v>8498452</v>
      </c>
      <c r="F147" s="117">
        <v>9147057</v>
      </c>
      <c r="G147" s="72"/>
      <c r="H147" s="72"/>
      <c r="I147" s="72"/>
      <c r="J147" s="72"/>
      <c r="K147" s="72"/>
      <c r="L147" s="72"/>
      <c r="M147" s="72"/>
      <c r="N147" s="72"/>
      <c r="O147" s="72"/>
      <c r="P147" s="72"/>
      <c r="Q147" s="72"/>
      <c r="R147" s="100">
        <v>8498.452</v>
      </c>
      <c r="S147" s="100">
        <v>9147.057</v>
      </c>
      <c r="T147" s="100"/>
      <c r="U147" s="100"/>
      <c r="V147" s="3"/>
    </row>
    <row r="148" spans="1:22" ht="11.25">
      <c r="A148" s="70" t="s">
        <v>267</v>
      </c>
      <c r="B148" s="70" t="s">
        <v>1040</v>
      </c>
      <c r="C148" s="71">
        <v>138691</v>
      </c>
      <c r="D148" s="71">
        <v>7</v>
      </c>
      <c r="E148" s="72">
        <v>9775461</v>
      </c>
      <c r="F148" s="117">
        <v>9653300</v>
      </c>
      <c r="G148" s="72"/>
      <c r="H148" s="72"/>
      <c r="I148" s="72"/>
      <c r="J148" s="72"/>
      <c r="K148" s="72"/>
      <c r="L148" s="72"/>
      <c r="M148" s="72"/>
      <c r="N148" s="72"/>
      <c r="O148" s="72"/>
      <c r="P148" s="72"/>
      <c r="Q148" s="72"/>
      <c r="R148" s="100">
        <v>9775.461</v>
      </c>
      <c r="S148" s="100">
        <v>9653.3</v>
      </c>
      <c r="T148" s="100"/>
      <c r="U148" s="100"/>
      <c r="V148" s="3"/>
    </row>
    <row r="149" spans="1:22" ht="11.25">
      <c r="A149" s="70" t="s">
        <v>267</v>
      </c>
      <c r="B149" s="70" t="s">
        <v>1041</v>
      </c>
      <c r="C149" s="71">
        <v>244437</v>
      </c>
      <c r="D149" s="71">
        <v>7</v>
      </c>
      <c r="E149" s="72">
        <v>42579702</v>
      </c>
      <c r="F149" s="117">
        <v>45641958</v>
      </c>
      <c r="G149" s="72"/>
      <c r="H149" s="72"/>
      <c r="I149" s="72"/>
      <c r="J149" s="72"/>
      <c r="K149" s="72"/>
      <c r="L149" s="72"/>
      <c r="M149" s="72"/>
      <c r="N149" s="72"/>
      <c r="O149" s="72"/>
      <c r="P149" s="72"/>
      <c r="Q149" s="72"/>
      <c r="R149" s="100">
        <v>42579.702</v>
      </c>
      <c r="S149" s="100">
        <v>45641.958</v>
      </c>
      <c r="T149" s="100"/>
      <c r="U149" s="100"/>
      <c r="V149" s="3"/>
    </row>
    <row r="150" spans="1:22" ht="11.25">
      <c r="A150" s="70" t="s">
        <v>267</v>
      </c>
      <c r="B150" s="70" t="s">
        <v>257</v>
      </c>
      <c r="C150" s="71">
        <v>139621</v>
      </c>
      <c r="D150" s="71">
        <v>7</v>
      </c>
      <c r="E150" s="72">
        <v>3126435</v>
      </c>
      <c r="F150" s="117">
        <v>3646405</v>
      </c>
      <c r="G150" s="72"/>
      <c r="H150" s="72"/>
      <c r="I150" s="72"/>
      <c r="J150" s="72"/>
      <c r="K150" s="72"/>
      <c r="L150" s="72"/>
      <c r="M150" s="72"/>
      <c r="N150" s="72"/>
      <c r="O150" s="72"/>
      <c r="P150" s="72"/>
      <c r="Q150" s="72"/>
      <c r="R150" s="100">
        <v>3126.435</v>
      </c>
      <c r="S150" s="100">
        <v>3646.405</v>
      </c>
      <c r="T150" s="100"/>
      <c r="U150" s="100"/>
      <c r="V150" s="3"/>
    </row>
    <row r="151" spans="1:22" ht="11.25">
      <c r="A151" s="70" t="s">
        <v>267</v>
      </c>
      <c r="B151" s="70" t="s">
        <v>1042</v>
      </c>
      <c r="C151" s="71">
        <v>139700</v>
      </c>
      <c r="D151" s="71">
        <v>7</v>
      </c>
      <c r="E151" s="72">
        <v>9664183</v>
      </c>
      <c r="F151" s="117">
        <v>9894129</v>
      </c>
      <c r="G151" s="72"/>
      <c r="H151" s="72"/>
      <c r="I151" s="72"/>
      <c r="J151" s="72"/>
      <c r="K151" s="72"/>
      <c r="L151" s="72"/>
      <c r="M151" s="72"/>
      <c r="N151" s="72"/>
      <c r="O151" s="72"/>
      <c r="P151" s="72"/>
      <c r="Q151" s="72"/>
      <c r="R151" s="100">
        <v>9664.183</v>
      </c>
      <c r="S151" s="100">
        <v>9894.129</v>
      </c>
      <c r="T151" s="100"/>
      <c r="U151" s="100"/>
      <c r="V151" s="3"/>
    </row>
    <row r="152" spans="1:22" ht="11.25">
      <c r="A152" s="70" t="s">
        <v>267</v>
      </c>
      <c r="B152" s="70" t="s">
        <v>1043</v>
      </c>
      <c r="C152" s="71">
        <v>139773</v>
      </c>
      <c r="D152" s="71">
        <v>7</v>
      </c>
      <c r="E152" s="72">
        <v>9408236</v>
      </c>
      <c r="F152" s="117">
        <v>9608768</v>
      </c>
      <c r="G152" s="72"/>
      <c r="H152" s="72"/>
      <c r="I152" s="72"/>
      <c r="J152" s="72"/>
      <c r="K152" s="72"/>
      <c r="L152" s="72"/>
      <c r="M152" s="72"/>
      <c r="N152" s="72"/>
      <c r="O152" s="72"/>
      <c r="P152" s="72"/>
      <c r="Q152" s="72"/>
      <c r="R152" s="100">
        <v>9408.236</v>
      </c>
      <c r="S152" s="100">
        <v>9608.768</v>
      </c>
      <c r="T152" s="100"/>
      <c r="U152" s="100"/>
      <c r="V152" s="3"/>
    </row>
    <row r="153" spans="1:22" ht="11.25">
      <c r="A153" s="70" t="s">
        <v>267</v>
      </c>
      <c r="B153" s="70" t="s">
        <v>1044</v>
      </c>
      <c r="C153" s="71">
        <v>139968</v>
      </c>
      <c r="D153" s="71">
        <v>7</v>
      </c>
      <c r="E153" s="72">
        <v>7400236</v>
      </c>
      <c r="F153" s="117">
        <v>8163972</v>
      </c>
      <c r="G153" s="72"/>
      <c r="H153" s="72"/>
      <c r="I153" s="72"/>
      <c r="J153" s="72"/>
      <c r="K153" s="72"/>
      <c r="L153" s="72"/>
      <c r="M153" s="72"/>
      <c r="N153" s="72"/>
      <c r="O153" s="72"/>
      <c r="P153" s="72"/>
      <c r="Q153" s="72"/>
      <c r="R153" s="100">
        <v>7400.236</v>
      </c>
      <c r="S153" s="100">
        <v>8163.972</v>
      </c>
      <c r="T153" s="100"/>
      <c r="U153" s="100"/>
      <c r="V153" s="3"/>
    </row>
    <row r="154" spans="1:22" ht="11.25">
      <c r="A154" s="70" t="s">
        <v>267</v>
      </c>
      <c r="B154" s="70" t="s">
        <v>1045</v>
      </c>
      <c r="C154" s="71">
        <v>140322</v>
      </c>
      <c r="D154" s="71">
        <v>7</v>
      </c>
      <c r="E154" s="72">
        <v>11724180</v>
      </c>
      <c r="F154" s="117">
        <v>13620179</v>
      </c>
      <c r="G154" s="72"/>
      <c r="H154" s="72"/>
      <c r="I154" s="72"/>
      <c r="J154" s="72"/>
      <c r="K154" s="72"/>
      <c r="L154" s="72"/>
      <c r="M154" s="72"/>
      <c r="N154" s="72"/>
      <c r="O154" s="72"/>
      <c r="P154" s="72"/>
      <c r="Q154" s="72"/>
      <c r="R154" s="100">
        <v>11724.18</v>
      </c>
      <c r="S154" s="100">
        <v>13620.179</v>
      </c>
      <c r="T154" s="100"/>
      <c r="U154" s="100"/>
      <c r="V154" s="3"/>
    </row>
    <row r="155" spans="1:22" ht="11.25">
      <c r="A155" s="70" t="s">
        <v>267</v>
      </c>
      <c r="B155" s="70" t="s">
        <v>1046</v>
      </c>
      <c r="C155" s="71">
        <v>140483</v>
      </c>
      <c r="D155" s="71">
        <v>7</v>
      </c>
      <c r="E155" s="72">
        <v>9323645</v>
      </c>
      <c r="F155" s="117">
        <v>9619214</v>
      </c>
      <c r="G155" s="72"/>
      <c r="H155" s="72"/>
      <c r="I155" s="72"/>
      <c r="J155" s="72"/>
      <c r="K155" s="72"/>
      <c r="L155" s="72"/>
      <c r="M155" s="72"/>
      <c r="N155" s="72"/>
      <c r="O155" s="72"/>
      <c r="P155" s="72"/>
      <c r="Q155" s="72"/>
      <c r="R155" s="100">
        <v>9323.645</v>
      </c>
      <c r="S155" s="100">
        <v>9619.214</v>
      </c>
      <c r="T155" s="100"/>
      <c r="U155" s="100"/>
      <c r="V155" s="3"/>
    </row>
    <row r="156" spans="1:22" ht="11.25">
      <c r="A156" s="70" t="s">
        <v>267</v>
      </c>
      <c r="B156" s="70" t="s">
        <v>1047</v>
      </c>
      <c r="C156" s="71">
        <v>140997</v>
      </c>
      <c r="D156" s="71">
        <v>7</v>
      </c>
      <c r="E156" s="72">
        <v>5189935</v>
      </c>
      <c r="F156" s="117">
        <v>5279352</v>
      </c>
      <c r="G156" s="72"/>
      <c r="H156" s="72"/>
      <c r="I156" s="72"/>
      <c r="J156" s="72"/>
      <c r="K156" s="72"/>
      <c r="L156" s="72"/>
      <c r="M156" s="72"/>
      <c r="N156" s="72"/>
      <c r="O156" s="72"/>
      <c r="P156" s="72"/>
      <c r="Q156" s="72"/>
      <c r="R156" s="100">
        <v>5189.935</v>
      </c>
      <c r="S156" s="100">
        <v>5279.352</v>
      </c>
      <c r="T156" s="100"/>
      <c r="U156" s="100"/>
      <c r="V156" s="3"/>
    </row>
    <row r="157" spans="1:22" ht="11.25">
      <c r="A157" s="70" t="s">
        <v>267</v>
      </c>
      <c r="B157" s="70" t="s">
        <v>1048</v>
      </c>
      <c r="C157" s="71">
        <v>141307</v>
      </c>
      <c r="D157" s="71">
        <v>7</v>
      </c>
      <c r="E157" s="72">
        <v>3378198</v>
      </c>
      <c r="F157" s="117">
        <v>3452078</v>
      </c>
      <c r="G157" s="72"/>
      <c r="H157" s="72"/>
      <c r="I157" s="72"/>
      <c r="J157" s="72"/>
      <c r="K157" s="72"/>
      <c r="L157" s="72"/>
      <c r="M157" s="72"/>
      <c r="N157" s="72"/>
      <c r="O157" s="72"/>
      <c r="P157" s="72"/>
      <c r="Q157" s="72"/>
      <c r="R157" s="100">
        <v>3378.198</v>
      </c>
      <c r="S157" s="100">
        <v>3452.078</v>
      </c>
      <c r="T157" s="100"/>
      <c r="U157" s="100"/>
      <c r="V157" s="3"/>
    </row>
    <row r="158" spans="1:22" ht="11.25">
      <c r="A158" s="70" t="s">
        <v>267</v>
      </c>
      <c r="B158" s="70" t="s">
        <v>268</v>
      </c>
      <c r="C158" s="71">
        <v>138682</v>
      </c>
      <c r="D158" s="71">
        <v>8</v>
      </c>
      <c r="E158" s="72">
        <v>5693910</v>
      </c>
      <c r="F158" s="117">
        <v>6311818</v>
      </c>
      <c r="G158" s="72"/>
      <c r="H158" s="72"/>
      <c r="I158" s="72"/>
      <c r="J158" s="72"/>
      <c r="K158" s="72"/>
      <c r="L158" s="72"/>
      <c r="M158" s="72"/>
      <c r="N158" s="72"/>
      <c r="O158" s="72"/>
      <c r="P158" s="72"/>
      <c r="Q158" s="72"/>
      <c r="R158" s="100">
        <v>5693.91</v>
      </c>
      <c r="S158" s="100">
        <v>6311.818</v>
      </c>
      <c r="T158" s="100"/>
      <c r="U158" s="100"/>
      <c r="V158" s="3"/>
    </row>
    <row r="159" spans="1:22" ht="11.25">
      <c r="A159" s="70" t="s">
        <v>267</v>
      </c>
      <c r="B159" s="70" t="s">
        <v>269</v>
      </c>
      <c r="C159" s="71">
        <v>366447</v>
      </c>
      <c r="D159" s="71">
        <v>8</v>
      </c>
      <c r="E159" s="72">
        <v>2260950</v>
      </c>
      <c r="F159" s="117">
        <v>3137869</v>
      </c>
      <c r="G159" s="72"/>
      <c r="H159" s="72"/>
      <c r="I159" s="72"/>
      <c r="J159" s="72"/>
      <c r="K159" s="72"/>
      <c r="L159" s="72"/>
      <c r="M159" s="72"/>
      <c r="N159" s="72"/>
      <c r="O159" s="72"/>
      <c r="P159" s="72"/>
      <c r="Q159" s="72"/>
      <c r="R159" s="100">
        <v>2260.95</v>
      </c>
      <c r="S159" s="100">
        <v>3137.869</v>
      </c>
      <c r="T159" s="100"/>
      <c r="U159" s="100"/>
      <c r="V159" s="3"/>
    </row>
    <row r="160" spans="1:22" ht="11.25">
      <c r="A160" s="70" t="s">
        <v>267</v>
      </c>
      <c r="B160" s="70" t="s">
        <v>270</v>
      </c>
      <c r="C160" s="71">
        <v>246813</v>
      </c>
      <c r="D160" s="71">
        <v>8</v>
      </c>
      <c r="E160" s="72">
        <v>8150682</v>
      </c>
      <c r="F160" s="117">
        <v>8078101</v>
      </c>
      <c r="G160" s="72"/>
      <c r="H160" s="72"/>
      <c r="I160" s="72"/>
      <c r="J160" s="72"/>
      <c r="K160" s="72"/>
      <c r="L160" s="72"/>
      <c r="M160" s="72"/>
      <c r="N160" s="72"/>
      <c r="O160" s="72"/>
      <c r="P160" s="72"/>
      <c r="Q160" s="72"/>
      <c r="R160" s="100">
        <v>8150.682</v>
      </c>
      <c r="S160" s="100">
        <v>8078.101</v>
      </c>
      <c r="T160" s="100"/>
      <c r="U160" s="100"/>
      <c r="V160" s="3"/>
    </row>
    <row r="161" spans="1:22" ht="11.25">
      <c r="A161" s="70" t="s">
        <v>267</v>
      </c>
      <c r="B161" s="70" t="s">
        <v>271</v>
      </c>
      <c r="C161" s="71">
        <v>138840</v>
      </c>
      <c r="D161" s="71">
        <v>8</v>
      </c>
      <c r="E161" s="72">
        <v>9310173</v>
      </c>
      <c r="F161" s="117">
        <v>10714102</v>
      </c>
      <c r="G161" s="72"/>
      <c r="H161" s="72"/>
      <c r="I161" s="72"/>
      <c r="J161" s="72"/>
      <c r="K161" s="72"/>
      <c r="L161" s="72"/>
      <c r="M161" s="72"/>
      <c r="N161" s="72"/>
      <c r="O161" s="72"/>
      <c r="P161" s="72"/>
      <c r="Q161" s="72"/>
      <c r="R161" s="100">
        <v>9310.173</v>
      </c>
      <c r="S161" s="100">
        <v>10714.102</v>
      </c>
      <c r="T161" s="100"/>
      <c r="U161" s="100"/>
      <c r="V161" s="3"/>
    </row>
    <row r="162" spans="1:22" ht="11.25">
      <c r="A162" s="70" t="s">
        <v>267</v>
      </c>
      <c r="B162" s="70" t="s">
        <v>272</v>
      </c>
      <c r="C162" s="71">
        <v>138956</v>
      </c>
      <c r="D162" s="71">
        <v>8</v>
      </c>
      <c r="E162" s="72">
        <v>10283510</v>
      </c>
      <c r="F162" s="117">
        <v>10706944</v>
      </c>
      <c r="G162" s="72"/>
      <c r="H162" s="72"/>
      <c r="I162" s="72"/>
      <c r="J162" s="72"/>
      <c r="K162" s="72"/>
      <c r="L162" s="72"/>
      <c r="M162" s="72"/>
      <c r="N162" s="72"/>
      <c r="O162" s="72"/>
      <c r="P162" s="72"/>
      <c r="Q162" s="72"/>
      <c r="R162" s="100">
        <v>10283.51</v>
      </c>
      <c r="S162" s="100">
        <v>10706.944</v>
      </c>
      <c r="T162" s="100"/>
      <c r="U162" s="100"/>
      <c r="V162" s="3"/>
    </row>
    <row r="163" spans="1:22" ht="11.25">
      <c r="A163" s="70" t="s">
        <v>267</v>
      </c>
      <c r="B163" s="70" t="s">
        <v>274</v>
      </c>
      <c r="C163" s="71">
        <v>139278</v>
      </c>
      <c r="D163" s="71">
        <v>8</v>
      </c>
      <c r="E163" s="72">
        <v>6225115</v>
      </c>
      <c r="F163" s="117">
        <v>6442753</v>
      </c>
      <c r="G163" s="72"/>
      <c r="H163" s="72"/>
      <c r="I163" s="72"/>
      <c r="J163" s="72"/>
      <c r="K163" s="72"/>
      <c r="L163" s="72"/>
      <c r="M163" s="72"/>
      <c r="N163" s="72"/>
      <c r="O163" s="72"/>
      <c r="P163" s="72"/>
      <c r="Q163" s="72"/>
      <c r="R163" s="100">
        <v>6225.115</v>
      </c>
      <c r="S163" s="100">
        <v>6442.753</v>
      </c>
      <c r="T163" s="100"/>
      <c r="U163" s="100"/>
      <c r="V163" s="3"/>
    </row>
    <row r="164" spans="1:22" ht="11.25">
      <c r="A164" s="70" t="s">
        <v>267</v>
      </c>
      <c r="B164" s="70" t="s">
        <v>275</v>
      </c>
      <c r="C164" s="71">
        <v>140331</v>
      </c>
      <c r="D164" s="71">
        <v>8</v>
      </c>
      <c r="E164" s="72">
        <v>6809941</v>
      </c>
      <c r="F164" s="117">
        <v>7424384</v>
      </c>
      <c r="G164" s="72"/>
      <c r="H164" s="72"/>
      <c r="I164" s="72"/>
      <c r="J164" s="72"/>
      <c r="K164" s="72"/>
      <c r="L164" s="72"/>
      <c r="M164" s="72"/>
      <c r="N164" s="72"/>
      <c r="O164" s="72"/>
      <c r="P164" s="72"/>
      <c r="Q164" s="72"/>
      <c r="R164" s="100">
        <v>6809.941</v>
      </c>
      <c r="S164" s="100">
        <v>7424.384</v>
      </c>
      <c r="T164" s="100"/>
      <c r="U164" s="100"/>
      <c r="V164" s="3"/>
    </row>
    <row r="165" spans="1:22" ht="11.25">
      <c r="A165" s="70" t="s">
        <v>267</v>
      </c>
      <c r="B165" s="70" t="s">
        <v>276</v>
      </c>
      <c r="C165" s="71">
        <v>139357</v>
      </c>
      <c r="D165" s="71">
        <v>8</v>
      </c>
      <c r="E165" s="72">
        <v>6986674</v>
      </c>
      <c r="F165" s="117">
        <v>6603993</v>
      </c>
      <c r="G165" s="72"/>
      <c r="H165" s="72"/>
      <c r="I165" s="72"/>
      <c r="J165" s="72"/>
      <c r="K165" s="72"/>
      <c r="L165" s="72"/>
      <c r="M165" s="72"/>
      <c r="N165" s="72"/>
      <c r="O165" s="72"/>
      <c r="P165" s="72"/>
      <c r="Q165" s="72"/>
      <c r="R165" s="100">
        <v>6986.674</v>
      </c>
      <c r="S165" s="100">
        <v>6603.993</v>
      </c>
      <c r="T165" s="100"/>
      <c r="U165" s="100"/>
      <c r="V165" s="3"/>
    </row>
    <row r="166" spans="1:22" ht="11.25">
      <c r="A166" s="70" t="s">
        <v>267</v>
      </c>
      <c r="B166" s="70" t="s">
        <v>277</v>
      </c>
      <c r="C166" s="71">
        <v>139384</v>
      </c>
      <c r="D166" s="71">
        <v>8</v>
      </c>
      <c r="E166" s="72">
        <v>4680767</v>
      </c>
      <c r="F166" s="117">
        <v>5621551</v>
      </c>
      <c r="G166" s="72"/>
      <c r="H166" s="72"/>
      <c r="I166" s="72"/>
      <c r="J166" s="72"/>
      <c r="K166" s="72"/>
      <c r="L166" s="72"/>
      <c r="M166" s="72"/>
      <c r="N166" s="72"/>
      <c r="O166" s="72"/>
      <c r="P166" s="72"/>
      <c r="Q166" s="72"/>
      <c r="R166" s="100">
        <v>4680.767</v>
      </c>
      <c r="S166" s="100">
        <v>5621.551</v>
      </c>
      <c r="T166" s="100"/>
      <c r="U166" s="100"/>
      <c r="V166" s="3"/>
    </row>
    <row r="167" spans="1:22" ht="11.25">
      <c r="A167" s="70" t="s">
        <v>267</v>
      </c>
      <c r="B167" s="70" t="s">
        <v>278</v>
      </c>
      <c r="C167" s="71">
        <v>139472</v>
      </c>
      <c r="D167" s="71">
        <v>8</v>
      </c>
      <c r="E167" s="72"/>
      <c r="F167" s="117"/>
      <c r="G167" s="72"/>
      <c r="H167" s="72"/>
      <c r="I167" s="72"/>
      <c r="J167" s="72"/>
      <c r="K167" s="72"/>
      <c r="L167" s="72"/>
      <c r="M167" s="72"/>
      <c r="N167" s="72"/>
      <c r="O167" s="72"/>
      <c r="P167" s="72"/>
      <c r="Q167" s="72"/>
      <c r="R167" s="100"/>
      <c r="S167" s="100"/>
      <c r="T167" s="100"/>
      <c r="U167" s="100"/>
      <c r="V167" s="3"/>
    </row>
    <row r="168" spans="1:22" ht="11.25">
      <c r="A168" s="70" t="s">
        <v>267</v>
      </c>
      <c r="B168" s="70" t="s">
        <v>279</v>
      </c>
      <c r="C168" s="71">
        <v>244446</v>
      </c>
      <c r="D168" s="71">
        <v>8</v>
      </c>
      <c r="E168" s="72">
        <v>14307982</v>
      </c>
      <c r="F168" s="117">
        <v>14500311</v>
      </c>
      <c r="G168" s="72"/>
      <c r="H168" s="72"/>
      <c r="I168" s="72"/>
      <c r="J168" s="72"/>
      <c r="K168" s="72"/>
      <c r="L168" s="72"/>
      <c r="M168" s="72"/>
      <c r="N168" s="72"/>
      <c r="O168" s="72"/>
      <c r="P168" s="72"/>
      <c r="Q168" s="72"/>
      <c r="R168" s="100">
        <v>14307.982</v>
      </c>
      <c r="S168" s="100">
        <v>14500.311</v>
      </c>
      <c r="T168" s="100"/>
      <c r="U168" s="100"/>
      <c r="V168" s="3"/>
    </row>
    <row r="169" spans="1:22" ht="11.25">
      <c r="A169" s="70" t="s">
        <v>267</v>
      </c>
      <c r="B169" s="70" t="s">
        <v>273</v>
      </c>
      <c r="C169" s="71">
        <v>139126</v>
      </c>
      <c r="D169" s="71">
        <v>8</v>
      </c>
      <c r="E169" s="72">
        <v>4323457</v>
      </c>
      <c r="F169" s="117">
        <v>4208024</v>
      </c>
      <c r="G169" s="72"/>
      <c r="H169" s="72"/>
      <c r="I169" s="72"/>
      <c r="J169" s="72"/>
      <c r="K169" s="72"/>
      <c r="L169" s="72"/>
      <c r="M169" s="72"/>
      <c r="N169" s="72"/>
      <c r="O169" s="72"/>
      <c r="P169" s="72"/>
      <c r="Q169" s="72"/>
      <c r="R169" s="100">
        <v>4323.457</v>
      </c>
      <c r="S169" s="100">
        <v>4208.024</v>
      </c>
      <c r="T169" s="100"/>
      <c r="U169" s="100"/>
      <c r="V169" s="3"/>
    </row>
    <row r="170" spans="1:22" ht="11.25">
      <c r="A170" s="70" t="s">
        <v>267</v>
      </c>
      <c r="B170" s="70" t="s">
        <v>280</v>
      </c>
      <c r="C170" s="71">
        <v>248794</v>
      </c>
      <c r="D170" s="71">
        <v>8</v>
      </c>
      <c r="E170" s="72">
        <v>2713422</v>
      </c>
      <c r="F170" s="117">
        <v>2789845</v>
      </c>
      <c r="G170" s="72"/>
      <c r="H170" s="72"/>
      <c r="I170" s="72"/>
      <c r="J170" s="72"/>
      <c r="K170" s="72"/>
      <c r="L170" s="72"/>
      <c r="M170" s="72"/>
      <c r="N170" s="72"/>
      <c r="O170" s="72"/>
      <c r="P170" s="72"/>
      <c r="Q170" s="72"/>
      <c r="R170" s="100">
        <v>2713.422</v>
      </c>
      <c r="S170" s="100">
        <v>2789.845</v>
      </c>
      <c r="T170" s="100"/>
      <c r="U170" s="100"/>
      <c r="V170" s="3"/>
    </row>
    <row r="171" spans="1:22" ht="11.25">
      <c r="A171" s="70" t="s">
        <v>267</v>
      </c>
      <c r="B171" s="70" t="s">
        <v>281</v>
      </c>
      <c r="C171" s="71">
        <v>139986</v>
      </c>
      <c r="D171" s="71">
        <v>8</v>
      </c>
      <c r="E171" s="72">
        <v>4615061</v>
      </c>
      <c r="F171" s="117">
        <v>4231350</v>
      </c>
      <c r="G171" s="72"/>
      <c r="H171" s="72"/>
      <c r="I171" s="72"/>
      <c r="J171" s="72"/>
      <c r="K171" s="72"/>
      <c r="L171" s="72"/>
      <c r="M171" s="72"/>
      <c r="N171" s="72"/>
      <c r="O171" s="72"/>
      <c r="P171" s="72"/>
      <c r="Q171" s="72"/>
      <c r="R171" s="100">
        <v>4615.061</v>
      </c>
      <c r="S171" s="100">
        <v>4231.35</v>
      </c>
      <c r="T171" s="100"/>
      <c r="U171" s="100"/>
      <c r="V171" s="3"/>
    </row>
    <row r="172" spans="1:22" ht="11.25">
      <c r="A172" s="70" t="s">
        <v>267</v>
      </c>
      <c r="B172" s="70" t="s">
        <v>282</v>
      </c>
      <c r="C172" s="71">
        <v>140012</v>
      </c>
      <c r="D172" s="71">
        <v>8</v>
      </c>
      <c r="E172" s="72">
        <v>5718744</v>
      </c>
      <c r="F172" s="117">
        <v>5892105</v>
      </c>
      <c r="G172" s="72"/>
      <c r="H172" s="72"/>
      <c r="I172" s="72"/>
      <c r="J172" s="72"/>
      <c r="K172" s="72"/>
      <c r="L172" s="72"/>
      <c r="M172" s="72"/>
      <c r="N172" s="72"/>
      <c r="O172" s="72"/>
      <c r="P172" s="72"/>
      <c r="Q172" s="72"/>
      <c r="R172" s="100">
        <v>5718.744</v>
      </c>
      <c r="S172" s="100">
        <v>5892.105</v>
      </c>
      <c r="T172" s="100"/>
      <c r="U172" s="100"/>
      <c r="V172" s="3"/>
    </row>
    <row r="173" spans="1:22" ht="11.25">
      <c r="A173" s="70" t="s">
        <v>267</v>
      </c>
      <c r="B173" s="70" t="s">
        <v>283</v>
      </c>
      <c r="C173" s="71">
        <v>140076</v>
      </c>
      <c r="D173" s="71">
        <v>8</v>
      </c>
      <c r="E173" s="72">
        <v>4347035</v>
      </c>
      <c r="F173" s="117">
        <v>4959974</v>
      </c>
      <c r="G173" s="72"/>
      <c r="H173" s="72"/>
      <c r="I173" s="72"/>
      <c r="J173" s="72"/>
      <c r="K173" s="72"/>
      <c r="L173" s="72"/>
      <c r="M173" s="72"/>
      <c r="N173" s="72"/>
      <c r="O173" s="72"/>
      <c r="P173" s="72"/>
      <c r="Q173" s="72"/>
      <c r="R173" s="100">
        <v>4347.035</v>
      </c>
      <c r="S173" s="100">
        <v>4959.974</v>
      </c>
      <c r="T173" s="100"/>
      <c r="U173" s="100"/>
      <c r="V173" s="3"/>
    </row>
    <row r="174" spans="1:22" ht="11.25">
      <c r="A174" s="70" t="s">
        <v>267</v>
      </c>
      <c r="B174" s="70" t="s">
        <v>284</v>
      </c>
      <c r="C174" s="71">
        <v>140243</v>
      </c>
      <c r="D174" s="71">
        <v>8</v>
      </c>
      <c r="E174" s="72">
        <v>5416714</v>
      </c>
      <c r="F174" s="117">
        <v>5892006</v>
      </c>
      <c r="G174" s="72"/>
      <c r="H174" s="72"/>
      <c r="I174" s="72"/>
      <c r="J174" s="72"/>
      <c r="K174" s="72"/>
      <c r="L174" s="72"/>
      <c r="M174" s="72"/>
      <c r="N174" s="72"/>
      <c r="O174" s="72"/>
      <c r="P174" s="72"/>
      <c r="Q174" s="72"/>
      <c r="R174" s="100">
        <v>5416.714</v>
      </c>
      <c r="S174" s="100">
        <v>5892.006</v>
      </c>
      <c r="T174" s="100"/>
      <c r="U174" s="100"/>
      <c r="V174" s="3"/>
    </row>
    <row r="175" spans="1:22" ht="11.25">
      <c r="A175" s="70" t="s">
        <v>267</v>
      </c>
      <c r="B175" s="70" t="s">
        <v>285</v>
      </c>
      <c r="C175" s="71">
        <v>140304</v>
      </c>
      <c r="D175" s="71">
        <v>8</v>
      </c>
      <c r="E175" s="72">
        <v>8149541</v>
      </c>
      <c r="F175" s="117">
        <v>8891059</v>
      </c>
      <c r="G175" s="72"/>
      <c r="H175" s="72"/>
      <c r="I175" s="72"/>
      <c r="J175" s="72"/>
      <c r="K175" s="72"/>
      <c r="L175" s="72"/>
      <c r="M175" s="72"/>
      <c r="N175" s="72"/>
      <c r="O175" s="72"/>
      <c r="P175" s="72"/>
      <c r="Q175" s="72"/>
      <c r="R175" s="100">
        <v>8149.541</v>
      </c>
      <c r="S175" s="100">
        <v>8891.059</v>
      </c>
      <c r="T175" s="100"/>
      <c r="U175" s="100"/>
      <c r="V175" s="3"/>
    </row>
    <row r="176" spans="1:22" ht="11.25">
      <c r="A176" s="70" t="s">
        <v>267</v>
      </c>
      <c r="B176" s="70" t="s">
        <v>286</v>
      </c>
      <c r="C176" s="71">
        <v>140085</v>
      </c>
      <c r="D176" s="71">
        <v>8</v>
      </c>
      <c r="E176" s="72">
        <v>4451794</v>
      </c>
      <c r="F176" s="117">
        <v>5943467</v>
      </c>
      <c r="G176" s="72"/>
      <c r="H176" s="72"/>
      <c r="I176" s="72"/>
      <c r="J176" s="72"/>
      <c r="K176" s="72"/>
      <c r="L176" s="72"/>
      <c r="M176" s="72"/>
      <c r="N176" s="72"/>
      <c r="O176" s="72"/>
      <c r="P176" s="72"/>
      <c r="Q176" s="72"/>
      <c r="R176" s="100">
        <v>4451.794</v>
      </c>
      <c r="S176" s="100">
        <v>5943.467</v>
      </c>
      <c r="T176" s="100"/>
      <c r="U176" s="100"/>
      <c r="V176" s="3"/>
    </row>
    <row r="177" spans="1:22" ht="11.25">
      <c r="A177" s="70" t="s">
        <v>267</v>
      </c>
      <c r="B177" s="70" t="s">
        <v>287</v>
      </c>
      <c r="C177" s="71">
        <v>140599</v>
      </c>
      <c r="D177" s="71">
        <v>8</v>
      </c>
      <c r="E177" s="72">
        <v>3213059</v>
      </c>
      <c r="F177" s="117">
        <v>3941946</v>
      </c>
      <c r="G177" s="72"/>
      <c r="H177" s="72"/>
      <c r="I177" s="72"/>
      <c r="J177" s="72"/>
      <c r="K177" s="72"/>
      <c r="L177" s="72"/>
      <c r="M177" s="72"/>
      <c r="N177" s="72"/>
      <c r="O177" s="72"/>
      <c r="P177" s="72"/>
      <c r="Q177" s="72"/>
      <c r="R177" s="100">
        <v>3213.059</v>
      </c>
      <c r="S177" s="100">
        <v>3941.946</v>
      </c>
      <c r="T177" s="100"/>
      <c r="U177" s="100"/>
      <c r="V177" s="3"/>
    </row>
    <row r="178" spans="1:22" ht="11.25">
      <c r="A178" s="70" t="s">
        <v>267</v>
      </c>
      <c r="B178" s="70" t="s">
        <v>288</v>
      </c>
      <c r="C178" s="71">
        <v>140678</v>
      </c>
      <c r="D178" s="71">
        <v>8</v>
      </c>
      <c r="E178" s="72">
        <v>5148769</v>
      </c>
      <c r="F178" s="117">
        <v>6467862</v>
      </c>
      <c r="G178" s="72"/>
      <c r="H178" s="72"/>
      <c r="I178" s="72"/>
      <c r="J178" s="72"/>
      <c r="K178" s="72"/>
      <c r="L178" s="72"/>
      <c r="M178" s="72"/>
      <c r="N178" s="72"/>
      <c r="O178" s="72"/>
      <c r="P178" s="72"/>
      <c r="Q178" s="72"/>
      <c r="R178" s="100">
        <v>5148.769</v>
      </c>
      <c r="S178" s="100">
        <v>6467.862</v>
      </c>
      <c r="T178" s="100"/>
      <c r="U178" s="100"/>
      <c r="V178" s="3"/>
    </row>
    <row r="179" spans="1:22" ht="11.25">
      <c r="A179" s="70" t="s">
        <v>267</v>
      </c>
      <c r="B179" s="70" t="s">
        <v>289</v>
      </c>
      <c r="C179" s="71">
        <v>366456</v>
      </c>
      <c r="D179" s="71">
        <v>8</v>
      </c>
      <c r="E179" s="72">
        <v>3068614</v>
      </c>
      <c r="F179" s="117">
        <v>3002915</v>
      </c>
      <c r="G179" s="72"/>
      <c r="H179" s="72"/>
      <c r="I179" s="72"/>
      <c r="J179" s="72"/>
      <c r="K179" s="72"/>
      <c r="L179" s="72"/>
      <c r="M179" s="72"/>
      <c r="N179" s="72"/>
      <c r="O179" s="72"/>
      <c r="P179" s="72"/>
      <c r="Q179" s="72"/>
      <c r="R179" s="100">
        <v>3068.614</v>
      </c>
      <c r="S179" s="100">
        <v>3002.915</v>
      </c>
      <c r="T179" s="100"/>
      <c r="U179" s="100"/>
      <c r="V179" s="3"/>
    </row>
    <row r="180" spans="1:22" ht="11.25">
      <c r="A180" s="70" t="s">
        <v>267</v>
      </c>
      <c r="B180" s="70" t="s">
        <v>290</v>
      </c>
      <c r="C180" s="71">
        <v>366465</v>
      </c>
      <c r="D180" s="71">
        <v>8</v>
      </c>
      <c r="E180" s="72">
        <v>2833546</v>
      </c>
      <c r="F180" s="117">
        <v>3419387</v>
      </c>
      <c r="G180" s="72"/>
      <c r="H180" s="72"/>
      <c r="I180" s="72"/>
      <c r="J180" s="72"/>
      <c r="K180" s="72"/>
      <c r="L180" s="72"/>
      <c r="M180" s="72"/>
      <c r="N180" s="72"/>
      <c r="O180" s="72"/>
      <c r="P180" s="72"/>
      <c r="Q180" s="72"/>
      <c r="R180" s="100">
        <v>2833.546</v>
      </c>
      <c r="S180" s="100">
        <v>3419.387</v>
      </c>
      <c r="T180" s="100"/>
      <c r="U180" s="100"/>
      <c r="V180" s="3"/>
    </row>
    <row r="181" spans="1:22" ht="11.25">
      <c r="A181" s="70" t="s">
        <v>267</v>
      </c>
      <c r="B181" s="70" t="s">
        <v>291</v>
      </c>
      <c r="C181" s="71">
        <v>248776</v>
      </c>
      <c r="D181" s="71">
        <v>8</v>
      </c>
      <c r="E181" s="72">
        <v>3207290</v>
      </c>
      <c r="F181" s="117">
        <v>3276932</v>
      </c>
      <c r="G181" s="72"/>
      <c r="H181" s="72"/>
      <c r="I181" s="72"/>
      <c r="J181" s="72"/>
      <c r="K181" s="72"/>
      <c r="L181" s="72"/>
      <c r="M181" s="72"/>
      <c r="N181" s="72"/>
      <c r="O181" s="72"/>
      <c r="P181" s="72"/>
      <c r="Q181" s="72"/>
      <c r="R181" s="100">
        <v>3207.29</v>
      </c>
      <c r="S181" s="100">
        <v>3276.932</v>
      </c>
      <c r="T181" s="100"/>
      <c r="U181" s="100"/>
      <c r="V181" s="3"/>
    </row>
    <row r="182" spans="1:22" ht="11.25">
      <c r="A182" s="70" t="s">
        <v>267</v>
      </c>
      <c r="B182" s="70" t="s">
        <v>292</v>
      </c>
      <c r="C182" s="71">
        <v>140809</v>
      </c>
      <c r="D182" s="71">
        <v>8</v>
      </c>
      <c r="E182" s="72">
        <v>2480045</v>
      </c>
      <c r="F182" s="117">
        <v>2547057</v>
      </c>
      <c r="G182" s="72"/>
      <c r="H182" s="72"/>
      <c r="I182" s="72"/>
      <c r="J182" s="72"/>
      <c r="K182" s="72"/>
      <c r="L182" s="72"/>
      <c r="M182" s="72"/>
      <c r="N182" s="72"/>
      <c r="O182" s="72"/>
      <c r="P182" s="72"/>
      <c r="Q182" s="72"/>
      <c r="R182" s="100">
        <v>2480.045</v>
      </c>
      <c r="S182" s="100">
        <v>2547.057</v>
      </c>
      <c r="T182" s="100"/>
      <c r="U182" s="100"/>
      <c r="V182" s="3"/>
    </row>
    <row r="183" spans="1:22" ht="11.25">
      <c r="A183" s="70" t="s">
        <v>267</v>
      </c>
      <c r="B183" s="70" t="s">
        <v>293</v>
      </c>
      <c r="C183" s="71">
        <v>420431</v>
      </c>
      <c r="D183" s="71">
        <v>8</v>
      </c>
      <c r="E183" s="72">
        <v>1709017</v>
      </c>
      <c r="F183" s="117">
        <v>1992432</v>
      </c>
      <c r="G183" s="72"/>
      <c r="H183" s="72"/>
      <c r="I183" s="72"/>
      <c r="J183" s="72"/>
      <c r="K183" s="72"/>
      <c r="L183" s="72"/>
      <c r="M183" s="72"/>
      <c r="N183" s="72"/>
      <c r="O183" s="72"/>
      <c r="P183" s="72"/>
      <c r="Q183" s="72"/>
      <c r="R183" s="100">
        <v>1709.017</v>
      </c>
      <c r="S183" s="100">
        <v>1992.432</v>
      </c>
      <c r="T183" s="100"/>
      <c r="U183" s="100"/>
      <c r="V183" s="3"/>
    </row>
    <row r="184" spans="1:22" ht="11.25">
      <c r="A184" s="70" t="s">
        <v>267</v>
      </c>
      <c r="B184" s="70" t="s">
        <v>294</v>
      </c>
      <c r="C184" s="71">
        <v>140942</v>
      </c>
      <c r="D184" s="71">
        <v>8</v>
      </c>
      <c r="E184" s="72">
        <v>5828018</v>
      </c>
      <c r="F184" s="117">
        <v>6443861</v>
      </c>
      <c r="G184" s="72"/>
      <c r="H184" s="72"/>
      <c r="I184" s="72"/>
      <c r="J184" s="72"/>
      <c r="K184" s="72"/>
      <c r="L184" s="72"/>
      <c r="M184" s="72"/>
      <c r="N184" s="72"/>
      <c r="O184" s="72"/>
      <c r="P184" s="72"/>
      <c r="Q184" s="72"/>
      <c r="R184" s="100">
        <v>5828.018</v>
      </c>
      <c r="S184" s="100">
        <v>6443.861</v>
      </c>
      <c r="T184" s="100"/>
      <c r="U184" s="100"/>
      <c r="V184" s="3"/>
    </row>
    <row r="185" spans="1:22" ht="11.25">
      <c r="A185" s="70" t="s">
        <v>267</v>
      </c>
      <c r="B185" s="70" t="s">
        <v>295</v>
      </c>
      <c r="C185" s="71">
        <v>141006</v>
      </c>
      <c r="D185" s="71">
        <v>8</v>
      </c>
      <c r="E185" s="72">
        <v>5112115</v>
      </c>
      <c r="F185" s="117">
        <v>5829838</v>
      </c>
      <c r="G185" s="72"/>
      <c r="H185" s="72"/>
      <c r="I185" s="72"/>
      <c r="J185" s="72"/>
      <c r="K185" s="72"/>
      <c r="L185" s="72"/>
      <c r="M185" s="72"/>
      <c r="N185" s="72"/>
      <c r="O185" s="72"/>
      <c r="P185" s="72"/>
      <c r="Q185" s="72"/>
      <c r="R185" s="100">
        <v>5112.115</v>
      </c>
      <c r="S185" s="100">
        <v>5829.838</v>
      </c>
      <c r="T185" s="100"/>
      <c r="U185" s="100"/>
      <c r="V185" s="3"/>
    </row>
    <row r="186" spans="1:22" ht="11.25">
      <c r="A186" s="70" t="s">
        <v>267</v>
      </c>
      <c r="B186" s="70" t="s">
        <v>296</v>
      </c>
      <c r="C186" s="71">
        <v>368911</v>
      </c>
      <c r="D186" s="71">
        <v>8</v>
      </c>
      <c r="E186" s="72">
        <v>2586281</v>
      </c>
      <c r="F186" s="117">
        <v>2598988</v>
      </c>
      <c r="G186" s="72"/>
      <c r="H186" s="72"/>
      <c r="I186" s="72"/>
      <c r="J186" s="72"/>
      <c r="K186" s="72"/>
      <c r="L186" s="72"/>
      <c r="M186" s="72"/>
      <c r="N186" s="72"/>
      <c r="O186" s="72"/>
      <c r="P186" s="72"/>
      <c r="Q186" s="72"/>
      <c r="R186" s="100">
        <v>2586.281</v>
      </c>
      <c r="S186" s="100">
        <v>2598.988</v>
      </c>
      <c r="T186" s="100"/>
      <c r="U186" s="100"/>
      <c r="V186" s="3"/>
    </row>
    <row r="187" spans="1:22" ht="11.25">
      <c r="A187" s="70" t="s">
        <v>267</v>
      </c>
      <c r="B187" s="70" t="s">
        <v>297</v>
      </c>
      <c r="C187" s="71">
        <v>141121</v>
      </c>
      <c r="D187" s="71">
        <v>8</v>
      </c>
      <c r="E187" s="72">
        <v>2911255</v>
      </c>
      <c r="F187" s="117">
        <v>3040847</v>
      </c>
      <c r="G187" s="72"/>
      <c r="H187" s="72"/>
      <c r="I187" s="72"/>
      <c r="J187" s="72"/>
      <c r="K187" s="72"/>
      <c r="L187" s="72"/>
      <c r="M187" s="72"/>
      <c r="N187" s="72"/>
      <c r="O187" s="72"/>
      <c r="P187" s="72"/>
      <c r="Q187" s="72"/>
      <c r="R187" s="100">
        <v>2911.255</v>
      </c>
      <c r="S187" s="100">
        <v>3040.847</v>
      </c>
      <c r="T187" s="100"/>
      <c r="U187" s="100"/>
      <c r="V187" s="3"/>
    </row>
    <row r="188" spans="1:22" ht="11.25">
      <c r="A188" s="70" t="s">
        <v>267</v>
      </c>
      <c r="B188" s="70" t="s">
        <v>298</v>
      </c>
      <c r="C188" s="71">
        <v>141158</v>
      </c>
      <c r="D188" s="71">
        <v>8</v>
      </c>
      <c r="E188" s="72">
        <v>4545427</v>
      </c>
      <c r="F188" s="117">
        <v>4983886</v>
      </c>
      <c r="G188" s="72"/>
      <c r="H188" s="72"/>
      <c r="I188" s="72"/>
      <c r="J188" s="72"/>
      <c r="K188" s="72"/>
      <c r="L188" s="72"/>
      <c r="M188" s="72"/>
      <c r="N188" s="72"/>
      <c r="O188" s="72"/>
      <c r="P188" s="72"/>
      <c r="Q188" s="72"/>
      <c r="R188" s="100">
        <v>4545.427</v>
      </c>
      <c r="S188" s="100">
        <v>4983.886</v>
      </c>
      <c r="T188" s="100"/>
      <c r="U188" s="100"/>
      <c r="V188" s="3"/>
    </row>
    <row r="189" spans="1:22" ht="11.25">
      <c r="A189" s="70" t="s">
        <v>267</v>
      </c>
      <c r="B189" s="70" t="s">
        <v>299</v>
      </c>
      <c r="C189" s="71">
        <v>141255</v>
      </c>
      <c r="D189" s="71">
        <v>8</v>
      </c>
      <c r="E189" s="72">
        <v>4622832</v>
      </c>
      <c r="F189" s="117">
        <v>4686666</v>
      </c>
      <c r="G189" s="72"/>
      <c r="H189" s="72"/>
      <c r="I189" s="72"/>
      <c r="J189" s="72"/>
      <c r="K189" s="72"/>
      <c r="L189" s="72"/>
      <c r="M189" s="72"/>
      <c r="N189" s="72"/>
      <c r="O189" s="72"/>
      <c r="P189" s="72"/>
      <c r="Q189" s="72"/>
      <c r="R189" s="100">
        <v>4622.832</v>
      </c>
      <c r="S189" s="100">
        <v>4686.666</v>
      </c>
      <c r="T189" s="100"/>
      <c r="U189" s="100"/>
      <c r="V189" s="3"/>
    </row>
    <row r="190" spans="1:22" ht="11.25">
      <c r="A190" s="70" t="s">
        <v>267</v>
      </c>
      <c r="B190" s="70" t="s">
        <v>300</v>
      </c>
      <c r="C190" s="71">
        <v>141273</v>
      </c>
      <c r="D190" s="71">
        <v>8</v>
      </c>
      <c r="E190" s="72">
        <v>3434884</v>
      </c>
      <c r="F190" s="117">
        <v>3493243</v>
      </c>
      <c r="G190" s="72"/>
      <c r="H190" s="72"/>
      <c r="I190" s="72"/>
      <c r="J190" s="72"/>
      <c r="K190" s="72"/>
      <c r="L190" s="72"/>
      <c r="M190" s="72"/>
      <c r="N190" s="72"/>
      <c r="O190" s="72"/>
      <c r="P190" s="72"/>
      <c r="Q190" s="72"/>
      <c r="R190" s="100">
        <v>3434.884</v>
      </c>
      <c r="S190" s="100">
        <v>3493.243</v>
      </c>
      <c r="T190" s="100"/>
      <c r="U190" s="100"/>
      <c r="V190" s="3"/>
    </row>
    <row r="191" spans="1:22" ht="11.25">
      <c r="A191" s="70" t="s">
        <v>267</v>
      </c>
      <c r="B191" s="70" t="s">
        <v>301</v>
      </c>
      <c r="C191" s="71">
        <v>141228</v>
      </c>
      <c r="D191" s="71">
        <v>8</v>
      </c>
      <c r="E191" s="72">
        <v>3759744</v>
      </c>
      <c r="F191" s="117">
        <v>3832900</v>
      </c>
      <c r="G191" s="72"/>
      <c r="H191" s="72"/>
      <c r="I191" s="72"/>
      <c r="J191" s="72"/>
      <c r="K191" s="72"/>
      <c r="L191" s="72"/>
      <c r="M191" s="72"/>
      <c r="N191" s="72"/>
      <c r="O191" s="72"/>
      <c r="P191" s="72"/>
      <c r="Q191" s="72"/>
      <c r="R191" s="100">
        <v>3759.744</v>
      </c>
      <c r="S191" s="100">
        <v>3832.9</v>
      </c>
      <c r="T191" s="100"/>
      <c r="U191" s="100"/>
      <c r="V191" s="3"/>
    </row>
    <row r="192" spans="1:22" ht="11.25">
      <c r="A192" s="70" t="s">
        <v>267</v>
      </c>
      <c r="B192" s="70" t="s">
        <v>265</v>
      </c>
      <c r="C192" s="71">
        <v>140401</v>
      </c>
      <c r="D192" s="71">
        <v>9</v>
      </c>
      <c r="E192" s="72">
        <v>92929915</v>
      </c>
      <c r="F192" s="117"/>
      <c r="G192" s="72"/>
      <c r="H192" s="72"/>
      <c r="I192" s="72"/>
      <c r="J192" s="72">
        <v>96718438</v>
      </c>
      <c r="K192" s="72">
        <v>361267</v>
      </c>
      <c r="L192" s="72"/>
      <c r="M192" s="72"/>
      <c r="N192" s="72"/>
      <c r="O192" s="72"/>
      <c r="P192" s="72">
        <v>56994454</v>
      </c>
      <c r="Q192" s="72"/>
      <c r="R192" s="100">
        <v>92929.915</v>
      </c>
      <c r="S192" s="100"/>
      <c r="T192" s="100">
        <v>96718.438</v>
      </c>
      <c r="U192" s="100">
        <v>57355.721</v>
      </c>
      <c r="V192" s="3"/>
    </row>
    <row r="193" spans="1:22" ht="11.25">
      <c r="A193" s="70" t="s">
        <v>267</v>
      </c>
      <c r="B193" s="70" t="s">
        <v>266</v>
      </c>
      <c r="C193" s="71">
        <v>141097</v>
      </c>
      <c r="D193" s="71">
        <v>9</v>
      </c>
      <c r="E193" s="72">
        <v>18201751</v>
      </c>
      <c r="F193" s="117">
        <v>19604828</v>
      </c>
      <c r="G193" s="72"/>
      <c r="H193" s="72"/>
      <c r="I193" s="72"/>
      <c r="J193" s="72"/>
      <c r="K193" s="72"/>
      <c r="L193" s="72"/>
      <c r="M193" s="72"/>
      <c r="N193" s="72"/>
      <c r="O193" s="72"/>
      <c r="P193" s="72"/>
      <c r="Q193" s="72"/>
      <c r="R193" s="100">
        <v>18201.751</v>
      </c>
      <c r="S193" s="100">
        <v>19604.828</v>
      </c>
      <c r="T193" s="100"/>
      <c r="U193" s="100"/>
      <c r="V193" s="3"/>
    </row>
    <row r="194" spans="1:22" ht="11.25">
      <c r="A194" s="70" t="s">
        <v>338</v>
      </c>
      <c r="B194" s="70" t="s">
        <v>302</v>
      </c>
      <c r="C194" s="71">
        <v>157085</v>
      </c>
      <c r="D194" s="71">
        <v>1</v>
      </c>
      <c r="E194" s="72">
        <v>92130800</v>
      </c>
      <c r="F194" s="117">
        <v>93700400</v>
      </c>
      <c r="G194" s="72">
        <v>0</v>
      </c>
      <c r="H194" s="72">
        <v>0</v>
      </c>
      <c r="I194" s="72">
        <v>0</v>
      </c>
      <c r="J194" s="72">
        <v>84457000</v>
      </c>
      <c r="K194" s="72">
        <v>13407800</v>
      </c>
      <c r="L194" s="72">
        <v>0</v>
      </c>
      <c r="M194" s="72">
        <v>32901600</v>
      </c>
      <c r="N194" s="72">
        <v>27676800</v>
      </c>
      <c r="O194" s="72">
        <v>0</v>
      </c>
      <c r="P194" s="72">
        <v>15596400</v>
      </c>
      <c r="Q194" s="72">
        <v>0</v>
      </c>
      <c r="R194" s="100">
        <v>92130.8</v>
      </c>
      <c r="S194" s="100">
        <v>93700.4</v>
      </c>
      <c r="T194" s="100">
        <v>84457</v>
      </c>
      <c r="U194" s="100">
        <v>89582.6</v>
      </c>
      <c r="V194" s="3"/>
    </row>
    <row r="195" spans="1:22" ht="11.25">
      <c r="A195" s="70" t="s">
        <v>338</v>
      </c>
      <c r="B195" s="70" t="s">
        <v>303</v>
      </c>
      <c r="C195" s="71">
        <v>157289</v>
      </c>
      <c r="D195" s="71">
        <v>2</v>
      </c>
      <c r="E195" s="72">
        <v>70348500</v>
      </c>
      <c r="F195" s="117">
        <v>73184300</v>
      </c>
      <c r="G195" s="72">
        <v>0</v>
      </c>
      <c r="H195" s="72">
        <v>0</v>
      </c>
      <c r="I195" s="72">
        <v>0</v>
      </c>
      <c r="J195" s="72">
        <v>69464700</v>
      </c>
      <c r="K195" s="72">
        <v>1672300</v>
      </c>
      <c r="L195" s="72">
        <v>0</v>
      </c>
      <c r="M195" s="72">
        <v>0</v>
      </c>
      <c r="N195" s="72">
        <v>0</v>
      </c>
      <c r="O195" s="72">
        <v>0</v>
      </c>
      <c r="P195" s="72">
        <v>2805700</v>
      </c>
      <c r="Q195" s="72">
        <v>0</v>
      </c>
      <c r="R195" s="100">
        <v>70348.5</v>
      </c>
      <c r="S195" s="100">
        <v>73184.3</v>
      </c>
      <c r="T195" s="100">
        <v>69464.7</v>
      </c>
      <c r="U195" s="100">
        <v>4478</v>
      </c>
      <c r="V195" s="3"/>
    </row>
    <row r="196" spans="1:22" ht="11.25">
      <c r="A196" s="70" t="s">
        <v>338</v>
      </c>
      <c r="B196" s="70" t="s">
        <v>1049</v>
      </c>
      <c r="C196" s="71">
        <v>156620</v>
      </c>
      <c r="D196" s="71">
        <v>3</v>
      </c>
      <c r="E196" s="72">
        <v>56982785</v>
      </c>
      <c r="F196" s="117">
        <v>58838500</v>
      </c>
      <c r="G196" s="72">
        <v>0</v>
      </c>
      <c r="H196" s="72">
        <v>0</v>
      </c>
      <c r="I196" s="72">
        <v>0</v>
      </c>
      <c r="J196" s="72">
        <v>0</v>
      </c>
      <c r="K196" s="72">
        <v>0</v>
      </c>
      <c r="L196" s="72">
        <v>0</v>
      </c>
      <c r="M196" s="72">
        <v>0</v>
      </c>
      <c r="N196" s="72">
        <v>0</v>
      </c>
      <c r="O196" s="72">
        <v>0</v>
      </c>
      <c r="P196" s="72">
        <v>0</v>
      </c>
      <c r="Q196" s="72">
        <v>0</v>
      </c>
      <c r="R196" s="100">
        <v>56982.785</v>
      </c>
      <c r="S196" s="100">
        <v>58838.5</v>
      </c>
      <c r="T196" s="100">
        <v>0</v>
      </c>
      <c r="U196" s="100">
        <v>0</v>
      </c>
      <c r="V196" s="3"/>
    </row>
    <row r="197" spans="1:22" ht="11.25">
      <c r="A197" s="70" t="s">
        <v>338</v>
      </c>
      <c r="B197" s="70" t="s">
        <v>1050</v>
      </c>
      <c r="C197" s="71">
        <v>157401</v>
      </c>
      <c r="D197" s="71">
        <v>3</v>
      </c>
      <c r="E197" s="72">
        <v>38319605</v>
      </c>
      <c r="F197" s="117">
        <v>40904200</v>
      </c>
      <c r="G197" s="72">
        <v>0</v>
      </c>
      <c r="H197" s="72">
        <v>0</v>
      </c>
      <c r="I197" s="72">
        <v>0</v>
      </c>
      <c r="J197" s="72">
        <v>0</v>
      </c>
      <c r="K197" s="72">
        <v>2269400</v>
      </c>
      <c r="L197" s="72">
        <v>0</v>
      </c>
      <c r="M197" s="72">
        <v>0</v>
      </c>
      <c r="N197" s="72">
        <v>0</v>
      </c>
      <c r="O197" s="72">
        <v>0</v>
      </c>
      <c r="P197" s="72">
        <v>0</v>
      </c>
      <c r="Q197" s="72">
        <v>0</v>
      </c>
      <c r="R197" s="100">
        <v>38319.605</v>
      </c>
      <c r="S197" s="100">
        <v>40904.2</v>
      </c>
      <c r="T197" s="100">
        <v>0</v>
      </c>
      <c r="U197" s="100">
        <v>2269.4</v>
      </c>
      <c r="V197" s="3"/>
    </row>
    <row r="198" spans="1:22" ht="11.25">
      <c r="A198" s="70" t="s">
        <v>338</v>
      </c>
      <c r="B198" s="70" t="s">
        <v>1051</v>
      </c>
      <c r="C198" s="71">
        <v>157951</v>
      </c>
      <c r="D198" s="71">
        <v>3</v>
      </c>
      <c r="E198" s="72">
        <v>52285705</v>
      </c>
      <c r="F198" s="117">
        <v>54431000</v>
      </c>
      <c r="G198" s="72">
        <v>0</v>
      </c>
      <c r="H198" s="72">
        <v>0</v>
      </c>
      <c r="I198" s="72">
        <v>0</v>
      </c>
      <c r="J198" s="72">
        <v>0</v>
      </c>
      <c r="K198" s="72">
        <v>0</v>
      </c>
      <c r="L198" s="72">
        <v>0</v>
      </c>
      <c r="M198" s="72">
        <v>0</v>
      </c>
      <c r="N198" s="72">
        <v>0</v>
      </c>
      <c r="O198" s="72">
        <v>0</v>
      </c>
      <c r="P198" s="72">
        <v>0</v>
      </c>
      <c r="Q198" s="72">
        <v>0</v>
      </c>
      <c r="R198" s="100">
        <v>52285.705</v>
      </c>
      <c r="S198" s="100">
        <v>54431</v>
      </c>
      <c r="T198" s="100">
        <v>0</v>
      </c>
      <c r="U198" s="100">
        <v>0</v>
      </c>
      <c r="V198" s="3"/>
    </row>
    <row r="199" spans="1:22" ht="11.25">
      <c r="A199" s="70" t="s">
        <v>338</v>
      </c>
      <c r="B199" s="70" t="s">
        <v>1052</v>
      </c>
      <c r="C199" s="71">
        <v>157386</v>
      </c>
      <c r="D199" s="71">
        <v>4</v>
      </c>
      <c r="E199" s="72">
        <v>32096905</v>
      </c>
      <c r="F199" s="117">
        <v>33727500</v>
      </c>
      <c r="G199" s="72">
        <v>0</v>
      </c>
      <c r="H199" s="72">
        <v>0</v>
      </c>
      <c r="I199" s="72">
        <v>0</v>
      </c>
      <c r="J199" s="72">
        <v>0</v>
      </c>
      <c r="K199" s="72">
        <v>982800</v>
      </c>
      <c r="L199" s="72">
        <v>0</v>
      </c>
      <c r="M199" s="72">
        <v>0</v>
      </c>
      <c r="N199" s="72">
        <v>0</v>
      </c>
      <c r="O199" s="72">
        <v>0</v>
      </c>
      <c r="P199" s="72">
        <v>141000</v>
      </c>
      <c r="Q199" s="72">
        <v>0</v>
      </c>
      <c r="R199" s="100">
        <v>32096.905</v>
      </c>
      <c r="S199" s="100">
        <v>33727.5</v>
      </c>
      <c r="T199" s="100">
        <v>0</v>
      </c>
      <c r="U199" s="100">
        <v>1123.8</v>
      </c>
      <c r="V199" s="3"/>
    </row>
    <row r="200" spans="1:22" ht="11.25">
      <c r="A200" s="70" t="s">
        <v>338</v>
      </c>
      <c r="B200" s="70" t="s">
        <v>1053</v>
      </c>
      <c r="C200" s="71">
        <v>157447</v>
      </c>
      <c r="D200" s="71">
        <v>5</v>
      </c>
      <c r="E200" s="72">
        <v>28035500</v>
      </c>
      <c r="F200" s="117">
        <v>28848500</v>
      </c>
      <c r="G200" s="72">
        <v>0</v>
      </c>
      <c r="H200" s="72">
        <v>0</v>
      </c>
      <c r="I200" s="72">
        <v>0</v>
      </c>
      <c r="J200" s="72">
        <v>0</v>
      </c>
      <c r="K200" s="72">
        <v>0</v>
      </c>
      <c r="L200" s="72">
        <v>0</v>
      </c>
      <c r="M200" s="72">
        <v>0</v>
      </c>
      <c r="N200" s="72">
        <v>0</v>
      </c>
      <c r="O200" s="72">
        <v>0</v>
      </c>
      <c r="P200" s="72">
        <v>0</v>
      </c>
      <c r="Q200" s="72">
        <v>0</v>
      </c>
      <c r="R200" s="100">
        <v>28035.5</v>
      </c>
      <c r="S200" s="100">
        <v>28848.5</v>
      </c>
      <c r="T200" s="100">
        <v>0</v>
      </c>
      <c r="U200" s="100">
        <v>0</v>
      </c>
      <c r="V200" s="3"/>
    </row>
    <row r="201" spans="1:22" ht="11.25">
      <c r="A201" s="70" t="s">
        <v>338</v>
      </c>
      <c r="B201" s="70" t="s">
        <v>1054</v>
      </c>
      <c r="C201" s="71">
        <v>157058</v>
      </c>
      <c r="D201" s="71">
        <v>6</v>
      </c>
      <c r="E201" s="72">
        <v>16392400</v>
      </c>
      <c r="F201" s="117">
        <v>17026500</v>
      </c>
      <c r="G201" s="72">
        <v>0</v>
      </c>
      <c r="H201" s="72">
        <v>0</v>
      </c>
      <c r="I201" s="72">
        <v>0</v>
      </c>
      <c r="J201" s="72">
        <v>0</v>
      </c>
      <c r="K201" s="72">
        <v>217300</v>
      </c>
      <c r="L201" s="72">
        <v>0</v>
      </c>
      <c r="M201" s="72">
        <v>896500</v>
      </c>
      <c r="N201" s="72">
        <v>0</v>
      </c>
      <c r="O201" s="72">
        <v>0</v>
      </c>
      <c r="P201" s="72">
        <v>0</v>
      </c>
      <c r="Q201" s="72">
        <v>0</v>
      </c>
      <c r="R201" s="100">
        <v>16392.4</v>
      </c>
      <c r="S201" s="100">
        <v>17026.5</v>
      </c>
      <c r="T201" s="100">
        <v>0</v>
      </c>
      <c r="U201" s="100">
        <v>1113.8</v>
      </c>
      <c r="V201" s="3"/>
    </row>
    <row r="202" spans="1:22" ht="11.25">
      <c r="A202" s="70" t="s">
        <v>338</v>
      </c>
      <c r="B202" s="70" t="s">
        <v>1055</v>
      </c>
      <c r="C202" s="71"/>
      <c r="D202" s="71">
        <v>7</v>
      </c>
      <c r="E202" s="72">
        <v>83895700</v>
      </c>
      <c r="F202" s="117">
        <v>83460700</v>
      </c>
      <c r="G202" s="72">
        <v>0</v>
      </c>
      <c r="H202" s="72">
        <v>0</v>
      </c>
      <c r="I202" s="72">
        <v>0</v>
      </c>
      <c r="J202" s="72">
        <v>0</v>
      </c>
      <c r="K202" s="72">
        <v>0</v>
      </c>
      <c r="L202" s="72">
        <v>0</v>
      </c>
      <c r="M202" s="72">
        <v>0</v>
      </c>
      <c r="N202" s="72">
        <v>0</v>
      </c>
      <c r="O202" s="72">
        <v>0</v>
      </c>
      <c r="P202" s="72">
        <v>0</v>
      </c>
      <c r="Q202" s="72">
        <v>0</v>
      </c>
      <c r="R202" s="100">
        <v>83895.7</v>
      </c>
      <c r="S202" s="100">
        <v>83460.7</v>
      </c>
      <c r="T202" s="100">
        <v>0</v>
      </c>
      <c r="U202" s="100">
        <v>0</v>
      </c>
      <c r="V202" s="3"/>
    </row>
    <row r="203" spans="1:22" ht="11.25">
      <c r="A203" s="70" t="s">
        <v>338</v>
      </c>
      <c r="B203" s="70" t="s">
        <v>1056</v>
      </c>
      <c r="C203" s="71">
        <v>157173</v>
      </c>
      <c r="D203" s="71">
        <v>7</v>
      </c>
      <c r="E203" s="72"/>
      <c r="F203" s="117">
        <v>6265200</v>
      </c>
      <c r="G203" s="72">
        <v>0</v>
      </c>
      <c r="H203" s="72">
        <v>0</v>
      </c>
      <c r="I203" s="72">
        <v>0</v>
      </c>
      <c r="J203" s="72">
        <v>0</v>
      </c>
      <c r="K203" s="72">
        <v>0</v>
      </c>
      <c r="L203" s="72">
        <v>0</v>
      </c>
      <c r="M203" s="72">
        <v>0</v>
      </c>
      <c r="N203" s="72">
        <v>0</v>
      </c>
      <c r="O203" s="72">
        <v>0</v>
      </c>
      <c r="P203" s="72">
        <v>0</v>
      </c>
      <c r="Q203" s="72">
        <v>0</v>
      </c>
      <c r="R203" s="100">
        <v>0</v>
      </c>
      <c r="S203" s="100">
        <v>6265.2</v>
      </c>
      <c r="T203" s="100">
        <v>0</v>
      </c>
      <c r="U203" s="100">
        <v>0</v>
      </c>
      <c r="V203" s="3"/>
    </row>
    <row r="204" spans="1:22" ht="11.25">
      <c r="A204" s="70" t="s">
        <v>338</v>
      </c>
      <c r="B204" s="70" t="s">
        <v>1057</v>
      </c>
      <c r="C204" s="71"/>
      <c r="D204" s="71">
        <v>8</v>
      </c>
      <c r="E204" s="72"/>
      <c r="F204" s="117">
        <v>59764800</v>
      </c>
      <c r="G204" s="72">
        <v>0</v>
      </c>
      <c r="H204" s="72">
        <v>0</v>
      </c>
      <c r="I204" s="72">
        <v>0</v>
      </c>
      <c r="J204" s="72">
        <v>0</v>
      </c>
      <c r="K204" s="72">
        <v>0</v>
      </c>
      <c r="L204" s="72">
        <v>0</v>
      </c>
      <c r="M204" s="72">
        <v>0</v>
      </c>
      <c r="N204" s="72">
        <v>0</v>
      </c>
      <c r="O204" s="72">
        <v>0</v>
      </c>
      <c r="P204" s="72">
        <v>0</v>
      </c>
      <c r="Q204" s="72">
        <v>0</v>
      </c>
      <c r="R204" s="100">
        <v>0</v>
      </c>
      <c r="S204" s="100">
        <v>59764.8</v>
      </c>
      <c r="T204" s="100">
        <v>0</v>
      </c>
      <c r="U204" s="100">
        <v>0</v>
      </c>
      <c r="V204" s="3"/>
    </row>
    <row r="205" spans="1:22" ht="11.25">
      <c r="A205" s="70" t="s">
        <v>404</v>
      </c>
      <c r="B205" s="70" t="s">
        <v>339</v>
      </c>
      <c r="C205" s="71">
        <v>159391</v>
      </c>
      <c r="D205" s="71">
        <v>1</v>
      </c>
      <c r="E205" s="72">
        <v>122588946</v>
      </c>
      <c r="F205" s="117">
        <v>122053656</v>
      </c>
      <c r="G205" s="72"/>
      <c r="H205" s="72"/>
      <c r="I205" s="72"/>
      <c r="J205" s="72"/>
      <c r="K205" s="72"/>
      <c r="L205" s="72"/>
      <c r="M205" s="72"/>
      <c r="N205" s="72"/>
      <c r="O205" s="72"/>
      <c r="P205" s="72"/>
      <c r="Q205" s="72"/>
      <c r="R205" s="100">
        <v>122588.946</v>
      </c>
      <c r="S205" s="100">
        <v>122053.656</v>
      </c>
      <c r="T205" s="100"/>
      <c r="U205" s="100"/>
      <c r="V205" s="3"/>
    </row>
    <row r="206" spans="1:22" ht="11.25">
      <c r="A206" s="70" t="s">
        <v>404</v>
      </c>
      <c r="B206" s="70" t="s">
        <v>340</v>
      </c>
      <c r="C206" s="71">
        <v>159939</v>
      </c>
      <c r="D206" s="71">
        <v>2</v>
      </c>
      <c r="E206" s="72">
        <v>42364351</v>
      </c>
      <c r="F206" s="117">
        <v>42446272</v>
      </c>
      <c r="G206" s="72"/>
      <c r="H206" s="72"/>
      <c r="I206" s="72"/>
      <c r="J206" s="72"/>
      <c r="K206" s="72"/>
      <c r="L206" s="72"/>
      <c r="M206" s="72"/>
      <c r="N206" s="72"/>
      <c r="O206" s="72"/>
      <c r="P206" s="72"/>
      <c r="Q206" s="72"/>
      <c r="R206" s="100">
        <v>42364.351</v>
      </c>
      <c r="S206" s="100">
        <v>42446.272</v>
      </c>
      <c r="T206" s="100"/>
      <c r="U206" s="100"/>
      <c r="V206" s="3"/>
    </row>
    <row r="207" spans="1:22" ht="11.25">
      <c r="A207" s="70" t="s">
        <v>404</v>
      </c>
      <c r="B207" s="70" t="s">
        <v>341</v>
      </c>
      <c r="C207" s="71">
        <v>160658</v>
      </c>
      <c r="D207" s="71">
        <v>2</v>
      </c>
      <c r="E207" s="72">
        <v>50756097</v>
      </c>
      <c r="F207" s="117">
        <v>50150321</v>
      </c>
      <c r="G207" s="72"/>
      <c r="H207" s="72"/>
      <c r="I207" s="72"/>
      <c r="J207" s="72"/>
      <c r="K207" s="72"/>
      <c r="L207" s="72"/>
      <c r="M207" s="72"/>
      <c r="N207" s="72"/>
      <c r="O207" s="72"/>
      <c r="P207" s="72"/>
      <c r="Q207" s="72"/>
      <c r="R207" s="100">
        <v>50756.097</v>
      </c>
      <c r="S207" s="100">
        <v>50150.321</v>
      </c>
      <c r="T207" s="100"/>
      <c r="U207" s="100"/>
      <c r="V207" s="3"/>
    </row>
    <row r="208" spans="1:22" ht="11.25">
      <c r="A208" s="70" t="s">
        <v>404</v>
      </c>
      <c r="B208" s="70" t="s">
        <v>1058</v>
      </c>
      <c r="C208" s="71">
        <v>159647</v>
      </c>
      <c r="D208" s="71">
        <v>3</v>
      </c>
      <c r="E208" s="72">
        <v>35353246</v>
      </c>
      <c r="F208" s="117">
        <v>34612650</v>
      </c>
      <c r="G208" s="72"/>
      <c r="H208" s="72"/>
      <c r="I208" s="72"/>
      <c r="J208" s="72"/>
      <c r="K208" s="72"/>
      <c r="L208" s="72"/>
      <c r="M208" s="72"/>
      <c r="N208" s="72"/>
      <c r="O208" s="72"/>
      <c r="P208" s="72"/>
      <c r="Q208" s="72"/>
      <c r="R208" s="100">
        <v>35353.246</v>
      </c>
      <c r="S208" s="100">
        <v>34612.65</v>
      </c>
      <c r="T208" s="100"/>
      <c r="U208" s="100"/>
      <c r="V208" s="3"/>
    </row>
    <row r="209" spans="1:22" ht="11.25">
      <c r="A209" s="70" t="s">
        <v>404</v>
      </c>
      <c r="B209" s="70" t="s">
        <v>1059</v>
      </c>
      <c r="C209" s="71">
        <v>159993</v>
      </c>
      <c r="D209" s="71">
        <v>3</v>
      </c>
      <c r="E209" s="72">
        <v>35759964</v>
      </c>
      <c r="F209" s="117">
        <v>36306858</v>
      </c>
      <c r="G209" s="72"/>
      <c r="H209" s="72"/>
      <c r="I209" s="72"/>
      <c r="J209" s="72"/>
      <c r="K209" s="72"/>
      <c r="L209" s="72"/>
      <c r="M209" s="72"/>
      <c r="N209" s="72"/>
      <c r="O209" s="72"/>
      <c r="P209" s="72"/>
      <c r="Q209" s="72"/>
      <c r="R209" s="100">
        <v>35759.964</v>
      </c>
      <c r="S209" s="100">
        <v>36306.858</v>
      </c>
      <c r="T209" s="100"/>
      <c r="U209" s="100"/>
      <c r="V209" s="3"/>
    </row>
    <row r="210" spans="1:22" ht="11.25">
      <c r="A210" s="70" t="s">
        <v>404</v>
      </c>
      <c r="B210" s="70" t="s">
        <v>1060</v>
      </c>
      <c r="C210" s="71">
        <v>160621</v>
      </c>
      <c r="D210" s="71">
        <v>3</v>
      </c>
      <c r="E210" s="72">
        <v>43049917</v>
      </c>
      <c r="F210" s="117">
        <v>42684026</v>
      </c>
      <c r="G210" s="72"/>
      <c r="H210" s="72"/>
      <c r="I210" s="72"/>
      <c r="J210" s="72"/>
      <c r="K210" s="72"/>
      <c r="L210" s="72"/>
      <c r="M210" s="72"/>
      <c r="N210" s="72"/>
      <c r="O210" s="72"/>
      <c r="P210" s="72"/>
      <c r="Q210" s="72"/>
      <c r="R210" s="100">
        <v>43049.917</v>
      </c>
      <c r="S210" s="100">
        <v>42684.026</v>
      </c>
      <c r="T210" s="100"/>
      <c r="U210" s="100"/>
      <c r="V210" s="3"/>
    </row>
    <row r="211" spans="1:22" ht="11.25">
      <c r="A211" s="70" t="s">
        <v>404</v>
      </c>
      <c r="B211" s="70" t="s">
        <v>346</v>
      </c>
      <c r="C211" s="71">
        <v>159009</v>
      </c>
      <c r="D211" s="71">
        <v>4</v>
      </c>
      <c r="E211" s="72">
        <v>22790959</v>
      </c>
      <c r="F211" s="117">
        <v>22428611</v>
      </c>
      <c r="G211" s="72"/>
      <c r="H211" s="72"/>
      <c r="I211" s="72"/>
      <c r="J211" s="72"/>
      <c r="K211" s="72"/>
      <c r="L211" s="72"/>
      <c r="M211" s="72"/>
      <c r="N211" s="72"/>
      <c r="O211" s="72"/>
      <c r="P211" s="72"/>
      <c r="Q211" s="72"/>
      <c r="R211" s="100">
        <v>22790.959</v>
      </c>
      <c r="S211" s="100">
        <v>22428.611</v>
      </c>
      <c r="T211" s="100"/>
      <c r="U211" s="100"/>
      <c r="V211" s="3"/>
    </row>
    <row r="212" spans="1:22" ht="11.25">
      <c r="A212" s="70" t="s">
        <v>404</v>
      </c>
      <c r="B212" s="70" t="s">
        <v>343</v>
      </c>
      <c r="C212" s="71">
        <v>159717</v>
      </c>
      <c r="D212" s="71">
        <v>4</v>
      </c>
      <c r="E212" s="72">
        <v>22757121</v>
      </c>
      <c r="F212" s="117">
        <v>22705166</v>
      </c>
      <c r="G212" s="72"/>
      <c r="H212" s="72"/>
      <c r="I212" s="72"/>
      <c r="J212" s="72"/>
      <c r="K212" s="72"/>
      <c r="L212" s="72"/>
      <c r="M212" s="72"/>
      <c r="N212" s="72"/>
      <c r="O212" s="72"/>
      <c r="P212" s="72"/>
      <c r="Q212" s="72"/>
      <c r="R212" s="100">
        <v>22757.121</v>
      </c>
      <c r="S212" s="100">
        <v>22705.166</v>
      </c>
      <c r="T212" s="100"/>
      <c r="U212" s="100"/>
      <c r="V212" s="3"/>
    </row>
    <row r="213" spans="1:22" ht="11.25">
      <c r="A213" s="70" t="s">
        <v>404</v>
      </c>
      <c r="B213" s="70" t="s">
        <v>347</v>
      </c>
      <c r="C213" s="71">
        <v>160038</v>
      </c>
      <c r="D213" s="71">
        <v>4</v>
      </c>
      <c r="E213" s="72">
        <v>24515356</v>
      </c>
      <c r="F213" s="117">
        <v>25041201</v>
      </c>
      <c r="G213" s="72"/>
      <c r="H213" s="72"/>
      <c r="I213" s="72"/>
      <c r="J213" s="72"/>
      <c r="K213" s="72"/>
      <c r="L213" s="72"/>
      <c r="M213" s="72"/>
      <c r="N213" s="72"/>
      <c r="O213" s="72"/>
      <c r="P213" s="72"/>
      <c r="Q213" s="72"/>
      <c r="R213" s="100">
        <v>24515.356</v>
      </c>
      <c r="S213" s="100">
        <v>25041.201</v>
      </c>
      <c r="T213" s="100"/>
      <c r="U213" s="100"/>
      <c r="V213" s="3"/>
    </row>
    <row r="214" spans="1:22" ht="11.25">
      <c r="A214" s="70" t="s">
        <v>404</v>
      </c>
      <c r="B214" s="70" t="s">
        <v>1061</v>
      </c>
      <c r="C214" s="71">
        <v>160612</v>
      </c>
      <c r="D214" s="71">
        <v>4</v>
      </c>
      <c r="E214" s="72">
        <v>34397902</v>
      </c>
      <c r="F214" s="117">
        <v>35364507</v>
      </c>
      <c r="G214" s="72"/>
      <c r="H214" s="72"/>
      <c r="I214" s="72"/>
      <c r="J214" s="72"/>
      <c r="K214" s="72"/>
      <c r="L214" s="72"/>
      <c r="M214" s="72"/>
      <c r="N214" s="72"/>
      <c r="O214" s="72"/>
      <c r="P214" s="72"/>
      <c r="Q214" s="72"/>
      <c r="R214" s="100">
        <v>34397.902</v>
      </c>
      <c r="S214" s="100">
        <v>35364.507</v>
      </c>
      <c r="T214" s="100"/>
      <c r="U214" s="100"/>
      <c r="V214" s="3"/>
    </row>
    <row r="215" spans="1:22" ht="11.25">
      <c r="A215" s="70" t="s">
        <v>404</v>
      </c>
      <c r="B215" s="70" t="s">
        <v>349</v>
      </c>
      <c r="C215" s="71">
        <v>159416</v>
      </c>
      <c r="D215" s="71">
        <v>5</v>
      </c>
      <c r="E215" s="72">
        <v>10929071</v>
      </c>
      <c r="F215" s="117">
        <v>10854764</v>
      </c>
      <c r="G215" s="72"/>
      <c r="H215" s="72"/>
      <c r="I215" s="72"/>
      <c r="J215" s="72"/>
      <c r="K215" s="72"/>
      <c r="L215" s="72"/>
      <c r="M215" s="72"/>
      <c r="N215" s="72"/>
      <c r="O215" s="72"/>
      <c r="P215" s="72"/>
      <c r="Q215" s="72"/>
      <c r="R215" s="100">
        <v>10929.071</v>
      </c>
      <c r="S215" s="100">
        <v>10854.764</v>
      </c>
      <c r="T215" s="100"/>
      <c r="U215" s="100"/>
      <c r="V215" s="3"/>
    </row>
    <row r="216" spans="1:22" ht="11.25">
      <c r="A216" s="70" t="s">
        <v>404</v>
      </c>
      <c r="B216" s="70" t="s">
        <v>1062</v>
      </c>
      <c r="C216" s="71">
        <v>159966</v>
      </c>
      <c r="D216" s="71">
        <v>5</v>
      </c>
      <c r="E216" s="72">
        <v>20767645</v>
      </c>
      <c r="F216" s="117">
        <v>20629514</v>
      </c>
      <c r="G216" s="72"/>
      <c r="H216" s="72"/>
      <c r="I216" s="72"/>
      <c r="J216" s="72"/>
      <c r="K216" s="72"/>
      <c r="L216" s="72"/>
      <c r="M216" s="72"/>
      <c r="N216" s="72"/>
      <c r="O216" s="72"/>
      <c r="P216" s="72"/>
      <c r="Q216" s="72"/>
      <c r="R216" s="100">
        <v>20767.645</v>
      </c>
      <c r="S216" s="100">
        <v>20629.514</v>
      </c>
      <c r="T216" s="100"/>
      <c r="U216" s="100"/>
      <c r="V216" s="3"/>
    </row>
    <row r="217" spans="1:22" ht="11.25">
      <c r="A217" s="70" t="s">
        <v>404</v>
      </c>
      <c r="B217" s="70" t="s">
        <v>351</v>
      </c>
      <c r="C217" s="71">
        <v>160630</v>
      </c>
      <c r="D217" s="71">
        <v>5</v>
      </c>
      <c r="E217" s="72">
        <v>13165833</v>
      </c>
      <c r="F217" s="117">
        <v>11577938</v>
      </c>
      <c r="G217" s="72"/>
      <c r="H217" s="72"/>
      <c r="I217" s="72"/>
      <c r="J217" s="72"/>
      <c r="K217" s="72"/>
      <c r="L217" s="72"/>
      <c r="M217" s="72"/>
      <c r="N217" s="72"/>
      <c r="O217" s="72"/>
      <c r="P217" s="72"/>
      <c r="Q217" s="72"/>
      <c r="R217" s="100">
        <v>13165.833</v>
      </c>
      <c r="S217" s="100">
        <v>11577.938</v>
      </c>
      <c r="T217" s="100"/>
      <c r="U217" s="100"/>
      <c r="V217" s="3"/>
    </row>
    <row r="218" spans="1:22" ht="11.25">
      <c r="A218" s="70" t="s">
        <v>404</v>
      </c>
      <c r="B218" s="70" t="s">
        <v>352</v>
      </c>
      <c r="C218" s="71">
        <v>158431</v>
      </c>
      <c r="D218" s="71">
        <v>7</v>
      </c>
      <c r="E218" s="72"/>
      <c r="F218" s="117">
        <v>9868359</v>
      </c>
      <c r="G218" s="72"/>
      <c r="H218" s="72"/>
      <c r="I218" s="72"/>
      <c r="J218" s="72"/>
      <c r="K218" s="72"/>
      <c r="L218" s="72"/>
      <c r="M218" s="72"/>
      <c r="N218" s="72"/>
      <c r="O218" s="72"/>
      <c r="P218" s="72"/>
      <c r="Q218" s="72"/>
      <c r="R218" s="100"/>
      <c r="S218" s="100">
        <v>9868.359</v>
      </c>
      <c r="T218" s="100"/>
      <c r="U218" s="100"/>
      <c r="V218" s="3"/>
    </row>
    <row r="219" spans="1:22" ht="11.25">
      <c r="A219" s="70" t="s">
        <v>404</v>
      </c>
      <c r="B219" s="70" t="s">
        <v>1063</v>
      </c>
      <c r="C219" s="71">
        <v>158662</v>
      </c>
      <c r="D219" s="71">
        <v>7</v>
      </c>
      <c r="E219" s="72">
        <v>24616621</v>
      </c>
      <c r="F219" s="117">
        <v>23794661</v>
      </c>
      <c r="G219" s="72"/>
      <c r="H219" s="72"/>
      <c r="I219" s="72"/>
      <c r="J219" s="72"/>
      <c r="K219" s="72"/>
      <c r="L219" s="72"/>
      <c r="M219" s="72"/>
      <c r="N219" s="72"/>
      <c r="O219" s="72"/>
      <c r="P219" s="72"/>
      <c r="Q219" s="72"/>
      <c r="R219" s="100">
        <v>24616.621</v>
      </c>
      <c r="S219" s="100">
        <v>23794.661</v>
      </c>
      <c r="T219" s="100"/>
      <c r="U219" s="100"/>
      <c r="V219" s="3"/>
    </row>
    <row r="220" spans="1:22" ht="11.25">
      <c r="A220" s="70" t="s">
        <v>404</v>
      </c>
      <c r="B220" s="70" t="s">
        <v>354</v>
      </c>
      <c r="C220" s="71">
        <v>159382</v>
      </c>
      <c r="D220" s="71">
        <v>7</v>
      </c>
      <c r="E220" s="72">
        <v>5676567</v>
      </c>
      <c r="F220" s="117">
        <v>5596194</v>
      </c>
      <c r="G220" s="72"/>
      <c r="H220" s="72"/>
      <c r="I220" s="72"/>
      <c r="J220" s="72"/>
      <c r="K220" s="72"/>
      <c r="L220" s="72"/>
      <c r="M220" s="72"/>
      <c r="N220" s="72"/>
      <c r="O220" s="72"/>
      <c r="P220" s="72"/>
      <c r="Q220" s="72"/>
      <c r="R220" s="100">
        <v>5676.567</v>
      </c>
      <c r="S220" s="100">
        <v>5596.194</v>
      </c>
      <c r="T220" s="100"/>
      <c r="U220" s="100"/>
      <c r="V220" s="3"/>
    </row>
    <row r="221" spans="1:22" ht="11.25">
      <c r="A221" s="70" t="s">
        <v>404</v>
      </c>
      <c r="B221" s="70" t="s">
        <v>355</v>
      </c>
      <c r="C221" s="71">
        <v>159407</v>
      </c>
      <c r="D221" s="71">
        <v>7</v>
      </c>
      <c r="E221" s="72">
        <v>5051149</v>
      </c>
      <c r="F221" s="117">
        <v>5009619</v>
      </c>
      <c r="G221" s="72"/>
      <c r="H221" s="72"/>
      <c r="I221" s="72"/>
      <c r="J221" s="72"/>
      <c r="K221" s="72"/>
      <c r="L221" s="72"/>
      <c r="M221" s="72"/>
      <c r="N221" s="72"/>
      <c r="O221" s="72"/>
      <c r="P221" s="72"/>
      <c r="Q221" s="72"/>
      <c r="R221" s="100">
        <v>5051.149</v>
      </c>
      <c r="S221" s="100">
        <v>5009.619</v>
      </c>
      <c r="T221" s="100"/>
      <c r="U221" s="100"/>
      <c r="V221" s="3"/>
    </row>
    <row r="222" spans="1:22" ht="11.25">
      <c r="A222" s="70" t="s">
        <v>404</v>
      </c>
      <c r="B222" s="70" t="s">
        <v>356</v>
      </c>
      <c r="C222" s="71">
        <v>158884</v>
      </c>
      <c r="D222" s="71">
        <v>7</v>
      </c>
      <c r="E222" s="72">
        <v>3993395</v>
      </c>
      <c r="F222" s="117">
        <v>3936564</v>
      </c>
      <c r="G222" s="72"/>
      <c r="H222" s="72"/>
      <c r="I222" s="72"/>
      <c r="J222" s="72"/>
      <c r="K222" s="72"/>
      <c r="L222" s="72"/>
      <c r="M222" s="72"/>
      <c r="N222" s="72"/>
      <c r="O222" s="72"/>
      <c r="P222" s="72"/>
      <c r="Q222" s="72"/>
      <c r="R222" s="100">
        <v>3993.395</v>
      </c>
      <c r="S222" s="100">
        <v>3936.564</v>
      </c>
      <c r="T222" s="100"/>
      <c r="U222" s="100"/>
      <c r="V222" s="3"/>
    </row>
    <row r="223" spans="1:22" ht="11.25">
      <c r="A223" s="70" t="s">
        <v>404</v>
      </c>
      <c r="B223" s="70" t="s">
        <v>357</v>
      </c>
      <c r="C223" s="71">
        <v>160649</v>
      </c>
      <c r="D223" s="71">
        <v>7</v>
      </c>
      <c r="E223" s="72">
        <v>4925411</v>
      </c>
      <c r="F223" s="117">
        <v>4774141</v>
      </c>
      <c r="G223" s="72"/>
      <c r="H223" s="72"/>
      <c r="I223" s="72"/>
      <c r="J223" s="72"/>
      <c r="K223" s="72"/>
      <c r="L223" s="72"/>
      <c r="M223" s="72"/>
      <c r="N223" s="72"/>
      <c r="O223" s="72"/>
      <c r="P223" s="72"/>
      <c r="Q223" s="72"/>
      <c r="R223" s="100">
        <v>4925.411</v>
      </c>
      <c r="S223" s="100">
        <v>4774.141</v>
      </c>
      <c r="T223" s="100"/>
      <c r="U223" s="100"/>
      <c r="V223" s="3"/>
    </row>
    <row r="224" spans="1:22" ht="11.25">
      <c r="A224" s="70" t="s">
        <v>404</v>
      </c>
      <c r="B224" s="70" t="s">
        <v>358</v>
      </c>
      <c r="C224" s="71">
        <v>160560</v>
      </c>
      <c r="D224" s="71">
        <v>8</v>
      </c>
      <c r="E224" s="72"/>
      <c r="F224" s="117"/>
      <c r="G224" s="72"/>
      <c r="H224" s="72"/>
      <c r="I224" s="72"/>
      <c r="J224" s="72"/>
      <c r="K224" s="72"/>
      <c r="L224" s="72"/>
      <c r="M224" s="72"/>
      <c r="N224" s="72"/>
      <c r="O224" s="72"/>
      <c r="P224" s="72"/>
      <c r="Q224" s="72"/>
      <c r="R224" s="100"/>
      <c r="S224" s="100"/>
      <c r="T224" s="100"/>
      <c r="U224" s="100"/>
      <c r="V224" s="3"/>
    </row>
    <row r="225" spans="1:22" ht="11.25">
      <c r="A225" s="70" t="s">
        <v>404</v>
      </c>
      <c r="B225" s="70" t="s">
        <v>359</v>
      </c>
      <c r="C225" s="71">
        <v>158088</v>
      </c>
      <c r="D225" s="71">
        <v>8</v>
      </c>
      <c r="E225" s="72"/>
      <c r="F225" s="117"/>
      <c r="G225" s="72"/>
      <c r="H225" s="72"/>
      <c r="I225" s="72"/>
      <c r="J225" s="72"/>
      <c r="K225" s="72"/>
      <c r="L225" s="72"/>
      <c r="M225" s="72"/>
      <c r="N225" s="72"/>
      <c r="O225" s="72"/>
      <c r="P225" s="72"/>
      <c r="Q225" s="72"/>
      <c r="R225" s="100"/>
      <c r="S225" s="100"/>
      <c r="T225" s="100"/>
      <c r="U225" s="100"/>
      <c r="V225" s="3"/>
    </row>
    <row r="226" spans="1:22" ht="11.25">
      <c r="A226" s="70" t="s">
        <v>404</v>
      </c>
      <c r="B226" s="70" t="s">
        <v>360</v>
      </c>
      <c r="C226" s="71">
        <v>158219</v>
      </c>
      <c r="D226" s="71">
        <v>8</v>
      </c>
      <c r="E226" s="72"/>
      <c r="F226" s="117"/>
      <c r="G226" s="72"/>
      <c r="H226" s="72"/>
      <c r="I226" s="72"/>
      <c r="J226" s="72"/>
      <c r="K226" s="72"/>
      <c r="L226" s="72"/>
      <c r="M226" s="72"/>
      <c r="N226" s="72"/>
      <c r="O226" s="72"/>
      <c r="P226" s="72"/>
      <c r="Q226" s="72"/>
      <c r="R226" s="100"/>
      <c r="S226" s="100"/>
      <c r="T226" s="100"/>
      <c r="U226" s="100"/>
      <c r="V226" s="3"/>
    </row>
    <row r="227" spans="1:22" ht="11.25">
      <c r="A227" s="70" t="s">
        <v>404</v>
      </c>
      <c r="B227" s="70" t="s">
        <v>361</v>
      </c>
      <c r="C227" s="71">
        <v>158237</v>
      </c>
      <c r="D227" s="71">
        <v>8</v>
      </c>
      <c r="E227" s="72"/>
      <c r="F227" s="117"/>
      <c r="G227" s="72"/>
      <c r="H227" s="72"/>
      <c r="I227" s="72"/>
      <c r="J227" s="72"/>
      <c r="K227" s="72"/>
      <c r="L227" s="72"/>
      <c r="M227" s="72"/>
      <c r="N227" s="72"/>
      <c r="O227" s="72"/>
      <c r="P227" s="72"/>
      <c r="Q227" s="72"/>
      <c r="R227" s="100"/>
      <c r="S227" s="100"/>
      <c r="T227" s="100"/>
      <c r="U227" s="100"/>
      <c r="V227" s="3"/>
    </row>
    <row r="228" spans="1:22" ht="11.25">
      <c r="A228" s="70" t="s">
        <v>404</v>
      </c>
      <c r="B228" s="70" t="s">
        <v>362</v>
      </c>
      <c r="C228" s="71">
        <v>158307</v>
      </c>
      <c r="D228" s="71">
        <v>8</v>
      </c>
      <c r="E228" s="72"/>
      <c r="F228" s="117"/>
      <c r="G228" s="72"/>
      <c r="H228" s="72"/>
      <c r="I228" s="72"/>
      <c r="J228" s="72"/>
      <c r="K228" s="72"/>
      <c r="L228" s="72"/>
      <c r="M228" s="72"/>
      <c r="N228" s="72"/>
      <c r="O228" s="72"/>
      <c r="P228" s="72"/>
      <c r="Q228" s="72"/>
      <c r="R228" s="100"/>
      <c r="S228" s="100"/>
      <c r="T228" s="100"/>
      <c r="U228" s="100"/>
      <c r="V228" s="3"/>
    </row>
    <row r="229" spans="1:22" ht="11.25">
      <c r="A229" s="70" t="s">
        <v>404</v>
      </c>
      <c r="B229" s="70" t="s">
        <v>363</v>
      </c>
      <c r="C229" s="71">
        <v>158352</v>
      </c>
      <c r="D229" s="71">
        <v>8</v>
      </c>
      <c r="E229" s="72"/>
      <c r="F229" s="117"/>
      <c r="G229" s="72"/>
      <c r="H229" s="72"/>
      <c r="I229" s="72"/>
      <c r="J229" s="72"/>
      <c r="K229" s="72"/>
      <c r="L229" s="72"/>
      <c r="M229" s="72"/>
      <c r="N229" s="72"/>
      <c r="O229" s="72"/>
      <c r="P229" s="72"/>
      <c r="Q229" s="72"/>
      <c r="R229" s="100"/>
      <c r="S229" s="100"/>
      <c r="T229" s="100"/>
      <c r="U229" s="100"/>
      <c r="V229" s="3"/>
    </row>
    <row r="230" spans="1:22" ht="11.25">
      <c r="A230" s="70" t="s">
        <v>404</v>
      </c>
      <c r="B230" s="70" t="s">
        <v>366</v>
      </c>
      <c r="C230" s="71">
        <v>160816</v>
      </c>
      <c r="D230" s="71">
        <v>8</v>
      </c>
      <c r="E230" s="72"/>
      <c r="F230" s="117"/>
      <c r="G230" s="72"/>
      <c r="H230" s="72"/>
      <c r="I230" s="72"/>
      <c r="J230" s="72"/>
      <c r="K230" s="72"/>
      <c r="L230" s="72"/>
      <c r="M230" s="72"/>
      <c r="N230" s="72"/>
      <c r="O230" s="72"/>
      <c r="P230" s="72"/>
      <c r="Q230" s="72"/>
      <c r="R230" s="100"/>
      <c r="S230" s="100"/>
      <c r="T230" s="100"/>
      <c r="U230" s="100"/>
      <c r="V230" s="3"/>
    </row>
    <row r="231" spans="1:22" ht="11.25">
      <c r="A231" s="70" t="s">
        <v>404</v>
      </c>
      <c r="B231" s="70" t="s">
        <v>364</v>
      </c>
      <c r="C231" s="71">
        <v>158529</v>
      </c>
      <c r="D231" s="71">
        <v>8</v>
      </c>
      <c r="E231" s="72"/>
      <c r="F231" s="117"/>
      <c r="G231" s="72"/>
      <c r="H231" s="72"/>
      <c r="I231" s="72"/>
      <c r="J231" s="72"/>
      <c r="K231" s="72"/>
      <c r="L231" s="72"/>
      <c r="M231" s="72"/>
      <c r="N231" s="72"/>
      <c r="O231" s="72"/>
      <c r="P231" s="72"/>
      <c r="Q231" s="72"/>
      <c r="R231" s="100"/>
      <c r="S231" s="100"/>
      <c r="T231" s="100"/>
      <c r="U231" s="100"/>
      <c r="V231" s="3"/>
    </row>
    <row r="232" spans="1:22" ht="11.25">
      <c r="A232" s="70" t="s">
        <v>404</v>
      </c>
      <c r="B232" s="70" t="s">
        <v>365</v>
      </c>
      <c r="C232" s="71">
        <v>158583</v>
      </c>
      <c r="D232" s="71">
        <v>8</v>
      </c>
      <c r="E232" s="72"/>
      <c r="F232" s="117"/>
      <c r="G232" s="72"/>
      <c r="H232" s="72"/>
      <c r="I232" s="72"/>
      <c r="J232" s="72"/>
      <c r="K232" s="72"/>
      <c r="L232" s="72"/>
      <c r="M232" s="72"/>
      <c r="N232" s="72"/>
      <c r="O232" s="72"/>
      <c r="P232" s="72"/>
      <c r="Q232" s="72"/>
      <c r="R232" s="100"/>
      <c r="S232" s="100"/>
      <c r="T232" s="100"/>
      <c r="U232" s="100"/>
      <c r="V232" s="3"/>
    </row>
    <row r="233" spans="1:22" ht="11.25">
      <c r="A233" s="70" t="s">
        <v>404</v>
      </c>
      <c r="B233" s="70" t="s">
        <v>367</v>
      </c>
      <c r="C233" s="71">
        <v>158769</v>
      </c>
      <c r="D233" s="71">
        <v>8</v>
      </c>
      <c r="E233" s="72"/>
      <c r="F233" s="117"/>
      <c r="G233" s="72"/>
      <c r="H233" s="72"/>
      <c r="I233" s="72"/>
      <c r="J233" s="72"/>
      <c r="K233" s="72"/>
      <c r="L233" s="72"/>
      <c r="M233" s="72"/>
      <c r="N233" s="72"/>
      <c r="O233" s="72"/>
      <c r="P233" s="72"/>
      <c r="Q233" s="72"/>
      <c r="R233" s="100"/>
      <c r="S233" s="100"/>
      <c r="T233" s="100"/>
      <c r="U233" s="100"/>
      <c r="V233" s="3"/>
    </row>
    <row r="234" spans="1:22" ht="11.25">
      <c r="A234" s="70" t="s">
        <v>404</v>
      </c>
      <c r="B234" s="70" t="s">
        <v>368</v>
      </c>
      <c r="C234" s="71">
        <v>158893</v>
      </c>
      <c r="D234" s="71">
        <v>8</v>
      </c>
      <c r="E234" s="72"/>
      <c r="F234" s="117"/>
      <c r="G234" s="72"/>
      <c r="H234" s="72"/>
      <c r="I234" s="72"/>
      <c r="J234" s="72"/>
      <c r="K234" s="72"/>
      <c r="L234" s="72"/>
      <c r="M234" s="72"/>
      <c r="N234" s="72"/>
      <c r="O234" s="72"/>
      <c r="P234" s="72"/>
      <c r="Q234" s="72"/>
      <c r="R234" s="100"/>
      <c r="S234" s="100"/>
      <c r="T234" s="100"/>
      <c r="U234" s="100"/>
      <c r="V234" s="3"/>
    </row>
    <row r="235" spans="1:22" ht="11.25">
      <c r="A235" s="70" t="s">
        <v>404</v>
      </c>
      <c r="B235" s="70" t="s">
        <v>369</v>
      </c>
      <c r="C235" s="71">
        <v>158936</v>
      </c>
      <c r="D235" s="71">
        <v>8</v>
      </c>
      <c r="E235" s="72"/>
      <c r="F235" s="117"/>
      <c r="G235" s="72"/>
      <c r="H235" s="72"/>
      <c r="I235" s="72"/>
      <c r="J235" s="72"/>
      <c r="K235" s="72"/>
      <c r="L235" s="72"/>
      <c r="M235" s="72"/>
      <c r="N235" s="72"/>
      <c r="O235" s="72"/>
      <c r="P235" s="72"/>
      <c r="Q235" s="72"/>
      <c r="R235" s="100"/>
      <c r="S235" s="100"/>
      <c r="T235" s="100"/>
      <c r="U235" s="100"/>
      <c r="V235" s="3"/>
    </row>
    <row r="236" spans="1:22" ht="11.25">
      <c r="A236" s="70" t="s">
        <v>404</v>
      </c>
      <c r="B236" s="70" t="s">
        <v>370</v>
      </c>
      <c r="C236" s="71">
        <v>158945</v>
      </c>
      <c r="D236" s="71">
        <v>8</v>
      </c>
      <c r="E236" s="72"/>
      <c r="F236" s="117"/>
      <c r="G236" s="72"/>
      <c r="H236" s="72"/>
      <c r="I236" s="72"/>
      <c r="J236" s="72"/>
      <c r="K236" s="72"/>
      <c r="L236" s="72"/>
      <c r="M236" s="72"/>
      <c r="N236" s="72"/>
      <c r="O236" s="72"/>
      <c r="P236" s="72"/>
      <c r="Q236" s="72"/>
      <c r="R236" s="100"/>
      <c r="S236" s="100"/>
      <c r="T236" s="100"/>
      <c r="U236" s="100"/>
      <c r="V236" s="3"/>
    </row>
    <row r="237" spans="1:22" ht="11.25">
      <c r="A237" s="70" t="s">
        <v>404</v>
      </c>
      <c r="B237" s="70" t="s">
        <v>371</v>
      </c>
      <c r="C237" s="71">
        <v>159018</v>
      </c>
      <c r="D237" s="71">
        <v>8</v>
      </c>
      <c r="E237" s="72"/>
      <c r="F237" s="117"/>
      <c r="G237" s="72"/>
      <c r="H237" s="72"/>
      <c r="I237" s="72"/>
      <c r="J237" s="72"/>
      <c r="K237" s="72"/>
      <c r="L237" s="72"/>
      <c r="M237" s="72"/>
      <c r="N237" s="72"/>
      <c r="O237" s="72"/>
      <c r="P237" s="72"/>
      <c r="Q237" s="72"/>
      <c r="R237" s="100"/>
      <c r="S237" s="100"/>
      <c r="T237" s="100"/>
      <c r="U237" s="100"/>
      <c r="V237" s="3"/>
    </row>
    <row r="238" spans="1:22" ht="11.25">
      <c r="A238" s="70" t="s">
        <v>404</v>
      </c>
      <c r="B238" s="70" t="s">
        <v>372</v>
      </c>
      <c r="C238" s="71">
        <v>159045</v>
      </c>
      <c r="D238" s="71">
        <v>8</v>
      </c>
      <c r="E238" s="72"/>
      <c r="F238" s="117"/>
      <c r="G238" s="72"/>
      <c r="H238" s="72"/>
      <c r="I238" s="72"/>
      <c r="J238" s="72"/>
      <c r="K238" s="72"/>
      <c r="L238" s="72"/>
      <c r="M238" s="72"/>
      <c r="N238" s="72"/>
      <c r="O238" s="72"/>
      <c r="P238" s="72"/>
      <c r="Q238" s="72"/>
      <c r="R238" s="100"/>
      <c r="S238" s="100"/>
      <c r="T238" s="100"/>
      <c r="U238" s="100"/>
      <c r="V238" s="3"/>
    </row>
    <row r="239" spans="1:22" ht="11.25">
      <c r="A239" s="70" t="s">
        <v>404</v>
      </c>
      <c r="B239" s="70" t="s">
        <v>373</v>
      </c>
      <c r="C239" s="71">
        <v>159090</v>
      </c>
      <c r="D239" s="71">
        <v>8</v>
      </c>
      <c r="E239" s="72"/>
      <c r="F239" s="117"/>
      <c r="G239" s="72"/>
      <c r="H239" s="72"/>
      <c r="I239" s="72"/>
      <c r="J239" s="72"/>
      <c r="K239" s="72"/>
      <c r="L239" s="72"/>
      <c r="M239" s="72"/>
      <c r="N239" s="72"/>
      <c r="O239" s="72"/>
      <c r="P239" s="72"/>
      <c r="Q239" s="72"/>
      <c r="R239" s="100"/>
      <c r="S239" s="100"/>
      <c r="T239" s="100"/>
      <c r="U239" s="100"/>
      <c r="V239" s="3"/>
    </row>
    <row r="240" spans="1:22" ht="11.25">
      <c r="A240" s="70" t="s">
        <v>404</v>
      </c>
      <c r="B240" s="70" t="s">
        <v>374</v>
      </c>
      <c r="C240" s="71">
        <v>159258</v>
      </c>
      <c r="D240" s="71">
        <v>8</v>
      </c>
      <c r="E240" s="72"/>
      <c r="F240" s="117"/>
      <c r="G240" s="72"/>
      <c r="H240" s="72"/>
      <c r="I240" s="72"/>
      <c r="J240" s="72"/>
      <c r="K240" s="72"/>
      <c r="L240" s="72"/>
      <c r="M240" s="72"/>
      <c r="N240" s="72"/>
      <c r="O240" s="72"/>
      <c r="P240" s="72"/>
      <c r="Q240" s="72"/>
      <c r="R240" s="100"/>
      <c r="S240" s="100"/>
      <c r="T240" s="100"/>
      <c r="U240" s="100"/>
      <c r="V240" s="3"/>
    </row>
    <row r="241" spans="1:22" ht="11.25">
      <c r="A241" s="70" t="s">
        <v>404</v>
      </c>
      <c r="B241" s="70" t="s">
        <v>375</v>
      </c>
      <c r="C241" s="71">
        <v>160214</v>
      </c>
      <c r="D241" s="71">
        <v>8</v>
      </c>
      <c r="E241" s="72"/>
      <c r="F241" s="117"/>
      <c r="G241" s="72"/>
      <c r="H241" s="72"/>
      <c r="I241" s="72"/>
      <c r="J241" s="72"/>
      <c r="K241" s="72"/>
      <c r="L241" s="72"/>
      <c r="M241" s="72"/>
      <c r="N241" s="72"/>
      <c r="O241" s="72"/>
      <c r="P241" s="72"/>
      <c r="Q241" s="72"/>
      <c r="R241" s="100"/>
      <c r="S241" s="100"/>
      <c r="T241" s="100"/>
      <c r="U241" s="100"/>
      <c r="V241" s="3"/>
    </row>
    <row r="242" spans="1:22" ht="11.25">
      <c r="A242" s="70" t="s">
        <v>404</v>
      </c>
      <c r="B242" s="70" t="s">
        <v>376</v>
      </c>
      <c r="C242" s="71">
        <v>159443</v>
      </c>
      <c r="D242" s="71">
        <v>8</v>
      </c>
      <c r="E242" s="72"/>
      <c r="F242" s="117"/>
      <c r="G242" s="72"/>
      <c r="H242" s="72"/>
      <c r="I242" s="72"/>
      <c r="J242" s="72"/>
      <c r="K242" s="72"/>
      <c r="L242" s="72"/>
      <c r="M242" s="72"/>
      <c r="N242" s="72"/>
      <c r="O242" s="72"/>
      <c r="P242" s="72"/>
      <c r="Q242" s="72"/>
      <c r="R242" s="100"/>
      <c r="S242" s="100"/>
      <c r="T242" s="100"/>
      <c r="U242" s="100"/>
      <c r="V242" s="3"/>
    </row>
    <row r="243" spans="1:22" ht="11.25">
      <c r="A243" s="70" t="s">
        <v>404</v>
      </c>
      <c r="B243" s="70" t="s">
        <v>377</v>
      </c>
      <c r="C243" s="71">
        <v>160843</v>
      </c>
      <c r="D243" s="71">
        <v>8</v>
      </c>
      <c r="E243" s="72"/>
      <c r="F243" s="117"/>
      <c r="G243" s="72"/>
      <c r="H243" s="72"/>
      <c r="I243" s="72"/>
      <c r="J243" s="72"/>
      <c r="K243" s="72"/>
      <c r="L243" s="72"/>
      <c r="M243" s="72"/>
      <c r="N243" s="72"/>
      <c r="O243" s="72"/>
      <c r="P243" s="72"/>
      <c r="Q243" s="72"/>
      <c r="R243" s="100"/>
      <c r="S243" s="100"/>
      <c r="T243" s="100"/>
      <c r="U243" s="100"/>
      <c r="V243" s="3"/>
    </row>
    <row r="244" spans="1:22" ht="11.25">
      <c r="A244" s="70" t="s">
        <v>404</v>
      </c>
      <c r="B244" s="70" t="s">
        <v>378</v>
      </c>
      <c r="C244" s="71">
        <v>159692</v>
      </c>
      <c r="D244" s="71">
        <v>8</v>
      </c>
      <c r="E244" s="72"/>
      <c r="F244" s="117"/>
      <c r="G244" s="72"/>
      <c r="H244" s="72"/>
      <c r="I244" s="72"/>
      <c r="J244" s="72"/>
      <c r="K244" s="72"/>
      <c r="L244" s="72"/>
      <c r="M244" s="72"/>
      <c r="N244" s="72"/>
      <c r="O244" s="72"/>
      <c r="P244" s="72"/>
      <c r="Q244" s="72"/>
      <c r="R244" s="100"/>
      <c r="S244" s="100"/>
      <c r="T244" s="100"/>
      <c r="U244" s="100"/>
      <c r="V244" s="3"/>
    </row>
    <row r="245" spans="1:22" ht="11.25">
      <c r="A245" s="70" t="s">
        <v>404</v>
      </c>
      <c r="B245" s="70" t="s">
        <v>379</v>
      </c>
      <c r="C245" s="71">
        <v>159823</v>
      </c>
      <c r="D245" s="71">
        <v>8</v>
      </c>
      <c r="E245" s="72"/>
      <c r="F245" s="117"/>
      <c r="G245" s="72"/>
      <c r="H245" s="72"/>
      <c r="I245" s="72"/>
      <c r="J245" s="72"/>
      <c r="K245" s="72"/>
      <c r="L245" s="72"/>
      <c r="M245" s="72"/>
      <c r="N245" s="72"/>
      <c r="O245" s="72"/>
      <c r="P245" s="72"/>
      <c r="Q245" s="72"/>
      <c r="R245" s="100"/>
      <c r="S245" s="100"/>
      <c r="T245" s="100"/>
      <c r="U245" s="100"/>
      <c r="V245" s="3"/>
    </row>
    <row r="246" spans="1:22" ht="11.25">
      <c r="A246" s="70" t="s">
        <v>404</v>
      </c>
      <c r="B246" s="70" t="s">
        <v>380</v>
      </c>
      <c r="C246" s="71">
        <v>159911</v>
      </c>
      <c r="D246" s="71">
        <v>8</v>
      </c>
      <c r="E246" s="72"/>
      <c r="F246" s="117"/>
      <c r="G246" s="72"/>
      <c r="H246" s="72"/>
      <c r="I246" s="72"/>
      <c r="J246" s="72"/>
      <c r="K246" s="72"/>
      <c r="L246" s="72"/>
      <c r="M246" s="72"/>
      <c r="N246" s="72"/>
      <c r="O246" s="72"/>
      <c r="P246" s="72"/>
      <c r="Q246" s="72"/>
      <c r="R246" s="100"/>
      <c r="S246" s="100"/>
      <c r="T246" s="100"/>
      <c r="U246" s="100"/>
      <c r="V246" s="3"/>
    </row>
    <row r="247" spans="1:22" ht="11.25">
      <c r="A247" s="70" t="s">
        <v>404</v>
      </c>
      <c r="B247" s="70" t="s">
        <v>381</v>
      </c>
      <c r="C247" s="71">
        <v>159984</v>
      </c>
      <c r="D247" s="71">
        <v>8</v>
      </c>
      <c r="E247" s="72"/>
      <c r="F247" s="117"/>
      <c r="G247" s="72"/>
      <c r="H247" s="72"/>
      <c r="I247" s="72"/>
      <c r="J247" s="72"/>
      <c r="K247" s="72"/>
      <c r="L247" s="72"/>
      <c r="M247" s="72"/>
      <c r="N247" s="72"/>
      <c r="O247" s="72"/>
      <c r="P247" s="72"/>
      <c r="Q247" s="72"/>
      <c r="R247" s="100"/>
      <c r="S247" s="100"/>
      <c r="T247" s="100"/>
      <c r="U247" s="100"/>
      <c r="V247" s="3"/>
    </row>
    <row r="248" spans="1:22" ht="11.25">
      <c r="A248" s="70" t="s">
        <v>404</v>
      </c>
      <c r="B248" s="70" t="s">
        <v>382</v>
      </c>
      <c r="C248" s="71">
        <v>160001</v>
      </c>
      <c r="D248" s="71">
        <v>8</v>
      </c>
      <c r="E248" s="72"/>
      <c r="F248" s="117"/>
      <c r="G248" s="72"/>
      <c r="H248" s="72"/>
      <c r="I248" s="72"/>
      <c r="J248" s="72"/>
      <c r="K248" s="72"/>
      <c r="L248" s="72"/>
      <c r="M248" s="72"/>
      <c r="N248" s="72"/>
      <c r="O248" s="72"/>
      <c r="P248" s="72"/>
      <c r="Q248" s="72"/>
      <c r="R248" s="100"/>
      <c r="S248" s="100"/>
      <c r="T248" s="100"/>
      <c r="U248" s="100"/>
      <c r="V248" s="3"/>
    </row>
    <row r="249" spans="1:22" ht="11.25">
      <c r="A249" s="70" t="s">
        <v>404</v>
      </c>
      <c r="B249" s="70" t="s">
        <v>383</v>
      </c>
      <c r="C249" s="71">
        <v>160010</v>
      </c>
      <c r="D249" s="71">
        <v>8</v>
      </c>
      <c r="E249" s="72"/>
      <c r="F249" s="117"/>
      <c r="G249" s="72"/>
      <c r="H249" s="72"/>
      <c r="I249" s="72"/>
      <c r="J249" s="72"/>
      <c r="K249" s="72"/>
      <c r="L249" s="72"/>
      <c r="M249" s="72"/>
      <c r="N249" s="72"/>
      <c r="O249" s="72"/>
      <c r="P249" s="72"/>
      <c r="Q249" s="72"/>
      <c r="R249" s="100"/>
      <c r="S249" s="100"/>
      <c r="T249" s="100"/>
      <c r="U249" s="100"/>
      <c r="V249" s="3"/>
    </row>
    <row r="250" spans="1:22" ht="11.25">
      <c r="A250" s="70" t="s">
        <v>404</v>
      </c>
      <c r="B250" s="70" t="s">
        <v>384</v>
      </c>
      <c r="C250" s="71">
        <v>160047</v>
      </c>
      <c r="D250" s="71">
        <v>8</v>
      </c>
      <c r="E250" s="72"/>
      <c r="F250" s="117"/>
      <c r="G250" s="72"/>
      <c r="H250" s="72"/>
      <c r="I250" s="72"/>
      <c r="J250" s="72"/>
      <c r="K250" s="72"/>
      <c r="L250" s="72"/>
      <c r="M250" s="72"/>
      <c r="N250" s="72"/>
      <c r="O250" s="72"/>
      <c r="P250" s="72"/>
      <c r="Q250" s="72"/>
      <c r="R250" s="100"/>
      <c r="S250" s="100"/>
      <c r="T250" s="100"/>
      <c r="U250" s="100"/>
      <c r="V250" s="3"/>
    </row>
    <row r="251" spans="1:22" ht="11.25">
      <c r="A251" s="70" t="s">
        <v>404</v>
      </c>
      <c r="B251" s="70" t="s">
        <v>385</v>
      </c>
      <c r="C251" s="71">
        <v>160205</v>
      </c>
      <c r="D251" s="71">
        <v>8</v>
      </c>
      <c r="E251" s="72"/>
      <c r="F251" s="117"/>
      <c r="G251" s="72"/>
      <c r="H251" s="72"/>
      <c r="I251" s="72"/>
      <c r="J251" s="72"/>
      <c r="K251" s="72"/>
      <c r="L251" s="72"/>
      <c r="M251" s="72"/>
      <c r="N251" s="72"/>
      <c r="O251" s="72"/>
      <c r="P251" s="72"/>
      <c r="Q251" s="72"/>
      <c r="R251" s="100"/>
      <c r="S251" s="100"/>
      <c r="T251" s="100"/>
      <c r="U251" s="100"/>
      <c r="V251" s="3"/>
    </row>
    <row r="252" spans="1:22" ht="11.25">
      <c r="A252" s="70" t="s">
        <v>404</v>
      </c>
      <c r="B252" s="70" t="s">
        <v>386</v>
      </c>
      <c r="C252" s="71">
        <v>160311</v>
      </c>
      <c r="D252" s="71">
        <v>8</v>
      </c>
      <c r="E252" s="72"/>
      <c r="F252" s="117"/>
      <c r="G252" s="72"/>
      <c r="H252" s="72"/>
      <c r="I252" s="72"/>
      <c r="J252" s="72"/>
      <c r="K252" s="72"/>
      <c r="L252" s="72"/>
      <c r="M252" s="72"/>
      <c r="N252" s="72"/>
      <c r="O252" s="72"/>
      <c r="P252" s="72"/>
      <c r="Q252" s="72"/>
      <c r="R252" s="100"/>
      <c r="S252" s="100"/>
      <c r="T252" s="100"/>
      <c r="U252" s="100"/>
      <c r="V252" s="3"/>
    </row>
    <row r="253" spans="1:22" ht="11.25">
      <c r="A253" s="70" t="s">
        <v>404</v>
      </c>
      <c r="B253" s="70" t="s">
        <v>387</v>
      </c>
      <c r="C253" s="71">
        <v>160366</v>
      </c>
      <c r="D253" s="71">
        <v>8</v>
      </c>
      <c r="E253" s="72"/>
      <c r="F253" s="117"/>
      <c r="G253" s="72"/>
      <c r="H253" s="72"/>
      <c r="I253" s="72"/>
      <c r="J253" s="72"/>
      <c r="K253" s="72"/>
      <c r="L253" s="72"/>
      <c r="M253" s="72"/>
      <c r="N253" s="72"/>
      <c r="O253" s="72"/>
      <c r="P253" s="72"/>
      <c r="Q253" s="72"/>
      <c r="R253" s="100"/>
      <c r="S253" s="100"/>
      <c r="T253" s="100"/>
      <c r="U253" s="100"/>
      <c r="V253" s="3"/>
    </row>
    <row r="254" spans="1:22" ht="11.25">
      <c r="A254" s="70" t="s">
        <v>404</v>
      </c>
      <c r="B254" s="70" t="s">
        <v>388</v>
      </c>
      <c r="C254" s="71">
        <v>160384</v>
      </c>
      <c r="D254" s="71">
        <v>8</v>
      </c>
      <c r="E254" s="72"/>
      <c r="F254" s="117"/>
      <c r="G254" s="72"/>
      <c r="H254" s="72"/>
      <c r="I254" s="72"/>
      <c r="J254" s="72"/>
      <c r="K254" s="72"/>
      <c r="L254" s="72"/>
      <c r="M254" s="72"/>
      <c r="N254" s="72"/>
      <c r="O254" s="72"/>
      <c r="P254" s="72"/>
      <c r="Q254" s="72"/>
      <c r="R254" s="100"/>
      <c r="S254" s="100"/>
      <c r="T254" s="100"/>
      <c r="U254" s="100"/>
      <c r="V254" s="3"/>
    </row>
    <row r="255" spans="1:22" ht="11.25">
      <c r="A255" s="70" t="s">
        <v>404</v>
      </c>
      <c r="B255" s="70" t="s">
        <v>389</v>
      </c>
      <c r="C255" s="71">
        <v>160427</v>
      </c>
      <c r="D255" s="71">
        <v>8</v>
      </c>
      <c r="E255" s="72"/>
      <c r="F255" s="117"/>
      <c r="G255" s="72"/>
      <c r="H255" s="72"/>
      <c r="I255" s="72"/>
      <c r="J255" s="72"/>
      <c r="K255" s="72"/>
      <c r="L255" s="72"/>
      <c r="M255" s="72"/>
      <c r="N255" s="72"/>
      <c r="O255" s="72"/>
      <c r="P255" s="72"/>
      <c r="Q255" s="72"/>
      <c r="R255" s="100"/>
      <c r="S255" s="100"/>
      <c r="T255" s="100"/>
      <c r="U255" s="100"/>
      <c r="V255" s="3"/>
    </row>
    <row r="256" spans="1:22" ht="11.25">
      <c r="A256" s="70" t="s">
        <v>404</v>
      </c>
      <c r="B256" s="70" t="s">
        <v>390</v>
      </c>
      <c r="C256" s="71">
        <v>160436</v>
      </c>
      <c r="D256" s="71">
        <v>8</v>
      </c>
      <c r="E256" s="72"/>
      <c r="F256" s="117"/>
      <c r="G256" s="72"/>
      <c r="H256" s="72"/>
      <c r="I256" s="72"/>
      <c r="J256" s="72"/>
      <c r="K256" s="72"/>
      <c r="L256" s="72"/>
      <c r="M256" s="72"/>
      <c r="N256" s="72"/>
      <c r="O256" s="72"/>
      <c r="P256" s="72"/>
      <c r="Q256" s="72"/>
      <c r="R256" s="100"/>
      <c r="S256" s="100"/>
      <c r="T256" s="100"/>
      <c r="U256" s="100"/>
      <c r="V256" s="3"/>
    </row>
    <row r="257" spans="1:22" ht="11.25">
      <c r="A257" s="70" t="s">
        <v>404</v>
      </c>
      <c r="B257" s="70" t="s">
        <v>391</v>
      </c>
      <c r="C257" s="71">
        <v>160454</v>
      </c>
      <c r="D257" s="71">
        <v>8</v>
      </c>
      <c r="E257" s="72"/>
      <c r="F257" s="117"/>
      <c r="G257" s="72"/>
      <c r="H257" s="72"/>
      <c r="I257" s="72"/>
      <c r="J257" s="72"/>
      <c r="K257" s="72"/>
      <c r="L257" s="72"/>
      <c r="M257" s="72"/>
      <c r="N257" s="72"/>
      <c r="O257" s="72"/>
      <c r="P257" s="72"/>
      <c r="Q257" s="72"/>
      <c r="R257" s="100"/>
      <c r="S257" s="100"/>
      <c r="T257" s="100"/>
      <c r="U257" s="100"/>
      <c r="V257" s="3"/>
    </row>
    <row r="258" spans="1:22" ht="11.25">
      <c r="A258" s="70" t="s">
        <v>404</v>
      </c>
      <c r="B258" s="70" t="s">
        <v>392</v>
      </c>
      <c r="C258" s="71">
        <v>160481</v>
      </c>
      <c r="D258" s="71">
        <v>8</v>
      </c>
      <c r="E258" s="72"/>
      <c r="F258" s="117"/>
      <c r="G258" s="72"/>
      <c r="H258" s="72"/>
      <c r="I258" s="72"/>
      <c r="J258" s="72"/>
      <c r="K258" s="72"/>
      <c r="L258" s="72"/>
      <c r="M258" s="72"/>
      <c r="N258" s="72"/>
      <c r="O258" s="72"/>
      <c r="P258" s="72"/>
      <c r="Q258" s="72"/>
      <c r="R258" s="100"/>
      <c r="S258" s="100"/>
      <c r="T258" s="100"/>
      <c r="U258" s="100"/>
      <c r="V258" s="3"/>
    </row>
    <row r="259" spans="1:22" ht="11.25">
      <c r="A259" s="70" t="s">
        <v>404</v>
      </c>
      <c r="B259" s="70" t="s">
        <v>393</v>
      </c>
      <c r="C259" s="71">
        <v>160579</v>
      </c>
      <c r="D259" s="71">
        <v>8</v>
      </c>
      <c r="E259" s="72"/>
      <c r="F259" s="117"/>
      <c r="G259" s="72"/>
      <c r="H259" s="72"/>
      <c r="I259" s="72"/>
      <c r="J259" s="72"/>
      <c r="K259" s="72"/>
      <c r="L259" s="72"/>
      <c r="M259" s="72"/>
      <c r="N259" s="72"/>
      <c r="O259" s="72"/>
      <c r="P259" s="72"/>
      <c r="Q259" s="72"/>
      <c r="R259" s="100"/>
      <c r="S259" s="100"/>
      <c r="T259" s="100"/>
      <c r="U259" s="100"/>
      <c r="V259" s="3"/>
    </row>
    <row r="260" spans="1:22" ht="11.25">
      <c r="A260" s="70" t="s">
        <v>404</v>
      </c>
      <c r="B260" s="70" t="s">
        <v>394</v>
      </c>
      <c r="C260" s="71">
        <v>160667</v>
      </c>
      <c r="D260" s="71">
        <v>8</v>
      </c>
      <c r="E260" s="72"/>
      <c r="F260" s="117"/>
      <c r="G260" s="72"/>
      <c r="H260" s="72"/>
      <c r="I260" s="72"/>
      <c r="J260" s="72"/>
      <c r="K260" s="72"/>
      <c r="L260" s="72"/>
      <c r="M260" s="72"/>
      <c r="N260" s="72"/>
      <c r="O260" s="72"/>
      <c r="P260" s="72"/>
      <c r="Q260" s="72"/>
      <c r="R260" s="100"/>
      <c r="S260" s="100"/>
      <c r="T260" s="100"/>
      <c r="U260" s="100"/>
      <c r="V260" s="3"/>
    </row>
    <row r="261" spans="1:22" ht="11.25">
      <c r="A261" s="70" t="s">
        <v>404</v>
      </c>
      <c r="B261" s="70" t="s">
        <v>398</v>
      </c>
      <c r="C261" s="71">
        <v>160676</v>
      </c>
      <c r="D261" s="71">
        <v>8</v>
      </c>
      <c r="E261" s="72"/>
      <c r="F261" s="117"/>
      <c r="G261" s="72"/>
      <c r="H261" s="72"/>
      <c r="I261" s="72"/>
      <c r="J261" s="72"/>
      <c r="K261" s="72"/>
      <c r="L261" s="72"/>
      <c r="M261" s="72"/>
      <c r="N261" s="72"/>
      <c r="O261" s="72"/>
      <c r="P261" s="72"/>
      <c r="Q261" s="72"/>
      <c r="R261" s="100"/>
      <c r="S261" s="100"/>
      <c r="T261" s="100"/>
      <c r="U261" s="100"/>
      <c r="V261" s="3"/>
    </row>
    <row r="262" spans="1:22" ht="11.25">
      <c r="A262" s="70" t="s">
        <v>404</v>
      </c>
      <c r="B262" s="70" t="s">
        <v>395</v>
      </c>
      <c r="C262" s="71">
        <v>160685</v>
      </c>
      <c r="D262" s="71">
        <v>8</v>
      </c>
      <c r="E262" s="72"/>
      <c r="F262" s="117"/>
      <c r="G262" s="72"/>
      <c r="H262" s="72"/>
      <c r="I262" s="72"/>
      <c r="J262" s="72"/>
      <c r="K262" s="72"/>
      <c r="L262" s="72"/>
      <c r="M262" s="72"/>
      <c r="N262" s="72"/>
      <c r="O262" s="72"/>
      <c r="P262" s="72"/>
      <c r="Q262" s="72"/>
      <c r="R262" s="100"/>
      <c r="S262" s="100"/>
      <c r="T262" s="100"/>
      <c r="U262" s="100"/>
      <c r="V262" s="3"/>
    </row>
    <row r="263" spans="1:22" ht="11.25">
      <c r="A263" s="70" t="s">
        <v>404</v>
      </c>
      <c r="B263" s="70" t="s">
        <v>396</v>
      </c>
      <c r="C263" s="71">
        <v>160694</v>
      </c>
      <c r="D263" s="71">
        <v>8</v>
      </c>
      <c r="E263" s="72"/>
      <c r="F263" s="117"/>
      <c r="G263" s="72"/>
      <c r="H263" s="72"/>
      <c r="I263" s="72"/>
      <c r="J263" s="72"/>
      <c r="K263" s="72"/>
      <c r="L263" s="72"/>
      <c r="M263" s="72"/>
      <c r="N263" s="72"/>
      <c r="O263" s="72"/>
      <c r="P263" s="72"/>
      <c r="Q263" s="72"/>
      <c r="R263" s="100"/>
      <c r="S263" s="100"/>
      <c r="T263" s="100"/>
      <c r="U263" s="100"/>
      <c r="V263" s="3"/>
    </row>
    <row r="264" spans="1:22" ht="11.25">
      <c r="A264" s="70" t="s">
        <v>404</v>
      </c>
      <c r="B264" s="70" t="s">
        <v>397</v>
      </c>
      <c r="C264" s="71">
        <v>160719</v>
      </c>
      <c r="D264" s="71">
        <v>8</v>
      </c>
      <c r="E264" s="72"/>
      <c r="F264" s="117"/>
      <c r="G264" s="72"/>
      <c r="H264" s="72"/>
      <c r="I264" s="72"/>
      <c r="J264" s="72"/>
      <c r="K264" s="72"/>
      <c r="L264" s="72"/>
      <c r="M264" s="72"/>
      <c r="N264" s="72"/>
      <c r="O264" s="72"/>
      <c r="P264" s="72"/>
      <c r="Q264" s="72"/>
      <c r="R264" s="100"/>
      <c r="S264" s="100"/>
      <c r="T264" s="100"/>
      <c r="U264" s="100"/>
      <c r="V264" s="3"/>
    </row>
    <row r="265" spans="1:22" ht="11.25">
      <c r="A265" s="70" t="s">
        <v>404</v>
      </c>
      <c r="B265" s="70" t="s">
        <v>399</v>
      </c>
      <c r="C265" s="71">
        <v>159267</v>
      </c>
      <c r="D265" s="71">
        <v>8</v>
      </c>
      <c r="E265" s="72"/>
      <c r="F265" s="117"/>
      <c r="G265" s="72"/>
      <c r="H265" s="72"/>
      <c r="I265" s="72"/>
      <c r="J265" s="72"/>
      <c r="K265" s="72"/>
      <c r="L265" s="72"/>
      <c r="M265" s="72"/>
      <c r="N265" s="72"/>
      <c r="O265" s="72"/>
      <c r="P265" s="72"/>
      <c r="Q265" s="72"/>
      <c r="R265" s="100"/>
      <c r="S265" s="100"/>
      <c r="T265" s="100"/>
      <c r="U265" s="100"/>
      <c r="V265" s="3"/>
    </row>
    <row r="266" spans="1:22" ht="11.25">
      <c r="A266" s="70" t="s">
        <v>404</v>
      </c>
      <c r="B266" s="70" t="s">
        <v>400</v>
      </c>
      <c r="C266" s="71">
        <v>160870</v>
      </c>
      <c r="D266" s="71">
        <v>8</v>
      </c>
      <c r="E266" s="72"/>
      <c r="F266" s="117"/>
      <c r="G266" s="72"/>
      <c r="H266" s="72"/>
      <c r="I266" s="72"/>
      <c r="J266" s="72"/>
      <c r="K266" s="72"/>
      <c r="L266" s="72"/>
      <c r="M266" s="72"/>
      <c r="N266" s="72"/>
      <c r="O266" s="72"/>
      <c r="P266" s="72"/>
      <c r="Q266" s="72"/>
      <c r="R266" s="100"/>
      <c r="S266" s="100"/>
      <c r="T266" s="100"/>
      <c r="U266" s="100"/>
      <c r="V266" s="3"/>
    </row>
    <row r="267" spans="1:22" ht="11.25">
      <c r="A267" s="70" t="s">
        <v>404</v>
      </c>
      <c r="B267" s="70" t="s">
        <v>401</v>
      </c>
      <c r="C267" s="71">
        <v>160913</v>
      </c>
      <c r="D267" s="71">
        <v>8</v>
      </c>
      <c r="E267" s="72"/>
      <c r="F267" s="117"/>
      <c r="G267" s="72"/>
      <c r="H267" s="72"/>
      <c r="I267" s="72"/>
      <c r="J267" s="72"/>
      <c r="K267" s="72"/>
      <c r="L267" s="72"/>
      <c r="M267" s="72"/>
      <c r="N267" s="72"/>
      <c r="O267" s="72"/>
      <c r="P267" s="72"/>
      <c r="Q267" s="72"/>
      <c r="R267" s="100"/>
      <c r="S267" s="100"/>
      <c r="T267" s="100"/>
      <c r="U267" s="100"/>
      <c r="V267" s="3"/>
    </row>
    <row r="268" spans="1:22" ht="11.25">
      <c r="A268" s="70" t="s">
        <v>404</v>
      </c>
      <c r="B268" s="70" t="s">
        <v>402</v>
      </c>
      <c r="C268" s="71">
        <v>159391</v>
      </c>
      <c r="D268" s="71">
        <v>9</v>
      </c>
      <c r="E268" s="72">
        <v>5170729</v>
      </c>
      <c r="F268" s="117">
        <v>5067608</v>
      </c>
      <c r="G268" s="72"/>
      <c r="H268" s="72"/>
      <c r="I268" s="72"/>
      <c r="J268" s="72"/>
      <c r="K268" s="72"/>
      <c r="L268" s="72"/>
      <c r="M268" s="72"/>
      <c r="N268" s="72"/>
      <c r="O268" s="72"/>
      <c r="P268" s="72"/>
      <c r="Q268" s="72"/>
      <c r="R268" s="100">
        <v>5170.729</v>
      </c>
      <c r="S268" s="100">
        <v>5067.608</v>
      </c>
      <c r="T268" s="100"/>
      <c r="U268" s="100"/>
      <c r="V268" s="3"/>
    </row>
    <row r="269" spans="1:22" ht="11.25">
      <c r="A269" s="70" t="s">
        <v>404</v>
      </c>
      <c r="B269" s="70" t="s">
        <v>403</v>
      </c>
      <c r="C269" s="71">
        <v>159373</v>
      </c>
      <c r="D269" s="71">
        <v>9</v>
      </c>
      <c r="E269" s="72">
        <v>98575773</v>
      </c>
      <c r="F269" s="117"/>
      <c r="G269" s="72"/>
      <c r="H269" s="72"/>
      <c r="I269" s="72"/>
      <c r="J269" s="117">
        <v>102841705</v>
      </c>
      <c r="K269" s="72"/>
      <c r="L269" s="72"/>
      <c r="M269" s="72"/>
      <c r="N269" s="72"/>
      <c r="O269" s="72"/>
      <c r="P269" s="72"/>
      <c r="Q269" s="72"/>
      <c r="R269" s="100">
        <v>98575.773</v>
      </c>
      <c r="S269" s="100">
        <v>102841.705</v>
      </c>
      <c r="T269" s="100"/>
      <c r="U269" s="100"/>
      <c r="V269" s="3"/>
    </row>
    <row r="270" spans="1:22" ht="11.25">
      <c r="A270" s="70" t="s">
        <v>436</v>
      </c>
      <c r="B270" s="70" t="s">
        <v>405</v>
      </c>
      <c r="C270" s="71">
        <v>163286</v>
      </c>
      <c r="D270" s="71">
        <v>1</v>
      </c>
      <c r="E270" s="72">
        <v>251781789</v>
      </c>
      <c r="F270" s="117">
        <v>247063177</v>
      </c>
      <c r="G270" s="72"/>
      <c r="H270" s="72"/>
      <c r="I270" s="72"/>
      <c r="J270" s="72"/>
      <c r="K270" s="72"/>
      <c r="L270" s="72"/>
      <c r="M270" s="72">
        <v>14384818</v>
      </c>
      <c r="N270" s="72">
        <v>11784098</v>
      </c>
      <c r="O270" s="72"/>
      <c r="P270" s="72"/>
      <c r="Q270" s="72"/>
      <c r="R270" s="100">
        <v>251781.789</v>
      </c>
      <c r="S270" s="100">
        <v>247063.177</v>
      </c>
      <c r="T270" s="100"/>
      <c r="U270" s="100">
        <f>(N270+M270)/1000</f>
        <v>26168.916</v>
      </c>
      <c r="V270" s="3"/>
    </row>
    <row r="271" spans="1:22" ht="11.25">
      <c r="A271" s="70" t="s">
        <v>436</v>
      </c>
      <c r="B271" s="70" t="s">
        <v>406</v>
      </c>
      <c r="C271" s="71">
        <v>163268</v>
      </c>
      <c r="D271" s="71">
        <v>2</v>
      </c>
      <c r="E271" s="72">
        <v>47056967</v>
      </c>
      <c r="F271" s="117">
        <v>50959728</v>
      </c>
      <c r="G271" s="72"/>
      <c r="H271" s="72"/>
      <c r="I271" s="72"/>
      <c r="J271" s="72"/>
      <c r="K271" s="72"/>
      <c r="L271" s="72"/>
      <c r="M271" s="72"/>
      <c r="N271" s="72"/>
      <c r="O271" s="72"/>
      <c r="P271" s="72"/>
      <c r="Q271" s="72"/>
      <c r="R271" s="100">
        <v>47056.967</v>
      </c>
      <c r="S271" s="100">
        <v>50959.728</v>
      </c>
      <c r="T271" s="100"/>
      <c r="U271" s="100"/>
      <c r="V271" s="3"/>
    </row>
    <row r="272" spans="1:22" ht="11.25">
      <c r="A272" s="70" t="s">
        <v>436</v>
      </c>
      <c r="B272" s="70" t="s">
        <v>411</v>
      </c>
      <c r="C272" s="71">
        <v>164076</v>
      </c>
      <c r="D272" s="71">
        <v>3</v>
      </c>
      <c r="E272" s="72">
        <v>48267787</v>
      </c>
      <c r="F272" s="117">
        <v>51263346</v>
      </c>
      <c r="G272" s="72"/>
      <c r="H272" s="72"/>
      <c r="I272" s="72"/>
      <c r="J272" s="72"/>
      <c r="K272" s="72"/>
      <c r="L272" s="72"/>
      <c r="M272" s="72"/>
      <c r="N272" s="72"/>
      <c r="O272" s="72"/>
      <c r="P272" s="72"/>
      <c r="Q272" s="72"/>
      <c r="R272" s="100">
        <v>48267.787</v>
      </c>
      <c r="S272" s="100">
        <v>51263.346</v>
      </c>
      <c r="T272" s="100"/>
      <c r="U272" s="100"/>
      <c r="V272" s="3"/>
    </row>
    <row r="273" spans="1:22" ht="11.25">
      <c r="A273" s="70" t="s">
        <v>436</v>
      </c>
      <c r="B273" s="70" t="s">
        <v>1064</v>
      </c>
      <c r="C273" s="71">
        <v>162007</v>
      </c>
      <c r="D273" s="71">
        <v>4</v>
      </c>
      <c r="E273" s="72">
        <v>14861588</v>
      </c>
      <c r="F273" s="117">
        <v>16022037</v>
      </c>
      <c r="G273" s="72"/>
      <c r="H273" s="72"/>
      <c r="I273" s="72"/>
      <c r="J273" s="72"/>
      <c r="K273" s="72"/>
      <c r="L273" s="72"/>
      <c r="M273" s="72"/>
      <c r="N273" s="72"/>
      <c r="O273" s="72"/>
      <c r="P273" s="72"/>
      <c r="Q273" s="72"/>
      <c r="R273" s="100">
        <v>14861.588</v>
      </c>
      <c r="S273" s="100">
        <v>16022.037</v>
      </c>
      <c r="T273" s="100"/>
      <c r="U273" s="100"/>
      <c r="V273" s="3"/>
    </row>
    <row r="274" spans="1:22" ht="11.25">
      <c r="A274" s="70" t="s">
        <v>436</v>
      </c>
      <c r="B274" s="70" t="s">
        <v>408</v>
      </c>
      <c r="C274" s="71">
        <v>162584</v>
      </c>
      <c r="D274" s="71">
        <v>4</v>
      </c>
      <c r="E274" s="72">
        <v>20558555</v>
      </c>
      <c r="F274" s="117">
        <v>21874287</v>
      </c>
      <c r="G274" s="72"/>
      <c r="H274" s="72"/>
      <c r="I274" s="72"/>
      <c r="J274" s="72"/>
      <c r="K274" s="72"/>
      <c r="L274" s="72"/>
      <c r="M274" s="72"/>
      <c r="N274" s="72"/>
      <c r="O274" s="72"/>
      <c r="P274" s="72"/>
      <c r="Q274" s="72"/>
      <c r="R274" s="100">
        <v>20558.555</v>
      </c>
      <c r="S274" s="100">
        <v>21874.287</v>
      </c>
      <c r="T274" s="100"/>
      <c r="U274" s="100"/>
      <c r="V274" s="3"/>
    </row>
    <row r="275" spans="1:22" ht="11.25">
      <c r="A275" s="70" t="s">
        <v>436</v>
      </c>
      <c r="B275" s="70" t="s">
        <v>409</v>
      </c>
      <c r="C275" s="71">
        <v>163453</v>
      </c>
      <c r="D275" s="71">
        <v>4</v>
      </c>
      <c r="E275" s="72">
        <v>35921963</v>
      </c>
      <c r="F275" s="117">
        <v>38358243</v>
      </c>
      <c r="G275" s="72"/>
      <c r="H275" s="72"/>
      <c r="I275" s="72"/>
      <c r="J275" s="72"/>
      <c r="K275" s="72"/>
      <c r="L275" s="72"/>
      <c r="M275" s="72"/>
      <c r="N275" s="72"/>
      <c r="O275" s="72"/>
      <c r="P275" s="72"/>
      <c r="Q275" s="72"/>
      <c r="R275" s="100">
        <v>35921.963</v>
      </c>
      <c r="S275" s="100">
        <v>38358.243</v>
      </c>
      <c r="T275" s="100"/>
      <c r="U275" s="100"/>
      <c r="V275" s="3"/>
    </row>
    <row r="276" spans="1:22" ht="11.25">
      <c r="A276" s="70" t="s">
        <v>436</v>
      </c>
      <c r="B276" s="70" t="s">
        <v>1065</v>
      </c>
      <c r="C276" s="71">
        <v>163851</v>
      </c>
      <c r="D276" s="71">
        <v>4</v>
      </c>
      <c r="E276" s="72">
        <v>20939693</v>
      </c>
      <c r="F276" s="117">
        <v>22142643</v>
      </c>
      <c r="G276" s="72"/>
      <c r="H276" s="72"/>
      <c r="I276" s="72"/>
      <c r="J276" s="72"/>
      <c r="K276" s="72"/>
      <c r="L276" s="72"/>
      <c r="M276" s="72"/>
      <c r="N276" s="72"/>
      <c r="O276" s="72"/>
      <c r="P276" s="72"/>
      <c r="Q276" s="72"/>
      <c r="R276" s="100">
        <v>20939.693</v>
      </c>
      <c r="S276" s="100">
        <v>22142.643</v>
      </c>
      <c r="T276" s="100"/>
      <c r="U276" s="100"/>
      <c r="V276" s="3"/>
    </row>
    <row r="277" spans="1:22" ht="11.25">
      <c r="A277" s="70" t="s">
        <v>436</v>
      </c>
      <c r="B277" s="70" t="s">
        <v>412</v>
      </c>
      <c r="C277" s="71">
        <v>161873</v>
      </c>
      <c r="D277" s="71">
        <v>4</v>
      </c>
      <c r="E277" s="72">
        <v>19629878</v>
      </c>
      <c r="F277" s="117">
        <v>20806428</v>
      </c>
      <c r="G277" s="72"/>
      <c r="H277" s="72"/>
      <c r="I277" s="72"/>
      <c r="J277" s="72"/>
      <c r="K277" s="72"/>
      <c r="L277" s="72"/>
      <c r="M277" s="72"/>
      <c r="N277" s="72"/>
      <c r="O277" s="72"/>
      <c r="P277" s="72"/>
      <c r="Q277" s="72"/>
      <c r="R277" s="100">
        <v>19629.878</v>
      </c>
      <c r="S277" s="100">
        <v>20806.428</v>
      </c>
      <c r="T277" s="100"/>
      <c r="U277" s="100"/>
      <c r="V277" s="3"/>
    </row>
    <row r="278" spans="1:22" ht="11.25">
      <c r="A278" s="70" t="s">
        <v>436</v>
      </c>
      <c r="B278" s="70" t="s">
        <v>414</v>
      </c>
      <c r="C278" s="71">
        <v>163338</v>
      </c>
      <c r="D278" s="71">
        <v>4</v>
      </c>
      <c r="E278" s="72">
        <v>17107981</v>
      </c>
      <c r="F278" s="117">
        <v>18537149</v>
      </c>
      <c r="G278" s="72"/>
      <c r="H278" s="72"/>
      <c r="I278" s="72"/>
      <c r="J278" s="72"/>
      <c r="K278" s="72"/>
      <c r="L278" s="72"/>
      <c r="M278" s="72"/>
      <c r="N278" s="72"/>
      <c r="O278" s="72"/>
      <c r="P278" s="72"/>
      <c r="Q278" s="72"/>
      <c r="R278" s="100">
        <v>17107.981</v>
      </c>
      <c r="S278" s="100">
        <v>18537.149</v>
      </c>
      <c r="T278" s="100"/>
      <c r="U278" s="100"/>
      <c r="V278" s="3"/>
    </row>
    <row r="279" spans="1:22" ht="11.25">
      <c r="A279" s="70" t="s">
        <v>436</v>
      </c>
      <c r="B279" s="70" t="s">
        <v>413</v>
      </c>
      <c r="C279" s="71">
        <v>162283</v>
      </c>
      <c r="D279" s="71">
        <v>5</v>
      </c>
      <c r="E279" s="72">
        <v>13832211</v>
      </c>
      <c r="F279" s="117">
        <v>14495364</v>
      </c>
      <c r="G279" s="72"/>
      <c r="H279" s="72"/>
      <c r="I279" s="72"/>
      <c r="J279" s="72"/>
      <c r="K279" s="72"/>
      <c r="L279" s="72"/>
      <c r="M279" s="72"/>
      <c r="N279" s="72"/>
      <c r="O279" s="72"/>
      <c r="P279" s="72"/>
      <c r="Q279" s="72"/>
      <c r="R279" s="100">
        <v>13832.211</v>
      </c>
      <c r="S279" s="100">
        <v>14495.364</v>
      </c>
      <c r="T279" s="100"/>
      <c r="U279" s="100"/>
      <c r="V279" s="3"/>
    </row>
    <row r="280" spans="1:22" ht="11.25">
      <c r="A280" s="70" t="s">
        <v>436</v>
      </c>
      <c r="B280" s="70" t="s">
        <v>415</v>
      </c>
      <c r="C280" s="71">
        <v>163912</v>
      </c>
      <c r="D280" s="71">
        <v>6</v>
      </c>
      <c r="E280" s="72">
        <v>12084615</v>
      </c>
      <c r="F280" s="117">
        <v>12358936</v>
      </c>
      <c r="G280" s="72"/>
      <c r="H280" s="72"/>
      <c r="I280" s="72"/>
      <c r="J280" s="72"/>
      <c r="K280" s="72"/>
      <c r="L280" s="72"/>
      <c r="M280" s="72"/>
      <c r="N280" s="72"/>
      <c r="O280" s="72"/>
      <c r="P280" s="72"/>
      <c r="Q280" s="72"/>
      <c r="R280" s="100">
        <v>12084.615</v>
      </c>
      <c r="S280" s="100">
        <v>12358.936</v>
      </c>
      <c r="T280" s="100"/>
      <c r="U280" s="100"/>
      <c r="V280" s="3"/>
    </row>
    <row r="281" spans="1:22" ht="11.25">
      <c r="A281" s="70" t="s">
        <v>436</v>
      </c>
      <c r="B281" s="70" t="s">
        <v>1066</v>
      </c>
      <c r="C281" s="71">
        <v>161688</v>
      </c>
      <c r="D281" s="71">
        <v>7</v>
      </c>
      <c r="E281" s="72">
        <v>4349982</v>
      </c>
      <c r="F281" s="117">
        <v>4501288</v>
      </c>
      <c r="G281" s="72">
        <v>4275000</v>
      </c>
      <c r="H281" s="72">
        <v>4275000</v>
      </c>
      <c r="I281" s="197"/>
      <c r="J281" s="72"/>
      <c r="K281" s="72"/>
      <c r="L281" s="72"/>
      <c r="M281" s="72"/>
      <c r="N281" s="72"/>
      <c r="O281" s="72"/>
      <c r="P281" s="72"/>
      <c r="Q281" s="72"/>
      <c r="R281" s="100">
        <v>8624.982</v>
      </c>
      <c r="S281" s="100">
        <v>8776.288</v>
      </c>
      <c r="T281" s="100"/>
      <c r="U281" s="100"/>
      <c r="V281" s="3"/>
    </row>
    <row r="282" spans="1:22" ht="11.25">
      <c r="A282" s="70" t="s">
        <v>436</v>
      </c>
      <c r="B282" s="70" t="s">
        <v>1067</v>
      </c>
      <c r="C282" s="71">
        <v>161767</v>
      </c>
      <c r="D282" s="71">
        <v>7</v>
      </c>
      <c r="E282" s="72">
        <v>13334926</v>
      </c>
      <c r="F282" s="117">
        <v>14606364</v>
      </c>
      <c r="G282" s="72">
        <v>16403500</v>
      </c>
      <c r="H282" s="72">
        <v>16403500</v>
      </c>
      <c r="I282" s="197"/>
      <c r="J282" s="72"/>
      <c r="K282" s="72"/>
      <c r="L282" s="72"/>
      <c r="M282" s="72"/>
      <c r="N282" s="72"/>
      <c r="O282" s="72"/>
      <c r="P282" s="72"/>
      <c r="Q282" s="72"/>
      <c r="R282" s="100">
        <v>29738.426</v>
      </c>
      <c r="S282" s="100">
        <v>31009.864</v>
      </c>
      <c r="T282" s="100"/>
      <c r="U282" s="100"/>
      <c r="V282" s="3"/>
    </row>
    <row r="283" spans="1:22" ht="11.25">
      <c r="A283" s="70" t="s">
        <v>436</v>
      </c>
      <c r="B283" s="70" t="s">
        <v>418</v>
      </c>
      <c r="C283" s="71">
        <v>161864</v>
      </c>
      <c r="D283" s="71">
        <v>7</v>
      </c>
      <c r="E283" s="72">
        <v>17958908</v>
      </c>
      <c r="F283" s="117">
        <v>19760637</v>
      </c>
      <c r="G283" s="72">
        <v>300000</v>
      </c>
      <c r="H283" s="72">
        <v>300000</v>
      </c>
      <c r="I283" s="197"/>
      <c r="J283" s="72"/>
      <c r="K283" s="72"/>
      <c r="L283" s="72"/>
      <c r="M283" s="72"/>
      <c r="N283" s="72"/>
      <c r="O283" s="72"/>
      <c r="P283" s="72"/>
      <c r="Q283" s="72"/>
      <c r="R283" s="100">
        <v>18258.908</v>
      </c>
      <c r="S283" s="100">
        <v>20060.637</v>
      </c>
      <c r="T283" s="100"/>
      <c r="U283" s="100"/>
      <c r="V283" s="3"/>
    </row>
    <row r="284" spans="1:22" ht="11.25">
      <c r="A284" s="70" t="s">
        <v>436</v>
      </c>
      <c r="B284" s="70" t="s">
        <v>419</v>
      </c>
      <c r="C284" s="71">
        <v>405872</v>
      </c>
      <c r="D284" s="71">
        <v>7</v>
      </c>
      <c r="E284" s="72">
        <v>3574413</v>
      </c>
      <c r="F284" s="117">
        <v>3777970</v>
      </c>
      <c r="G284" s="72">
        <v>3435208</v>
      </c>
      <c r="H284" s="72">
        <v>3435208</v>
      </c>
      <c r="I284" s="197"/>
      <c r="J284" s="72"/>
      <c r="K284" s="72"/>
      <c r="L284" s="72"/>
      <c r="M284" s="72"/>
      <c r="N284" s="72"/>
      <c r="O284" s="72"/>
      <c r="P284" s="72"/>
      <c r="Q284" s="72"/>
      <c r="R284" s="100">
        <v>7009.621</v>
      </c>
      <c r="S284" s="100">
        <v>7213.178</v>
      </c>
      <c r="T284" s="100"/>
      <c r="U284" s="100"/>
      <c r="V284" s="3"/>
    </row>
    <row r="285" spans="1:22" ht="11.25">
      <c r="A285" s="70" t="s">
        <v>436</v>
      </c>
      <c r="B285" s="70" t="s">
        <v>1068</v>
      </c>
      <c r="C285" s="71">
        <v>162098</v>
      </c>
      <c r="D285" s="71">
        <v>7</v>
      </c>
      <c r="E285" s="72"/>
      <c r="F285" s="117"/>
      <c r="G285" s="72"/>
      <c r="H285" s="72"/>
      <c r="I285" s="197"/>
      <c r="J285" s="72"/>
      <c r="K285" s="72"/>
      <c r="L285" s="72"/>
      <c r="M285" s="72"/>
      <c r="N285" s="72"/>
      <c r="O285" s="72"/>
      <c r="P285" s="72"/>
      <c r="Q285" s="72"/>
      <c r="R285" s="100"/>
      <c r="S285" s="100"/>
      <c r="T285" s="100"/>
      <c r="U285" s="100"/>
      <c r="V285" s="3"/>
    </row>
    <row r="286" spans="1:22" ht="11.25">
      <c r="A286" s="70" t="s">
        <v>436</v>
      </c>
      <c r="B286" s="70" t="s">
        <v>1069</v>
      </c>
      <c r="C286" s="71">
        <v>162104</v>
      </c>
      <c r="D286" s="71">
        <v>7</v>
      </c>
      <c r="E286" s="72">
        <v>2832935</v>
      </c>
      <c r="F286" s="117">
        <v>2950148</v>
      </c>
      <c r="G286" s="72">
        <v>4261972</v>
      </c>
      <c r="H286" s="72">
        <v>4481069</v>
      </c>
      <c r="I286" s="197"/>
      <c r="J286" s="72"/>
      <c r="K286" s="72"/>
      <c r="L286" s="72"/>
      <c r="M286" s="72"/>
      <c r="N286" s="72"/>
      <c r="O286" s="72"/>
      <c r="P286" s="72"/>
      <c r="Q286" s="72"/>
      <c r="R286" s="100">
        <v>7094.907</v>
      </c>
      <c r="S286" s="100">
        <v>7431.217</v>
      </c>
      <c r="T286" s="100"/>
      <c r="U286" s="100"/>
      <c r="V286" s="3"/>
    </row>
    <row r="287" spans="1:22" ht="11.25">
      <c r="A287" s="70" t="s">
        <v>436</v>
      </c>
      <c r="B287" s="70" t="s">
        <v>1070</v>
      </c>
      <c r="C287" s="71">
        <v>162122</v>
      </c>
      <c r="D287" s="71">
        <v>7</v>
      </c>
      <c r="E287" s="72">
        <v>5619764</v>
      </c>
      <c r="F287" s="117">
        <v>5883257</v>
      </c>
      <c r="G287" s="72">
        <v>7463251</v>
      </c>
      <c r="H287" s="72">
        <v>7811935</v>
      </c>
      <c r="I287" s="197"/>
      <c r="J287" s="72"/>
      <c r="K287" s="72"/>
      <c r="L287" s="72"/>
      <c r="M287" s="72"/>
      <c r="N287" s="72"/>
      <c r="O287" s="72"/>
      <c r="P287" s="72"/>
      <c r="Q287" s="72"/>
      <c r="R287" s="100">
        <v>13083.015</v>
      </c>
      <c r="S287" s="100">
        <v>13695.192</v>
      </c>
      <c r="T287" s="100"/>
      <c r="U287" s="100"/>
      <c r="V287" s="3"/>
    </row>
    <row r="288" spans="1:22" ht="11.25">
      <c r="A288" s="70" t="s">
        <v>436</v>
      </c>
      <c r="B288" s="70" t="s">
        <v>1071</v>
      </c>
      <c r="C288" s="71">
        <v>162168</v>
      </c>
      <c r="D288" s="71">
        <v>7</v>
      </c>
      <c r="E288" s="72">
        <v>3215630</v>
      </c>
      <c r="F288" s="117">
        <v>3430672</v>
      </c>
      <c r="G288" s="72">
        <v>3500000</v>
      </c>
      <c r="H288" s="72">
        <v>3751911</v>
      </c>
      <c r="I288" s="197"/>
      <c r="J288" s="72"/>
      <c r="K288" s="72"/>
      <c r="L288" s="72"/>
      <c r="M288" s="72"/>
      <c r="N288" s="72"/>
      <c r="O288" s="72"/>
      <c r="P288" s="72"/>
      <c r="Q288" s="72"/>
      <c r="R288" s="100">
        <v>6715.63</v>
      </c>
      <c r="S288" s="100">
        <v>7182.583</v>
      </c>
      <c r="T288" s="100"/>
      <c r="U288" s="100"/>
      <c r="V288" s="3"/>
    </row>
    <row r="289" spans="1:22" ht="11.25">
      <c r="A289" s="70" t="s">
        <v>436</v>
      </c>
      <c r="B289" s="70" t="s">
        <v>435</v>
      </c>
      <c r="C289" s="71"/>
      <c r="D289" s="71">
        <v>7</v>
      </c>
      <c r="E289" s="72">
        <v>26641539</v>
      </c>
      <c r="F289" s="117">
        <v>26687238</v>
      </c>
      <c r="G289" s="72">
        <v>30208737</v>
      </c>
      <c r="H289" s="72">
        <v>31671693</v>
      </c>
      <c r="I289" s="197"/>
      <c r="J289" s="72"/>
      <c r="K289" s="72"/>
      <c r="L289" s="72"/>
      <c r="M289" s="72"/>
      <c r="N289" s="72"/>
      <c r="O289" s="72"/>
      <c r="P289" s="72"/>
      <c r="Q289" s="72"/>
      <c r="R289" s="100">
        <v>56850.276</v>
      </c>
      <c r="S289" s="100">
        <v>58358.931</v>
      </c>
      <c r="T289" s="100"/>
      <c r="U289" s="100"/>
      <c r="V289" s="3"/>
    </row>
    <row r="290" spans="1:22" ht="11.25">
      <c r="A290" s="70" t="s">
        <v>436</v>
      </c>
      <c r="B290" s="70" t="s">
        <v>1072</v>
      </c>
      <c r="C290" s="71">
        <v>162399</v>
      </c>
      <c r="D290" s="71">
        <v>7</v>
      </c>
      <c r="E290" s="72"/>
      <c r="F290" s="117"/>
      <c r="G290" s="72"/>
      <c r="H290" s="72"/>
      <c r="I290" s="197"/>
      <c r="J290" s="72"/>
      <c r="K290" s="72"/>
      <c r="L290" s="72"/>
      <c r="M290" s="72"/>
      <c r="N290" s="72"/>
      <c r="O290" s="72"/>
      <c r="P290" s="72"/>
      <c r="Q290" s="72"/>
      <c r="R290" s="100"/>
      <c r="S290" s="100"/>
      <c r="T290" s="100"/>
      <c r="U290" s="100"/>
      <c r="V290" s="3"/>
    </row>
    <row r="291" spans="1:22" ht="11.25">
      <c r="A291" s="70" t="s">
        <v>436</v>
      </c>
      <c r="B291" s="70" t="s">
        <v>1073</v>
      </c>
      <c r="C291" s="71">
        <v>162478</v>
      </c>
      <c r="D291" s="71">
        <v>7</v>
      </c>
      <c r="E291" s="72"/>
      <c r="F291" s="117"/>
      <c r="G291" s="72"/>
      <c r="H291" s="72"/>
      <c r="I291" s="197"/>
      <c r="J291" s="72"/>
      <c r="K291" s="72"/>
      <c r="L291" s="72"/>
      <c r="M291" s="72"/>
      <c r="N291" s="72"/>
      <c r="O291" s="72"/>
      <c r="P291" s="72"/>
      <c r="Q291" s="72"/>
      <c r="R291" s="100"/>
      <c r="S291" s="100"/>
      <c r="T291" s="100"/>
      <c r="U291" s="100"/>
      <c r="V291" s="3"/>
    </row>
    <row r="292" spans="1:22" ht="11.25">
      <c r="A292" s="70" t="s">
        <v>436</v>
      </c>
      <c r="B292" s="70" t="s">
        <v>1074</v>
      </c>
      <c r="C292" s="71">
        <v>162557</v>
      </c>
      <c r="D292" s="71">
        <v>7</v>
      </c>
      <c r="E292" s="72">
        <v>4026591</v>
      </c>
      <c r="F292" s="117">
        <v>4179102</v>
      </c>
      <c r="G292" s="72">
        <v>6016548</v>
      </c>
      <c r="H292" s="72">
        <v>6391544</v>
      </c>
      <c r="I292" s="197"/>
      <c r="J292" s="72"/>
      <c r="K292" s="72"/>
      <c r="L292" s="72"/>
      <c r="M292" s="72"/>
      <c r="N292" s="72"/>
      <c r="O292" s="72"/>
      <c r="P292" s="72"/>
      <c r="Q292" s="72"/>
      <c r="R292" s="100">
        <v>10043.139</v>
      </c>
      <c r="S292" s="100">
        <v>10570.646</v>
      </c>
      <c r="T292" s="100"/>
      <c r="U292" s="100"/>
      <c r="V292" s="3"/>
    </row>
    <row r="293" spans="1:22" ht="11.25">
      <c r="A293" s="70" t="s">
        <v>436</v>
      </c>
      <c r="B293" s="70" t="s">
        <v>1075</v>
      </c>
      <c r="C293" s="71">
        <v>162609</v>
      </c>
      <c r="D293" s="71">
        <v>7</v>
      </c>
      <c r="E293" s="72">
        <v>2174041</v>
      </c>
      <c r="F293" s="117">
        <v>2464609</v>
      </c>
      <c r="G293" s="72">
        <v>1462000</v>
      </c>
      <c r="H293" s="72">
        <v>1636000</v>
      </c>
      <c r="I293" s="197"/>
      <c r="J293" s="72"/>
      <c r="K293" s="72"/>
      <c r="L293" s="72"/>
      <c r="M293" s="72"/>
      <c r="N293" s="72"/>
      <c r="O293" s="72"/>
      <c r="P293" s="72"/>
      <c r="Q293" s="72"/>
      <c r="R293" s="100">
        <v>3636.041</v>
      </c>
      <c r="S293" s="100">
        <v>4100.609</v>
      </c>
      <c r="T293" s="100"/>
      <c r="U293" s="100"/>
      <c r="V293" s="3"/>
    </row>
    <row r="294" spans="1:22" ht="11.25">
      <c r="A294" s="70" t="s">
        <v>436</v>
      </c>
      <c r="B294" s="70" t="s">
        <v>1076</v>
      </c>
      <c r="C294" s="71">
        <v>162690</v>
      </c>
      <c r="D294" s="71">
        <v>7</v>
      </c>
      <c r="E294" s="72">
        <v>4293245</v>
      </c>
      <c r="F294" s="117">
        <v>4477095</v>
      </c>
      <c r="G294" s="72">
        <v>4002760</v>
      </c>
      <c r="H294" s="72">
        <v>4162760</v>
      </c>
      <c r="I294" s="197"/>
      <c r="J294" s="72"/>
      <c r="K294" s="72"/>
      <c r="L294" s="72"/>
      <c r="M294" s="72"/>
      <c r="N294" s="72"/>
      <c r="O294" s="72"/>
      <c r="P294" s="72"/>
      <c r="Q294" s="72"/>
      <c r="R294" s="100">
        <v>8296.005</v>
      </c>
      <c r="S294" s="100">
        <v>8639.855</v>
      </c>
      <c r="T294" s="100"/>
      <c r="U294" s="100"/>
      <c r="V294" s="3"/>
    </row>
    <row r="295" spans="1:22" ht="11.25">
      <c r="A295" s="70" t="s">
        <v>436</v>
      </c>
      <c r="B295" s="70" t="s">
        <v>1077</v>
      </c>
      <c r="C295" s="71">
        <v>162706</v>
      </c>
      <c r="D295" s="71">
        <v>7</v>
      </c>
      <c r="E295" s="72">
        <v>5730642</v>
      </c>
      <c r="F295" s="117">
        <v>5806477</v>
      </c>
      <c r="G295" s="72">
        <v>8120839</v>
      </c>
      <c r="H295" s="72">
        <v>8802625</v>
      </c>
      <c r="I295" s="197"/>
      <c r="J295" s="72"/>
      <c r="K295" s="72"/>
      <c r="L295" s="72"/>
      <c r="M295" s="72"/>
      <c r="N295" s="72"/>
      <c r="O295" s="72"/>
      <c r="P295" s="72"/>
      <c r="Q295" s="72"/>
      <c r="R295" s="100">
        <v>13851.481</v>
      </c>
      <c r="S295" s="100">
        <v>14609.102</v>
      </c>
      <c r="T295" s="100"/>
      <c r="U295" s="100"/>
      <c r="V295" s="3"/>
    </row>
    <row r="296" spans="1:22" ht="11.25">
      <c r="A296" s="70" t="s">
        <v>436</v>
      </c>
      <c r="B296" s="70" t="s">
        <v>1078</v>
      </c>
      <c r="C296" s="71">
        <v>162799</v>
      </c>
      <c r="D296" s="71">
        <v>7</v>
      </c>
      <c r="E296" s="72">
        <v>5899652</v>
      </c>
      <c r="F296" s="117">
        <v>6207573</v>
      </c>
      <c r="G296" s="72">
        <v>10149080</v>
      </c>
      <c r="H296" s="72">
        <v>10675080</v>
      </c>
      <c r="I296" s="197"/>
      <c r="J296" s="72"/>
      <c r="K296" s="72"/>
      <c r="L296" s="72"/>
      <c r="M296" s="72"/>
      <c r="N296" s="72"/>
      <c r="O296" s="72"/>
      <c r="P296" s="72"/>
      <c r="Q296" s="72"/>
      <c r="R296" s="100">
        <v>16048.732</v>
      </c>
      <c r="S296" s="100">
        <v>16882.653</v>
      </c>
      <c r="T296" s="100"/>
      <c r="U296" s="100"/>
      <c r="V296" s="3"/>
    </row>
    <row r="297" spans="1:22" ht="11.25">
      <c r="A297" s="70" t="s">
        <v>436</v>
      </c>
      <c r="B297" s="70" t="s">
        <v>431</v>
      </c>
      <c r="C297" s="71"/>
      <c r="D297" s="71">
        <v>7</v>
      </c>
      <c r="E297" s="72">
        <v>21122529</v>
      </c>
      <c r="F297" s="117">
        <v>21695446</v>
      </c>
      <c r="G297" s="72">
        <v>41917405</v>
      </c>
      <c r="H297" s="72">
        <v>43192000</v>
      </c>
      <c r="I297" s="197"/>
      <c r="J297" s="72"/>
      <c r="K297" s="72"/>
      <c r="L297" s="72"/>
      <c r="M297" s="72"/>
      <c r="N297" s="72"/>
      <c r="O297" s="72"/>
      <c r="P297" s="72"/>
      <c r="Q297" s="72"/>
      <c r="R297" s="100">
        <v>63039.934</v>
      </c>
      <c r="S297" s="100">
        <v>64887.446</v>
      </c>
      <c r="T297" s="100"/>
      <c r="U297" s="100"/>
      <c r="V297" s="3"/>
    </row>
    <row r="298" spans="1:22" ht="11.25">
      <c r="A298" s="70" t="s">
        <v>436</v>
      </c>
      <c r="B298" s="70" t="s">
        <v>1079</v>
      </c>
      <c r="C298" s="71">
        <v>163657</v>
      </c>
      <c r="D298" s="71">
        <v>7</v>
      </c>
      <c r="E298" s="72">
        <v>14365703</v>
      </c>
      <c r="F298" s="117">
        <v>14915639</v>
      </c>
      <c r="G298" s="72">
        <v>10482800</v>
      </c>
      <c r="H298" s="72">
        <v>10482754</v>
      </c>
      <c r="I298" s="197"/>
      <c r="J298" s="72"/>
      <c r="K298" s="72"/>
      <c r="L298" s="72"/>
      <c r="M298" s="72"/>
      <c r="N298" s="72"/>
      <c r="O298" s="72"/>
      <c r="P298" s="72"/>
      <c r="Q298" s="72"/>
      <c r="R298" s="100">
        <v>24848.503</v>
      </c>
      <c r="S298" s="100">
        <v>25398.393</v>
      </c>
      <c r="T298" s="100"/>
      <c r="U298" s="100"/>
      <c r="V298" s="3"/>
    </row>
    <row r="299" spans="1:22" ht="11.25">
      <c r="A299" s="70" t="s">
        <v>436</v>
      </c>
      <c r="B299" s="70" t="s">
        <v>1080</v>
      </c>
      <c r="C299" s="71">
        <v>164313</v>
      </c>
      <c r="D299" s="71">
        <v>7</v>
      </c>
      <c r="E299" s="72">
        <v>3188968</v>
      </c>
      <c r="F299" s="117">
        <v>3501399</v>
      </c>
      <c r="G299" s="72">
        <v>2453760</v>
      </c>
      <c r="H299" s="72">
        <v>2767282</v>
      </c>
      <c r="I299" s="197"/>
      <c r="J299" s="72"/>
      <c r="K299" s="72"/>
      <c r="L299" s="72"/>
      <c r="M299" s="72"/>
      <c r="N299" s="72"/>
      <c r="O299" s="72"/>
      <c r="P299" s="72"/>
      <c r="Q299" s="72"/>
      <c r="R299" s="100">
        <v>5642.728</v>
      </c>
      <c r="S299" s="100">
        <v>6268.681</v>
      </c>
      <c r="T299" s="100"/>
      <c r="U299" s="100"/>
      <c r="V299" s="3"/>
    </row>
    <row r="300" spans="1:22" ht="11.25">
      <c r="A300" s="70" t="s">
        <v>436</v>
      </c>
      <c r="B300" s="70" t="s">
        <v>1081</v>
      </c>
      <c r="C300" s="71">
        <v>163259</v>
      </c>
      <c r="D300" s="71">
        <v>9</v>
      </c>
      <c r="E300" s="72"/>
      <c r="F300" s="117"/>
      <c r="G300" s="72"/>
      <c r="H300" s="72"/>
      <c r="I300" s="72"/>
      <c r="J300" s="72">
        <v>116361939</v>
      </c>
      <c r="K300" s="72"/>
      <c r="L300" s="72"/>
      <c r="M300" s="72"/>
      <c r="N300" s="72"/>
      <c r="O300" s="72"/>
      <c r="P300" s="72"/>
      <c r="Q300" s="72"/>
      <c r="R300" s="100"/>
      <c r="S300" s="100"/>
      <c r="T300" s="100">
        <v>116361.939</v>
      </c>
      <c r="U300" s="100"/>
      <c r="V300" s="3"/>
    </row>
    <row r="301" spans="1:22" ht="11.25">
      <c r="A301" s="70" t="s">
        <v>436</v>
      </c>
      <c r="B301" s="70" t="s">
        <v>434</v>
      </c>
      <c r="C301" s="71">
        <v>163204</v>
      </c>
      <c r="D301" s="71">
        <v>9</v>
      </c>
      <c r="E301" s="72">
        <v>4300130</v>
      </c>
      <c r="F301" s="117">
        <v>7373583</v>
      </c>
      <c r="G301" s="72"/>
      <c r="H301" s="72"/>
      <c r="I301" s="72"/>
      <c r="J301" s="72"/>
      <c r="K301" s="72"/>
      <c r="L301" s="72"/>
      <c r="M301" s="72"/>
      <c r="N301" s="72"/>
      <c r="O301" s="72"/>
      <c r="P301" s="72"/>
      <c r="Q301" s="72"/>
      <c r="R301" s="100">
        <v>4300.13</v>
      </c>
      <c r="S301" s="100">
        <v>7373.583</v>
      </c>
      <c r="T301" s="100"/>
      <c r="U301" s="100"/>
      <c r="V301" s="3"/>
    </row>
    <row r="302" spans="1:22" ht="11.25">
      <c r="A302" s="70" t="s">
        <v>452</v>
      </c>
      <c r="B302" s="70" t="s">
        <v>453</v>
      </c>
      <c r="C302" s="71">
        <v>176080</v>
      </c>
      <c r="D302" s="71">
        <v>1</v>
      </c>
      <c r="E302" s="72">
        <v>68362262</v>
      </c>
      <c r="F302" s="117">
        <v>75503313</v>
      </c>
      <c r="G302" s="72">
        <v>0</v>
      </c>
      <c r="H302" s="72">
        <v>0</v>
      </c>
      <c r="I302" s="72">
        <v>10237279</v>
      </c>
      <c r="J302" s="72">
        <v>0</v>
      </c>
      <c r="K302" s="72">
        <v>0</v>
      </c>
      <c r="L302" s="72">
        <v>0</v>
      </c>
      <c r="M302" s="72">
        <v>19603057</v>
      </c>
      <c r="N302" s="72">
        <v>20222465</v>
      </c>
      <c r="O302" s="72">
        <v>0</v>
      </c>
      <c r="P302" s="72">
        <v>7369234</v>
      </c>
      <c r="Q302" s="72">
        <v>0</v>
      </c>
      <c r="R302" s="100">
        <v>68362.262</v>
      </c>
      <c r="S302" s="100">
        <v>75503.313</v>
      </c>
      <c r="T302" s="100">
        <v>10237.279</v>
      </c>
      <c r="U302" s="100">
        <v>47194.756</v>
      </c>
      <c r="V302" s="3"/>
    </row>
    <row r="303" spans="1:22" ht="11.25">
      <c r="A303" s="70" t="s">
        <v>452</v>
      </c>
      <c r="B303" s="70" t="s">
        <v>454</v>
      </c>
      <c r="C303" s="71">
        <v>176017</v>
      </c>
      <c r="D303" s="71">
        <v>2</v>
      </c>
      <c r="E303" s="72">
        <v>55019220</v>
      </c>
      <c r="F303" s="117">
        <v>59351850</v>
      </c>
      <c r="G303" s="72">
        <v>0</v>
      </c>
      <c r="H303" s="72">
        <v>0</v>
      </c>
      <c r="I303" s="72">
        <v>0</v>
      </c>
      <c r="J303" s="72">
        <v>0</v>
      </c>
      <c r="K303" s="72">
        <v>0</v>
      </c>
      <c r="L303" s="72">
        <v>0</v>
      </c>
      <c r="M303" s="72">
        <v>0</v>
      </c>
      <c r="N303" s="72">
        <v>0</v>
      </c>
      <c r="O303" s="72">
        <v>0</v>
      </c>
      <c r="P303" s="72">
        <v>8193568</v>
      </c>
      <c r="Q303" s="72">
        <v>0</v>
      </c>
      <c r="R303" s="100">
        <v>55019.22</v>
      </c>
      <c r="S303" s="100">
        <v>59351.85</v>
      </c>
      <c r="T303" s="100">
        <v>0</v>
      </c>
      <c r="U303" s="100">
        <v>8193.568</v>
      </c>
      <c r="V303" s="3"/>
    </row>
    <row r="304" spans="1:22" ht="11.25">
      <c r="A304" s="70" t="s">
        <v>452</v>
      </c>
      <c r="B304" s="70" t="s">
        <v>455</v>
      </c>
      <c r="C304" s="71">
        <v>176372</v>
      </c>
      <c r="D304" s="71">
        <v>2</v>
      </c>
      <c r="E304" s="72">
        <v>63636772</v>
      </c>
      <c r="F304" s="117">
        <v>70204805</v>
      </c>
      <c r="G304" s="72">
        <v>0</v>
      </c>
      <c r="H304" s="72">
        <v>0</v>
      </c>
      <c r="I304" s="72">
        <v>0</v>
      </c>
      <c r="J304" s="72">
        <v>0</v>
      </c>
      <c r="K304" s="72">
        <v>0</v>
      </c>
      <c r="L304" s="72">
        <v>0</v>
      </c>
      <c r="M304" s="72">
        <v>0</v>
      </c>
      <c r="N304" s="72">
        <v>0</v>
      </c>
      <c r="O304" s="72">
        <v>0</v>
      </c>
      <c r="P304" s="72">
        <v>4531601</v>
      </c>
      <c r="Q304" s="72">
        <v>0</v>
      </c>
      <c r="R304" s="100">
        <v>63636.772</v>
      </c>
      <c r="S304" s="100">
        <v>70204.805</v>
      </c>
      <c r="T304" s="100">
        <v>0</v>
      </c>
      <c r="U304" s="100">
        <v>4531.601</v>
      </c>
      <c r="V304" s="3"/>
    </row>
    <row r="305" spans="1:22" ht="11.25">
      <c r="A305" s="70" t="s">
        <v>452</v>
      </c>
      <c r="B305" s="70" t="s">
        <v>1082</v>
      </c>
      <c r="C305" s="71">
        <v>175856</v>
      </c>
      <c r="D305" s="71">
        <v>3</v>
      </c>
      <c r="E305" s="72">
        <v>31193246</v>
      </c>
      <c r="F305" s="117">
        <v>35290809</v>
      </c>
      <c r="G305" s="72">
        <v>0</v>
      </c>
      <c r="H305" s="72">
        <v>0</v>
      </c>
      <c r="I305" s="72">
        <v>0</v>
      </c>
      <c r="J305" s="72">
        <v>0</v>
      </c>
      <c r="K305" s="72">
        <v>0</v>
      </c>
      <c r="L305" s="72">
        <v>0</v>
      </c>
      <c r="M305" s="72">
        <v>0</v>
      </c>
      <c r="N305" s="72">
        <v>0</v>
      </c>
      <c r="O305" s="72">
        <v>0</v>
      </c>
      <c r="P305" s="72">
        <v>370083</v>
      </c>
      <c r="Q305" s="72">
        <v>0</v>
      </c>
      <c r="R305" s="100">
        <v>31193.246</v>
      </c>
      <c r="S305" s="100">
        <v>35290.809</v>
      </c>
      <c r="T305" s="100">
        <v>0</v>
      </c>
      <c r="U305" s="100">
        <v>370.083</v>
      </c>
      <c r="V305" s="3"/>
    </row>
    <row r="306" spans="1:22" ht="11.25">
      <c r="A306" s="70" t="s">
        <v>452</v>
      </c>
      <c r="B306" s="70" t="s">
        <v>457</v>
      </c>
      <c r="C306" s="71">
        <v>175342</v>
      </c>
      <c r="D306" s="71">
        <v>5</v>
      </c>
      <c r="E306" s="72">
        <v>16761193</v>
      </c>
      <c r="F306" s="117">
        <v>17865962</v>
      </c>
      <c r="G306" s="72">
        <v>0</v>
      </c>
      <c r="H306" s="72">
        <v>0</v>
      </c>
      <c r="I306" s="72">
        <v>0</v>
      </c>
      <c r="J306" s="72">
        <v>0</v>
      </c>
      <c r="K306" s="72">
        <v>0</v>
      </c>
      <c r="L306" s="72">
        <v>0</v>
      </c>
      <c r="M306" s="72">
        <v>0</v>
      </c>
      <c r="N306" s="72">
        <v>4242107</v>
      </c>
      <c r="O306" s="72">
        <v>0</v>
      </c>
      <c r="P306" s="72">
        <v>0</v>
      </c>
      <c r="Q306" s="72">
        <v>0</v>
      </c>
      <c r="R306" s="100">
        <v>16761.193</v>
      </c>
      <c r="S306" s="100">
        <v>17865.962</v>
      </c>
      <c r="T306" s="100">
        <v>0</v>
      </c>
      <c r="U306" s="100">
        <v>4242.107</v>
      </c>
      <c r="V306" s="3"/>
    </row>
    <row r="307" spans="1:22" ht="11.25">
      <c r="A307" s="70" t="s">
        <v>452</v>
      </c>
      <c r="B307" s="70" t="s">
        <v>458</v>
      </c>
      <c r="C307" s="71">
        <v>175616</v>
      </c>
      <c r="D307" s="71">
        <v>5</v>
      </c>
      <c r="E307" s="72">
        <v>18958896</v>
      </c>
      <c r="F307" s="117">
        <v>20119582</v>
      </c>
      <c r="G307" s="72">
        <v>0</v>
      </c>
      <c r="H307" s="72">
        <v>0</v>
      </c>
      <c r="I307" s="72">
        <v>0</v>
      </c>
      <c r="J307" s="72">
        <v>0</v>
      </c>
      <c r="K307" s="72">
        <v>0</v>
      </c>
      <c r="L307" s="72">
        <v>0</v>
      </c>
      <c r="M307" s="72">
        <v>0</v>
      </c>
      <c r="N307" s="72">
        <v>0</v>
      </c>
      <c r="O307" s="72">
        <v>0</v>
      </c>
      <c r="P307" s="72">
        <v>0</v>
      </c>
      <c r="Q307" s="72">
        <v>0</v>
      </c>
      <c r="R307" s="100">
        <v>18958.896</v>
      </c>
      <c r="S307" s="100">
        <v>20119.582</v>
      </c>
      <c r="T307" s="100">
        <v>0</v>
      </c>
      <c r="U307" s="100">
        <v>0</v>
      </c>
      <c r="V307" s="3"/>
    </row>
    <row r="308" spans="1:22" ht="11.25">
      <c r="A308" s="70" t="s">
        <v>452</v>
      </c>
      <c r="B308" s="70" t="s">
        <v>459</v>
      </c>
      <c r="C308" s="71">
        <v>176035</v>
      </c>
      <c r="D308" s="71">
        <v>5</v>
      </c>
      <c r="E308" s="72">
        <v>13186245</v>
      </c>
      <c r="F308" s="117">
        <v>13899289</v>
      </c>
      <c r="G308" s="72">
        <v>0</v>
      </c>
      <c r="H308" s="72">
        <v>0</v>
      </c>
      <c r="I308" s="72">
        <v>0</v>
      </c>
      <c r="J308" s="72">
        <v>0</v>
      </c>
      <c r="K308" s="72">
        <v>0</v>
      </c>
      <c r="L308" s="72">
        <v>0</v>
      </c>
      <c r="M308" s="72">
        <v>0</v>
      </c>
      <c r="N308" s="72">
        <v>0</v>
      </c>
      <c r="O308" s="72">
        <v>0</v>
      </c>
      <c r="P308" s="72">
        <v>0</v>
      </c>
      <c r="Q308" s="72">
        <v>0</v>
      </c>
      <c r="R308" s="100">
        <v>13186.245</v>
      </c>
      <c r="S308" s="100">
        <v>13899.289</v>
      </c>
      <c r="T308" s="100">
        <v>0</v>
      </c>
      <c r="U308" s="100">
        <v>0</v>
      </c>
      <c r="V308" s="3"/>
    </row>
    <row r="309" spans="1:22" ht="11.25">
      <c r="A309" s="70" t="s">
        <v>452</v>
      </c>
      <c r="B309" s="70" t="s">
        <v>460</v>
      </c>
      <c r="C309" s="71">
        <v>176044</v>
      </c>
      <c r="D309" s="71">
        <v>6</v>
      </c>
      <c r="E309" s="72">
        <v>11242938</v>
      </c>
      <c r="F309" s="117">
        <v>12463391</v>
      </c>
      <c r="G309" s="72">
        <v>0</v>
      </c>
      <c r="H309" s="72">
        <v>0</v>
      </c>
      <c r="I309" s="72">
        <v>0</v>
      </c>
      <c r="J309" s="72">
        <v>0</v>
      </c>
      <c r="K309" s="72">
        <v>0</v>
      </c>
      <c r="L309" s="72">
        <v>0</v>
      </c>
      <c r="M309" s="72">
        <v>0</v>
      </c>
      <c r="N309" s="72">
        <v>0</v>
      </c>
      <c r="O309" s="72">
        <v>0</v>
      </c>
      <c r="P309" s="72">
        <v>0</v>
      </c>
      <c r="Q309" s="72">
        <v>0</v>
      </c>
      <c r="R309" s="100">
        <v>11242.938</v>
      </c>
      <c r="S309" s="100">
        <v>12463.391</v>
      </c>
      <c r="T309" s="100">
        <v>0</v>
      </c>
      <c r="U309" s="100">
        <v>0</v>
      </c>
      <c r="V309" s="3"/>
    </row>
    <row r="310" spans="1:22" ht="11.25">
      <c r="A310" s="70" t="s">
        <v>452</v>
      </c>
      <c r="B310" s="70" t="s">
        <v>1083</v>
      </c>
      <c r="C310" s="71">
        <v>175519</v>
      </c>
      <c r="D310" s="71">
        <v>7</v>
      </c>
      <c r="E310" s="72">
        <v>3027129</v>
      </c>
      <c r="F310" s="117">
        <v>3677007</v>
      </c>
      <c r="G310" s="72">
        <v>1057759</v>
      </c>
      <c r="H310" s="72">
        <v>1120743</v>
      </c>
      <c r="I310" s="72"/>
      <c r="J310" s="72"/>
      <c r="K310" s="72"/>
      <c r="L310" s="72"/>
      <c r="M310" s="72"/>
      <c r="N310" s="72"/>
      <c r="O310" s="72"/>
      <c r="P310" s="72"/>
      <c r="Q310" s="72"/>
      <c r="R310" s="100">
        <f>+E310/1000</f>
        <v>3027.129</v>
      </c>
      <c r="S310" s="100">
        <f>+F310/1000</f>
        <v>3677.007</v>
      </c>
      <c r="T310" s="100"/>
      <c r="U310" s="100"/>
      <c r="V310" s="3"/>
    </row>
    <row r="311" spans="1:22" ht="11.25">
      <c r="A311" s="70" t="s">
        <v>452</v>
      </c>
      <c r="B311" s="70" t="s">
        <v>1084</v>
      </c>
      <c r="C311" s="71">
        <v>175573</v>
      </c>
      <c r="D311" s="71">
        <v>7</v>
      </c>
      <c r="E311" s="72">
        <v>7263446</v>
      </c>
      <c r="F311" s="117">
        <v>7608973</v>
      </c>
      <c r="G311" s="72">
        <v>1507500</v>
      </c>
      <c r="H311" s="72">
        <v>1615210</v>
      </c>
      <c r="I311" s="72"/>
      <c r="J311" s="72"/>
      <c r="K311" s="72"/>
      <c r="L311" s="72"/>
      <c r="M311" s="72"/>
      <c r="N311" s="72"/>
      <c r="O311" s="72"/>
      <c r="P311" s="72"/>
      <c r="Q311" s="72"/>
      <c r="R311" s="100">
        <f aca="true" t="shared" si="0" ref="R311:R324">+E311/1000</f>
        <v>7263.446</v>
      </c>
      <c r="S311" s="100">
        <f aca="true" t="shared" si="1" ref="S311:S324">+F311/1000</f>
        <v>7608.973</v>
      </c>
      <c r="T311" s="100"/>
      <c r="U311" s="100"/>
      <c r="V311" s="3"/>
    </row>
    <row r="312" spans="1:22" ht="11.25">
      <c r="A312" s="70" t="s">
        <v>452</v>
      </c>
      <c r="B312" s="70" t="s">
        <v>1085</v>
      </c>
      <c r="C312" s="71">
        <v>175643</v>
      </c>
      <c r="D312" s="71">
        <v>7</v>
      </c>
      <c r="E312" s="72">
        <v>5591610</v>
      </c>
      <c r="F312" s="117">
        <v>6497041</v>
      </c>
      <c r="G312" s="72">
        <v>807546</v>
      </c>
      <c r="H312" s="72">
        <v>853371</v>
      </c>
      <c r="I312" s="72"/>
      <c r="J312" s="72"/>
      <c r="K312" s="72"/>
      <c r="L312" s="72"/>
      <c r="M312" s="72"/>
      <c r="N312" s="72"/>
      <c r="O312" s="72"/>
      <c r="P312" s="72"/>
      <c r="Q312" s="72"/>
      <c r="R312" s="100">
        <f t="shared" si="0"/>
        <v>5591.61</v>
      </c>
      <c r="S312" s="100">
        <f t="shared" si="1"/>
        <v>6497.041</v>
      </c>
      <c r="T312" s="100"/>
      <c r="U312" s="100"/>
      <c r="V312" s="3"/>
    </row>
    <row r="313" spans="1:22" ht="11.25">
      <c r="A313" s="70" t="s">
        <v>452</v>
      </c>
      <c r="B313" s="70" t="s">
        <v>1086</v>
      </c>
      <c r="C313" s="71">
        <v>175652</v>
      </c>
      <c r="D313" s="71">
        <v>7</v>
      </c>
      <c r="E313" s="72">
        <v>4436139</v>
      </c>
      <c r="F313" s="117">
        <v>5560222</v>
      </c>
      <c r="G313" s="72">
        <v>1127342</v>
      </c>
      <c r="H313" s="72">
        <v>1128457</v>
      </c>
      <c r="I313" s="72"/>
      <c r="J313" s="72"/>
      <c r="K313" s="72"/>
      <c r="L313" s="72"/>
      <c r="M313" s="72"/>
      <c r="N313" s="72"/>
      <c r="O313" s="72"/>
      <c r="P313" s="72"/>
      <c r="Q313" s="72"/>
      <c r="R313" s="100">
        <f t="shared" si="0"/>
        <v>4436.139</v>
      </c>
      <c r="S313" s="100">
        <f t="shared" si="1"/>
        <v>5560.222</v>
      </c>
      <c r="T313" s="100"/>
      <c r="U313" s="100"/>
      <c r="V313" s="3"/>
    </row>
    <row r="314" spans="1:22" ht="11.25">
      <c r="A314" s="70" t="s">
        <v>452</v>
      </c>
      <c r="B314" s="70" t="s">
        <v>1087</v>
      </c>
      <c r="C314" s="71">
        <v>175786</v>
      </c>
      <c r="D314" s="71">
        <v>7</v>
      </c>
      <c r="E314" s="72">
        <v>23832476</v>
      </c>
      <c r="F314" s="117">
        <v>25136150</v>
      </c>
      <c r="G314" s="72">
        <v>7096876</v>
      </c>
      <c r="H314" s="72">
        <v>7320983</v>
      </c>
      <c r="I314" s="72"/>
      <c r="J314" s="72"/>
      <c r="K314" s="72"/>
      <c r="L314" s="72"/>
      <c r="M314" s="72"/>
      <c r="N314" s="72"/>
      <c r="O314" s="72"/>
      <c r="P314" s="72"/>
      <c r="Q314" s="72"/>
      <c r="R314" s="100">
        <f t="shared" si="0"/>
        <v>23832.476</v>
      </c>
      <c r="S314" s="100">
        <f t="shared" si="1"/>
        <v>25136.15</v>
      </c>
      <c r="T314" s="100"/>
      <c r="U314" s="100"/>
      <c r="V314" s="3"/>
    </row>
    <row r="315" spans="1:22" ht="11.25">
      <c r="A315" s="70" t="s">
        <v>452</v>
      </c>
      <c r="B315" s="70" t="s">
        <v>1088</v>
      </c>
      <c r="C315" s="71">
        <v>175810</v>
      </c>
      <c r="D315" s="71">
        <v>7</v>
      </c>
      <c r="E315" s="72">
        <v>7716132</v>
      </c>
      <c r="F315" s="117">
        <v>8058187</v>
      </c>
      <c r="G315" s="72">
        <v>1270253</v>
      </c>
      <c r="H315" s="72">
        <v>1399606</v>
      </c>
      <c r="I315" s="72"/>
      <c r="J315" s="72"/>
      <c r="K315" s="72"/>
      <c r="L315" s="72"/>
      <c r="M315" s="72"/>
      <c r="N315" s="72"/>
      <c r="O315" s="72"/>
      <c r="P315" s="72"/>
      <c r="Q315" s="72"/>
      <c r="R315" s="100">
        <f t="shared" si="0"/>
        <v>7716.132</v>
      </c>
      <c r="S315" s="100">
        <f t="shared" si="1"/>
        <v>8058.187</v>
      </c>
      <c r="T315" s="100"/>
      <c r="U315" s="100"/>
      <c r="V315" s="3"/>
    </row>
    <row r="316" spans="1:22" ht="11.25">
      <c r="A316" s="70" t="s">
        <v>452</v>
      </c>
      <c r="B316" s="70" t="s">
        <v>1089</v>
      </c>
      <c r="C316" s="71">
        <v>175829</v>
      </c>
      <c r="D316" s="71">
        <v>7</v>
      </c>
      <c r="E316" s="72">
        <v>9925660</v>
      </c>
      <c r="F316" s="117">
        <v>10083597</v>
      </c>
      <c r="G316" s="72">
        <v>2066203</v>
      </c>
      <c r="H316" s="72">
        <v>2327911</v>
      </c>
      <c r="I316" s="72"/>
      <c r="J316" s="72"/>
      <c r="K316" s="72"/>
      <c r="L316" s="72"/>
      <c r="M316" s="72"/>
      <c r="N316" s="72"/>
      <c r="O316" s="72"/>
      <c r="P316" s="72"/>
      <c r="Q316" s="72"/>
      <c r="R316" s="100">
        <f t="shared" si="0"/>
        <v>9925.66</v>
      </c>
      <c r="S316" s="100">
        <f t="shared" si="1"/>
        <v>10083.597</v>
      </c>
      <c r="T316" s="100"/>
      <c r="U316" s="100"/>
      <c r="V316" s="3"/>
    </row>
    <row r="317" spans="1:22" ht="11.25">
      <c r="A317" s="70" t="s">
        <v>452</v>
      </c>
      <c r="B317" s="70" t="s">
        <v>1090</v>
      </c>
      <c r="C317" s="71">
        <v>175883</v>
      </c>
      <c r="D317" s="71">
        <v>7</v>
      </c>
      <c r="E317" s="72">
        <v>13674247</v>
      </c>
      <c r="F317" s="117">
        <v>14311073</v>
      </c>
      <c r="G317" s="72">
        <v>1440021</v>
      </c>
      <c r="H317" s="72">
        <v>1474069</v>
      </c>
      <c r="I317" s="72"/>
      <c r="J317" s="72"/>
      <c r="K317" s="72"/>
      <c r="L317" s="72"/>
      <c r="M317" s="72"/>
      <c r="N317" s="72"/>
      <c r="O317" s="72"/>
      <c r="P317" s="72"/>
      <c r="Q317" s="72"/>
      <c r="R317" s="100">
        <f t="shared" si="0"/>
        <v>13674.247</v>
      </c>
      <c r="S317" s="100">
        <f t="shared" si="1"/>
        <v>14311.073</v>
      </c>
      <c r="T317" s="100"/>
      <c r="U317" s="100"/>
      <c r="V317" s="3"/>
    </row>
    <row r="318" spans="1:22" ht="11.25">
      <c r="A318" s="70" t="s">
        <v>452</v>
      </c>
      <c r="B318" s="70" t="s">
        <v>1091</v>
      </c>
      <c r="C318" s="71">
        <v>175935</v>
      </c>
      <c r="D318" s="71">
        <v>7</v>
      </c>
      <c r="E318" s="72">
        <v>8745061</v>
      </c>
      <c r="F318" s="117">
        <v>9073147</v>
      </c>
      <c r="G318" s="72">
        <v>1094695</v>
      </c>
      <c r="H318" s="72">
        <v>1096342</v>
      </c>
      <c r="I318" s="72"/>
      <c r="J318" s="72"/>
      <c r="K318" s="72"/>
      <c r="L318" s="72"/>
      <c r="M318" s="72"/>
      <c r="N318" s="72"/>
      <c r="O318" s="72"/>
      <c r="P318" s="72"/>
      <c r="Q318" s="72"/>
      <c r="R318" s="100">
        <f t="shared" si="0"/>
        <v>8745.061</v>
      </c>
      <c r="S318" s="100">
        <f t="shared" si="1"/>
        <v>9073.147</v>
      </c>
      <c r="T318" s="100"/>
      <c r="U318" s="100"/>
      <c r="V318" s="3"/>
    </row>
    <row r="319" spans="1:22" ht="11.25">
      <c r="A319" s="70" t="s">
        <v>452</v>
      </c>
      <c r="B319" s="70" t="s">
        <v>1092</v>
      </c>
      <c r="C319" s="71">
        <v>176008</v>
      </c>
      <c r="D319" s="71">
        <v>7</v>
      </c>
      <c r="E319" s="72">
        <v>7794544</v>
      </c>
      <c r="F319" s="117">
        <v>7923881</v>
      </c>
      <c r="G319" s="72">
        <v>1519782</v>
      </c>
      <c r="H319" s="72">
        <v>1565467</v>
      </c>
      <c r="I319" s="72"/>
      <c r="J319" s="72"/>
      <c r="K319" s="72"/>
      <c r="L319" s="72"/>
      <c r="M319" s="72"/>
      <c r="N319" s="72"/>
      <c r="O319" s="72"/>
      <c r="P319" s="72"/>
      <c r="Q319" s="72"/>
      <c r="R319" s="100">
        <f t="shared" si="0"/>
        <v>7794.544</v>
      </c>
      <c r="S319" s="100">
        <f t="shared" si="1"/>
        <v>7923.881</v>
      </c>
      <c r="T319" s="100"/>
      <c r="U319" s="100"/>
      <c r="V319" s="3"/>
    </row>
    <row r="320" spans="1:22" ht="11.25">
      <c r="A320" s="70" t="s">
        <v>452</v>
      </c>
      <c r="B320" s="70" t="s">
        <v>1093</v>
      </c>
      <c r="C320" s="71">
        <v>176071</v>
      </c>
      <c r="D320" s="71">
        <v>7</v>
      </c>
      <c r="E320" s="72">
        <v>21858994</v>
      </c>
      <c r="F320" s="117">
        <v>23040299</v>
      </c>
      <c r="G320" s="72">
        <v>5214699</v>
      </c>
      <c r="H320" s="72">
        <v>5514796</v>
      </c>
      <c r="I320" s="72"/>
      <c r="J320" s="72"/>
      <c r="K320" s="72"/>
      <c r="L320" s="72"/>
      <c r="M320" s="72"/>
      <c r="N320" s="72"/>
      <c r="O320" s="72"/>
      <c r="P320" s="72"/>
      <c r="Q320" s="72"/>
      <c r="R320" s="100">
        <f t="shared" si="0"/>
        <v>21858.994</v>
      </c>
      <c r="S320" s="100">
        <f t="shared" si="1"/>
        <v>23040.299</v>
      </c>
      <c r="T320" s="100"/>
      <c r="U320" s="100"/>
      <c r="V320" s="3"/>
    </row>
    <row r="321" spans="1:22" ht="11.25">
      <c r="A321" s="70" t="s">
        <v>452</v>
      </c>
      <c r="B321" s="70" t="s">
        <v>1094</v>
      </c>
      <c r="C321" s="71">
        <v>176169</v>
      </c>
      <c r="D321" s="71">
        <v>7</v>
      </c>
      <c r="E321" s="72">
        <v>10148040</v>
      </c>
      <c r="F321" s="117">
        <v>10211586</v>
      </c>
      <c r="G321" s="72">
        <v>961479</v>
      </c>
      <c r="H321" s="72">
        <v>1021456</v>
      </c>
      <c r="I321" s="72"/>
      <c r="J321" s="72"/>
      <c r="K321" s="72"/>
      <c r="L321" s="72"/>
      <c r="M321" s="72"/>
      <c r="N321" s="72"/>
      <c r="O321" s="72"/>
      <c r="P321" s="72"/>
      <c r="Q321" s="72"/>
      <c r="R321" s="100">
        <f t="shared" si="0"/>
        <v>10148.04</v>
      </c>
      <c r="S321" s="100">
        <f t="shared" si="1"/>
        <v>10211.586</v>
      </c>
      <c r="T321" s="100"/>
      <c r="U321" s="100"/>
      <c r="V321" s="3"/>
    </row>
    <row r="322" spans="1:22" ht="11.25">
      <c r="A322" s="70" t="s">
        <v>452</v>
      </c>
      <c r="B322" s="70" t="s">
        <v>1095</v>
      </c>
      <c r="C322" s="71">
        <v>176178</v>
      </c>
      <c r="D322" s="71">
        <v>7</v>
      </c>
      <c r="E322" s="72">
        <v>12079554</v>
      </c>
      <c r="F322" s="117">
        <v>12749960</v>
      </c>
      <c r="G322" s="72">
        <v>2509697</v>
      </c>
      <c r="H322" s="72">
        <v>2758293</v>
      </c>
      <c r="I322" s="72"/>
      <c r="J322" s="72"/>
      <c r="K322" s="72"/>
      <c r="L322" s="72"/>
      <c r="M322" s="72"/>
      <c r="N322" s="72"/>
      <c r="O322" s="72"/>
      <c r="P322" s="72"/>
      <c r="Q322" s="72"/>
      <c r="R322" s="100">
        <f t="shared" si="0"/>
        <v>12079.554</v>
      </c>
      <c r="S322" s="100">
        <f t="shared" si="1"/>
        <v>12749.96</v>
      </c>
      <c r="T322" s="100"/>
      <c r="U322" s="100"/>
      <c r="V322" s="3"/>
    </row>
    <row r="323" spans="1:22" ht="11.25">
      <c r="A323" s="70" t="s">
        <v>452</v>
      </c>
      <c r="B323" s="70" t="s">
        <v>1096</v>
      </c>
      <c r="C323" s="71">
        <v>176239</v>
      </c>
      <c r="D323" s="71">
        <v>7</v>
      </c>
      <c r="E323" s="72">
        <v>8529653</v>
      </c>
      <c r="F323" s="117">
        <v>8675157</v>
      </c>
      <c r="G323" s="72">
        <v>1500664</v>
      </c>
      <c r="H323" s="72">
        <v>1672198</v>
      </c>
      <c r="I323" s="72"/>
      <c r="J323" s="72"/>
      <c r="K323" s="72"/>
      <c r="L323" s="72"/>
      <c r="M323" s="72"/>
      <c r="N323" s="72"/>
      <c r="O323" s="72"/>
      <c r="P323" s="72"/>
      <c r="Q323" s="72"/>
      <c r="R323" s="100">
        <f t="shared" si="0"/>
        <v>8529.653</v>
      </c>
      <c r="S323" s="100">
        <f t="shared" si="1"/>
        <v>8675.157</v>
      </c>
      <c r="T323" s="100"/>
      <c r="U323" s="100"/>
      <c r="V323" s="3"/>
    </row>
    <row r="324" spans="1:22" ht="11.25">
      <c r="A324" s="70" t="s">
        <v>452</v>
      </c>
      <c r="B324" s="70" t="s">
        <v>1097</v>
      </c>
      <c r="C324" s="71">
        <v>176354</v>
      </c>
      <c r="D324" s="71">
        <v>7</v>
      </c>
      <c r="E324" s="72">
        <v>5486064</v>
      </c>
      <c r="F324" s="117">
        <v>5839360</v>
      </c>
      <c r="G324" s="72">
        <v>763250</v>
      </c>
      <c r="H324" s="72">
        <v>740374</v>
      </c>
      <c r="I324" s="72"/>
      <c r="J324" s="72"/>
      <c r="K324" s="72"/>
      <c r="L324" s="72"/>
      <c r="M324" s="72"/>
      <c r="N324" s="72"/>
      <c r="O324" s="72"/>
      <c r="P324" s="72"/>
      <c r="Q324" s="72"/>
      <c r="R324" s="100">
        <f t="shared" si="0"/>
        <v>5486.064</v>
      </c>
      <c r="S324" s="100">
        <f t="shared" si="1"/>
        <v>5839.36</v>
      </c>
      <c r="T324" s="100"/>
      <c r="U324" s="100"/>
      <c r="V324" s="3"/>
    </row>
    <row r="325" spans="1:22" ht="11.25">
      <c r="A325" s="70" t="s">
        <v>452</v>
      </c>
      <c r="B325" s="70" t="s">
        <v>461</v>
      </c>
      <c r="C325" s="71">
        <v>176026</v>
      </c>
      <c r="D325" s="71">
        <v>9</v>
      </c>
      <c r="E325" s="72">
        <v>0</v>
      </c>
      <c r="F325" s="117">
        <v>0</v>
      </c>
      <c r="G325" s="72">
        <v>0</v>
      </c>
      <c r="H325" s="72">
        <v>0</v>
      </c>
      <c r="I325" s="72">
        <v>0</v>
      </c>
      <c r="J325" s="72">
        <v>132937582</v>
      </c>
      <c r="K325" s="72">
        <v>0</v>
      </c>
      <c r="L325" s="72">
        <v>0</v>
      </c>
      <c r="M325" s="72">
        <v>0</v>
      </c>
      <c r="N325" s="72">
        <v>0</v>
      </c>
      <c r="O325" s="72">
        <v>0</v>
      </c>
      <c r="P325" s="72">
        <v>0</v>
      </c>
      <c r="Q325" s="72">
        <v>0</v>
      </c>
      <c r="R325" s="100">
        <v>0</v>
      </c>
      <c r="S325" s="100">
        <v>0</v>
      </c>
      <c r="T325" s="100">
        <v>132937.582</v>
      </c>
      <c r="U325" s="100">
        <v>0</v>
      </c>
      <c r="V325" s="3"/>
    </row>
    <row r="326" spans="1:22" ht="11.25">
      <c r="A326" s="70" t="s">
        <v>520</v>
      </c>
      <c r="B326" s="70" t="s">
        <v>1098</v>
      </c>
      <c r="C326" s="71">
        <v>199193</v>
      </c>
      <c r="D326" s="71">
        <v>1</v>
      </c>
      <c r="E326" s="72">
        <v>195056888</v>
      </c>
      <c r="F326" s="117">
        <v>213318421</v>
      </c>
      <c r="G326" s="72"/>
      <c r="H326" s="72"/>
      <c r="I326" s="72">
        <v>22453915</v>
      </c>
      <c r="J326" s="72"/>
      <c r="K326" s="72"/>
      <c r="L326" s="72"/>
      <c r="M326" s="72"/>
      <c r="N326" s="72"/>
      <c r="O326" s="72"/>
      <c r="P326" s="72"/>
      <c r="Q326" s="72"/>
      <c r="R326" s="100">
        <v>195056.888</v>
      </c>
      <c r="S326" s="100">
        <v>213318.421</v>
      </c>
      <c r="T326" s="100">
        <v>22453.915</v>
      </c>
      <c r="U326" s="100"/>
      <c r="V326" s="3"/>
    </row>
    <row r="327" spans="1:22" ht="11.25">
      <c r="A327" s="70" t="s">
        <v>520</v>
      </c>
      <c r="B327" s="70" t="s">
        <v>1099</v>
      </c>
      <c r="C327" s="71">
        <v>199120</v>
      </c>
      <c r="D327" s="71">
        <v>1</v>
      </c>
      <c r="E327" s="72">
        <v>164448326</v>
      </c>
      <c r="F327" s="117">
        <v>180233329</v>
      </c>
      <c r="G327" s="72"/>
      <c r="H327" s="72"/>
      <c r="I327" s="72"/>
      <c r="J327" s="72">
        <v>148763815</v>
      </c>
      <c r="K327" s="72"/>
      <c r="L327" s="72"/>
      <c r="M327" s="72"/>
      <c r="N327" s="72"/>
      <c r="O327" s="72"/>
      <c r="P327" s="72"/>
      <c r="Q327" s="72"/>
      <c r="R327" s="100">
        <v>164448.326</v>
      </c>
      <c r="S327" s="100">
        <v>180233.329</v>
      </c>
      <c r="T327" s="100">
        <v>148763.815</v>
      </c>
      <c r="U327" s="100"/>
      <c r="V327" s="3"/>
    </row>
    <row r="328" spans="1:22" ht="11.25">
      <c r="A328" s="70" t="s">
        <v>520</v>
      </c>
      <c r="B328" s="70" t="s">
        <v>523</v>
      </c>
      <c r="C328" s="71">
        <v>199148</v>
      </c>
      <c r="D328" s="71">
        <v>2</v>
      </c>
      <c r="E328" s="72">
        <v>74037790</v>
      </c>
      <c r="F328" s="117">
        <v>81260197</v>
      </c>
      <c r="G328" s="72"/>
      <c r="H328" s="72"/>
      <c r="I328" s="72"/>
      <c r="J328" s="72"/>
      <c r="K328" s="72"/>
      <c r="L328" s="72"/>
      <c r="M328" s="72"/>
      <c r="N328" s="72"/>
      <c r="O328" s="72"/>
      <c r="P328" s="72"/>
      <c r="Q328" s="72"/>
      <c r="R328" s="100">
        <v>74037.79</v>
      </c>
      <c r="S328" s="100">
        <v>81260.197</v>
      </c>
      <c r="T328" s="100"/>
      <c r="U328" s="100"/>
      <c r="V328" s="3"/>
    </row>
    <row r="329" spans="1:22" ht="11.25">
      <c r="A329" s="70" t="s">
        <v>520</v>
      </c>
      <c r="B329" s="70" t="s">
        <v>1100</v>
      </c>
      <c r="C329" s="71">
        <v>197869</v>
      </c>
      <c r="D329" s="71">
        <v>3</v>
      </c>
      <c r="E329" s="72">
        <v>68052943</v>
      </c>
      <c r="F329" s="117">
        <v>74367498</v>
      </c>
      <c r="G329" s="72"/>
      <c r="H329" s="72"/>
      <c r="I329" s="72"/>
      <c r="J329" s="72"/>
      <c r="K329" s="72"/>
      <c r="L329" s="72"/>
      <c r="M329" s="72"/>
      <c r="N329" s="72"/>
      <c r="O329" s="72"/>
      <c r="P329" s="72"/>
      <c r="Q329" s="72"/>
      <c r="R329" s="100">
        <v>68052.943</v>
      </c>
      <c r="S329" s="100">
        <v>74367.498</v>
      </c>
      <c r="T329" s="100"/>
      <c r="U329" s="100"/>
      <c r="V329" s="3"/>
    </row>
    <row r="330" spans="1:22" ht="11.25">
      <c r="A330" s="70" t="s">
        <v>520</v>
      </c>
      <c r="B330" s="70" t="s">
        <v>1101</v>
      </c>
      <c r="C330" s="71">
        <v>198464</v>
      </c>
      <c r="D330" s="71">
        <v>3</v>
      </c>
      <c r="E330" s="72">
        <v>94114882</v>
      </c>
      <c r="F330" s="117">
        <v>104432749</v>
      </c>
      <c r="G330" s="72"/>
      <c r="H330" s="72"/>
      <c r="I330" s="72"/>
      <c r="J330" s="72">
        <v>45379364</v>
      </c>
      <c r="K330" s="72"/>
      <c r="L330" s="72"/>
      <c r="M330" s="72"/>
      <c r="N330" s="72"/>
      <c r="O330" s="72"/>
      <c r="P330" s="72"/>
      <c r="Q330" s="72"/>
      <c r="R330" s="100">
        <v>94114.882</v>
      </c>
      <c r="S330" s="100">
        <v>104432.749</v>
      </c>
      <c r="T330" s="100">
        <v>45379.364</v>
      </c>
      <c r="U330" s="100"/>
      <c r="V330" s="3"/>
    </row>
    <row r="331" spans="1:22" ht="11.25">
      <c r="A331" s="70" t="s">
        <v>520</v>
      </c>
      <c r="B331" s="70" t="s">
        <v>1102</v>
      </c>
      <c r="C331" s="71">
        <v>199102</v>
      </c>
      <c r="D331" s="71">
        <v>3</v>
      </c>
      <c r="E331" s="72">
        <v>51536452</v>
      </c>
      <c r="F331" s="117">
        <v>56271498</v>
      </c>
      <c r="G331" s="72"/>
      <c r="H331" s="72"/>
      <c r="I331" s="72"/>
      <c r="J331" s="72"/>
      <c r="K331" s="72"/>
      <c r="L331" s="72"/>
      <c r="M331" s="72"/>
      <c r="N331" s="72"/>
      <c r="O331" s="72"/>
      <c r="P331" s="72"/>
      <c r="Q331" s="72"/>
      <c r="R331" s="100">
        <v>51536.452</v>
      </c>
      <c r="S331" s="100">
        <v>56271.498</v>
      </c>
      <c r="T331" s="100"/>
      <c r="U331" s="100"/>
      <c r="V331" s="3"/>
    </row>
    <row r="332" spans="1:22" ht="11.25">
      <c r="A332" s="70" t="s">
        <v>520</v>
      </c>
      <c r="B332" s="70" t="s">
        <v>1103</v>
      </c>
      <c r="C332" s="71">
        <v>199157</v>
      </c>
      <c r="D332" s="71">
        <v>3</v>
      </c>
      <c r="E332" s="72">
        <v>36150625</v>
      </c>
      <c r="F332" s="117">
        <v>40945780</v>
      </c>
      <c r="G332" s="72"/>
      <c r="H332" s="72"/>
      <c r="I332" s="72"/>
      <c r="J332" s="72"/>
      <c r="K332" s="72"/>
      <c r="L332" s="72"/>
      <c r="M332" s="72"/>
      <c r="N332" s="72"/>
      <c r="O332" s="72"/>
      <c r="P332" s="72"/>
      <c r="Q332" s="72"/>
      <c r="R332" s="100">
        <v>36150.625</v>
      </c>
      <c r="S332" s="100">
        <v>40945.78</v>
      </c>
      <c r="T332" s="100"/>
      <c r="U332" s="100"/>
      <c r="V332" s="3"/>
    </row>
    <row r="333" spans="1:22" ht="11.25">
      <c r="A333" s="70" t="s">
        <v>520</v>
      </c>
      <c r="B333" s="70" t="s">
        <v>528</v>
      </c>
      <c r="C333" s="71">
        <v>199139</v>
      </c>
      <c r="D333" s="71">
        <v>3</v>
      </c>
      <c r="E333" s="72">
        <v>76583739</v>
      </c>
      <c r="F333" s="117">
        <v>85388556</v>
      </c>
      <c r="G333" s="72"/>
      <c r="H333" s="72"/>
      <c r="I333" s="72"/>
      <c r="J333" s="72"/>
      <c r="K333" s="72"/>
      <c r="L333" s="72"/>
      <c r="M333" s="72"/>
      <c r="N333" s="72"/>
      <c r="O333" s="72"/>
      <c r="P333" s="72"/>
      <c r="Q333" s="72"/>
      <c r="R333" s="100">
        <v>76583.739</v>
      </c>
      <c r="S333" s="100">
        <v>85388.556</v>
      </c>
      <c r="T333" s="100"/>
      <c r="U333" s="100"/>
      <c r="V333" s="3"/>
    </row>
    <row r="334" spans="1:22" ht="11.25">
      <c r="A334" s="70" t="s">
        <v>520</v>
      </c>
      <c r="B334" s="70" t="s">
        <v>1104</v>
      </c>
      <c r="C334" s="71">
        <v>200004</v>
      </c>
      <c r="D334" s="71">
        <v>3</v>
      </c>
      <c r="E334" s="72">
        <v>41421369</v>
      </c>
      <c r="F334" s="117">
        <v>44436916</v>
      </c>
      <c r="G334" s="72"/>
      <c r="H334" s="72"/>
      <c r="I334" s="72"/>
      <c r="J334" s="72"/>
      <c r="K334" s="72"/>
      <c r="L334" s="72"/>
      <c r="M334" s="72"/>
      <c r="N334" s="72"/>
      <c r="O334" s="72"/>
      <c r="P334" s="72"/>
      <c r="Q334" s="72"/>
      <c r="R334" s="100">
        <v>41421.369</v>
      </c>
      <c r="S334" s="100">
        <v>44436.916</v>
      </c>
      <c r="T334" s="100"/>
      <c r="U334" s="100"/>
      <c r="V334" s="3"/>
    </row>
    <row r="335" spans="1:22" ht="11.25">
      <c r="A335" s="70" t="s">
        <v>520</v>
      </c>
      <c r="B335" s="70" t="s">
        <v>1105</v>
      </c>
      <c r="C335" s="71">
        <v>198543</v>
      </c>
      <c r="D335" s="71">
        <v>4</v>
      </c>
      <c r="E335" s="72">
        <v>24837142</v>
      </c>
      <c r="F335" s="117">
        <v>26816023</v>
      </c>
      <c r="G335" s="72"/>
      <c r="H335" s="72"/>
      <c r="I335" s="72"/>
      <c r="J335" s="72"/>
      <c r="K335" s="72"/>
      <c r="L335" s="72"/>
      <c r="M335" s="72"/>
      <c r="N335" s="72"/>
      <c r="O335" s="72"/>
      <c r="P335" s="72"/>
      <c r="Q335" s="72"/>
      <c r="R335" s="100">
        <v>24837.142</v>
      </c>
      <c r="S335" s="100">
        <v>26816.023</v>
      </c>
      <c r="T335" s="100"/>
      <c r="U335" s="100"/>
      <c r="V335" s="3"/>
    </row>
    <row r="336" spans="1:22" ht="11.25">
      <c r="A336" s="70" t="s">
        <v>520</v>
      </c>
      <c r="B336" s="70" t="s">
        <v>531</v>
      </c>
      <c r="C336" s="71">
        <v>199218</v>
      </c>
      <c r="D336" s="71">
        <v>4</v>
      </c>
      <c r="E336" s="72">
        <v>45824857</v>
      </c>
      <c r="F336" s="117">
        <v>50900876</v>
      </c>
      <c r="G336" s="72"/>
      <c r="H336" s="72"/>
      <c r="I336" s="72"/>
      <c r="J336" s="72"/>
      <c r="K336" s="72"/>
      <c r="L336" s="72"/>
      <c r="M336" s="72"/>
      <c r="N336" s="72"/>
      <c r="O336" s="72"/>
      <c r="P336" s="72"/>
      <c r="Q336" s="72"/>
      <c r="R336" s="100">
        <v>45824.857</v>
      </c>
      <c r="S336" s="100">
        <v>50900.876</v>
      </c>
      <c r="T336" s="100"/>
      <c r="U336" s="100"/>
      <c r="V336" s="3"/>
    </row>
    <row r="337" spans="1:22" ht="11.25">
      <c r="A337" s="70" t="s">
        <v>520</v>
      </c>
      <c r="B337" s="70" t="s">
        <v>532</v>
      </c>
      <c r="C337" s="71">
        <v>199281</v>
      </c>
      <c r="D337" s="71">
        <v>5</v>
      </c>
      <c r="E337" s="72">
        <v>20079333</v>
      </c>
      <c r="F337" s="117">
        <v>21768156</v>
      </c>
      <c r="G337" s="72"/>
      <c r="H337" s="72"/>
      <c r="I337" s="72"/>
      <c r="J337" s="72"/>
      <c r="K337" s="72"/>
      <c r="L337" s="72"/>
      <c r="M337" s="72"/>
      <c r="N337" s="72"/>
      <c r="O337" s="72"/>
      <c r="P337" s="72"/>
      <c r="Q337" s="72"/>
      <c r="R337" s="100">
        <v>20079.333</v>
      </c>
      <c r="S337" s="100">
        <v>21768.156</v>
      </c>
      <c r="T337" s="100"/>
      <c r="U337" s="100"/>
      <c r="V337" s="3"/>
    </row>
    <row r="338" spans="1:22" ht="11.25">
      <c r="A338" s="70" t="s">
        <v>520</v>
      </c>
      <c r="B338" s="70" t="s">
        <v>1106</v>
      </c>
      <c r="C338" s="71">
        <v>198507</v>
      </c>
      <c r="D338" s="71">
        <v>6</v>
      </c>
      <c r="E338" s="72">
        <v>18150916</v>
      </c>
      <c r="F338" s="117">
        <v>19766420</v>
      </c>
      <c r="G338" s="72"/>
      <c r="H338" s="72"/>
      <c r="I338" s="72"/>
      <c r="J338" s="72"/>
      <c r="K338" s="72"/>
      <c r="L338" s="72"/>
      <c r="M338" s="72"/>
      <c r="N338" s="72"/>
      <c r="O338" s="72"/>
      <c r="P338" s="72"/>
      <c r="Q338" s="72"/>
      <c r="R338" s="100">
        <v>18150.916</v>
      </c>
      <c r="S338" s="100">
        <v>19766.42</v>
      </c>
      <c r="T338" s="100"/>
      <c r="U338" s="100"/>
      <c r="V338" s="3"/>
    </row>
    <row r="339" spans="1:22" ht="11.25">
      <c r="A339" s="70" t="s">
        <v>520</v>
      </c>
      <c r="B339" s="70" t="s">
        <v>534</v>
      </c>
      <c r="C339" s="71">
        <v>199111</v>
      </c>
      <c r="D339" s="71">
        <v>6</v>
      </c>
      <c r="E339" s="72">
        <v>19619429</v>
      </c>
      <c r="F339" s="117">
        <v>20973411</v>
      </c>
      <c r="G339" s="72"/>
      <c r="H339" s="72"/>
      <c r="I339" s="72"/>
      <c r="J339" s="72"/>
      <c r="K339" s="72"/>
      <c r="L339" s="72"/>
      <c r="M339" s="72"/>
      <c r="N339" s="72"/>
      <c r="O339" s="72"/>
      <c r="P339" s="72"/>
      <c r="Q339" s="72"/>
      <c r="R339" s="100">
        <v>19619.429</v>
      </c>
      <c r="S339" s="100">
        <v>20973.411</v>
      </c>
      <c r="T339" s="100"/>
      <c r="U339" s="100"/>
      <c r="V339" s="3"/>
    </row>
    <row r="340" spans="1:22" ht="11.25">
      <c r="A340" s="70" t="s">
        <v>520</v>
      </c>
      <c r="B340" s="70" t="s">
        <v>1107</v>
      </c>
      <c r="C340" s="71">
        <v>199999</v>
      </c>
      <c r="D340" s="71">
        <v>6</v>
      </c>
      <c r="E340" s="72">
        <v>22203636</v>
      </c>
      <c r="F340" s="117">
        <v>24901135</v>
      </c>
      <c r="G340" s="72"/>
      <c r="H340" s="72"/>
      <c r="I340" s="72"/>
      <c r="J340" s="72"/>
      <c r="K340" s="72"/>
      <c r="L340" s="72"/>
      <c r="M340" s="72"/>
      <c r="N340" s="72"/>
      <c r="O340" s="72"/>
      <c r="P340" s="72"/>
      <c r="Q340" s="72"/>
      <c r="R340" s="100">
        <v>22203.636</v>
      </c>
      <c r="S340" s="100">
        <v>24901.135</v>
      </c>
      <c r="T340" s="100"/>
      <c r="U340" s="100"/>
      <c r="V340" s="3"/>
    </row>
    <row r="341" spans="1:22" ht="11.25">
      <c r="A341" s="70" t="s">
        <v>520</v>
      </c>
      <c r="B341" s="70" t="s">
        <v>1108</v>
      </c>
      <c r="C341" s="71"/>
      <c r="D341" s="71">
        <v>7</v>
      </c>
      <c r="E341" s="72">
        <v>392213173</v>
      </c>
      <c r="F341" s="117">
        <v>425685763</v>
      </c>
      <c r="G341" s="72">
        <v>106586000</v>
      </c>
      <c r="H341" s="72">
        <v>102766427</v>
      </c>
      <c r="I341" s="72"/>
      <c r="J341" s="72"/>
      <c r="K341" s="72"/>
      <c r="L341" s="72"/>
      <c r="M341" s="72"/>
      <c r="N341" s="72"/>
      <c r="O341" s="72"/>
      <c r="P341" s="72"/>
      <c r="Q341" s="72"/>
      <c r="R341" s="100">
        <v>498799.173</v>
      </c>
      <c r="S341" s="100">
        <v>528452.19</v>
      </c>
      <c r="T341" s="100"/>
      <c r="U341" s="100"/>
      <c r="V341" s="3"/>
    </row>
    <row r="342" spans="1:22" ht="11.25">
      <c r="A342" s="70" t="s">
        <v>520</v>
      </c>
      <c r="B342" s="70" t="s">
        <v>536</v>
      </c>
      <c r="C342" s="71">
        <v>199184</v>
      </c>
      <c r="D342" s="71">
        <v>9</v>
      </c>
      <c r="E342" s="72">
        <v>12719094</v>
      </c>
      <c r="F342" s="117">
        <v>13946666</v>
      </c>
      <c r="G342" s="72"/>
      <c r="H342" s="72"/>
      <c r="I342" s="72"/>
      <c r="J342" s="72"/>
      <c r="K342" s="72"/>
      <c r="L342" s="72"/>
      <c r="M342" s="72"/>
      <c r="N342" s="72"/>
      <c r="O342" s="72"/>
      <c r="P342" s="72"/>
      <c r="Q342" s="72"/>
      <c r="R342" s="100">
        <v>12719.094</v>
      </c>
      <c r="S342" s="100">
        <v>13946.666</v>
      </c>
      <c r="T342" s="100"/>
      <c r="U342" s="100"/>
      <c r="V342" s="3"/>
    </row>
    <row r="343" spans="1:22" ht="11.25">
      <c r="A343" s="70" t="s">
        <v>595</v>
      </c>
      <c r="B343" s="70" t="s">
        <v>537</v>
      </c>
      <c r="C343" s="71"/>
      <c r="D343" s="71">
        <v>1</v>
      </c>
      <c r="E343" s="72">
        <v>100595216</v>
      </c>
      <c r="F343" s="117">
        <v>107097524</v>
      </c>
      <c r="G343" s="72"/>
      <c r="H343" s="72"/>
      <c r="I343" s="72"/>
      <c r="J343" s="72"/>
      <c r="K343" s="72"/>
      <c r="L343" s="72"/>
      <c r="M343" s="72"/>
      <c r="N343" s="72"/>
      <c r="O343" s="72"/>
      <c r="P343" s="72"/>
      <c r="Q343" s="72"/>
      <c r="R343" s="100">
        <v>100595.216</v>
      </c>
      <c r="S343" s="100">
        <v>107097.524</v>
      </c>
      <c r="T343" s="100"/>
      <c r="U343" s="100"/>
      <c r="V343" s="3"/>
    </row>
    <row r="344" spans="1:22" ht="11.25">
      <c r="A344" s="70" t="s">
        <v>595</v>
      </c>
      <c r="B344" s="70" t="s">
        <v>539</v>
      </c>
      <c r="C344" s="71"/>
      <c r="D344" s="71">
        <v>1</v>
      </c>
      <c r="E344" s="72">
        <v>104160026</v>
      </c>
      <c r="F344" s="117">
        <v>113242281</v>
      </c>
      <c r="G344" s="72"/>
      <c r="H344" s="72"/>
      <c r="I344" s="72"/>
      <c r="J344" s="72"/>
      <c r="K344" s="72"/>
      <c r="L344" s="72"/>
      <c r="M344" s="72"/>
      <c r="N344" s="72"/>
      <c r="O344" s="72"/>
      <c r="P344" s="72"/>
      <c r="Q344" s="72"/>
      <c r="R344" s="100">
        <v>104160.026</v>
      </c>
      <c r="S344" s="100">
        <v>113242.281</v>
      </c>
      <c r="T344" s="100"/>
      <c r="U344" s="100"/>
      <c r="V344" s="3"/>
    </row>
    <row r="345" spans="1:22" ht="11.25">
      <c r="A345" s="70" t="s">
        <v>595</v>
      </c>
      <c r="B345" s="70" t="s">
        <v>541</v>
      </c>
      <c r="C345" s="71"/>
      <c r="D345" s="71">
        <v>3</v>
      </c>
      <c r="E345" s="72">
        <v>37722825</v>
      </c>
      <c r="F345" s="117">
        <v>41370248</v>
      </c>
      <c r="G345" s="72"/>
      <c r="H345" s="72"/>
      <c r="I345" s="72"/>
      <c r="J345" s="72"/>
      <c r="K345" s="72"/>
      <c r="L345" s="72"/>
      <c r="M345" s="72"/>
      <c r="N345" s="72"/>
      <c r="O345" s="72"/>
      <c r="P345" s="72"/>
      <c r="Q345" s="72"/>
      <c r="R345" s="100">
        <v>37722.825</v>
      </c>
      <c r="S345" s="100">
        <v>41370.248</v>
      </c>
      <c r="T345" s="100"/>
      <c r="U345" s="100"/>
      <c r="V345" s="3"/>
    </row>
    <row r="346" spans="1:22" ht="11.25">
      <c r="A346" s="70" t="s">
        <v>595</v>
      </c>
      <c r="B346" s="70" t="s">
        <v>543</v>
      </c>
      <c r="C346" s="71"/>
      <c r="D346" s="71">
        <v>4</v>
      </c>
      <c r="E346" s="72">
        <v>25507840</v>
      </c>
      <c r="F346" s="117">
        <v>29376922</v>
      </c>
      <c r="G346" s="72"/>
      <c r="H346" s="72"/>
      <c r="I346" s="72"/>
      <c r="J346" s="72"/>
      <c r="K346" s="72"/>
      <c r="L346" s="72"/>
      <c r="M346" s="72"/>
      <c r="N346" s="72"/>
      <c r="O346" s="72"/>
      <c r="P346" s="72"/>
      <c r="Q346" s="72"/>
      <c r="R346" s="100">
        <v>25507.84</v>
      </c>
      <c r="S346" s="100">
        <v>29376.922</v>
      </c>
      <c r="T346" s="100"/>
      <c r="U346" s="100"/>
      <c r="V346" s="3"/>
    </row>
    <row r="347" spans="1:22" ht="11.25">
      <c r="A347" s="70" t="s">
        <v>595</v>
      </c>
      <c r="B347" s="70" t="s">
        <v>545</v>
      </c>
      <c r="C347" s="71"/>
      <c r="D347" s="71">
        <v>4</v>
      </c>
      <c r="E347" s="72">
        <v>18382106</v>
      </c>
      <c r="F347" s="117">
        <v>19628477</v>
      </c>
      <c r="G347" s="72"/>
      <c r="H347" s="72"/>
      <c r="I347" s="72"/>
      <c r="J347" s="72"/>
      <c r="K347" s="72"/>
      <c r="L347" s="72"/>
      <c r="M347" s="72"/>
      <c r="N347" s="72"/>
      <c r="O347" s="72"/>
      <c r="P347" s="72"/>
      <c r="Q347" s="72"/>
      <c r="R347" s="100">
        <v>18382.106</v>
      </c>
      <c r="S347" s="100">
        <v>19628.477</v>
      </c>
      <c r="T347" s="100"/>
      <c r="U347" s="100"/>
      <c r="V347" s="3"/>
    </row>
    <row r="348" spans="1:22" ht="11.25">
      <c r="A348" s="70" t="s">
        <v>595</v>
      </c>
      <c r="B348" s="70" t="s">
        <v>1109</v>
      </c>
      <c r="C348" s="71"/>
      <c r="D348" s="71">
        <v>5</v>
      </c>
      <c r="E348" s="72">
        <v>16658515</v>
      </c>
      <c r="F348" s="117">
        <v>17740274</v>
      </c>
      <c r="G348" s="72"/>
      <c r="H348" s="72"/>
      <c r="I348" s="72"/>
      <c r="J348" s="72"/>
      <c r="K348" s="72"/>
      <c r="L348" s="72"/>
      <c r="M348" s="72"/>
      <c r="N348" s="72"/>
      <c r="O348" s="72"/>
      <c r="P348" s="72"/>
      <c r="Q348" s="72"/>
      <c r="R348" s="100">
        <v>16658.515</v>
      </c>
      <c r="S348" s="100">
        <v>17740.274</v>
      </c>
      <c r="T348" s="100"/>
      <c r="U348" s="100"/>
      <c r="V348" s="3"/>
    </row>
    <row r="349" spans="1:22" ht="11.25">
      <c r="A349" s="70" t="s">
        <v>595</v>
      </c>
      <c r="B349" s="70" t="s">
        <v>1110</v>
      </c>
      <c r="C349" s="71"/>
      <c r="D349" s="71">
        <v>5</v>
      </c>
      <c r="E349" s="72">
        <v>13958120</v>
      </c>
      <c r="F349" s="117">
        <v>14937012</v>
      </c>
      <c r="G349" s="72"/>
      <c r="H349" s="72"/>
      <c r="I349" s="72"/>
      <c r="J349" s="72"/>
      <c r="K349" s="72"/>
      <c r="L349" s="72"/>
      <c r="M349" s="72"/>
      <c r="N349" s="72"/>
      <c r="O349" s="72"/>
      <c r="P349" s="72"/>
      <c r="Q349" s="72"/>
      <c r="R349" s="100">
        <v>13958.12</v>
      </c>
      <c r="S349" s="100">
        <v>14937.012</v>
      </c>
      <c r="T349" s="100"/>
      <c r="U349" s="100"/>
      <c r="V349" s="3"/>
    </row>
    <row r="350" spans="1:22" ht="11.25">
      <c r="A350" s="70" t="s">
        <v>595</v>
      </c>
      <c r="B350" s="70" t="s">
        <v>1111</v>
      </c>
      <c r="C350" s="71"/>
      <c r="D350" s="71">
        <v>5</v>
      </c>
      <c r="E350" s="72">
        <v>8222146</v>
      </c>
      <c r="F350" s="117">
        <v>8691111</v>
      </c>
      <c r="G350" s="72"/>
      <c r="H350" s="72"/>
      <c r="I350" s="72"/>
      <c r="J350" s="72"/>
      <c r="K350" s="72"/>
      <c r="L350" s="72"/>
      <c r="M350" s="72"/>
      <c r="N350" s="72"/>
      <c r="O350" s="72"/>
      <c r="P350" s="72"/>
      <c r="Q350" s="72"/>
      <c r="R350" s="100">
        <v>8222.146</v>
      </c>
      <c r="S350" s="100">
        <v>8691.111</v>
      </c>
      <c r="T350" s="100"/>
      <c r="U350" s="100"/>
      <c r="V350" s="3"/>
    </row>
    <row r="351" spans="1:22" ht="11.25">
      <c r="A351" s="70" t="s">
        <v>595</v>
      </c>
      <c r="B351" s="70" t="s">
        <v>1112</v>
      </c>
      <c r="C351" s="71"/>
      <c r="D351" s="71">
        <v>5</v>
      </c>
      <c r="E351" s="72">
        <v>13570490</v>
      </c>
      <c r="F351" s="117">
        <v>14430710</v>
      </c>
      <c r="G351" s="72"/>
      <c r="H351" s="72"/>
      <c r="I351" s="72"/>
      <c r="J351" s="72"/>
      <c r="K351" s="72"/>
      <c r="L351" s="72"/>
      <c r="M351" s="72"/>
      <c r="N351" s="72"/>
      <c r="O351" s="72"/>
      <c r="P351" s="72"/>
      <c r="Q351" s="72"/>
      <c r="R351" s="100">
        <v>13570.49</v>
      </c>
      <c r="S351" s="100">
        <v>14430.71</v>
      </c>
      <c r="T351" s="100"/>
      <c r="U351" s="100"/>
      <c r="V351" s="3"/>
    </row>
    <row r="352" spans="1:22" ht="11.25">
      <c r="A352" s="70" t="s">
        <v>595</v>
      </c>
      <c r="B352" s="70" t="s">
        <v>555</v>
      </c>
      <c r="C352" s="71"/>
      <c r="D352" s="71">
        <v>6</v>
      </c>
      <c r="E352" s="72">
        <v>9717731</v>
      </c>
      <c r="F352" s="117">
        <v>12786667</v>
      </c>
      <c r="G352" s="72"/>
      <c r="H352" s="72"/>
      <c r="I352" s="72"/>
      <c r="J352" s="72"/>
      <c r="K352" s="72"/>
      <c r="L352" s="72"/>
      <c r="M352" s="72"/>
      <c r="N352" s="72"/>
      <c r="O352" s="72"/>
      <c r="P352" s="72"/>
      <c r="Q352" s="72"/>
      <c r="R352" s="100">
        <v>9717.731</v>
      </c>
      <c r="S352" s="100">
        <v>12786.667</v>
      </c>
      <c r="T352" s="100"/>
      <c r="U352" s="100"/>
      <c r="V352" s="3"/>
    </row>
    <row r="353" spans="1:22" ht="11.25">
      <c r="A353" s="70" t="s">
        <v>595</v>
      </c>
      <c r="B353" s="70" t="s">
        <v>1113</v>
      </c>
      <c r="C353" s="71"/>
      <c r="D353" s="71">
        <v>6</v>
      </c>
      <c r="E353" s="72">
        <v>5417023</v>
      </c>
      <c r="F353" s="117">
        <v>5737507</v>
      </c>
      <c r="G353" s="72"/>
      <c r="H353" s="72"/>
      <c r="I353" s="72"/>
      <c r="J353" s="72"/>
      <c r="K353" s="72"/>
      <c r="L353" s="72"/>
      <c r="M353" s="72"/>
      <c r="N353" s="72"/>
      <c r="O353" s="72"/>
      <c r="P353" s="72"/>
      <c r="Q353" s="72"/>
      <c r="R353" s="100">
        <v>5417.023</v>
      </c>
      <c r="S353" s="100">
        <v>5737.507</v>
      </c>
      <c r="T353" s="100"/>
      <c r="U353" s="100"/>
      <c r="V353" s="3"/>
    </row>
    <row r="354" spans="1:22" ht="11.25">
      <c r="A354" s="70" t="s">
        <v>595</v>
      </c>
      <c r="B354" s="70" t="s">
        <v>559</v>
      </c>
      <c r="C354" s="71"/>
      <c r="D354" s="71">
        <v>6</v>
      </c>
      <c r="E354" s="72">
        <v>5674527</v>
      </c>
      <c r="F354" s="117">
        <v>6083523</v>
      </c>
      <c r="G354" s="72"/>
      <c r="H354" s="72"/>
      <c r="I354" s="72"/>
      <c r="J354" s="72"/>
      <c r="K354" s="72"/>
      <c r="L354" s="72"/>
      <c r="M354" s="72"/>
      <c r="N354" s="72"/>
      <c r="O354" s="72"/>
      <c r="P354" s="72"/>
      <c r="Q354" s="72"/>
      <c r="R354" s="100">
        <v>5674.527</v>
      </c>
      <c r="S354" s="100">
        <v>6083.523</v>
      </c>
      <c r="T354" s="100"/>
      <c r="U354" s="100"/>
      <c r="V354" s="3"/>
    </row>
    <row r="355" spans="1:22" ht="11.25">
      <c r="A355" s="70" t="s">
        <v>595</v>
      </c>
      <c r="B355" s="70" t="s">
        <v>561</v>
      </c>
      <c r="C355" s="71"/>
      <c r="D355" s="71">
        <v>7</v>
      </c>
      <c r="E355" s="72">
        <v>4026659</v>
      </c>
      <c r="F355" s="117">
        <v>4318246</v>
      </c>
      <c r="G355" s="72"/>
      <c r="H355" s="72"/>
      <c r="I355" s="72"/>
      <c r="J355" s="72"/>
      <c r="K355" s="72"/>
      <c r="L355" s="72"/>
      <c r="M355" s="72"/>
      <c r="N355" s="72"/>
      <c r="O355" s="72"/>
      <c r="P355" s="72"/>
      <c r="Q355" s="72"/>
      <c r="R355" s="100">
        <v>4026.659</v>
      </c>
      <c r="S355" s="100">
        <v>4318.246</v>
      </c>
      <c r="T355" s="100"/>
      <c r="U355" s="100"/>
      <c r="V355" s="3"/>
    </row>
    <row r="356" spans="1:22" ht="11.25">
      <c r="A356" s="70" t="s">
        <v>595</v>
      </c>
      <c r="B356" s="70" t="s">
        <v>1114</v>
      </c>
      <c r="C356" s="71"/>
      <c r="D356" s="71">
        <v>7</v>
      </c>
      <c r="E356" s="72">
        <v>5021395</v>
      </c>
      <c r="F356" s="117">
        <v>5386213</v>
      </c>
      <c r="G356" s="72"/>
      <c r="H356" s="72"/>
      <c r="I356" s="72"/>
      <c r="J356" s="72"/>
      <c r="K356" s="72"/>
      <c r="L356" s="72"/>
      <c r="M356" s="72"/>
      <c r="N356" s="72"/>
      <c r="O356" s="72"/>
      <c r="P356" s="72"/>
      <c r="Q356" s="72"/>
      <c r="R356" s="100">
        <v>5021.395</v>
      </c>
      <c r="S356" s="100">
        <v>5386.213</v>
      </c>
      <c r="T356" s="100"/>
      <c r="U356" s="100"/>
      <c r="V356" s="3"/>
    </row>
    <row r="357" spans="1:22" ht="11.25">
      <c r="A357" s="70" t="s">
        <v>595</v>
      </c>
      <c r="B357" s="70" t="s">
        <v>1115</v>
      </c>
      <c r="C357" s="71"/>
      <c r="D357" s="71">
        <v>7</v>
      </c>
      <c r="E357" s="72">
        <v>5146129</v>
      </c>
      <c r="F357" s="117">
        <v>5454293</v>
      </c>
      <c r="G357" s="72"/>
      <c r="H357" s="72"/>
      <c r="I357" s="72"/>
      <c r="J357" s="72"/>
      <c r="K357" s="72"/>
      <c r="L357" s="72"/>
      <c r="M357" s="72"/>
      <c r="N357" s="72"/>
      <c r="O357" s="72"/>
      <c r="P357" s="72"/>
      <c r="Q357" s="72"/>
      <c r="R357" s="100">
        <v>5146.129</v>
      </c>
      <c r="S357" s="100">
        <v>5454.293</v>
      </c>
      <c r="T357" s="100"/>
      <c r="U357" s="100"/>
      <c r="V357" s="3"/>
    </row>
    <row r="358" spans="1:22" ht="11.25">
      <c r="A358" s="70" t="s">
        <v>595</v>
      </c>
      <c r="B358" s="70" t="s">
        <v>1116</v>
      </c>
      <c r="C358" s="71"/>
      <c r="D358" s="71">
        <v>7</v>
      </c>
      <c r="E358" s="72">
        <v>3708498</v>
      </c>
      <c r="F358" s="117">
        <v>4012551</v>
      </c>
      <c r="G358" s="72"/>
      <c r="H358" s="72"/>
      <c r="I358" s="72"/>
      <c r="J358" s="72"/>
      <c r="K358" s="72"/>
      <c r="L358" s="72"/>
      <c r="M358" s="72"/>
      <c r="N358" s="72"/>
      <c r="O358" s="72"/>
      <c r="P358" s="72"/>
      <c r="Q358" s="72"/>
      <c r="R358" s="100">
        <v>3708.498</v>
      </c>
      <c r="S358" s="100">
        <v>4012.551</v>
      </c>
      <c r="T358" s="100"/>
      <c r="U358" s="100"/>
      <c r="V358" s="3"/>
    </row>
    <row r="359" spans="1:22" ht="11.25">
      <c r="A359" s="70" t="s">
        <v>595</v>
      </c>
      <c r="B359" s="70" t="s">
        <v>1117</v>
      </c>
      <c r="C359" s="71"/>
      <c r="D359" s="71">
        <v>7</v>
      </c>
      <c r="E359" s="72">
        <v>7626236</v>
      </c>
      <c r="F359" s="117">
        <v>8056270</v>
      </c>
      <c r="G359" s="72"/>
      <c r="H359" s="72"/>
      <c r="I359" s="72"/>
      <c r="J359" s="72"/>
      <c r="K359" s="72"/>
      <c r="L359" s="72"/>
      <c r="M359" s="72"/>
      <c r="N359" s="72"/>
      <c r="O359" s="72"/>
      <c r="P359" s="72"/>
      <c r="Q359" s="72"/>
      <c r="R359" s="100">
        <v>7626.236</v>
      </c>
      <c r="S359" s="100">
        <v>8056.27</v>
      </c>
      <c r="T359" s="100"/>
      <c r="U359" s="100"/>
      <c r="V359" s="3"/>
    </row>
    <row r="360" spans="1:22" ht="11.25">
      <c r="A360" s="70" t="s">
        <v>595</v>
      </c>
      <c r="B360" s="70" t="s">
        <v>1118</v>
      </c>
      <c r="C360" s="71"/>
      <c r="D360" s="71">
        <v>7</v>
      </c>
      <c r="E360" s="72">
        <v>4542793</v>
      </c>
      <c r="F360" s="117">
        <v>4891056</v>
      </c>
      <c r="G360" s="72"/>
      <c r="H360" s="72"/>
      <c r="I360" s="72"/>
      <c r="J360" s="72"/>
      <c r="K360" s="72"/>
      <c r="L360" s="72"/>
      <c r="M360" s="72"/>
      <c r="N360" s="72"/>
      <c r="O360" s="72"/>
      <c r="P360" s="72"/>
      <c r="Q360" s="72"/>
      <c r="R360" s="100">
        <v>4542.793</v>
      </c>
      <c r="S360" s="100">
        <v>4891.056</v>
      </c>
      <c r="T360" s="100"/>
      <c r="U360" s="100"/>
      <c r="V360" s="3"/>
    </row>
    <row r="361" spans="1:22" ht="11.25">
      <c r="A361" s="70" t="s">
        <v>595</v>
      </c>
      <c r="B361" s="70" t="s">
        <v>1119</v>
      </c>
      <c r="C361" s="71"/>
      <c r="D361" s="71">
        <v>7</v>
      </c>
      <c r="E361" s="72">
        <v>14647554</v>
      </c>
      <c r="F361" s="117">
        <v>16100385</v>
      </c>
      <c r="G361" s="72">
        <v>1980000</v>
      </c>
      <c r="H361" s="72">
        <v>1850000</v>
      </c>
      <c r="I361" s="72"/>
      <c r="J361" s="72"/>
      <c r="K361" s="72"/>
      <c r="L361" s="72"/>
      <c r="M361" s="72"/>
      <c r="N361" s="72"/>
      <c r="O361" s="72"/>
      <c r="P361" s="72"/>
      <c r="Q361" s="72"/>
      <c r="R361" s="100">
        <v>16627.554</v>
      </c>
      <c r="S361" s="100">
        <v>17950.385</v>
      </c>
      <c r="T361" s="100"/>
      <c r="U361" s="100"/>
      <c r="V361" s="3"/>
    </row>
    <row r="362" spans="1:22" ht="11.25">
      <c r="A362" s="70" t="s">
        <v>595</v>
      </c>
      <c r="B362" s="70" t="s">
        <v>1120</v>
      </c>
      <c r="C362" s="71"/>
      <c r="D362" s="71">
        <v>7</v>
      </c>
      <c r="E362" s="72">
        <v>7394320</v>
      </c>
      <c r="F362" s="117">
        <v>7996327</v>
      </c>
      <c r="G362" s="72"/>
      <c r="H362" s="72"/>
      <c r="I362" s="72"/>
      <c r="J362" s="72"/>
      <c r="K362" s="72"/>
      <c r="L362" s="72"/>
      <c r="M362" s="72"/>
      <c r="N362" s="72"/>
      <c r="O362" s="72"/>
      <c r="P362" s="72"/>
      <c r="Q362" s="72"/>
      <c r="R362" s="100">
        <v>7394.32</v>
      </c>
      <c r="S362" s="100">
        <v>7996.327</v>
      </c>
      <c r="T362" s="100"/>
      <c r="U362" s="100"/>
      <c r="V362" s="3"/>
    </row>
    <row r="363" spans="1:22" ht="11.25">
      <c r="A363" s="70" t="s">
        <v>595</v>
      </c>
      <c r="B363" s="70" t="s">
        <v>1121</v>
      </c>
      <c r="C363" s="71"/>
      <c r="D363" s="71">
        <v>7</v>
      </c>
      <c r="E363" s="72">
        <v>12464819</v>
      </c>
      <c r="F363" s="117">
        <v>13144981</v>
      </c>
      <c r="G363" s="72"/>
      <c r="H363" s="72"/>
      <c r="I363" s="72"/>
      <c r="J363" s="72"/>
      <c r="K363" s="72"/>
      <c r="L363" s="72"/>
      <c r="M363" s="72"/>
      <c r="N363" s="72"/>
      <c r="O363" s="72"/>
      <c r="P363" s="72"/>
      <c r="Q363" s="72"/>
      <c r="R363" s="100">
        <v>12464.819</v>
      </c>
      <c r="S363" s="100">
        <v>13144.981</v>
      </c>
      <c r="T363" s="100"/>
      <c r="U363" s="100"/>
      <c r="V363" s="3"/>
    </row>
    <row r="364" spans="1:22" ht="11.25">
      <c r="A364" s="70" t="s">
        <v>595</v>
      </c>
      <c r="B364" s="70" t="s">
        <v>579</v>
      </c>
      <c r="C364" s="71"/>
      <c r="D364" s="71">
        <v>7</v>
      </c>
      <c r="E364" s="72">
        <v>3367241</v>
      </c>
      <c r="F364" s="117">
        <v>3639951</v>
      </c>
      <c r="G364" s="72"/>
      <c r="H364" s="72"/>
      <c r="I364" s="72"/>
      <c r="J364" s="72"/>
      <c r="K364" s="72"/>
      <c r="L364" s="72"/>
      <c r="M364" s="72"/>
      <c r="N364" s="72"/>
      <c r="O364" s="72"/>
      <c r="P364" s="72"/>
      <c r="Q364" s="72"/>
      <c r="R364" s="100">
        <v>3367.241</v>
      </c>
      <c r="S364" s="100">
        <v>3639.951</v>
      </c>
      <c r="T364" s="100"/>
      <c r="U364" s="100"/>
      <c r="V364" s="3"/>
    </row>
    <row r="365" spans="1:22" ht="11.25">
      <c r="A365" s="70" t="s">
        <v>595</v>
      </c>
      <c r="B365" s="70" t="s">
        <v>1122</v>
      </c>
      <c r="C365" s="71"/>
      <c r="D365" s="71">
        <v>7</v>
      </c>
      <c r="E365" s="72">
        <v>7626831</v>
      </c>
      <c r="F365" s="117">
        <v>8059392</v>
      </c>
      <c r="G365" s="72"/>
      <c r="H365" s="72"/>
      <c r="I365" s="72"/>
      <c r="J365" s="72"/>
      <c r="K365" s="72"/>
      <c r="L365" s="72"/>
      <c r="M365" s="72"/>
      <c r="N365" s="72"/>
      <c r="O365" s="72"/>
      <c r="P365" s="72"/>
      <c r="Q365" s="72"/>
      <c r="R365" s="100">
        <v>7626.831</v>
      </c>
      <c r="S365" s="100">
        <f>+F365/1000</f>
        <v>8059.392</v>
      </c>
      <c r="T365" s="100"/>
      <c r="U365" s="100"/>
      <c r="V365" s="3"/>
    </row>
    <row r="366" spans="1:22" ht="11.25">
      <c r="A366" s="70" t="s">
        <v>595</v>
      </c>
      <c r="B366" s="70" t="s">
        <v>1123</v>
      </c>
      <c r="C366" s="71"/>
      <c r="D366" s="71">
        <v>7</v>
      </c>
      <c r="E366" s="72">
        <v>17495046</v>
      </c>
      <c r="F366" s="117">
        <v>18498809</v>
      </c>
      <c r="G366" s="72">
        <v>3000000</v>
      </c>
      <c r="H366" s="72">
        <v>2900000</v>
      </c>
      <c r="I366" s="72"/>
      <c r="J366" s="72"/>
      <c r="K366" s="72"/>
      <c r="L366" s="72"/>
      <c r="M366" s="72"/>
      <c r="N366" s="72"/>
      <c r="O366" s="72"/>
      <c r="P366" s="72"/>
      <c r="Q366" s="72"/>
      <c r="R366" s="100">
        <v>20495.046</v>
      </c>
      <c r="S366" s="100">
        <v>21398.809</v>
      </c>
      <c r="T366" s="100"/>
      <c r="U366" s="100"/>
      <c r="V366" s="3"/>
    </row>
    <row r="367" spans="1:22" ht="11.25">
      <c r="A367" s="70" t="s">
        <v>595</v>
      </c>
      <c r="B367" s="70" t="s">
        <v>1124</v>
      </c>
      <c r="C367" s="71"/>
      <c r="D367" s="71">
        <v>7</v>
      </c>
      <c r="E367" s="72">
        <v>3625357</v>
      </c>
      <c r="F367" s="117">
        <v>3868339</v>
      </c>
      <c r="G367" s="72"/>
      <c r="H367" s="72"/>
      <c r="I367" s="72"/>
      <c r="J367" s="72"/>
      <c r="K367" s="72"/>
      <c r="L367" s="72"/>
      <c r="M367" s="72"/>
      <c r="N367" s="72"/>
      <c r="O367" s="72"/>
      <c r="P367" s="72"/>
      <c r="Q367" s="72"/>
      <c r="R367" s="100">
        <v>3625.357</v>
      </c>
      <c r="S367" s="100">
        <v>3868.339</v>
      </c>
      <c r="T367" s="100"/>
      <c r="U367" s="100"/>
      <c r="V367" s="3"/>
    </row>
    <row r="368" spans="1:22" ht="11.25">
      <c r="A368" s="70" t="s">
        <v>595</v>
      </c>
      <c r="B368" s="70" t="s">
        <v>1125</v>
      </c>
      <c r="C368" s="71"/>
      <c r="D368" s="71">
        <v>7</v>
      </c>
      <c r="E368" s="72">
        <v>26413822</v>
      </c>
      <c r="F368" s="117">
        <v>28587072</v>
      </c>
      <c r="G368" s="72">
        <v>16732150</v>
      </c>
      <c r="H368" s="72">
        <v>17377743</v>
      </c>
      <c r="I368" s="72"/>
      <c r="J368" s="72"/>
      <c r="K368" s="72"/>
      <c r="L368" s="72"/>
      <c r="M368" s="72"/>
      <c r="N368" s="72"/>
      <c r="O368" s="72"/>
      <c r="P368" s="72"/>
      <c r="Q368" s="72"/>
      <c r="R368" s="100">
        <v>43145.972</v>
      </c>
      <c r="S368" s="100">
        <v>45964.815</v>
      </c>
      <c r="T368" s="100"/>
      <c r="U368" s="100"/>
      <c r="V368" s="3"/>
    </row>
    <row r="369" spans="1:22" ht="11.25">
      <c r="A369" s="70" t="s">
        <v>595</v>
      </c>
      <c r="B369" s="70" t="s">
        <v>1126</v>
      </c>
      <c r="C369" s="71"/>
      <c r="D369" s="71">
        <v>7</v>
      </c>
      <c r="E369" s="72">
        <v>3861530</v>
      </c>
      <c r="F369" s="117">
        <v>4081414</v>
      </c>
      <c r="G369" s="72"/>
      <c r="H369" s="72"/>
      <c r="I369" s="72"/>
      <c r="J369" s="72"/>
      <c r="K369" s="72"/>
      <c r="L369" s="72"/>
      <c r="M369" s="72"/>
      <c r="N369" s="72"/>
      <c r="O369" s="72"/>
      <c r="P369" s="72"/>
      <c r="Q369" s="72"/>
      <c r="R369" s="100">
        <v>3861.53</v>
      </c>
      <c r="S369" s="100">
        <v>4081.414</v>
      </c>
      <c r="T369" s="100"/>
      <c r="U369" s="100"/>
      <c r="V369" s="3"/>
    </row>
    <row r="370" spans="1:22" ht="11.25">
      <c r="A370" s="70" t="s">
        <v>595</v>
      </c>
      <c r="B370" s="70" t="s">
        <v>592</v>
      </c>
      <c r="C370" s="71"/>
      <c r="D370" s="71">
        <v>9</v>
      </c>
      <c r="E370" s="72"/>
      <c r="F370" s="117"/>
      <c r="G370" s="72"/>
      <c r="H370" s="72"/>
      <c r="I370" s="72">
        <v>10015126</v>
      </c>
      <c r="J370" s="72"/>
      <c r="K370" s="72"/>
      <c r="L370" s="72"/>
      <c r="M370" s="72"/>
      <c r="N370" s="72"/>
      <c r="O370" s="72"/>
      <c r="P370" s="72"/>
      <c r="Q370" s="72"/>
      <c r="R370" s="100"/>
      <c r="S370" s="100"/>
      <c r="T370" s="100">
        <v>10015.126</v>
      </c>
      <c r="U370" s="100"/>
      <c r="V370" s="3"/>
    </row>
    <row r="371" spans="1:22" ht="11.25">
      <c r="A371" s="70" t="s">
        <v>595</v>
      </c>
      <c r="B371" s="70" t="s">
        <v>591</v>
      </c>
      <c r="C371" s="71">
        <v>207315</v>
      </c>
      <c r="D371" s="71">
        <v>9</v>
      </c>
      <c r="E371" s="72"/>
      <c r="F371" s="117"/>
      <c r="G371" s="72"/>
      <c r="H371" s="72"/>
      <c r="I371" s="72"/>
      <c r="J371" s="72">
        <v>11777991</v>
      </c>
      <c r="K371" s="72"/>
      <c r="L371" s="72"/>
      <c r="M371" s="72"/>
      <c r="N371" s="72"/>
      <c r="O371" s="72"/>
      <c r="P371" s="72"/>
      <c r="Q371" s="72"/>
      <c r="R371" s="100"/>
      <c r="S371" s="100"/>
      <c r="T371" s="100">
        <v>11777.991</v>
      </c>
      <c r="U371" s="100"/>
      <c r="V371" s="3"/>
    </row>
    <row r="372" spans="1:22" ht="11.25">
      <c r="A372" s="70" t="s">
        <v>595</v>
      </c>
      <c r="B372" s="70" t="s">
        <v>593</v>
      </c>
      <c r="C372" s="71">
        <v>207342</v>
      </c>
      <c r="D372" s="71">
        <v>9</v>
      </c>
      <c r="E372" s="72"/>
      <c r="F372" s="117"/>
      <c r="G372" s="72"/>
      <c r="H372" s="72"/>
      <c r="I372" s="72"/>
      <c r="J372" s="72">
        <v>72769215</v>
      </c>
      <c r="K372" s="72"/>
      <c r="L372" s="72"/>
      <c r="M372" s="72"/>
      <c r="N372" s="72"/>
      <c r="O372" s="72"/>
      <c r="P372" s="72"/>
      <c r="Q372" s="72"/>
      <c r="R372" s="100"/>
      <c r="S372" s="100"/>
      <c r="T372" s="100">
        <v>72769.215</v>
      </c>
      <c r="U372" s="100"/>
      <c r="V372" s="3"/>
    </row>
    <row r="373" spans="1:22" ht="11.25">
      <c r="A373" s="70" t="s">
        <v>595</v>
      </c>
      <c r="B373" s="70" t="s">
        <v>594</v>
      </c>
      <c r="C373" s="71"/>
      <c r="D373" s="71">
        <v>9</v>
      </c>
      <c r="E373" s="72">
        <v>4653154</v>
      </c>
      <c r="F373" s="117">
        <v>4948102</v>
      </c>
      <c r="G373" s="72"/>
      <c r="H373" s="72"/>
      <c r="I373" s="72"/>
      <c r="J373" s="72"/>
      <c r="K373" s="72"/>
      <c r="L373" s="72"/>
      <c r="M373" s="72"/>
      <c r="N373" s="72"/>
      <c r="O373" s="72"/>
      <c r="P373" s="72"/>
      <c r="Q373" s="72"/>
      <c r="R373" s="100">
        <v>4653.154</v>
      </c>
      <c r="S373" s="100">
        <v>4948.102</v>
      </c>
      <c r="T373" s="100"/>
      <c r="U373" s="100"/>
      <c r="V373" s="3"/>
    </row>
    <row r="374" spans="1:22" ht="11.25">
      <c r="A374" s="70" t="s">
        <v>660</v>
      </c>
      <c r="B374" s="70" t="s">
        <v>596</v>
      </c>
      <c r="C374" s="71"/>
      <c r="D374" s="71">
        <v>1</v>
      </c>
      <c r="E374" s="72">
        <v>121070814</v>
      </c>
      <c r="F374" s="117">
        <v>126009026</v>
      </c>
      <c r="G374" s="72"/>
      <c r="H374" s="72"/>
      <c r="I374" s="72"/>
      <c r="J374" s="72">
        <v>18791189</v>
      </c>
      <c r="K374" s="72"/>
      <c r="L374" s="72"/>
      <c r="M374" s="72"/>
      <c r="N374" s="72"/>
      <c r="O374" s="72"/>
      <c r="P374" s="72"/>
      <c r="Q374" s="72">
        <v>24795354</v>
      </c>
      <c r="R374" s="100">
        <v>121070.814</v>
      </c>
      <c r="S374" s="100">
        <v>126009.026</v>
      </c>
      <c r="T374" s="100">
        <v>18791.189</v>
      </c>
      <c r="U374" s="100">
        <v>24795.354</v>
      </c>
      <c r="V374" s="3"/>
    </row>
    <row r="375" spans="1:22" ht="11.25">
      <c r="A375" s="70" t="s">
        <v>660</v>
      </c>
      <c r="B375" s="70" t="s">
        <v>598</v>
      </c>
      <c r="C375" s="71"/>
      <c r="D375" s="71">
        <v>2</v>
      </c>
      <c r="E375" s="72">
        <v>93704323</v>
      </c>
      <c r="F375" s="117">
        <v>97747642</v>
      </c>
      <c r="G375" s="72"/>
      <c r="H375" s="72"/>
      <c r="I375" s="72"/>
      <c r="J375" s="72"/>
      <c r="K375" s="72"/>
      <c r="L375" s="72"/>
      <c r="M375" s="72"/>
      <c r="N375" s="72"/>
      <c r="O375" s="72"/>
      <c r="P375" s="72"/>
      <c r="Q375" s="72"/>
      <c r="R375" s="100">
        <v>93704.323</v>
      </c>
      <c r="S375" s="100">
        <v>97747.642</v>
      </c>
      <c r="T375" s="100"/>
      <c r="U375" s="100"/>
      <c r="V375" s="3"/>
    </row>
    <row r="376" spans="1:22" ht="11.25">
      <c r="A376" s="70" t="s">
        <v>660</v>
      </c>
      <c r="B376" s="70" t="s">
        <v>1127</v>
      </c>
      <c r="C376" s="71"/>
      <c r="D376" s="71">
        <v>3</v>
      </c>
      <c r="E376" s="72">
        <v>20844189</v>
      </c>
      <c r="F376" s="117">
        <v>21854944</v>
      </c>
      <c r="G376" s="72"/>
      <c r="H376" s="72"/>
      <c r="I376" s="72"/>
      <c r="J376" s="72"/>
      <c r="K376" s="72"/>
      <c r="L376" s="72"/>
      <c r="M376" s="72"/>
      <c r="N376" s="72"/>
      <c r="O376" s="72"/>
      <c r="P376" s="72"/>
      <c r="Q376" s="72"/>
      <c r="R376" s="100">
        <v>20844.189</v>
      </c>
      <c r="S376" s="100">
        <v>21854.944</v>
      </c>
      <c r="T376" s="100"/>
      <c r="U376" s="100"/>
      <c r="V376" s="3"/>
    </row>
    <row r="377" spans="1:22" ht="11.25">
      <c r="A377" s="70" t="s">
        <v>660</v>
      </c>
      <c r="B377" s="70" t="s">
        <v>603</v>
      </c>
      <c r="C377" s="71"/>
      <c r="D377" s="71">
        <v>4</v>
      </c>
      <c r="E377" s="72">
        <v>27142927</v>
      </c>
      <c r="F377" s="117">
        <v>28429609</v>
      </c>
      <c r="G377" s="72"/>
      <c r="H377" s="72"/>
      <c r="I377" s="72"/>
      <c r="J377" s="72"/>
      <c r="K377" s="72"/>
      <c r="L377" s="72"/>
      <c r="M377" s="72"/>
      <c r="N377" s="72"/>
      <c r="O377" s="72"/>
      <c r="P377" s="72"/>
      <c r="Q377" s="72"/>
      <c r="R377" s="100">
        <v>27142.927</v>
      </c>
      <c r="S377" s="100">
        <v>28429.609</v>
      </c>
      <c r="T377" s="100"/>
      <c r="U377" s="100"/>
      <c r="V377" s="3"/>
    </row>
    <row r="378" spans="1:22" ht="11.25">
      <c r="A378" s="70" t="s">
        <v>660</v>
      </c>
      <c r="B378" s="70" t="s">
        <v>1128</v>
      </c>
      <c r="C378" s="71">
        <v>217864</v>
      </c>
      <c r="D378" s="71">
        <v>4</v>
      </c>
      <c r="E378" s="72">
        <v>14807372</v>
      </c>
      <c r="F378" s="117">
        <v>15548741</v>
      </c>
      <c r="G378" s="72"/>
      <c r="H378" s="72"/>
      <c r="I378" s="72"/>
      <c r="J378" s="72"/>
      <c r="K378" s="72"/>
      <c r="L378" s="72"/>
      <c r="M378" s="72"/>
      <c r="N378" s="72"/>
      <c r="O378" s="72"/>
      <c r="P378" s="72"/>
      <c r="Q378" s="72"/>
      <c r="R378" s="100">
        <v>14807.372</v>
      </c>
      <c r="S378" s="100">
        <v>15548.741</v>
      </c>
      <c r="T378" s="100"/>
      <c r="U378" s="100"/>
      <c r="V378" s="3"/>
    </row>
    <row r="379" spans="1:22" ht="11.25">
      <c r="A379" s="70" t="s">
        <v>660</v>
      </c>
      <c r="B379" s="70" t="s">
        <v>1129</v>
      </c>
      <c r="C379" s="71"/>
      <c r="D379" s="71">
        <v>5</v>
      </c>
      <c r="E379" s="72">
        <v>14019921</v>
      </c>
      <c r="F379" s="117">
        <v>14675471</v>
      </c>
      <c r="G379" s="72"/>
      <c r="H379" s="72"/>
      <c r="I379" s="72"/>
      <c r="J379" s="72"/>
      <c r="K379" s="72"/>
      <c r="L379" s="72"/>
      <c r="M379" s="72"/>
      <c r="N379" s="72"/>
      <c r="O379" s="72"/>
      <c r="P379" s="72"/>
      <c r="Q379" s="72"/>
      <c r="R379" s="100">
        <v>14019.921</v>
      </c>
      <c r="S379" s="100">
        <v>14675.471</v>
      </c>
      <c r="T379" s="100"/>
      <c r="U379" s="100"/>
      <c r="V379" s="3"/>
    </row>
    <row r="380" spans="1:22" ht="9.75">
      <c r="A380" s="70" t="s">
        <v>660</v>
      </c>
      <c r="B380" s="70" t="s">
        <v>1130</v>
      </c>
      <c r="C380" s="71"/>
      <c r="D380" s="71">
        <v>5</v>
      </c>
      <c r="E380" s="72">
        <v>21866016</v>
      </c>
      <c r="F380" s="117">
        <v>22874220</v>
      </c>
      <c r="G380" s="72"/>
      <c r="H380" s="72"/>
      <c r="I380" s="72"/>
      <c r="J380" s="72"/>
      <c r="K380" s="72"/>
      <c r="L380" s="72"/>
      <c r="M380" s="72"/>
      <c r="N380" s="72"/>
      <c r="O380" s="72"/>
      <c r="P380" s="72"/>
      <c r="Q380" s="72"/>
      <c r="R380" s="100">
        <v>21866.016</v>
      </c>
      <c r="S380" s="100">
        <v>22874.22</v>
      </c>
      <c r="T380" s="100"/>
      <c r="U380" s="100"/>
      <c r="V380" s="3"/>
    </row>
    <row r="381" spans="1:22" ht="9.75">
      <c r="A381" s="70" t="s">
        <v>660</v>
      </c>
      <c r="B381" s="70" t="s">
        <v>609</v>
      </c>
      <c r="C381" s="71"/>
      <c r="D381" s="71">
        <v>6</v>
      </c>
      <c r="E381" s="72">
        <v>11895702</v>
      </c>
      <c r="F381" s="117">
        <v>12430306</v>
      </c>
      <c r="G381" s="72"/>
      <c r="H381" s="72"/>
      <c r="I381" s="72"/>
      <c r="J381" s="72"/>
      <c r="K381" s="72"/>
      <c r="L381" s="72"/>
      <c r="M381" s="72"/>
      <c r="N381" s="72"/>
      <c r="O381" s="72"/>
      <c r="P381" s="72"/>
      <c r="Q381" s="72"/>
      <c r="R381" s="100">
        <v>11895.702</v>
      </c>
      <c r="S381" s="100">
        <v>12430.306</v>
      </c>
      <c r="T381" s="100"/>
      <c r="U381" s="100"/>
      <c r="V381" s="3"/>
    </row>
    <row r="382" spans="1:22" ht="9.75">
      <c r="A382" s="70" t="s">
        <v>660</v>
      </c>
      <c r="B382" s="70" t="s">
        <v>611</v>
      </c>
      <c r="C382" s="71"/>
      <c r="D382" s="71">
        <v>6</v>
      </c>
      <c r="E382" s="72">
        <v>9474430</v>
      </c>
      <c r="F382" s="117">
        <v>9922861</v>
      </c>
      <c r="G382" s="72"/>
      <c r="H382" s="72"/>
      <c r="I382" s="72"/>
      <c r="J382" s="72"/>
      <c r="K382" s="72"/>
      <c r="L382" s="72"/>
      <c r="M382" s="72"/>
      <c r="N382" s="72"/>
      <c r="O382" s="72"/>
      <c r="P382" s="72"/>
      <c r="Q382" s="72"/>
      <c r="R382" s="100">
        <v>9474.43</v>
      </c>
      <c r="S382" s="100">
        <v>9922.861</v>
      </c>
      <c r="T382" s="100"/>
      <c r="U382" s="100"/>
      <c r="V382" s="3"/>
    </row>
    <row r="383" spans="1:22" ht="9.75">
      <c r="A383" s="70" t="s">
        <v>660</v>
      </c>
      <c r="B383" s="70" t="s">
        <v>613</v>
      </c>
      <c r="C383" s="71"/>
      <c r="D383" s="71">
        <v>6</v>
      </c>
      <c r="E383" s="72">
        <v>9507317</v>
      </c>
      <c r="F383" s="117">
        <v>9947507</v>
      </c>
      <c r="G383" s="72"/>
      <c r="H383" s="72"/>
      <c r="I383" s="72"/>
      <c r="J383" s="72"/>
      <c r="K383" s="72"/>
      <c r="L383" s="72"/>
      <c r="M383" s="72"/>
      <c r="N383" s="72"/>
      <c r="O383" s="72"/>
      <c r="P383" s="72"/>
      <c r="Q383" s="72"/>
      <c r="R383" s="100">
        <v>9507.317</v>
      </c>
      <c r="S383" s="100">
        <v>9947.507</v>
      </c>
      <c r="T383" s="100"/>
      <c r="U383" s="100"/>
      <c r="V383" s="3"/>
    </row>
    <row r="384" spans="1:22" ht="9.75">
      <c r="A384" s="70" t="s">
        <v>660</v>
      </c>
      <c r="B384" s="70" t="s">
        <v>615</v>
      </c>
      <c r="C384" s="71"/>
      <c r="D384" s="71">
        <v>6</v>
      </c>
      <c r="E384" s="72">
        <v>11453712</v>
      </c>
      <c r="F384" s="117">
        <v>11968844</v>
      </c>
      <c r="G384" s="72"/>
      <c r="H384" s="72"/>
      <c r="I384" s="72"/>
      <c r="J384" s="72"/>
      <c r="K384" s="72"/>
      <c r="L384" s="72"/>
      <c r="M384" s="72"/>
      <c r="N384" s="72"/>
      <c r="O384" s="72"/>
      <c r="P384" s="72"/>
      <c r="Q384" s="72"/>
      <c r="R384" s="100">
        <v>11453.712</v>
      </c>
      <c r="S384" s="100">
        <v>11968.844</v>
      </c>
      <c r="T384" s="100"/>
      <c r="U384" s="100"/>
      <c r="V384" s="3"/>
    </row>
    <row r="385" spans="1:22" ht="9.75">
      <c r="A385" s="70" t="s">
        <v>660</v>
      </c>
      <c r="B385" s="70" t="s">
        <v>1131</v>
      </c>
      <c r="C385" s="71"/>
      <c r="D385" s="71">
        <v>7</v>
      </c>
      <c r="E385" s="72">
        <v>5526588</v>
      </c>
      <c r="F385" s="117">
        <v>5686048</v>
      </c>
      <c r="G385" s="72">
        <v>1023000</v>
      </c>
      <c r="H385" s="72">
        <v>1062475</v>
      </c>
      <c r="I385" s="72"/>
      <c r="J385" s="72"/>
      <c r="K385" s="72"/>
      <c r="L385" s="72"/>
      <c r="M385" s="72"/>
      <c r="N385" s="72"/>
      <c r="O385" s="72"/>
      <c r="P385" s="72"/>
      <c r="Q385" s="72"/>
      <c r="R385" s="100">
        <v>6549.588</v>
      </c>
      <c r="S385" s="100">
        <v>6748.523</v>
      </c>
      <c r="T385" s="100"/>
      <c r="U385" s="100"/>
      <c r="V385" s="3"/>
    </row>
    <row r="386" spans="1:22" ht="9.75">
      <c r="A386" s="70" t="s">
        <v>660</v>
      </c>
      <c r="B386" s="70" t="s">
        <v>1132</v>
      </c>
      <c r="C386" s="71"/>
      <c r="D386" s="71">
        <v>7</v>
      </c>
      <c r="E386" s="72">
        <v>6127270</v>
      </c>
      <c r="F386" s="117">
        <v>6526363</v>
      </c>
      <c r="G386" s="72">
        <v>951700</v>
      </c>
      <c r="H386" s="72">
        <v>947085</v>
      </c>
      <c r="I386" s="72"/>
      <c r="J386" s="72"/>
      <c r="K386" s="72"/>
      <c r="L386" s="72"/>
      <c r="M386" s="72"/>
      <c r="N386" s="72"/>
      <c r="O386" s="72"/>
      <c r="P386" s="72"/>
      <c r="Q386" s="72"/>
      <c r="R386" s="100">
        <v>7078.97</v>
      </c>
      <c r="S386" s="100">
        <v>7473.448</v>
      </c>
      <c r="T386" s="100"/>
      <c r="U386" s="100"/>
      <c r="V386" s="3"/>
    </row>
    <row r="387" spans="1:22" ht="9.75">
      <c r="A387" s="70" t="s">
        <v>660</v>
      </c>
      <c r="B387" s="70" t="s">
        <v>1133</v>
      </c>
      <c r="C387" s="71"/>
      <c r="D387" s="71">
        <v>7</v>
      </c>
      <c r="E387" s="72">
        <v>2658531</v>
      </c>
      <c r="F387" s="117">
        <v>2789769</v>
      </c>
      <c r="G387" s="72">
        <v>370000</v>
      </c>
      <c r="H387" s="72">
        <v>309000</v>
      </c>
      <c r="I387" s="72"/>
      <c r="J387" s="72"/>
      <c r="K387" s="72"/>
      <c r="L387" s="72"/>
      <c r="M387" s="72"/>
      <c r="N387" s="72"/>
      <c r="O387" s="72"/>
      <c r="P387" s="72"/>
      <c r="Q387" s="72"/>
      <c r="R387" s="100">
        <v>3028.531</v>
      </c>
      <c r="S387" s="100">
        <v>3098.769</v>
      </c>
      <c r="T387" s="100"/>
      <c r="U387" s="100"/>
      <c r="V387" s="3"/>
    </row>
    <row r="388" spans="1:22" ht="9.75">
      <c r="A388" s="70" t="s">
        <v>660</v>
      </c>
      <c r="B388" s="70" t="s">
        <v>1134</v>
      </c>
      <c r="C388" s="71"/>
      <c r="D388" s="71">
        <v>7</v>
      </c>
      <c r="E388" s="72">
        <v>3457571</v>
      </c>
      <c r="F388" s="117">
        <v>3573734</v>
      </c>
      <c r="G388" s="72">
        <v>20000</v>
      </c>
      <c r="H388" s="72">
        <v>11000</v>
      </c>
      <c r="I388" s="72"/>
      <c r="J388" s="72"/>
      <c r="K388" s="72"/>
      <c r="L388" s="72"/>
      <c r="M388" s="72"/>
      <c r="N388" s="72"/>
      <c r="O388" s="72"/>
      <c r="P388" s="72"/>
      <c r="Q388" s="72"/>
      <c r="R388" s="100">
        <v>3477.571</v>
      </c>
      <c r="S388" s="100">
        <v>3584.734</v>
      </c>
      <c r="T388" s="100"/>
      <c r="U388" s="100"/>
      <c r="V388" s="3"/>
    </row>
    <row r="389" spans="1:22" ht="9.75">
      <c r="A389" s="70" t="s">
        <v>660</v>
      </c>
      <c r="B389" s="70" t="s">
        <v>1135</v>
      </c>
      <c r="C389" s="71"/>
      <c r="D389" s="71">
        <v>7</v>
      </c>
      <c r="E389" s="72">
        <v>8317995</v>
      </c>
      <c r="F389" s="117">
        <v>8907496</v>
      </c>
      <c r="G389" s="72">
        <v>1910870</v>
      </c>
      <c r="H389" s="72">
        <v>2315000</v>
      </c>
      <c r="I389" s="72"/>
      <c r="J389" s="72"/>
      <c r="K389" s="72"/>
      <c r="L389" s="72"/>
      <c r="M389" s="72"/>
      <c r="N389" s="72"/>
      <c r="O389" s="72"/>
      <c r="P389" s="72"/>
      <c r="Q389" s="72"/>
      <c r="R389" s="100">
        <v>10228.865</v>
      </c>
      <c r="S389" s="100">
        <v>11222.496</v>
      </c>
      <c r="T389" s="100"/>
      <c r="U389" s="100"/>
      <c r="V389" s="3"/>
    </row>
    <row r="390" spans="1:22" ht="9.75">
      <c r="A390" s="70" t="s">
        <v>660</v>
      </c>
      <c r="B390" s="70" t="s">
        <v>1136</v>
      </c>
      <c r="C390" s="71"/>
      <c r="D390" s="71">
        <v>7</v>
      </c>
      <c r="E390" s="72">
        <v>19715911</v>
      </c>
      <c r="F390" s="117">
        <v>20494324</v>
      </c>
      <c r="G390" s="72">
        <v>4500000</v>
      </c>
      <c r="H390" s="72">
        <v>4733000</v>
      </c>
      <c r="I390" s="72"/>
      <c r="J390" s="72"/>
      <c r="K390" s="72"/>
      <c r="L390" s="72"/>
      <c r="M390" s="72"/>
      <c r="N390" s="72"/>
      <c r="O390" s="72"/>
      <c r="P390" s="72"/>
      <c r="Q390" s="72"/>
      <c r="R390" s="100">
        <v>24215.911</v>
      </c>
      <c r="S390" s="100">
        <v>25227.324</v>
      </c>
      <c r="T390" s="100"/>
      <c r="U390" s="100"/>
      <c r="V390" s="3"/>
    </row>
    <row r="391" spans="1:22" ht="9.75">
      <c r="A391" s="70" t="s">
        <v>660</v>
      </c>
      <c r="B391" s="70" t="s">
        <v>1137</v>
      </c>
      <c r="C391" s="71"/>
      <c r="D391" s="71">
        <v>7</v>
      </c>
      <c r="E391" s="72">
        <v>7880611</v>
      </c>
      <c r="F391" s="117">
        <v>8485653</v>
      </c>
      <c r="G391" s="72">
        <v>1338312</v>
      </c>
      <c r="H391" s="72">
        <v>1469662</v>
      </c>
      <c r="I391" s="72"/>
      <c r="J391" s="72"/>
      <c r="K391" s="72"/>
      <c r="L391" s="72"/>
      <c r="M391" s="72"/>
      <c r="N391" s="72"/>
      <c r="O391" s="72"/>
      <c r="P391" s="72"/>
      <c r="Q391" s="72"/>
      <c r="R391" s="100">
        <v>9218.923</v>
      </c>
      <c r="S391" s="100">
        <v>9955.315</v>
      </c>
      <c r="T391" s="100"/>
      <c r="U391" s="100"/>
      <c r="V391" s="3"/>
    </row>
    <row r="392" spans="1:22" ht="9.75">
      <c r="A392" s="70" t="s">
        <v>660</v>
      </c>
      <c r="B392" s="70" t="s">
        <v>1138</v>
      </c>
      <c r="C392" s="71"/>
      <c r="D392" s="71">
        <v>7</v>
      </c>
      <c r="E392" s="72">
        <v>20483779</v>
      </c>
      <c r="F392" s="117">
        <v>21445697</v>
      </c>
      <c r="G392" s="72">
        <v>4715775</v>
      </c>
      <c r="H392" s="72">
        <v>5791453</v>
      </c>
      <c r="I392" s="72"/>
      <c r="J392" s="72"/>
      <c r="K392" s="72"/>
      <c r="L392" s="72"/>
      <c r="M392" s="72"/>
      <c r="N392" s="72"/>
      <c r="O392" s="72"/>
      <c r="P392" s="72"/>
      <c r="Q392" s="72"/>
      <c r="R392" s="100">
        <v>25199.554</v>
      </c>
      <c r="S392" s="100">
        <v>27237.15</v>
      </c>
      <c r="T392" s="100"/>
      <c r="U392" s="100"/>
      <c r="V392" s="3"/>
    </row>
    <row r="393" spans="1:22" ht="9.75">
      <c r="A393" s="70" t="s">
        <v>660</v>
      </c>
      <c r="B393" s="70" t="s">
        <v>1139</v>
      </c>
      <c r="C393" s="71"/>
      <c r="D393" s="71">
        <v>7</v>
      </c>
      <c r="E393" s="72">
        <v>5962418</v>
      </c>
      <c r="F393" s="117">
        <v>6131430</v>
      </c>
      <c r="G393" s="72">
        <v>854400</v>
      </c>
      <c r="H393" s="72">
        <v>894110</v>
      </c>
      <c r="I393" s="72"/>
      <c r="J393" s="72"/>
      <c r="K393" s="72"/>
      <c r="L393" s="72"/>
      <c r="M393" s="72"/>
      <c r="N393" s="72"/>
      <c r="O393" s="72"/>
      <c r="P393" s="72"/>
      <c r="Q393" s="72"/>
      <c r="R393" s="100">
        <v>6816.818</v>
      </c>
      <c r="S393" s="100">
        <v>7025.54</v>
      </c>
      <c r="T393" s="100"/>
      <c r="U393" s="100"/>
      <c r="V393" s="3"/>
    </row>
    <row r="394" spans="1:22" ht="9.75">
      <c r="A394" s="70" t="s">
        <v>660</v>
      </c>
      <c r="B394" s="70" t="s">
        <v>1140</v>
      </c>
      <c r="C394" s="71"/>
      <c r="D394" s="71">
        <v>7</v>
      </c>
      <c r="E394" s="72">
        <v>7944504</v>
      </c>
      <c r="F394" s="117">
        <v>8347861</v>
      </c>
      <c r="G394" s="72">
        <v>869279</v>
      </c>
      <c r="H394" s="72">
        <v>1042365</v>
      </c>
      <c r="I394" s="72"/>
      <c r="J394" s="72"/>
      <c r="K394" s="72"/>
      <c r="L394" s="72"/>
      <c r="M394" s="72"/>
      <c r="N394" s="72"/>
      <c r="O394" s="72"/>
      <c r="P394" s="72"/>
      <c r="Q394" s="72"/>
      <c r="R394" s="100">
        <v>8813.783</v>
      </c>
      <c r="S394" s="100">
        <v>9390.226</v>
      </c>
      <c r="T394" s="100"/>
      <c r="U394" s="100"/>
      <c r="V394" s="3"/>
    </row>
    <row r="395" spans="1:22" ht="9.75">
      <c r="A395" s="70" t="s">
        <v>660</v>
      </c>
      <c r="B395" s="70" t="s">
        <v>1141</v>
      </c>
      <c r="C395" s="71"/>
      <c r="D395" s="71">
        <v>7</v>
      </c>
      <c r="E395" s="72">
        <v>7263618</v>
      </c>
      <c r="F395" s="117">
        <v>7668073</v>
      </c>
      <c r="G395" s="72">
        <v>1376750</v>
      </c>
      <c r="H395" s="72">
        <v>1518425</v>
      </c>
      <c r="I395" s="72"/>
      <c r="J395" s="72"/>
      <c r="K395" s="72"/>
      <c r="L395" s="72"/>
      <c r="M395" s="72"/>
      <c r="N395" s="72"/>
      <c r="O395" s="72"/>
      <c r="P395" s="72"/>
      <c r="Q395" s="72"/>
      <c r="R395" s="100">
        <v>8640.368</v>
      </c>
      <c r="S395" s="100">
        <v>9186.498</v>
      </c>
      <c r="T395" s="100"/>
      <c r="U395" s="100"/>
      <c r="V395" s="3"/>
    </row>
    <row r="396" spans="1:22" ht="9.75">
      <c r="A396" s="70" t="s">
        <v>660</v>
      </c>
      <c r="B396" s="70" t="s">
        <v>639</v>
      </c>
      <c r="C396" s="71"/>
      <c r="D396" s="71">
        <v>7</v>
      </c>
      <c r="E396" s="72">
        <v>4157721</v>
      </c>
      <c r="F396" s="117">
        <v>4297451</v>
      </c>
      <c r="G396" s="72">
        <v>580500</v>
      </c>
      <c r="H396" s="72">
        <v>682337</v>
      </c>
      <c r="I396" s="72"/>
      <c r="J396" s="72"/>
      <c r="K396" s="72"/>
      <c r="L396" s="72"/>
      <c r="M396" s="72"/>
      <c r="N396" s="72"/>
      <c r="O396" s="72"/>
      <c r="P396" s="72"/>
      <c r="Q396" s="72"/>
      <c r="R396" s="100">
        <v>4738.221</v>
      </c>
      <c r="S396" s="100">
        <v>4979.788</v>
      </c>
      <c r="T396" s="100"/>
      <c r="U396" s="100"/>
      <c r="V396" s="3"/>
    </row>
    <row r="397" spans="1:22" ht="9.75">
      <c r="A397" s="70" t="s">
        <v>660</v>
      </c>
      <c r="B397" s="70" t="s">
        <v>1142</v>
      </c>
      <c r="C397" s="71"/>
      <c r="D397" s="71">
        <v>7</v>
      </c>
      <c r="E397" s="72">
        <v>8370731</v>
      </c>
      <c r="F397" s="117">
        <v>8671719</v>
      </c>
      <c r="G397" s="72">
        <v>1489540</v>
      </c>
      <c r="H397" s="72">
        <v>1705070</v>
      </c>
      <c r="I397" s="72"/>
      <c r="J397" s="72"/>
      <c r="K397" s="72"/>
      <c r="L397" s="72"/>
      <c r="M397" s="72"/>
      <c r="N397" s="72"/>
      <c r="O397" s="72"/>
      <c r="P397" s="72"/>
      <c r="Q397" s="72"/>
      <c r="R397" s="100">
        <v>9860.271</v>
      </c>
      <c r="S397" s="100">
        <v>10376.789</v>
      </c>
      <c r="T397" s="100"/>
      <c r="U397" s="100"/>
      <c r="V397" s="3"/>
    </row>
    <row r="398" spans="1:22" ht="9.75">
      <c r="A398" s="70" t="s">
        <v>660</v>
      </c>
      <c r="B398" s="70" t="s">
        <v>1143</v>
      </c>
      <c r="C398" s="71"/>
      <c r="D398" s="71">
        <v>7</v>
      </c>
      <c r="E398" s="72">
        <v>20101806</v>
      </c>
      <c r="F398" s="117">
        <v>20578056</v>
      </c>
      <c r="G398" s="72">
        <v>4504000</v>
      </c>
      <c r="H398" s="72">
        <v>4616600</v>
      </c>
      <c r="I398" s="72"/>
      <c r="J398" s="72"/>
      <c r="K398" s="72"/>
      <c r="L398" s="72"/>
      <c r="M398" s="72"/>
      <c r="N398" s="72"/>
      <c r="O398" s="72"/>
      <c r="P398" s="72"/>
      <c r="Q398" s="72"/>
      <c r="R398" s="100">
        <v>24605.806</v>
      </c>
      <c r="S398" s="100">
        <v>25194.656</v>
      </c>
      <c r="T398" s="100"/>
      <c r="U398" s="100"/>
      <c r="V398" s="3"/>
    </row>
    <row r="399" spans="1:22" ht="9.75">
      <c r="A399" s="70" t="s">
        <v>660</v>
      </c>
      <c r="B399" s="70" t="s">
        <v>645</v>
      </c>
      <c r="C399" s="71"/>
      <c r="D399" s="71">
        <v>7</v>
      </c>
      <c r="E399" s="72">
        <v>1994684</v>
      </c>
      <c r="F399" s="117">
        <v>2079705</v>
      </c>
      <c r="G399" s="72"/>
      <c r="H399" s="72"/>
      <c r="I399" s="72"/>
      <c r="J399" s="72"/>
      <c r="K399" s="72"/>
      <c r="L399" s="72"/>
      <c r="M399" s="72"/>
      <c r="N399" s="72"/>
      <c r="O399" s="72"/>
      <c r="P399" s="72"/>
      <c r="Q399" s="72"/>
      <c r="R399" s="100">
        <v>1994.684</v>
      </c>
      <c r="S399" s="100">
        <v>2079.705</v>
      </c>
      <c r="T399" s="100"/>
      <c r="U399" s="100"/>
      <c r="V399" s="3"/>
    </row>
    <row r="400" spans="1:22" ht="9.75">
      <c r="A400" s="70" t="s">
        <v>660</v>
      </c>
      <c r="B400" s="70" t="s">
        <v>647</v>
      </c>
      <c r="C400" s="71"/>
      <c r="D400" s="71">
        <v>7</v>
      </c>
      <c r="E400" s="72">
        <v>2699110</v>
      </c>
      <c r="F400" s="117">
        <v>2796463</v>
      </c>
      <c r="G400" s="72"/>
      <c r="H400" s="72"/>
      <c r="I400" s="72"/>
      <c r="J400" s="72"/>
      <c r="K400" s="72"/>
      <c r="L400" s="72"/>
      <c r="M400" s="72"/>
      <c r="N400" s="72"/>
      <c r="O400" s="72"/>
      <c r="P400" s="72"/>
      <c r="Q400" s="72"/>
      <c r="R400" s="100">
        <v>2699.11</v>
      </c>
      <c r="S400" s="100">
        <v>2796.463</v>
      </c>
      <c r="T400" s="100"/>
      <c r="U400" s="100"/>
      <c r="V400" s="3"/>
    </row>
    <row r="401" spans="1:22" ht="9.75">
      <c r="A401" s="70" t="s">
        <v>660</v>
      </c>
      <c r="B401" s="70" t="s">
        <v>649</v>
      </c>
      <c r="C401" s="71"/>
      <c r="D401" s="71">
        <v>7</v>
      </c>
      <c r="E401" s="72">
        <v>2144640</v>
      </c>
      <c r="F401" s="117">
        <v>2229364</v>
      </c>
      <c r="G401" s="72"/>
      <c r="H401" s="72"/>
      <c r="I401" s="72"/>
      <c r="J401" s="72"/>
      <c r="K401" s="72"/>
      <c r="L401" s="72"/>
      <c r="M401" s="72"/>
      <c r="N401" s="72"/>
      <c r="O401" s="72"/>
      <c r="P401" s="72"/>
      <c r="Q401" s="72"/>
      <c r="R401" s="100">
        <v>2144.64</v>
      </c>
      <c r="S401" s="100">
        <v>2229.364</v>
      </c>
      <c r="T401" s="100"/>
      <c r="U401" s="100"/>
      <c r="V401" s="3"/>
    </row>
    <row r="402" spans="1:22" ht="9.75">
      <c r="A402" s="70" t="s">
        <v>660</v>
      </c>
      <c r="B402" s="70" t="s">
        <v>651</v>
      </c>
      <c r="C402" s="71"/>
      <c r="D402" s="71">
        <v>7</v>
      </c>
      <c r="E402" s="72">
        <v>3901045</v>
      </c>
      <c r="F402" s="117">
        <v>4070316</v>
      </c>
      <c r="G402" s="72"/>
      <c r="H402" s="72"/>
      <c r="I402" s="72"/>
      <c r="J402" s="72"/>
      <c r="K402" s="72"/>
      <c r="L402" s="72"/>
      <c r="M402" s="72"/>
      <c r="N402" s="72"/>
      <c r="O402" s="72"/>
      <c r="P402" s="72"/>
      <c r="Q402" s="72"/>
      <c r="R402" s="100">
        <v>3901.045</v>
      </c>
      <c r="S402" s="100">
        <v>4070.316</v>
      </c>
      <c r="T402" s="100"/>
      <c r="U402" s="100"/>
      <c r="V402" s="3"/>
    </row>
    <row r="403" spans="1:22" ht="9.75">
      <c r="A403" s="70" t="s">
        <v>660</v>
      </c>
      <c r="B403" s="70" t="s">
        <v>653</v>
      </c>
      <c r="C403" s="71"/>
      <c r="D403" s="71">
        <v>7</v>
      </c>
      <c r="E403" s="72">
        <v>1014866</v>
      </c>
      <c r="F403" s="117">
        <v>1066592</v>
      </c>
      <c r="G403" s="72"/>
      <c r="H403" s="72"/>
      <c r="I403" s="72"/>
      <c r="J403" s="72"/>
      <c r="K403" s="72"/>
      <c r="L403" s="72"/>
      <c r="M403" s="72"/>
      <c r="N403" s="72"/>
      <c r="O403" s="72"/>
      <c r="P403" s="72"/>
      <c r="Q403" s="72"/>
      <c r="R403" s="100">
        <v>1014.866</v>
      </c>
      <c r="S403" s="100">
        <v>1066.592</v>
      </c>
      <c r="T403" s="100"/>
      <c r="U403" s="100"/>
      <c r="V403" s="3"/>
    </row>
    <row r="404" spans="1:22" ht="9.75">
      <c r="A404" s="70" t="s">
        <v>660</v>
      </c>
      <c r="B404" s="70" t="s">
        <v>1144</v>
      </c>
      <c r="C404" s="71"/>
      <c r="D404" s="71">
        <v>7</v>
      </c>
      <c r="E404" s="72">
        <v>1829500</v>
      </c>
      <c r="F404" s="117">
        <v>2004349</v>
      </c>
      <c r="G404" s="72">
        <v>191500</v>
      </c>
      <c r="H404" s="72">
        <v>200500</v>
      </c>
      <c r="I404" s="72"/>
      <c r="J404" s="72"/>
      <c r="K404" s="72"/>
      <c r="L404" s="72"/>
      <c r="M404" s="72"/>
      <c r="N404" s="72"/>
      <c r="O404" s="72"/>
      <c r="P404" s="72"/>
      <c r="Q404" s="72"/>
      <c r="R404" s="100">
        <v>2021</v>
      </c>
      <c r="S404" s="100">
        <v>2204.849</v>
      </c>
      <c r="T404" s="100"/>
      <c r="U404" s="100"/>
      <c r="V404" s="3"/>
    </row>
    <row r="405" spans="1:22" ht="9.75">
      <c r="A405" s="70" t="s">
        <v>660</v>
      </c>
      <c r="B405" s="70" t="s">
        <v>1145</v>
      </c>
      <c r="C405" s="71"/>
      <c r="D405" s="71">
        <v>7</v>
      </c>
      <c r="E405" s="72">
        <v>8196661</v>
      </c>
      <c r="F405" s="117">
        <v>8600231</v>
      </c>
      <c r="G405" s="72">
        <v>1776490</v>
      </c>
      <c r="H405" s="72">
        <v>1829785</v>
      </c>
      <c r="I405" s="72"/>
      <c r="J405" s="72"/>
      <c r="K405" s="72"/>
      <c r="L405" s="72"/>
      <c r="M405" s="72"/>
      <c r="N405" s="72"/>
      <c r="O405" s="72"/>
      <c r="P405" s="72"/>
      <c r="Q405" s="72"/>
      <c r="R405" s="100">
        <v>9973.151</v>
      </c>
      <c r="S405" s="100">
        <v>10430.016</v>
      </c>
      <c r="T405" s="100"/>
      <c r="U405" s="100"/>
      <c r="V405" s="3"/>
    </row>
    <row r="406" spans="1:22" ht="9.75">
      <c r="A406" s="70" t="s">
        <v>660</v>
      </c>
      <c r="B406" s="70" t="s">
        <v>659</v>
      </c>
      <c r="C406" s="71"/>
      <c r="D406" s="71">
        <v>9</v>
      </c>
      <c r="E406" s="72">
        <v>6414180</v>
      </c>
      <c r="F406" s="117">
        <v>6889470</v>
      </c>
      <c r="G406" s="72"/>
      <c r="H406" s="72"/>
      <c r="I406" s="72"/>
      <c r="J406" s="72">
        <v>88664910</v>
      </c>
      <c r="K406" s="72"/>
      <c r="L406" s="72"/>
      <c r="M406" s="72"/>
      <c r="N406" s="72"/>
      <c r="O406" s="72"/>
      <c r="P406" s="72"/>
      <c r="Q406" s="72">
        <v>20967970</v>
      </c>
      <c r="R406" s="100">
        <v>6414.18</v>
      </c>
      <c r="S406" s="100">
        <v>6889.47</v>
      </c>
      <c r="T406" s="100">
        <v>88664.91</v>
      </c>
      <c r="U406" s="100">
        <v>20967.97</v>
      </c>
      <c r="V406" s="3"/>
    </row>
    <row r="407" spans="1:22" ht="9.75">
      <c r="A407" s="70" t="s">
        <v>714</v>
      </c>
      <c r="B407" s="70" t="s">
        <v>661</v>
      </c>
      <c r="C407" s="71">
        <v>221759</v>
      </c>
      <c r="D407" s="71">
        <v>1</v>
      </c>
      <c r="E407" s="72">
        <v>151713656</v>
      </c>
      <c r="F407" s="117">
        <v>157557400</v>
      </c>
      <c r="G407" s="72"/>
      <c r="H407" s="72"/>
      <c r="I407" s="72"/>
      <c r="J407" s="72"/>
      <c r="K407" s="72">
        <v>6715800</v>
      </c>
      <c r="L407" s="72"/>
      <c r="M407" s="72">
        <v>22707100</v>
      </c>
      <c r="N407" s="72">
        <v>19217700</v>
      </c>
      <c r="O407" s="72"/>
      <c r="P407" s="72"/>
      <c r="Q407" s="72"/>
      <c r="R407" s="100">
        <v>151713.656</v>
      </c>
      <c r="S407" s="100">
        <v>157557.4</v>
      </c>
      <c r="T407" s="100"/>
      <c r="U407" s="100">
        <v>48640.6</v>
      </c>
      <c r="V407" s="3"/>
    </row>
    <row r="408" spans="1:22" ht="9.75">
      <c r="A408" s="70" t="s">
        <v>714</v>
      </c>
      <c r="B408" s="70" t="s">
        <v>662</v>
      </c>
      <c r="C408" s="71">
        <v>220862</v>
      </c>
      <c r="D408" s="71">
        <v>2</v>
      </c>
      <c r="E408" s="72">
        <v>93564118</v>
      </c>
      <c r="F408" s="117">
        <v>97746354</v>
      </c>
      <c r="G408" s="72"/>
      <c r="H408" s="72"/>
      <c r="I408" s="72"/>
      <c r="J408" s="72"/>
      <c r="K408" s="72"/>
      <c r="L408" s="72"/>
      <c r="M408" s="72"/>
      <c r="N408" s="72"/>
      <c r="O408" s="72"/>
      <c r="P408" s="72"/>
      <c r="Q408" s="72"/>
      <c r="R408" s="100">
        <v>93564.118</v>
      </c>
      <c r="S408" s="100">
        <v>97746.354</v>
      </c>
      <c r="T408" s="100"/>
      <c r="U408" s="100"/>
      <c r="V408" s="3"/>
    </row>
    <row r="409" spans="1:22" ht="9.75">
      <c r="A409" s="70" t="s">
        <v>714</v>
      </c>
      <c r="B409" s="70" t="s">
        <v>1146</v>
      </c>
      <c r="C409" s="71">
        <v>220075</v>
      </c>
      <c r="D409" s="71">
        <v>3</v>
      </c>
      <c r="E409" s="72">
        <v>45748211</v>
      </c>
      <c r="F409" s="117">
        <v>47803210</v>
      </c>
      <c r="G409" s="72"/>
      <c r="H409" s="72"/>
      <c r="I409" s="72"/>
      <c r="J409" s="72">
        <v>23905600</v>
      </c>
      <c r="K409" s="72"/>
      <c r="L409" s="72"/>
      <c r="M409" s="72"/>
      <c r="N409" s="72"/>
      <c r="O409" s="72"/>
      <c r="P409" s="72"/>
      <c r="Q409" s="72"/>
      <c r="R409" s="100">
        <v>45748.211</v>
      </c>
      <c r="S409" s="100">
        <v>47803.21</v>
      </c>
      <c r="T409" s="100">
        <v>23905.6</v>
      </c>
      <c r="U409" s="100"/>
      <c r="V409" s="3"/>
    </row>
    <row r="410" spans="1:22" ht="9.75">
      <c r="A410" s="70" t="s">
        <v>714</v>
      </c>
      <c r="B410" s="70" t="s">
        <v>1147</v>
      </c>
      <c r="C410" s="71">
        <v>220978</v>
      </c>
      <c r="D410" s="71">
        <v>3</v>
      </c>
      <c r="E410" s="72">
        <v>65189248</v>
      </c>
      <c r="F410" s="117">
        <v>71373119</v>
      </c>
      <c r="G410" s="72"/>
      <c r="H410" s="72"/>
      <c r="I410" s="72"/>
      <c r="J410" s="72"/>
      <c r="K410" s="72"/>
      <c r="L410" s="72"/>
      <c r="M410" s="72"/>
      <c r="N410" s="72"/>
      <c r="O410" s="72"/>
      <c r="P410" s="72"/>
      <c r="Q410" s="72"/>
      <c r="R410" s="100">
        <v>65189.248</v>
      </c>
      <c r="S410" s="100">
        <v>71373.119</v>
      </c>
      <c r="T410" s="100"/>
      <c r="U410" s="100"/>
      <c r="V410" s="3"/>
    </row>
    <row r="411" spans="1:22" ht="9.75">
      <c r="A411" s="70" t="s">
        <v>714</v>
      </c>
      <c r="B411" s="70" t="s">
        <v>1148</v>
      </c>
      <c r="C411" s="71">
        <v>221838</v>
      </c>
      <c r="D411" s="71">
        <v>3</v>
      </c>
      <c r="E411" s="72">
        <v>32778010</v>
      </c>
      <c r="F411" s="117">
        <v>36351852</v>
      </c>
      <c r="G411" s="72"/>
      <c r="H411" s="72"/>
      <c r="I411" s="72"/>
      <c r="J411" s="72"/>
      <c r="K411" s="72"/>
      <c r="L411" s="72"/>
      <c r="M411" s="72"/>
      <c r="N411" s="72"/>
      <c r="O411" s="72"/>
      <c r="P411" s="72"/>
      <c r="Q411" s="72"/>
      <c r="R411" s="100">
        <v>32778.01</v>
      </c>
      <c r="S411" s="100">
        <v>36351.852</v>
      </c>
      <c r="T411" s="100"/>
      <c r="U411" s="100"/>
      <c r="V411" s="3"/>
    </row>
    <row r="412" spans="1:22" ht="9.75">
      <c r="A412" s="70" t="s">
        <v>714</v>
      </c>
      <c r="B412" s="70" t="s">
        <v>1149</v>
      </c>
      <c r="C412" s="71">
        <v>219602</v>
      </c>
      <c r="D412" s="71">
        <v>4</v>
      </c>
      <c r="E412" s="72">
        <v>26388643</v>
      </c>
      <c r="F412" s="117">
        <v>28301580</v>
      </c>
      <c r="G412" s="72"/>
      <c r="H412" s="72"/>
      <c r="I412" s="72"/>
      <c r="J412" s="72"/>
      <c r="K412" s="72"/>
      <c r="L412" s="72"/>
      <c r="M412" s="72"/>
      <c r="N412" s="72"/>
      <c r="O412" s="72"/>
      <c r="P412" s="72"/>
      <c r="Q412" s="72"/>
      <c r="R412" s="100">
        <v>26388.643</v>
      </c>
      <c r="S412" s="100">
        <v>28301.58</v>
      </c>
      <c r="T412" s="100"/>
      <c r="U412" s="100"/>
      <c r="V412" s="3"/>
    </row>
    <row r="413" spans="1:22" ht="9.75">
      <c r="A413" s="70" t="s">
        <v>714</v>
      </c>
      <c r="B413" s="70" t="s">
        <v>1150</v>
      </c>
      <c r="C413" s="71">
        <v>221847</v>
      </c>
      <c r="D413" s="71">
        <v>4</v>
      </c>
      <c r="E413" s="72">
        <v>41013554</v>
      </c>
      <c r="F413" s="117">
        <v>42888827</v>
      </c>
      <c r="G413" s="72"/>
      <c r="H413" s="72"/>
      <c r="I413" s="72"/>
      <c r="J413" s="72"/>
      <c r="K413" s="72"/>
      <c r="L413" s="72"/>
      <c r="M413" s="72"/>
      <c r="N413" s="72"/>
      <c r="O413" s="72"/>
      <c r="P413" s="72"/>
      <c r="Q413" s="72"/>
      <c r="R413" s="100">
        <v>41013.554</v>
      </c>
      <c r="S413" s="100">
        <v>42888.827</v>
      </c>
      <c r="T413" s="100"/>
      <c r="U413" s="100"/>
      <c r="V413" s="3"/>
    </row>
    <row r="414" spans="1:22" ht="9.75">
      <c r="A414" s="70" t="s">
        <v>714</v>
      </c>
      <c r="B414" s="70" t="s">
        <v>668</v>
      </c>
      <c r="C414" s="71">
        <v>221740</v>
      </c>
      <c r="D414" s="71">
        <v>4</v>
      </c>
      <c r="E414" s="72">
        <v>33752485</v>
      </c>
      <c r="F414" s="117">
        <v>36911651</v>
      </c>
      <c r="G414" s="72"/>
      <c r="H414" s="72"/>
      <c r="I414" s="72"/>
      <c r="J414" s="72"/>
      <c r="K414" s="72"/>
      <c r="L414" s="72"/>
      <c r="M414" s="72"/>
      <c r="N414" s="72"/>
      <c r="O414" s="72"/>
      <c r="P414" s="72"/>
      <c r="Q414" s="72"/>
      <c r="R414" s="100">
        <v>33752.485</v>
      </c>
      <c r="S414" s="100">
        <v>36911.651</v>
      </c>
      <c r="T414" s="100"/>
      <c r="U414" s="100"/>
      <c r="V414" s="3"/>
    </row>
    <row r="415" spans="1:22" ht="9.75">
      <c r="A415" s="70" t="s">
        <v>714</v>
      </c>
      <c r="B415" s="70" t="s">
        <v>669</v>
      </c>
      <c r="C415" s="71">
        <v>221768</v>
      </c>
      <c r="D415" s="71">
        <v>5</v>
      </c>
      <c r="E415" s="72">
        <v>25215389</v>
      </c>
      <c r="F415" s="117">
        <v>26275304</v>
      </c>
      <c r="G415" s="72"/>
      <c r="H415" s="72"/>
      <c r="I415" s="72"/>
      <c r="J415" s="72"/>
      <c r="K415" s="72"/>
      <c r="L415" s="72"/>
      <c r="M415" s="72"/>
      <c r="N415" s="72"/>
      <c r="O415" s="72"/>
      <c r="P415" s="72"/>
      <c r="Q415" s="72"/>
      <c r="R415" s="100">
        <v>25215.389</v>
      </c>
      <c r="S415" s="100">
        <v>26275.304</v>
      </c>
      <c r="T415" s="100"/>
      <c r="U415" s="100"/>
      <c r="V415" s="3"/>
    </row>
    <row r="416" spans="1:22" ht="9.75">
      <c r="A416" s="70" t="s">
        <v>714</v>
      </c>
      <c r="B416" s="70" t="s">
        <v>1151</v>
      </c>
      <c r="C416" s="71">
        <v>219824</v>
      </c>
      <c r="D416" s="71">
        <v>7</v>
      </c>
      <c r="E416" s="72">
        <v>18646510</v>
      </c>
      <c r="F416" s="117">
        <v>19682825</v>
      </c>
      <c r="G416" s="72"/>
      <c r="H416" s="72"/>
      <c r="I416" s="72"/>
      <c r="J416" s="72"/>
      <c r="K416" s="72"/>
      <c r="L416" s="72"/>
      <c r="M416" s="72"/>
      <c r="N416" s="72"/>
      <c r="O416" s="72"/>
      <c r="P416" s="72"/>
      <c r="Q416" s="72"/>
      <c r="R416" s="100">
        <v>18646.51</v>
      </c>
      <c r="S416" s="100">
        <v>19682.825</v>
      </c>
      <c r="T416" s="100"/>
      <c r="U416" s="100"/>
      <c r="V416" s="3"/>
    </row>
    <row r="417" spans="1:22" ht="9.75">
      <c r="A417" s="70" t="s">
        <v>714</v>
      </c>
      <c r="B417" s="70" t="s">
        <v>1152</v>
      </c>
      <c r="C417" s="71">
        <v>219879</v>
      </c>
      <c r="D417" s="71">
        <v>7</v>
      </c>
      <c r="E417" s="72">
        <v>8045507</v>
      </c>
      <c r="F417" s="117">
        <v>8613825</v>
      </c>
      <c r="G417" s="72"/>
      <c r="H417" s="72"/>
      <c r="I417" s="72"/>
      <c r="J417" s="72"/>
      <c r="K417" s="72"/>
      <c r="L417" s="72"/>
      <c r="M417" s="72"/>
      <c r="N417" s="72"/>
      <c r="O417" s="72"/>
      <c r="P417" s="72"/>
      <c r="Q417" s="72"/>
      <c r="R417" s="100">
        <v>8045.507</v>
      </c>
      <c r="S417" s="100">
        <v>8613.825</v>
      </c>
      <c r="T417" s="100"/>
      <c r="U417" s="100"/>
      <c r="V417" s="3"/>
    </row>
    <row r="418" spans="1:22" ht="9.75">
      <c r="A418" s="70" t="s">
        <v>714</v>
      </c>
      <c r="B418" s="70" t="s">
        <v>1153</v>
      </c>
      <c r="C418" s="71">
        <v>219888</v>
      </c>
      <c r="D418" s="71">
        <v>7</v>
      </c>
      <c r="E418" s="72">
        <v>9156768</v>
      </c>
      <c r="F418" s="117">
        <v>10238825</v>
      </c>
      <c r="G418" s="72"/>
      <c r="H418" s="72"/>
      <c r="I418" s="72"/>
      <c r="J418" s="72"/>
      <c r="K418" s="72"/>
      <c r="L418" s="72"/>
      <c r="M418" s="72"/>
      <c r="N418" s="72"/>
      <c r="O418" s="72"/>
      <c r="P418" s="72"/>
      <c r="Q418" s="72"/>
      <c r="R418" s="100">
        <v>9156.768</v>
      </c>
      <c r="S418" s="100">
        <v>10238.825</v>
      </c>
      <c r="T418" s="100"/>
      <c r="U418" s="100"/>
      <c r="V418" s="3"/>
    </row>
    <row r="419" spans="1:22" ht="9.75">
      <c r="A419" s="70" t="s">
        <v>714</v>
      </c>
      <c r="B419" s="70" t="s">
        <v>1154</v>
      </c>
      <c r="C419" s="71">
        <v>220057</v>
      </c>
      <c r="D419" s="71">
        <v>7</v>
      </c>
      <c r="E419" s="72">
        <v>5209000</v>
      </c>
      <c r="F419" s="117">
        <v>5555825</v>
      </c>
      <c r="G419" s="72"/>
      <c r="H419" s="72"/>
      <c r="I419" s="72"/>
      <c r="J419" s="72"/>
      <c r="K419" s="72"/>
      <c r="L419" s="72"/>
      <c r="M419" s="72"/>
      <c r="N419" s="72"/>
      <c r="O419" s="72"/>
      <c r="P419" s="72"/>
      <c r="Q419" s="72"/>
      <c r="R419" s="100">
        <v>5209</v>
      </c>
      <c r="S419" s="100">
        <v>5555.825</v>
      </c>
      <c r="T419" s="100"/>
      <c r="U419" s="100"/>
      <c r="V419" s="3"/>
    </row>
    <row r="420" spans="1:22" ht="9.75">
      <c r="A420" s="70" t="s">
        <v>714</v>
      </c>
      <c r="B420" s="70" t="s">
        <v>1155</v>
      </c>
      <c r="C420" s="71">
        <v>220400</v>
      </c>
      <c r="D420" s="71">
        <v>7</v>
      </c>
      <c r="E420" s="72">
        <v>8425830</v>
      </c>
      <c r="F420" s="117">
        <v>9119525</v>
      </c>
      <c r="G420" s="72"/>
      <c r="H420" s="72"/>
      <c r="I420" s="72"/>
      <c r="J420" s="72"/>
      <c r="K420" s="72"/>
      <c r="L420" s="72"/>
      <c r="M420" s="72"/>
      <c r="N420" s="72"/>
      <c r="O420" s="72"/>
      <c r="P420" s="72"/>
      <c r="Q420" s="72"/>
      <c r="R420" s="100">
        <v>8425.83</v>
      </c>
      <c r="S420" s="100">
        <v>9119.525</v>
      </c>
      <c r="T420" s="100"/>
      <c r="U420" s="100"/>
      <c r="V420" s="3"/>
    </row>
    <row r="421" spans="1:22" ht="9.75">
      <c r="A421" s="70" t="s">
        <v>714</v>
      </c>
      <c r="B421" s="70" t="s">
        <v>1156</v>
      </c>
      <c r="C421" s="71">
        <v>221096</v>
      </c>
      <c r="D421" s="71">
        <v>7</v>
      </c>
      <c r="E421" s="72">
        <v>7248595</v>
      </c>
      <c r="F421" s="117">
        <v>7881425</v>
      </c>
      <c r="G421" s="72"/>
      <c r="H421" s="72"/>
      <c r="I421" s="72"/>
      <c r="J421" s="72"/>
      <c r="K421" s="72"/>
      <c r="L421" s="72"/>
      <c r="M421" s="72"/>
      <c r="N421" s="72"/>
      <c r="O421" s="72"/>
      <c r="P421" s="72"/>
      <c r="Q421" s="72"/>
      <c r="R421" s="100">
        <v>7248.595</v>
      </c>
      <c r="S421" s="100">
        <v>7881.425</v>
      </c>
      <c r="T421" s="100"/>
      <c r="U421" s="100"/>
      <c r="V421" s="3"/>
    </row>
    <row r="422" spans="1:22" ht="9.75">
      <c r="A422" s="70" t="s">
        <v>714</v>
      </c>
      <c r="B422" s="70" t="s">
        <v>676</v>
      </c>
      <c r="C422" s="71">
        <v>221184</v>
      </c>
      <c r="D422" s="71">
        <v>7</v>
      </c>
      <c r="E422" s="72">
        <v>9953031</v>
      </c>
      <c r="F422" s="117">
        <v>11182925</v>
      </c>
      <c r="G422" s="72"/>
      <c r="H422" s="72"/>
      <c r="I422" s="72"/>
      <c r="J422" s="72"/>
      <c r="K422" s="72"/>
      <c r="L422" s="72"/>
      <c r="M422" s="72"/>
      <c r="N422" s="72"/>
      <c r="O422" s="72"/>
      <c r="P422" s="72"/>
      <c r="Q422" s="72"/>
      <c r="R422" s="100">
        <v>9953.031</v>
      </c>
      <c r="S422" s="100">
        <v>11182.925</v>
      </c>
      <c r="T422" s="100"/>
      <c r="U422" s="100"/>
      <c r="V422" s="3"/>
    </row>
    <row r="423" spans="1:22" ht="9.75">
      <c r="A423" s="70" t="s">
        <v>714</v>
      </c>
      <c r="B423" s="70" t="s">
        <v>677</v>
      </c>
      <c r="C423" s="71">
        <v>221908</v>
      </c>
      <c r="D423" s="71">
        <v>7</v>
      </c>
      <c r="E423" s="72">
        <v>8159844</v>
      </c>
      <c r="F423" s="117">
        <v>8718100</v>
      </c>
      <c r="G423" s="72"/>
      <c r="H423" s="72"/>
      <c r="I423" s="72"/>
      <c r="J423" s="72"/>
      <c r="K423" s="72"/>
      <c r="L423" s="72"/>
      <c r="M423" s="72"/>
      <c r="N423" s="72"/>
      <c r="O423" s="72"/>
      <c r="P423" s="72"/>
      <c r="Q423" s="72"/>
      <c r="R423" s="100">
        <v>8159.844</v>
      </c>
      <c r="S423" s="100">
        <v>8718.1</v>
      </c>
      <c r="T423" s="100"/>
      <c r="U423" s="100"/>
      <c r="V423" s="3"/>
    </row>
    <row r="424" spans="1:22" ht="9.75">
      <c r="A424" s="70" t="s">
        <v>714</v>
      </c>
      <c r="B424" s="70" t="s">
        <v>678</v>
      </c>
      <c r="C424" s="71">
        <v>221642</v>
      </c>
      <c r="D424" s="71">
        <v>7</v>
      </c>
      <c r="E424" s="72">
        <v>15443490</v>
      </c>
      <c r="F424" s="117">
        <v>16628625</v>
      </c>
      <c r="G424" s="72"/>
      <c r="H424" s="72"/>
      <c r="I424" s="72"/>
      <c r="J424" s="72"/>
      <c r="K424" s="72"/>
      <c r="L424" s="72"/>
      <c r="M424" s="72"/>
      <c r="N424" s="72"/>
      <c r="O424" s="72"/>
      <c r="P424" s="72"/>
      <c r="Q424" s="72"/>
      <c r="R424" s="100">
        <v>15443.49</v>
      </c>
      <c r="S424" s="100">
        <v>16628.625</v>
      </c>
      <c r="T424" s="100"/>
      <c r="U424" s="100"/>
      <c r="V424" s="3"/>
    </row>
    <row r="425" spans="1:22" ht="9.75">
      <c r="A425" s="70" t="s">
        <v>714</v>
      </c>
      <c r="B425" s="70" t="s">
        <v>1157</v>
      </c>
      <c r="C425" s="71">
        <v>221397</v>
      </c>
      <c r="D425" s="71">
        <v>7</v>
      </c>
      <c r="E425" s="72">
        <v>13538538</v>
      </c>
      <c r="F425" s="117">
        <v>14371325</v>
      </c>
      <c r="G425" s="72"/>
      <c r="H425" s="72"/>
      <c r="I425" s="72"/>
      <c r="J425" s="72"/>
      <c r="K425" s="72"/>
      <c r="L425" s="72"/>
      <c r="M425" s="72"/>
      <c r="N425" s="72"/>
      <c r="O425" s="72"/>
      <c r="P425" s="72"/>
      <c r="Q425" s="72"/>
      <c r="R425" s="100">
        <v>13538.538</v>
      </c>
      <c r="S425" s="100">
        <v>14371.325</v>
      </c>
      <c r="T425" s="100"/>
      <c r="U425" s="100"/>
      <c r="V425" s="3"/>
    </row>
    <row r="426" spans="1:22" ht="9.75">
      <c r="A426" s="70" t="s">
        <v>714</v>
      </c>
      <c r="B426" s="70" t="s">
        <v>1158</v>
      </c>
      <c r="C426" s="71">
        <v>221485</v>
      </c>
      <c r="D426" s="71">
        <v>7</v>
      </c>
      <c r="E426" s="72">
        <v>15599956</v>
      </c>
      <c r="F426" s="117">
        <v>15590925</v>
      </c>
      <c r="G426" s="72"/>
      <c r="H426" s="72"/>
      <c r="I426" s="72"/>
      <c r="J426" s="72"/>
      <c r="K426" s="72"/>
      <c r="L426" s="72"/>
      <c r="M426" s="72"/>
      <c r="N426" s="72"/>
      <c r="O426" s="72"/>
      <c r="P426" s="72"/>
      <c r="Q426" s="72"/>
      <c r="R426" s="100">
        <v>15599.956</v>
      </c>
      <c r="S426" s="100">
        <v>15590.925</v>
      </c>
      <c r="T426" s="100"/>
      <c r="U426" s="100"/>
      <c r="V426" s="3"/>
    </row>
    <row r="427" spans="1:22" ht="9.75">
      <c r="A427" s="70" t="s">
        <v>714</v>
      </c>
      <c r="B427" s="70" t="s">
        <v>681</v>
      </c>
      <c r="C427" s="71">
        <v>221652</v>
      </c>
      <c r="D427" s="71">
        <v>7</v>
      </c>
      <c r="E427" s="72">
        <v>17986569</v>
      </c>
      <c r="F427" s="117">
        <v>18623750</v>
      </c>
      <c r="G427" s="72"/>
      <c r="H427" s="72"/>
      <c r="I427" s="72"/>
      <c r="J427" s="72"/>
      <c r="K427" s="72"/>
      <c r="L427" s="72"/>
      <c r="M427" s="72"/>
      <c r="N427" s="72"/>
      <c r="O427" s="72"/>
      <c r="P427" s="72"/>
      <c r="Q427" s="72"/>
      <c r="R427" s="100">
        <v>17986.569</v>
      </c>
      <c r="S427" s="100">
        <v>18623.75</v>
      </c>
      <c r="T427" s="100"/>
      <c r="U427" s="100"/>
      <c r="V427" s="3"/>
    </row>
    <row r="428" spans="1:22" ht="9.75">
      <c r="A428" s="70" t="s">
        <v>714</v>
      </c>
      <c r="B428" s="70" t="s">
        <v>1159</v>
      </c>
      <c r="C428" s="71">
        <v>222053</v>
      </c>
      <c r="D428" s="71">
        <v>7</v>
      </c>
      <c r="E428" s="72">
        <v>13234091</v>
      </c>
      <c r="F428" s="117">
        <v>14324100</v>
      </c>
      <c r="G428" s="72"/>
      <c r="H428" s="72"/>
      <c r="I428" s="72"/>
      <c r="J428" s="72"/>
      <c r="K428" s="72"/>
      <c r="L428" s="72"/>
      <c r="M428" s="72"/>
      <c r="N428" s="72"/>
      <c r="O428" s="72"/>
      <c r="P428" s="72"/>
      <c r="Q428" s="72"/>
      <c r="R428" s="100">
        <v>13234.091</v>
      </c>
      <c r="S428" s="100">
        <v>14324.1</v>
      </c>
      <c r="T428" s="100"/>
      <c r="U428" s="100"/>
      <c r="V428" s="3"/>
    </row>
    <row r="429" spans="1:22" ht="9.75">
      <c r="A429" s="70" t="s">
        <v>714</v>
      </c>
      <c r="B429" s="70" t="s">
        <v>1160</v>
      </c>
      <c r="C429" s="71">
        <v>222062</v>
      </c>
      <c r="D429" s="71">
        <v>7</v>
      </c>
      <c r="E429" s="72">
        <v>13218699</v>
      </c>
      <c r="F429" s="117">
        <v>14360700</v>
      </c>
      <c r="G429" s="72"/>
      <c r="H429" s="72"/>
      <c r="I429" s="72"/>
      <c r="J429" s="72"/>
      <c r="K429" s="72"/>
      <c r="L429" s="72"/>
      <c r="M429" s="72"/>
      <c r="N429" s="72"/>
      <c r="O429" s="72"/>
      <c r="P429" s="72"/>
      <c r="Q429" s="72"/>
      <c r="R429" s="100">
        <v>13218.699</v>
      </c>
      <c r="S429" s="100">
        <v>14360.7</v>
      </c>
      <c r="T429" s="100"/>
      <c r="U429" s="100"/>
      <c r="V429" s="3"/>
    </row>
    <row r="430" spans="1:22" ht="9.75">
      <c r="A430" s="70" t="s">
        <v>714</v>
      </c>
      <c r="B430" s="70" t="s">
        <v>684</v>
      </c>
      <c r="C430" s="71">
        <v>219596</v>
      </c>
      <c r="D430" s="71">
        <v>8</v>
      </c>
      <c r="E430" s="72">
        <v>849860</v>
      </c>
      <c r="F430" s="117">
        <v>837760</v>
      </c>
      <c r="G430" s="72"/>
      <c r="H430" s="72"/>
      <c r="I430" s="72"/>
      <c r="J430" s="72"/>
      <c r="K430" s="72"/>
      <c r="L430" s="72"/>
      <c r="M430" s="72"/>
      <c r="N430" s="72"/>
      <c r="O430" s="72"/>
      <c r="P430" s="72"/>
      <c r="Q430" s="72"/>
      <c r="R430" s="100">
        <v>849.86</v>
      </c>
      <c r="S430" s="100">
        <v>837.76</v>
      </c>
      <c r="T430" s="100"/>
      <c r="U430" s="100"/>
      <c r="V430" s="3"/>
    </row>
    <row r="431" spans="1:22" ht="9.75">
      <c r="A431" s="70" t="s">
        <v>714</v>
      </c>
      <c r="B431" s="70" t="s">
        <v>685</v>
      </c>
      <c r="C431" s="71">
        <v>219824</v>
      </c>
      <c r="D431" s="71">
        <v>8</v>
      </c>
      <c r="E431" s="72">
        <v>1933680</v>
      </c>
      <c r="F431" s="117">
        <v>1941260</v>
      </c>
      <c r="G431" s="72"/>
      <c r="H431" s="72"/>
      <c r="I431" s="72"/>
      <c r="J431" s="72"/>
      <c r="K431" s="72"/>
      <c r="L431" s="72"/>
      <c r="M431" s="72"/>
      <c r="N431" s="72"/>
      <c r="O431" s="72"/>
      <c r="P431" s="72"/>
      <c r="Q431" s="72"/>
      <c r="R431" s="100">
        <v>1933.68</v>
      </c>
      <c r="S431" s="100">
        <v>1941.26</v>
      </c>
      <c r="T431" s="100"/>
      <c r="U431" s="100"/>
      <c r="V431" s="3"/>
    </row>
    <row r="432" spans="1:22" ht="9.75">
      <c r="A432" s="70" t="s">
        <v>714</v>
      </c>
      <c r="B432" s="70" t="s">
        <v>686</v>
      </c>
      <c r="C432" s="71">
        <v>219921</v>
      </c>
      <c r="D432" s="71">
        <v>8</v>
      </c>
      <c r="E432" s="72">
        <v>692600</v>
      </c>
      <c r="F432" s="117">
        <v>707500</v>
      </c>
      <c r="G432" s="72"/>
      <c r="H432" s="72"/>
      <c r="I432" s="72"/>
      <c r="J432" s="72"/>
      <c r="K432" s="72"/>
      <c r="L432" s="72"/>
      <c r="M432" s="72"/>
      <c r="N432" s="72"/>
      <c r="O432" s="72"/>
      <c r="P432" s="72"/>
      <c r="Q432" s="72"/>
      <c r="R432" s="100">
        <v>692.6</v>
      </c>
      <c r="S432" s="100">
        <v>707.5</v>
      </c>
      <c r="T432" s="100"/>
      <c r="U432" s="100"/>
      <c r="V432" s="3"/>
    </row>
    <row r="433" spans="1:22" ht="9.75">
      <c r="A433" s="70" t="s">
        <v>714</v>
      </c>
      <c r="B433" s="70" t="s">
        <v>687</v>
      </c>
      <c r="C433" s="71">
        <v>221591</v>
      </c>
      <c r="D433" s="71">
        <v>8</v>
      </c>
      <c r="E433" s="72">
        <v>1380200</v>
      </c>
      <c r="F433" s="117">
        <v>1415800</v>
      </c>
      <c r="G433" s="72"/>
      <c r="H433" s="72"/>
      <c r="I433" s="72"/>
      <c r="J433" s="72"/>
      <c r="K433" s="72"/>
      <c r="L433" s="72"/>
      <c r="M433" s="72"/>
      <c r="N433" s="72"/>
      <c r="O433" s="72"/>
      <c r="P433" s="72"/>
      <c r="Q433" s="72"/>
      <c r="R433" s="100">
        <v>1380.2</v>
      </c>
      <c r="S433" s="100">
        <v>1415.8</v>
      </c>
      <c r="T433" s="100"/>
      <c r="U433" s="100"/>
      <c r="V433" s="3"/>
    </row>
    <row r="434" spans="1:22" ht="9.75">
      <c r="A434" s="70" t="s">
        <v>714</v>
      </c>
      <c r="B434" s="70" t="s">
        <v>688</v>
      </c>
      <c r="C434" s="71">
        <v>221430</v>
      </c>
      <c r="D434" s="71">
        <v>8</v>
      </c>
      <c r="E434" s="72">
        <v>924850</v>
      </c>
      <c r="F434" s="117">
        <v>976180</v>
      </c>
      <c r="G434" s="72"/>
      <c r="H434" s="72"/>
      <c r="I434" s="72"/>
      <c r="J434" s="72"/>
      <c r="K434" s="72"/>
      <c r="L434" s="72"/>
      <c r="M434" s="72"/>
      <c r="N434" s="72"/>
      <c r="O434" s="72"/>
      <c r="P434" s="72"/>
      <c r="Q434" s="72"/>
      <c r="R434" s="100">
        <v>924.85</v>
      </c>
      <c r="S434" s="100">
        <v>976.18</v>
      </c>
      <c r="T434" s="100"/>
      <c r="U434" s="100"/>
      <c r="V434" s="3"/>
    </row>
    <row r="435" spans="1:22" ht="9.75">
      <c r="A435" s="70" t="s">
        <v>714</v>
      </c>
      <c r="B435" s="70" t="s">
        <v>689</v>
      </c>
      <c r="C435" s="71">
        <v>219994</v>
      </c>
      <c r="D435" s="71">
        <v>8</v>
      </c>
      <c r="E435" s="72">
        <v>1359590</v>
      </c>
      <c r="F435" s="117">
        <v>1411590</v>
      </c>
      <c r="G435" s="72"/>
      <c r="H435" s="72"/>
      <c r="I435" s="72"/>
      <c r="J435" s="72"/>
      <c r="K435" s="72"/>
      <c r="L435" s="72"/>
      <c r="M435" s="72"/>
      <c r="N435" s="72"/>
      <c r="O435" s="72"/>
      <c r="P435" s="72"/>
      <c r="Q435" s="72"/>
      <c r="R435" s="100">
        <v>1359.59</v>
      </c>
      <c r="S435" s="100">
        <v>1411.59</v>
      </c>
      <c r="T435" s="100"/>
      <c r="U435" s="100"/>
      <c r="V435" s="3"/>
    </row>
    <row r="436" spans="1:22" ht="9.75">
      <c r="A436" s="70" t="s">
        <v>714</v>
      </c>
      <c r="B436" s="70" t="s">
        <v>690</v>
      </c>
      <c r="C436" s="71">
        <v>220127</v>
      </c>
      <c r="D436" s="71">
        <v>8</v>
      </c>
      <c r="E436" s="72">
        <v>799500</v>
      </c>
      <c r="F436" s="117">
        <v>864300</v>
      </c>
      <c r="G436" s="72"/>
      <c r="H436" s="72"/>
      <c r="I436" s="72"/>
      <c r="J436" s="72"/>
      <c r="K436" s="72"/>
      <c r="L436" s="72"/>
      <c r="M436" s="72"/>
      <c r="N436" s="72"/>
      <c r="O436" s="72"/>
      <c r="P436" s="72"/>
      <c r="Q436" s="72"/>
      <c r="R436" s="100">
        <v>799.5</v>
      </c>
      <c r="S436" s="100">
        <v>864.3</v>
      </c>
      <c r="T436" s="100"/>
      <c r="U436" s="100"/>
      <c r="V436" s="3"/>
    </row>
    <row r="437" spans="1:22" ht="9.75">
      <c r="A437" s="70" t="s">
        <v>714</v>
      </c>
      <c r="B437" s="70" t="s">
        <v>691</v>
      </c>
      <c r="C437" s="71">
        <v>220251</v>
      </c>
      <c r="D437" s="71">
        <v>8</v>
      </c>
      <c r="E437" s="72">
        <v>841120</v>
      </c>
      <c r="F437" s="117">
        <v>875780</v>
      </c>
      <c r="G437" s="72"/>
      <c r="H437" s="72"/>
      <c r="I437" s="72"/>
      <c r="J437" s="72"/>
      <c r="K437" s="72"/>
      <c r="L437" s="72"/>
      <c r="M437" s="72"/>
      <c r="N437" s="72"/>
      <c r="O437" s="72"/>
      <c r="P437" s="72"/>
      <c r="Q437" s="72"/>
      <c r="R437" s="100">
        <v>841.12</v>
      </c>
      <c r="S437" s="100">
        <v>875.78</v>
      </c>
      <c r="T437" s="100"/>
      <c r="U437" s="100"/>
      <c r="V437" s="3"/>
    </row>
    <row r="438" spans="1:22" ht="9.75">
      <c r="A438" s="70" t="s">
        <v>714</v>
      </c>
      <c r="B438" s="70" t="s">
        <v>692</v>
      </c>
      <c r="C438" s="71">
        <v>220279</v>
      </c>
      <c r="D438" s="71">
        <v>8</v>
      </c>
      <c r="E438" s="72">
        <v>686800</v>
      </c>
      <c r="F438" s="117">
        <v>729200</v>
      </c>
      <c r="G438" s="72"/>
      <c r="H438" s="72"/>
      <c r="I438" s="72"/>
      <c r="J438" s="72"/>
      <c r="K438" s="72"/>
      <c r="L438" s="72"/>
      <c r="M438" s="72"/>
      <c r="N438" s="72"/>
      <c r="O438" s="72"/>
      <c r="P438" s="72"/>
      <c r="Q438" s="72"/>
      <c r="R438" s="100">
        <v>686.8</v>
      </c>
      <c r="S438" s="100">
        <v>729.2</v>
      </c>
      <c r="T438" s="100"/>
      <c r="U438" s="100"/>
      <c r="V438" s="3"/>
    </row>
    <row r="439" spans="1:22" ht="9.75">
      <c r="A439" s="70" t="s">
        <v>714</v>
      </c>
      <c r="B439" s="70" t="s">
        <v>693</v>
      </c>
      <c r="C439" s="71">
        <v>220321</v>
      </c>
      <c r="D439" s="71">
        <v>8</v>
      </c>
      <c r="E439" s="72">
        <v>801490</v>
      </c>
      <c r="F439" s="117">
        <v>941590</v>
      </c>
      <c r="G439" s="72"/>
      <c r="H439" s="72"/>
      <c r="I439" s="72"/>
      <c r="J439" s="72"/>
      <c r="K439" s="72"/>
      <c r="L439" s="72"/>
      <c r="M439" s="72"/>
      <c r="N439" s="72"/>
      <c r="O439" s="72"/>
      <c r="P439" s="72"/>
      <c r="Q439" s="72"/>
      <c r="R439" s="100">
        <v>801.49</v>
      </c>
      <c r="S439" s="100">
        <v>941.59</v>
      </c>
      <c r="T439" s="100"/>
      <c r="U439" s="100"/>
      <c r="V439" s="3"/>
    </row>
    <row r="440" spans="1:22" ht="9.75">
      <c r="A440" s="70" t="s">
        <v>714</v>
      </c>
      <c r="B440" s="70" t="s">
        <v>694</v>
      </c>
      <c r="C440" s="71">
        <v>220394</v>
      </c>
      <c r="D440" s="71">
        <v>8</v>
      </c>
      <c r="E440" s="72">
        <v>778300</v>
      </c>
      <c r="F440" s="117">
        <v>813400</v>
      </c>
      <c r="G440" s="72"/>
      <c r="H440" s="72"/>
      <c r="I440" s="72"/>
      <c r="J440" s="72"/>
      <c r="K440" s="72"/>
      <c r="L440" s="72"/>
      <c r="M440" s="72"/>
      <c r="N440" s="72"/>
      <c r="O440" s="72"/>
      <c r="P440" s="72"/>
      <c r="Q440" s="72"/>
      <c r="R440" s="100">
        <v>778.3</v>
      </c>
      <c r="S440" s="100">
        <v>813.4</v>
      </c>
      <c r="T440" s="100"/>
      <c r="U440" s="100"/>
      <c r="V440" s="3"/>
    </row>
    <row r="441" spans="1:22" ht="9.75">
      <c r="A441" s="70" t="s">
        <v>714</v>
      </c>
      <c r="B441" s="70" t="s">
        <v>695</v>
      </c>
      <c r="C441" s="71">
        <v>221616</v>
      </c>
      <c r="D441" s="71">
        <v>8</v>
      </c>
      <c r="E441" s="72">
        <v>1643200</v>
      </c>
      <c r="F441" s="117">
        <v>1859510</v>
      </c>
      <c r="G441" s="72"/>
      <c r="H441" s="72"/>
      <c r="I441" s="72"/>
      <c r="J441" s="72"/>
      <c r="K441" s="72"/>
      <c r="L441" s="72"/>
      <c r="M441" s="72"/>
      <c r="N441" s="72"/>
      <c r="O441" s="72"/>
      <c r="P441" s="72"/>
      <c r="Q441" s="72"/>
      <c r="R441" s="100">
        <v>1643.2</v>
      </c>
      <c r="S441" s="100">
        <v>1859.51</v>
      </c>
      <c r="T441" s="100"/>
      <c r="U441" s="100"/>
      <c r="V441" s="3"/>
    </row>
    <row r="442" spans="1:22" ht="9.75">
      <c r="A442" s="70" t="s">
        <v>714</v>
      </c>
      <c r="B442" s="70" t="s">
        <v>696</v>
      </c>
      <c r="C442" s="71">
        <v>221625</v>
      </c>
      <c r="D442" s="71">
        <v>8</v>
      </c>
      <c r="E442" s="72">
        <v>1988090</v>
      </c>
      <c r="F442" s="117">
        <v>1946740</v>
      </c>
      <c r="G442" s="72"/>
      <c r="H442" s="72"/>
      <c r="I442" s="72"/>
      <c r="J442" s="72"/>
      <c r="K442" s="72"/>
      <c r="L442" s="72"/>
      <c r="M442" s="72"/>
      <c r="N442" s="72"/>
      <c r="O442" s="72"/>
      <c r="P442" s="72"/>
      <c r="Q442" s="72"/>
      <c r="R442" s="100">
        <v>1988.09</v>
      </c>
      <c r="S442" s="100">
        <v>1946.74</v>
      </c>
      <c r="T442" s="100"/>
      <c r="U442" s="100"/>
      <c r="V442" s="3"/>
    </row>
    <row r="443" spans="1:22" ht="9.75">
      <c r="A443" s="70" t="s">
        <v>714</v>
      </c>
      <c r="B443" s="70" t="s">
        <v>697</v>
      </c>
      <c r="C443" s="71">
        <v>220640</v>
      </c>
      <c r="D443" s="71">
        <v>8</v>
      </c>
      <c r="E443" s="72">
        <v>1270100</v>
      </c>
      <c r="F443" s="117">
        <v>1304000</v>
      </c>
      <c r="G443" s="72"/>
      <c r="H443" s="72"/>
      <c r="I443" s="72"/>
      <c r="J443" s="72"/>
      <c r="K443" s="72"/>
      <c r="L443" s="72"/>
      <c r="M443" s="72"/>
      <c r="N443" s="72"/>
      <c r="O443" s="72"/>
      <c r="P443" s="72"/>
      <c r="Q443" s="72"/>
      <c r="R443" s="100">
        <v>1270.1</v>
      </c>
      <c r="S443" s="100">
        <v>1304</v>
      </c>
      <c r="T443" s="100"/>
      <c r="U443" s="100"/>
      <c r="V443" s="3"/>
    </row>
    <row r="444" spans="1:22" ht="9.75">
      <c r="A444" s="70" t="s">
        <v>714</v>
      </c>
      <c r="B444" s="70" t="s">
        <v>698</v>
      </c>
      <c r="C444" s="71">
        <v>220756</v>
      </c>
      <c r="D444" s="71">
        <v>8</v>
      </c>
      <c r="E444" s="72">
        <v>753090</v>
      </c>
      <c r="F444" s="117">
        <v>778460</v>
      </c>
      <c r="G444" s="72"/>
      <c r="H444" s="72"/>
      <c r="I444" s="72"/>
      <c r="J444" s="72"/>
      <c r="K444" s="72"/>
      <c r="L444" s="72"/>
      <c r="M444" s="72"/>
      <c r="N444" s="72"/>
      <c r="O444" s="72"/>
      <c r="P444" s="72"/>
      <c r="Q444" s="72"/>
      <c r="R444" s="100">
        <v>753.09</v>
      </c>
      <c r="S444" s="100">
        <v>778.46</v>
      </c>
      <c r="T444" s="100"/>
      <c r="U444" s="100"/>
      <c r="V444" s="3"/>
    </row>
    <row r="445" spans="1:22" ht="9.75">
      <c r="A445" s="70" t="s">
        <v>714</v>
      </c>
      <c r="B445" s="70" t="s">
        <v>699</v>
      </c>
      <c r="C445" s="71">
        <v>221607</v>
      </c>
      <c r="D445" s="71">
        <v>8</v>
      </c>
      <c r="E445" s="72">
        <v>850530</v>
      </c>
      <c r="F445" s="117">
        <v>853770</v>
      </c>
      <c r="G445" s="72"/>
      <c r="H445" s="72"/>
      <c r="I445" s="72"/>
      <c r="J445" s="72"/>
      <c r="K445" s="72"/>
      <c r="L445" s="72"/>
      <c r="M445" s="72"/>
      <c r="N445" s="72"/>
      <c r="O445" s="72"/>
      <c r="P445" s="72"/>
      <c r="Q445" s="72"/>
      <c r="R445" s="100">
        <v>850.53</v>
      </c>
      <c r="S445" s="100">
        <v>853.77</v>
      </c>
      <c r="T445" s="100"/>
      <c r="U445" s="100"/>
      <c r="V445" s="3"/>
    </row>
    <row r="446" spans="1:22" ht="9.75">
      <c r="A446" s="70" t="s">
        <v>714</v>
      </c>
      <c r="B446" s="70" t="s">
        <v>700</v>
      </c>
      <c r="C446" s="71">
        <v>220853</v>
      </c>
      <c r="D446" s="71">
        <v>8</v>
      </c>
      <c r="E446" s="72">
        <v>2550500</v>
      </c>
      <c r="F446" s="117">
        <v>2574900</v>
      </c>
      <c r="G446" s="72"/>
      <c r="H446" s="72"/>
      <c r="I446" s="72"/>
      <c r="J446" s="72"/>
      <c r="K446" s="72"/>
      <c r="L446" s="72"/>
      <c r="M446" s="72"/>
      <c r="N446" s="72"/>
      <c r="O446" s="72"/>
      <c r="P446" s="72"/>
      <c r="Q446" s="72"/>
      <c r="R446" s="100">
        <v>2550.5</v>
      </c>
      <c r="S446" s="100">
        <v>2574.9</v>
      </c>
      <c r="T446" s="100"/>
      <c r="U446" s="100"/>
      <c r="V446" s="3"/>
    </row>
    <row r="447" spans="1:22" ht="9.75">
      <c r="A447" s="70" t="s">
        <v>714</v>
      </c>
      <c r="B447" s="70" t="s">
        <v>701</v>
      </c>
      <c r="C447" s="71">
        <v>221050</v>
      </c>
      <c r="D447" s="71">
        <v>8</v>
      </c>
      <c r="E447" s="72">
        <v>2493400</v>
      </c>
      <c r="F447" s="117">
        <v>2371720</v>
      </c>
      <c r="G447" s="72"/>
      <c r="H447" s="72"/>
      <c r="I447" s="72"/>
      <c r="J447" s="72"/>
      <c r="K447" s="72"/>
      <c r="L447" s="72"/>
      <c r="M447" s="72"/>
      <c r="N447" s="72"/>
      <c r="O447" s="72"/>
      <c r="P447" s="72"/>
      <c r="Q447" s="72"/>
      <c r="R447" s="100">
        <v>2493.4</v>
      </c>
      <c r="S447" s="100">
        <v>2371.72</v>
      </c>
      <c r="T447" s="100"/>
      <c r="U447" s="100"/>
      <c r="V447" s="3"/>
    </row>
    <row r="448" spans="1:22" ht="9.75">
      <c r="A448" s="70" t="s">
        <v>714</v>
      </c>
      <c r="B448" s="70" t="s">
        <v>1161</v>
      </c>
      <c r="C448" s="71">
        <v>221102</v>
      </c>
      <c r="D448" s="71">
        <v>8</v>
      </c>
      <c r="E448" s="72">
        <v>1055440</v>
      </c>
      <c r="F448" s="117">
        <v>1046700</v>
      </c>
      <c r="G448" s="72"/>
      <c r="H448" s="72"/>
      <c r="I448" s="72"/>
      <c r="J448" s="72"/>
      <c r="K448" s="72"/>
      <c r="L448" s="72"/>
      <c r="M448" s="72"/>
      <c r="N448" s="72"/>
      <c r="O448" s="72"/>
      <c r="P448" s="72"/>
      <c r="Q448" s="72"/>
      <c r="R448" s="100">
        <v>1055.44</v>
      </c>
      <c r="S448" s="100">
        <v>1046.7</v>
      </c>
      <c r="T448" s="100"/>
      <c r="U448" s="100"/>
      <c r="V448" s="3"/>
    </row>
    <row r="449" spans="1:22" ht="9.75">
      <c r="A449" s="70" t="s">
        <v>714</v>
      </c>
      <c r="B449" s="70" t="s">
        <v>703</v>
      </c>
      <c r="C449" s="71">
        <v>248925</v>
      </c>
      <c r="D449" s="71">
        <v>8</v>
      </c>
      <c r="E449" s="72">
        <v>2114200</v>
      </c>
      <c r="F449" s="117">
        <v>2247400</v>
      </c>
      <c r="G449" s="72"/>
      <c r="H449" s="72"/>
      <c r="I449" s="72"/>
      <c r="J449" s="72"/>
      <c r="K449" s="72"/>
      <c r="L449" s="72"/>
      <c r="M449" s="72"/>
      <c r="N449" s="72"/>
      <c r="O449" s="72"/>
      <c r="P449" s="72"/>
      <c r="Q449" s="72"/>
      <c r="R449" s="100">
        <v>2114.2</v>
      </c>
      <c r="S449" s="100">
        <v>2247.4</v>
      </c>
      <c r="T449" s="100"/>
      <c r="U449" s="100"/>
      <c r="V449" s="3"/>
    </row>
    <row r="450" spans="1:22" ht="9.75">
      <c r="A450" s="70" t="s">
        <v>714</v>
      </c>
      <c r="B450" s="70" t="s">
        <v>704</v>
      </c>
      <c r="C450" s="71">
        <v>221236</v>
      </c>
      <c r="D450" s="71">
        <v>8</v>
      </c>
      <c r="E450" s="72">
        <v>847870</v>
      </c>
      <c r="F450" s="117">
        <v>847500</v>
      </c>
      <c r="G450" s="72"/>
      <c r="H450" s="72"/>
      <c r="I450" s="72"/>
      <c r="J450" s="72"/>
      <c r="K450" s="72"/>
      <c r="L450" s="72"/>
      <c r="M450" s="72"/>
      <c r="N450" s="72"/>
      <c r="O450" s="72"/>
      <c r="P450" s="72"/>
      <c r="Q450" s="72"/>
      <c r="R450" s="100">
        <v>847.87</v>
      </c>
      <c r="S450" s="100">
        <v>847.5</v>
      </c>
      <c r="T450" s="100"/>
      <c r="U450" s="100"/>
      <c r="V450" s="3"/>
    </row>
    <row r="451" spans="1:22" ht="9.75">
      <c r="A451" s="70" t="s">
        <v>714</v>
      </c>
      <c r="B451" s="70" t="s">
        <v>705</v>
      </c>
      <c r="C451" s="71">
        <v>221582</v>
      </c>
      <c r="D451" s="71">
        <v>8</v>
      </c>
      <c r="E451" s="72">
        <v>805700</v>
      </c>
      <c r="F451" s="117">
        <v>813530</v>
      </c>
      <c r="G451" s="72"/>
      <c r="H451" s="72"/>
      <c r="I451" s="72"/>
      <c r="J451" s="72"/>
      <c r="K451" s="72"/>
      <c r="L451" s="72"/>
      <c r="M451" s="72"/>
      <c r="N451" s="72"/>
      <c r="O451" s="72"/>
      <c r="P451" s="72"/>
      <c r="Q451" s="72"/>
      <c r="R451" s="100">
        <v>805.7</v>
      </c>
      <c r="S451" s="100">
        <v>813.53</v>
      </c>
      <c r="T451" s="100"/>
      <c r="U451" s="100"/>
      <c r="V451" s="3"/>
    </row>
    <row r="452" spans="1:22" ht="9.75">
      <c r="A452" s="70" t="s">
        <v>714</v>
      </c>
      <c r="B452" s="70" t="s">
        <v>706</v>
      </c>
      <c r="C452" s="71">
        <v>221281</v>
      </c>
      <c r="D452" s="71">
        <v>8</v>
      </c>
      <c r="E452" s="72">
        <v>1104140</v>
      </c>
      <c r="F452" s="117">
        <v>1086440</v>
      </c>
      <c r="G452" s="72"/>
      <c r="H452" s="72"/>
      <c r="I452" s="72"/>
      <c r="J452" s="72"/>
      <c r="K452" s="72"/>
      <c r="L452" s="72"/>
      <c r="M452" s="72"/>
      <c r="N452" s="72"/>
      <c r="O452" s="72"/>
      <c r="P452" s="72"/>
      <c r="Q452" s="72"/>
      <c r="R452" s="100">
        <v>1104.14</v>
      </c>
      <c r="S452" s="100">
        <v>1086.44</v>
      </c>
      <c r="T452" s="100"/>
      <c r="U452" s="100"/>
      <c r="V452" s="3"/>
    </row>
    <row r="453" spans="1:22" ht="9.75">
      <c r="A453" s="70" t="s">
        <v>714</v>
      </c>
      <c r="B453" s="70" t="s">
        <v>707</v>
      </c>
      <c r="C453" s="71">
        <v>221333</v>
      </c>
      <c r="D453" s="71">
        <v>8</v>
      </c>
      <c r="E453" s="72">
        <v>797000</v>
      </c>
      <c r="F453" s="117">
        <v>857600</v>
      </c>
      <c r="G453" s="72"/>
      <c r="H453" s="72"/>
      <c r="I453" s="72"/>
      <c r="J453" s="72"/>
      <c r="K453" s="72"/>
      <c r="L453" s="72"/>
      <c r="M453" s="72"/>
      <c r="N453" s="72"/>
      <c r="O453" s="72"/>
      <c r="P453" s="72"/>
      <c r="Q453" s="72"/>
      <c r="R453" s="100">
        <v>797</v>
      </c>
      <c r="S453" s="100">
        <v>857.6</v>
      </c>
      <c r="T453" s="100"/>
      <c r="U453" s="100"/>
      <c r="V453" s="3"/>
    </row>
    <row r="454" spans="1:22" ht="9.75">
      <c r="A454" s="70" t="s">
        <v>714</v>
      </c>
      <c r="B454" s="70" t="s">
        <v>708</v>
      </c>
      <c r="C454" s="71">
        <v>221388</v>
      </c>
      <c r="D454" s="71">
        <v>8</v>
      </c>
      <c r="E454" s="72">
        <v>693520</v>
      </c>
      <c r="F454" s="117">
        <v>692900</v>
      </c>
      <c r="G454" s="72"/>
      <c r="H454" s="72"/>
      <c r="I454" s="72"/>
      <c r="J454" s="72"/>
      <c r="K454" s="72"/>
      <c r="L454" s="72"/>
      <c r="M454" s="72"/>
      <c r="N454" s="72"/>
      <c r="O454" s="72"/>
      <c r="P454" s="72"/>
      <c r="Q454" s="72"/>
      <c r="R454" s="100">
        <v>693.52</v>
      </c>
      <c r="S454" s="100">
        <v>692.9</v>
      </c>
      <c r="T454" s="100"/>
      <c r="U454" s="100"/>
      <c r="V454" s="3"/>
    </row>
    <row r="455" spans="1:22" ht="9.75">
      <c r="A455" s="70" t="s">
        <v>714</v>
      </c>
      <c r="B455" s="70" t="s">
        <v>709</v>
      </c>
      <c r="C455" s="71">
        <v>221494</v>
      </c>
      <c r="D455" s="71">
        <v>8</v>
      </c>
      <c r="E455" s="72">
        <v>1188290</v>
      </c>
      <c r="F455" s="117">
        <v>1216460</v>
      </c>
      <c r="G455" s="72"/>
      <c r="H455" s="72"/>
      <c r="I455" s="72"/>
      <c r="J455" s="72"/>
      <c r="K455" s="72"/>
      <c r="L455" s="72"/>
      <c r="M455" s="72"/>
      <c r="N455" s="72"/>
      <c r="O455" s="72"/>
      <c r="P455" s="72"/>
      <c r="Q455" s="72"/>
      <c r="R455" s="100">
        <v>1188.29</v>
      </c>
      <c r="S455" s="100">
        <v>1216.46</v>
      </c>
      <c r="T455" s="100"/>
      <c r="U455" s="100"/>
      <c r="V455" s="3"/>
    </row>
    <row r="456" spans="1:22" ht="9.75">
      <c r="A456" s="70" t="s">
        <v>714</v>
      </c>
      <c r="B456" s="70" t="s">
        <v>710</v>
      </c>
      <c r="C456" s="71">
        <v>221634</v>
      </c>
      <c r="D456" s="71">
        <v>8</v>
      </c>
      <c r="E456" s="72">
        <v>770370</v>
      </c>
      <c r="F456" s="117">
        <v>797660</v>
      </c>
      <c r="G456" s="72"/>
      <c r="H456" s="72"/>
      <c r="I456" s="72"/>
      <c r="J456" s="72"/>
      <c r="K456" s="72"/>
      <c r="L456" s="72"/>
      <c r="M456" s="72"/>
      <c r="N456" s="72"/>
      <c r="O456" s="72"/>
      <c r="P456" s="72"/>
      <c r="Q456" s="72"/>
      <c r="R456" s="100">
        <v>770.37</v>
      </c>
      <c r="S456" s="100">
        <v>797.66</v>
      </c>
      <c r="T456" s="100"/>
      <c r="U456" s="100"/>
      <c r="V456" s="3"/>
    </row>
    <row r="457" spans="1:22" ht="9.75">
      <c r="A457" s="70" t="s">
        <v>714</v>
      </c>
      <c r="B457" s="70" t="s">
        <v>711</v>
      </c>
      <c r="C457" s="71">
        <v>221704</v>
      </c>
      <c r="D457" s="71">
        <v>9</v>
      </c>
      <c r="E457" s="72"/>
      <c r="F457" s="117"/>
      <c r="G457" s="72"/>
      <c r="H457" s="72"/>
      <c r="I457" s="72"/>
      <c r="J457" s="72">
        <v>40595300</v>
      </c>
      <c r="K457" s="72"/>
      <c r="L457" s="72"/>
      <c r="M457" s="72"/>
      <c r="N457" s="72"/>
      <c r="O457" s="72"/>
      <c r="P457" s="72"/>
      <c r="Q457" s="72"/>
      <c r="R457" s="100"/>
      <c r="S457" s="100"/>
      <c r="T457" s="100">
        <v>40595.3</v>
      </c>
      <c r="U457" s="100"/>
      <c r="V457" s="3"/>
    </row>
    <row r="458" spans="1:22" ht="9.75">
      <c r="A458" s="70" t="s">
        <v>714</v>
      </c>
      <c r="B458" s="70" t="s">
        <v>712</v>
      </c>
      <c r="C458" s="71">
        <v>221704</v>
      </c>
      <c r="D458" s="71">
        <v>9</v>
      </c>
      <c r="E458" s="72">
        <v>7196543</v>
      </c>
      <c r="F458" s="117"/>
      <c r="G458" s="72"/>
      <c r="H458" s="72"/>
      <c r="I458" s="72"/>
      <c r="J458" s="72"/>
      <c r="K458" s="72"/>
      <c r="L458" s="72"/>
      <c r="M458" s="72"/>
      <c r="N458" s="72"/>
      <c r="O458" s="72"/>
      <c r="P458" s="72"/>
      <c r="Q458" s="72"/>
      <c r="R458" s="100">
        <v>7196.543</v>
      </c>
      <c r="S458" s="100"/>
      <c r="T458" s="100"/>
      <c r="U458" s="100"/>
      <c r="V458" s="3"/>
    </row>
    <row r="459" spans="1:22" ht="9.75">
      <c r="A459" s="70" t="s">
        <v>714</v>
      </c>
      <c r="B459" s="70" t="s">
        <v>713</v>
      </c>
      <c r="C459" s="71">
        <v>221704</v>
      </c>
      <c r="D459" s="71">
        <v>9</v>
      </c>
      <c r="E459" s="72"/>
      <c r="F459" s="117"/>
      <c r="G459" s="72"/>
      <c r="H459" s="72"/>
      <c r="I459" s="72">
        <v>11814800</v>
      </c>
      <c r="J459" s="72"/>
      <c r="K459" s="72"/>
      <c r="L459" s="72"/>
      <c r="M459" s="72"/>
      <c r="N459" s="72"/>
      <c r="O459" s="72"/>
      <c r="P459" s="72"/>
      <c r="Q459" s="72"/>
      <c r="R459" s="100"/>
      <c r="S459" s="100"/>
      <c r="T459" s="100">
        <v>11814.8</v>
      </c>
      <c r="U459" s="100"/>
      <c r="V459" s="3"/>
    </row>
    <row r="460" spans="1:22" ht="9.75">
      <c r="A460" s="70" t="s">
        <v>827</v>
      </c>
      <c r="B460" s="70" t="s">
        <v>1162</v>
      </c>
      <c r="C460" s="71">
        <v>228723</v>
      </c>
      <c r="D460" s="71">
        <v>1</v>
      </c>
      <c r="E460" s="72">
        <v>255624139</v>
      </c>
      <c r="F460" s="117">
        <v>257292061</v>
      </c>
      <c r="G460" s="72"/>
      <c r="H460" s="72"/>
      <c r="I460" s="72">
        <v>27116552</v>
      </c>
      <c r="J460" s="72">
        <v>19791864</v>
      </c>
      <c r="K460" s="72"/>
      <c r="L460" s="72"/>
      <c r="M460" s="72">
        <v>47925508</v>
      </c>
      <c r="N460" s="72">
        <v>58114526</v>
      </c>
      <c r="O460" s="72">
        <v>11698257</v>
      </c>
      <c r="P460" s="72"/>
      <c r="Q460" s="72"/>
      <c r="R460" s="100">
        <v>255624.139</v>
      </c>
      <c r="S460" s="100">
        <v>257292.061</v>
      </c>
      <c r="T460" s="100">
        <v>46908.416</v>
      </c>
      <c r="U460" s="100">
        <v>117738.291</v>
      </c>
      <c r="V460" s="3"/>
    </row>
    <row r="461" spans="1:22" ht="9.75">
      <c r="A461" s="70" t="s">
        <v>827</v>
      </c>
      <c r="B461" s="70" t="s">
        <v>1163</v>
      </c>
      <c r="C461" s="71">
        <v>229115</v>
      </c>
      <c r="D461" s="71">
        <v>1</v>
      </c>
      <c r="E461" s="72">
        <v>123624310</v>
      </c>
      <c r="F461" s="117">
        <v>124150907</v>
      </c>
      <c r="G461" s="72"/>
      <c r="H461" s="72"/>
      <c r="I461" s="72"/>
      <c r="J461" s="72"/>
      <c r="K461" s="72"/>
      <c r="L461" s="72"/>
      <c r="M461" s="72"/>
      <c r="N461" s="72"/>
      <c r="O461" s="72"/>
      <c r="P461" s="72"/>
      <c r="Q461" s="72"/>
      <c r="R461" s="100">
        <v>123624.31</v>
      </c>
      <c r="S461" s="100">
        <v>124150.907</v>
      </c>
      <c r="T461" s="100"/>
      <c r="U461" s="100"/>
      <c r="V461" s="3"/>
    </row>
    <row r="462" spans="1:22" ht="9.75">
      <c r="A462" s="70" t="s">
        <v>827</v>
      </c>
      <c r="B462" s="70" t="s">
        <v>717</v>
      </c>
      <c r="C462" s="71">
        <v>225511</v>
      </c>
      <c r="D462" s="71">
        <v>1</v>
      </c>
      <c r="E462" s="72">
        <v>144211041</v>
      </c>
      <c r="F462" s="117">
        <v>143382870</v>
      </c>
      <c r="G462" s="72"/>
      <c r="H462" s="72"/>
      <c r="I462" s="72"/>
      <c r="J462" s="72"/>
      <c r="K462" s="72"/>
      <c r="L462" s="72"/>
      <c r="M462" s="72"/>
      <c r="N462" s="72"/>
      <c r="O462" s="72"/>
      <c r="P462" s="72"/>
      <c r="Q462" s="72"/>
      <c r="R462" s="100">
        <v>144211.041</v>
      </c>
      <c r="S462" s="100">
        <v>143382.87</v>
      </c>
      <c r="T462" s="100"/>
      <c r="U462" s="100"/>
      <c r="V462" s="3"/>
    </row>
    <row r="463" spans="1:22" ht="9.75">
      <c r="A463" s="70" t="s">
        <v>827</v>
      </c>
      <c r="B463" s="70" t="s">
        <v>718</v>
      </c>
      <c r="C463" s="71">
        <v>227216</v>
      </c>
      <c r="D463" s="71">
        <v>1</v>
      </c>
      <c r="E463" s="72">
        <v>103256766</v>
      </c>
      <c r="F463" s="117">
        <v>103169791</v>
      </c>
      <c r="G463" s="72"/>
      <c r="H463" s="72"/>
      <c r="I463" s="72"/>
      <c r="J463" s="72"/>
      <c r="K463" s="72"/>
      <c r="L463" s="72"/>
      <c r="M463" s="72"/>
      <c r="N463" s="72"/>
      <c r="O463" s="72"/>
      <c r="P463" s="72"/>
      <c r="Q463" s="72"/>
      <c r="R463" s="100">
        <v>103256.766</v>
      </c>
      <c r="S463" s="100">
        <v>103169.791</v>
      </c>
      <c r="T463" s="100"/>
      <c r="U463" s="100"/>
      <c r="V463" s="3"/>
    </row>
    <row r="464" spans="1:22" ht="9.75">
      <c r="A464" s="70" t="s">
        <v>827</v>
      </c>
      <c r="B464" s="70" t="s">
        <v>719</v>
      </c>
      <c r="C464" s="71">
        <v>228778</v>
      </c>
      <c r="D464" s="71">
        <v>1</v>
      </c>
      <c r="E464" s="72">
        <v>353385389</v>
      </c>
      <c r="F464" s="117">
        <v>337344268</v>
      </c>
      <c r="G464" s="72"/>
      <c r="H464" s="72"/>
      <c r="I464" s="72"/>
      <c r="J464" s="72"/>
      <c r="K464" s="72"/>
      <c r="L464" s="72"/>
      <c r="M464" s="72"/>
      <c r="N464" s="72"/>
      <c r="O464" s="72"/>
      <c r="P464" s="72"/>
      <c r="Q464" s="72"/>
      <c r="R464" s="100">
        <v>353385.389</v>
      </c>
      <c r="S464" s="100">
        <v>337344.268</v>
      </c>
      <c r="T464" s="100"/>
      <c r="U464" s="100"/>
      <c r="V464" s="3"/>
    </row>
    <row r="465" spans="1:22" ht="9.75">
      <c r="A465" s="70" t="s">
        <v>827</v>
      </c>
      <c r="B465" s="70" t="s">
        <v>720</v>
      </c>
      <c r="C465" s="71">
        <v>229179</v>
      </c>
      <c r="D465" s="71">
        <v>2</v>
      </c>
      <c r="E465" s="72">
        <v>51893226</v>
      </c>
      <c r="F465" s="117">
        <v>51909339</v>
      </c>
      <c r="G465" s="72"/>
      <c r="H465" s="72"/>
      <c r="I465" s="72"/>
      <c r="J465" s="72"/>
      <c r="K465" s="72"/>
      <c r="L465" s="72"/>
      <c r="M465" s="72"/>
      <c r="N465" s="72"/>
      <c r="O465" s="72"/>
      <c r="P465" s="72"/>
      <c r="Q465" s="72"/>
      <c r="R465" s="100">
        <v>51893.226</v>
      </c>
      <c r="S465" s="100">
        <v>51909.339</v>
      </c>
      <c r="T465" s="100"/>
      <c r="U465" s="100"/>
      <c r="V465" s="3"/>
    </row>
    <row r="466" spans="1:22" ht="9.75">
      <c r="A466" s="70" t="s">
        <v>827</v>
      </c>
      <c r="B466" s="70" t="s">
        <v>721</v>
      </c>
      <c r="C466" s="71">
        <v>228769</v>
      </c>
      <c r="D466" s="71">
        <v>2</v>
      </c>
      <c r="E466" s="72">
        <v>77064611</v>
      </c>
      <c r="F466" s="117">
        <v>76431789</v>
      </c>
      <c r="G466" s="72"/>
      <c r="H466" s="72"/>
      <c r="I466" s="72"/>
      <c r="J466" s="72"/>
      <c r="K466" s="72"/>
      <c r="L466" s="72"/>
      <c r="M466" s="72"/>
      <c r="N466" s="72"/>
      <c r="O466" s="72"/>
      <c r="P466" s="72"/>
      <c r="Q466" s="72"/>
      <c r="R466" s="100">
        <v>77064.611</v>
      </c>
      <c r="S466" s="100">
        <v>76431.789</v>
      </c>
      <c r="T466" s="100"/>
      <c r="U466" s="100"/>
      <c r="V466" s="3"/>
    </row>
    <row r="467" spans="1:22" ht="9.75">
      <c r="A467" s="70" t="s">
        <v>827</v>
      </c>
      <c r="B467" s="70" t="s">
        <v>722</v>
      </c>
      <c r="C467" s="71">
        <v>228787</v>
      </c>
      <c r="D467" s="71">
        <v>2</v>
      </c>
      <c r="E467" s="72">
        <v>44755649</v>
      </c>
      <c r="F467" s="117">
        <v>45220346</v>
      </c>
      <c r="G467" s="72"/>
      <c r="H467" s="72"/>
      <c r="I467" s="72"/>
      <c r="J467" s="72"/>
      <c r="K467" s="72"/>
      <c r="L467" s="72"/>
      <c r="M467" s="72"/>
      <c r="N467" s="72"/>
      <c r="O467" s="72"/>
      <c r="P467" s="72"/>
      <c r="Q467" s="72"/>
      <c r="R467" s="100">
        <v>44755.649</v>
      </c>
      <c r="S467" s="100">
        <v>45220.346</v>
      </c>
      <c r="T467" s="100"/>
      <c r="U467" s="100"/>
      <c r="V467" s="3"/>
    </row>
    <row r="468" spans="1:22" ht="9.75">
      <c r="A468" s="70" t="s">
        <v>827</v>
      </c>
      <c r="B468" s="70" t="s">
        <v>723</v>
      </c>
      <c r="C468" s="71">
        <v>226091</v>
      </c>
      <c r="D468" s="71">
        <v>3</v>
      </c>
      <c r="E468" s="72">
        <v>33596017</v>
      </c>
      <c r="F468" s="117">
        <v>33864733</v>
      </c>
      <c r="G468" s="72"/>
      <c r="H468" s="72"/>
      <c r="I468" s="72"/>
      <c r="J468" s="72"/>
      <c r="K468" s="72"/>
      <c r="L468" s="72"/>
      <c r="M468" s="72"/>
      <c r="N468" s="72"/>
      <c r="O468" s="72"/>
      <c r="P468" s="72"/>
      <c r="Q468" s="72"/>
      <c r="R468" s="100">
        <v>33596.017</v>
      </c>
      <c r="S468" s="100">
        <v>33864.733</v>
      </c>
      <c r="T468" s="100"/>
      <c r="U468" s="100"/>
      <c r="V468" s="3"/>
    </row>
    <row r="469" spans="1:22" ht="9.75">
      <c r="A469" s="70" t="s">
        <v>827</v>
      </c>
      <c r="B469" s="70" t="s">
        <v>724</v>
      </c>
      <c r="C469" s="71">
        <v>227526</v>
      </c>
      <c r="D469" s="71">
        <v>3</v>
      </c>
      <c r="E469" s="72">
        <v>25989608</v>
      </c>
      <c r="F469" s="117">
        <v>25737126</v>
      </c>
      <c r="G469" s="72"/>
      <c r="H469" s="72"/>
      <c r="I469" s="72"/>
      <c r="J469" s="72"/>
      <c r="K469" s="72"/>
      <c r="L469" s="72"/>
      <c r="M469" s="72"/>
      <c r="N469" s="72"/>
      <c r="O469" s="72"/>
      <c r="P469" s="72"/>
      <c r="Q469" s="72"/>
      <c r="R469" s="100">
        <v>25989.608</v>
      </c>
      <c r="S469" s="100">
        <v>25737.126</v>
      </c>
      <c r="T469" s="100"/>
      <c r="U469" s="100"/>
      <c r="V469" s="3"/>
    </row>
    <row r="470" spans="1:22" ht="9.75">
      <c r="A470" s="70" t="s">
        <v>827</v>
      </c>
      <c r="B470" s="70" t="s">
        <v>1164</v>
      </c>
      <c r="C470" s="71">
        <v>227881</v>
      </c>
      <c r="D470" s="71">
        <v>3</v>
      </c>
      <c r="E470" s="72">
        <v>42817040</v>
      </c>
      <c r="F470" s="117">
        <v>40408765</v>
      </c>
      <c r="G470" s="72"/>
      <c r="H470" s="72"/>
      <c r="I470" s="72"/>
      <c r="J470" s="72"/>
      <c r="K470" s="72"/>
      <c r="L470" s="72"/>
      <c r="M470" s="72"/>
      <c r="N470" s="72"/>
      <c r="O470" s="72"/>
      <c r="P470" s="72"/>
      <c r="Q470" s="72"/>
      <c r="R470" s="100">
        <v>42817.04</v>
      </c>
      <c r="S470" s="100">
        <v>40408.765</v>
      </c>
      <c r="T470" s="100"/>
      <c r="U470" s="100"/>
      <c r="V470" s="3"/>
    </row>
    <row r="471" spans="1:22" ht="9.75">
      <c r="A471" s="70" t="s">
        <v>827</v>
      </c>
      <c r="B471" s="70" t="s">
        <v>1165</v>
      </c>
      <c r="C471" s="71">
        <v>228459</v>
      </c>
      <c r="D471" s="71">
        <v>3</v>
      </c>
      <c r="E471" s="72">
        <v>73372715</v>
      </c>
      <c r="F471" s="117">
        <v>74509610</v>
      </c>
      <c r="G471" s="72"/>
      <c r="H471" s="72"/>
      <c r="I471" s="72"/>
      <c r="J471" s="72"/>
      <c r="K471" s="72"/>
      <c r="L471" s="72"/>
      <c r="M471" s="72"/>
      <c r="N471" s="72"/>
      <c r="O471" s="72"/>
      <c r="P471" s="72"/>
      <c r="Q471" s="72"/>
      <c r="R471" s="100">
        <v>73372.715</v>
      </c>
      <c r="S471" s="100">
        <v>74509.61</v>
      </c>
      <c r="T471" s="100"/>
      <c r="U471" s="100"/>
      <c r="V471" s="3"/>
    </row>
    <row r="472" spans="1:22" ht="9.75">
      <c r="A472" s="70" t="s">
        <v>827</v>
      </c>
      <c r="B472" s="70" t="s">
        <v>727</v>
      </c>
      <c r="C472" s="71">
        <v>228431</v>
      </c>
      <c r="D472" s="71">
        <v>3</v>
      </c>
      <c r="E472" s="72">
        <v>43876123</v>
      </c>
      <c r="F472" s="117">
        <v>43783576</v>
      </c>
      <c r="G472" s="72"/>
      <c r="H472" s="72"/>
      <c r="I472" s="72"/>
      <c r="J472" s="72"/>
      <c r="K472" s="72"/>
      <c r="L472" s="72"/>
      <c r="M472" s="72"/>
      <c r="N472" s="72"/>
      <c r="O472" s="72"/>
      <c r="P472" s="72"/>
      <c r="Q472" s="72"/>
      <c r="R472" s="100">
        <v>43876.123</v>
      </c>
      <c r="S472" s="100">
        <v>43783.576</v>
      </c>
      <c r="T472" s="100"/>
      <c r="U472" s="100"/>
      <c r="V472" s="3"/>
    </row>
    <row r="473" spans="1:22" ht="9.75">
      <c r="A473" s="70" t="s">
        <v>827</v>
      </c>
      <c r="B473" s="70" t="s">
        <v>1166</v>
      </c>
      <c r="C473" s="71">
        <v>228501</v>
      </c>
      <c r="D473" s="71">
        <v>3</v>
      </c>
      <c r="E473" s="72">
        <v>14260483</v>
      </c>
      <c r="F473" s="117">
        <v>12949913</v>
      </c>
      <c r="G473" s="72"/>
      <c r="H473" s="72"/>
      <c r="I473" s="72"/>
      <c r="J473" s="72"/>
      <c r="K473" s="72"/>
      <c r="L473" s="72"/>
      <c r="M473" s="72"/>
      <c r="N473" s="72"/>
      <c r="O473" s="72"/>
      <c r="P473" s="72"/>
      <c r="Q473" s="72"/>
      <c r="R473" s="100">
        <v>14260.483</v>
      </c>
      <c r="S473" s="100">
        <v>12949.913</v>
      </c>
      <c r="T473" s="100"/>
      <c r="U473" s="100"/>
      <c r="V473" s="3"/>
    </row>
    <row r="474" spans="1:22" ht="9.75">
      <c r="A474" s="70" t="s">
        <v>827</v>
      </c>
      <c r="B474" s="70" t="s">
        <v>729</v>
      </c>
      <c r="C474" s="71">
        <v>224554</v>
      </c>
      <c r="D474" s="71">
        <v>3</v>
      </c>
      <c r="E474" s="72">
        <v>30724565</v>
      </c>
      <c r="F474" s="117">
        <v>30688672</v>
      </c>
      <c r="G474" s="72"/>
      <c r="H474" s="72"/>
      <c r="I474" s="72"/>
      <c r="J474" s="72"/>
      <c r="K474" s="72"/>
      <c r="L474" s="72"/>
      <c r="M474" s="72"/>
      <c r="N474" s="72"/>
      <c r="O474" s="72"/>
      <c r="P474" s="72"/>
      <c r="Q474" s="72"/>
      <c r="R474" s="100">
        <v>30724.565</v>
      </c>
      <c r="S474" s="100">
        <v>30688.672</v>
      </c>
      <c r="T474" s="100"/>
      <c r="U474" s="100"/>
      <c r="V474" s="3"/>
    </row>
    <row r="475" spans="1:22" ht="9.75">
      <c r="A475" s="70" t="s">
        <v>827</v>
      </c>
      <c r="B475" s="70" t="s">
        <v>1167</v>
      </c>
      <c r="C475" s="71">
        <v>224147</v>
      </c>
      <c r="D475" s="71">
        <v>3</v>
      </c>
      <c r="E475" s="72">
        <v>28314592</v>
      </c>
      <c r="F475" s="117">
        <v>28429592</v>
      </c>
      <c r="G475" s="72"/>
      <c r="H475" s="72"/>
      <c r="I475" s="72"/>
      <c r="J475" s="72"/>
      <c r="K475" s="72"/>
      <c r="L475" s="72"/>
      <c r="M475" s="72"/>
      <c r="N475" s="72"/>
      <c r="O475" s="72"/>
      <c r="P475" s="72"/>
      <c r="Q475" s="72"/>
      <c r="R475" s="100">
        <v>28314.592</v>
      </c>
      <c r="S475" s="100">
        <v>28429.592</v>
      </c>
      <c r="T475" s="100"/>
      <c r="U475" s="100"/>
      <c r="V475" s="3"/>
    </row>
    <row r="476" spans="1:22" ht="9.75">
      <c r="A476" s="70" t="s">
        <v>827</v>
      </c>
      <c r="B476" s="70" t="s">
        <v>731</v>
      </c>
      <c r="C476" s="71">
        <v>228705</v>
      </c>
      <c r="D476" s="71">
        <v>3</v>
      </c>
      <c r="E476" s="72">
        <v>30126512</v>
      </c>
      <c r="F476" s="117">
        <v>30299520</v>
      </c>
      <c r="G476" s="72"/>
      <c r="H476" s="72"/>
      <c r="I476" s="72"/>
      <c r="J476" s="72"/>
      <c r="K476" s="72"/>
      <c r="L476" s="72"/>
      <c r="M476" s="72"/>
      <c r="N476" s="72"/>
      <c r="O476" s="72"/>
      <c r="P476" s="72"/>
      <c r="Q476" s="72"/>
      <c r="R476" s="100">
        <v>30126.512</v>
      </c>
      <c r="S476" s="100">
        <v>30299.52</v>
      </c>
      <c r="T476" s="100"/>
      <c r="U476" s="100"/>
      <c r="V476" s="3"/>
    </row>
    <row r="477" spans="1:22" ht="9.75">
      <c r="A477" s="70" t="s">
        <v>827</v>
      </c>
      <c r="B477" s="70" t="s">
        <v>1168</v>
      </c>
      <c r="C477" s="71">
        <v>229063</v>
      </c>
      <c r="D477" s="71">
        <v>3</v>
      </c>
      <c r="E477" s="72">
        <v>35934842</v>
      </c>
      <c r="F477" s="117">
        <v>35518136</v>
      </c>
      <c r="G477" s="72"/>
      <c r="H477" s="72"/>
      <c r="I477" s="72"/>
      <c r="J477" s="72"/>
      <c r="K477" s="72"/>
      <c r="L477" s="72"/>
      <c r="M477" s="72"/>
      <c r="N477" s="72"/>
      <c r="O477" s="72"/>
      <c r="P477" s="72"/>
      <c r="Q477" s="72"/>
      <c r="R477" s="100">
        <v>35934.842</v>
      </c>
      <c r="S477" s="100">
        <v>35518.136</v>
      </c>
      <c r="T477" s="100"/>
      <c r="U477" s="100"/>
      <c r="V477" s="3"/>
    </row>
    <row r="478" spans="1:22" ht="9.75">
      <c r="A478" s="70" t="s">
        <v>827</v>
      </c>
      <c r="B478" s="70" t="s">
        <v>1169</v>
      </c>
      <c r="C478" s="71">
        <v>225414</v>
      </c>
      <c r="D478" s="71">
        <v>3</v>
      </c>
      <c r="E478" s="72">
        <v>25580409</v>
      </c>
      <c r="F478" s="117">
        <v>25766653</v>
      </c>
      <c r="G478" s="72"/>
      <c r="H478" s="72"/>
      <c r="I478" s="72"/>
      <c r="J478" s="72"/>
      <c r="K478" s="72"/>
      <c r="L478" s="72"/>
      <c r="M478" s="72"/>
      <c r="N478" s="72"/>
      <c r="O478" s="72"/>
      <c r="P478" s="72"/>
      <c r="Q478" s="72"/>
      <c r="R478" s="100">
        <v>25580.409</v>
      </c>
      <c r="S478" s="100">
        <v>25766.653</v>
      </c>
      <c r="T478" s="100"/>
      <c r="U478" s="100"/>
      <c r="V478" s="3"/>
    </row>
    <row r="479" spans="1:22" ht="9.75">
      <c r="A479" s="70" t="s">
        <v>827</v>
      </c>
      <c r="B479" s="70" t="s">
        <v>734</v>
      </c>
      <c r="C479" s="71">
        <v>228796</v>
      </c>
      <c r="D479" s="71">
        <v>3</v>
      </c>
      <c r="E479" s="72">
        <v>58245414</v>
      </c>
      <c r="F479" s="117">
        <v>58031474</v>
      </c>
      <c r="G479" s="72"/>
      <c r="H479" s="72"/>
      <c r="I479" s="72"/>
      <c r="J479" s="72"/>
      <c r="K479" s="72"/>
      <c r="L479" s="72"/>
      <c r="M479" s="72"/>
      <c r="N479" s="72"/>
      <c r="O479" s="72"/>
      <c r="P479" s="72"/>
      <c r="Q479" s="72"/>
      <c r="R479" s="100">
        <v>58245.414</v>
      </c>
      <c r="S479" s="100">
        <v>58031.474</v>
      </c>
      <c r="T479" s="100"/>
      <c r="U479" s="100"/>
      <c r="V479" s="3"/>
    </row>
    <row r="480" spans="1:22" ht="9.75">
      <c r="A480" s="70" t="s">
        <v>827</v>
      </c>
      <c r="B480" s="70" t="s">
        <v>735</v>
      </c>
      <c r="C480" s="71">
        <v>229027</v>
      </c>
      <c r="D480" s="71">
        <v>3</v>
      </c>
      <c r="E480" s="72">
        <v>45942264</v>
      </c>
      <c r="F480" s="117">
        <v>58239304</v>
      </c>
      <c r="G480" s="72"/>
      <c r="H480" s="72"/>
      <c r="I480" s="72"/>
      <c r="J480" s="72"/>
      <c r="K480" s="72"/>
      <c r="L480" s="72"/>
      <c r="M480" s="72"/>
      <c r="N480" s="72"/>
      <c r="O480" s="72"/>
      <c r="P480" s="72"/>
      <c r="Q480" s="72"/>
      <c r="R480" s="100">
        <v>45942.264</v>
      </c>
      <c r="S480" s="100">
        <v>58239.304</v>
      </c>
      <c r="T480" s="100"/>
      <c r="U480" s="100"/>
      <c r="V480" s="3"/>
    </row>
    <row r="481" spans="1:22" ht="9.75">
      <c r="A481" s="70" t="s">
        <v>827</v>
      </c>
      <c r="B481" s="70" t="s">
        <v>736</v>
      </c>
      <c r="C481" s="71">
        <v>228802</v>
      </c>
      <c r="D481" s="71">
        <v>3</v>
      </c>
      <c r="E481" s="72">
        <v>56794412</v>
      </c>
      <c r="F481" s="117">
        <v>14929903</v>
      </c>
      <c r="G481" s="72"/>
      <c r="H481" s="72"/>
      <c r="I481" s="72"/>
      <c r="J481" s="72"/>
      <c r="K481" s="72"/>
      <c r="L481" s="72"/>
      <c r="M481" s="72"/>
      <c r="N481" s="72"/>
      <c r="O481" s="72"/>
      <c r="P481" s="72"/>
      <c r="Q481" s="72"/>
      <c r="R481" s="100">
        <v>56794.412</v>
      </c>
      <c r="S481" s="100">
        <v>14929.903</v>
      </c>
      <c r="T481" s="100"/>
      <c r="U481" s="100"/>
      <c r="V481" s="3"/>
    </row>
    <row r="482" spans="1:22" ht="9.75">
      <c r="A482" s="70" t="s">
        <v>827</v>
      </c>
      <c r="B482" s="70" t="s">
        <v>737</v>
      </c>
      <c r="C482" s="71">
        <v>227368</v>
      </c>
      <c r="D482" s="71">
        <v>3</v>
      </c>
      <c r="E482" s="72">
        <v>15750045</v>
      </c>
      <c r="F482" s="117">
        <v>45985189</v>
      </c>
      <c r="G482" s="72"/>
      <c r="H482" s="72"/>
      <c r="I482" s="72"/>
      <c r="J482" s="72"/>
      <c r="K482" s="72"/>
      <c r="L482" s="72"/>
      <c r="M482" s="72"/>
      <c r="N482" s="72"/>
      <c r="O482" s="72"/>
      <c r="P482" s="72"/>
      <c r="Q482" s="72"/>
      <c r="R482" s="100">
        <v>15750.045</v>
      </c>
      <c r="S482" s="100">
        <v>45985.189</v>
      </c>
      <c r="T482" s="100"/>
      <c r="U482" s="100"/>
      <c r="V482" s="3"/>
    </row>
    <row r="483" spans="1:22" ht="9.75">
      <c r="A483" s="70" t="s">
        <v>827</v>
      </c>
      <c r="B483" s="70" t="s">
        <v>738</v>
      </c>
      <c r="C483" s="71">
        <v>229814</v>
      </c>
      <c r="D483" s="71">
        <v>3</v>
      </c>
      <c r="E483" s="72">
        <v>25592011</v>
      </c>
      <c r="F483" s="117">
        <v>25702519</v>
      </c>
      <c r="G483" s="72"/>
      <c r="H483" s="72"/>
      <c r="I483" s="72"/>
      <c r="J483" s="72"/>
      <c r="K483" s="72"/>
      <c r="L483" s="72"/>
      <c r="M483" s="72"/>
      <c r="N483" s="72"/>
      <c r="O483" s="72"/>
      <c r="P483" s="72"/>
      <c r="Q483" s="72"/>
      <c r="R483" s="100">
        <v>25592.011</v>
      </c>
      <c r="S483" s="100">
        <v>25702.519</v>
      </c>
      <c r="T483" s="100"/>
      <c r="U483" s="100"/>
      <c r="V483" s="3"/>
    </row>
    <row r="484" spans="1:22" ht="9.75">
      <c r="A484" s="70" t="s">
        <v>827</v>
      </c>
      <c r="B484" s="70" t="s">
        <v>739</v>
      </c>
      <c r="C484" s="71">
        <v>222831</v>
      </c>
      <c r="D484" s="71">
        <v>4</v>
      </c>
      <c r="E484" s="72">
        <v>22761365</v>
      </c>
      <c r="F484" s="117">
        <v>22446713</v>
      </c>
      <c r="G484" s="72"/>
      <c r="H484" s="72"/>
      <c r="I484" s="72"/>
      <c r="J484" s="72"/>
      <c r="K484" s="72"/>
      <c r="L484" s="72"/>
      <c r="M484" s="72"/>
      <c r="N484" s="72"/>
      <c r="O484" s="72"/>
      <c r="P484" s="72"/>
      <c r="Q484" s="72"/>
      <c r="R484" s="100">
        <v>22761.365</v>
      </c>
      <c r="S484" s="100">
        <v>22446.713</v>
      </c>
      <c r="T484" s="100"/>
      <c r="U484" s="100"/>
      <c r="V484" s="3"/>
    </row>
    <row r="485" spans="1:22" ht="9.75">
      <c r="A485" s="70" t="s">
        <v>827</v>
      </c>
      <c r="B485" s="70" t="s">
        <v>1170</v>
      </c>
      <c r="C485" s="71">
        <v>226833</v>
      </c>
      <c r="D485" s="71">
        <v>4</v>
      </c>
      <c r="E485" s="72">
        <v>18635325</v>
      </c>
      <c r="F485" s="117">
        <v>18774547</v>
      </c>
      <c r="G485" s="72"/>
      <c r="H485" s="72"/>
      <c r="I485" s="72"/>
      <c r="J485" s="72"/>
      <c r="K485" s="72"/>
      <c r="L485" s="72"/>
      <c r="M485" s="72"/>
      <c r="N485" s="72"/>
      <c r="O485" s="72"/>
      <c r="P485" s="72"/>
      <c r="Q485" s="72"/>
      <c r="R485" s="100">
        <v>18635.325</v>
      </c>
      <c r="S485" s="100">
        <v>18774.547</v>
      </c>
      <c r="T485" s="100"/>
      <c r="U485" s="100"/>
      <c r="V485" s="3"/>
    </row>
    <row r="486" spans="1:22" ht="9.75">
      <c r="A486" s="70" t="s">
        <v>827</v>
      </c>
      <c r="B486" s="70" t="s">
        <v>1171</v>
      </c>
      <c r="C486" s="71">
        <v>228529</v>
      </c>
      <c r="D486" s="71">
        <v>4</v>
      </c>
      <c r="E486" s="72">
        <v>22273344</v>
      </c>
      <c r="F486" s="117">
        <v>22431437</v>
      </c>
      <c r="G486" s="72"/>
      <c r="H486" s="72"/>
      <c r="I486" s="72"/>
      <c r="J486" s="72"/>
      <c r="K486" s="72"/>
      <c r="L486" s="72"/>
      <c r="M486" s="72"/>
      <c r="N486" s="72"/>
      <c r="O486" s="72"/>
      <c r="P486" s="72"/>
      <c r="Q486" s="72"/>
      <c r="R486" s="100">
        <v>22273.344</v>
      </c>
      <c r="S486" s="100">
        <v>22431.437</v>
      </c>
      <c r="T486" s="100"/>
      <c r="U486" s="100"/>
      <c r="V486" s="3"/>
    </row>
    <row r="487" spans="1:22" ht="9.75">
      <c r="A487" s="70" t="s">
        <v>827</v>
      </c>
      <c r="B487" s="70" t="s">
        <v>742</v>
      </c>
      <c r="C487" s="71">
        <v>226152</v>
      </c>
      <c r="D487" s="71">
        <v>4</v>
      </c>
      <c r="E487" s="72">
        <v>16884404</v>
      </c>
      <c r="F487" s="117">
        <v>16846849</v>
      </c>
      <c r="G487" s="72"/>
      <c r="H487" s="72"/>
      <c r="I487" s="72"/>
      <c r="J487" s="72"/>
      <c r="K487" s="72"/>
      <c r="L487" s="72"/>
      <c r="M487" s="72"/>
      <c r="N487" s="72"/>
      <c r="O487" s="72"/>
      <c r="P487" s="72"/>
      <c r="Q487" s="72"/>
      <c r="R487" s="100">
        <v>16884.404</v>
      </c>
      <c r="S487" s="100">
        <v>16846.849</v>
      </c>
      <c r="T487" s="100"/>
      <c r="U487" s="100"/>
      <c r="V487" s="3"/>
    </row>
    <row r="488" spans="1:22" ht="9.75">
      <c r="A488" s="70" t="s">
        <v>827</v>
      </c>
      <c r="B488" s="70" t="s">
        <v>743</v>
      </c>
      <c r="C488" s="71">
        <v>229018</v>
      </c>
      <c r="D488" s="71">
        <v>4</v>
      </c>
      <c r="E488" s="72">
        <v>10707075</v>
      </c>
      <c r="F488" s="117">
        <v>10765992</v>
      </c>
      <c r="G488" s="72"/>
      <c r="H488" s="72"/>
      <c r="I488" s="72"/>
      <c r="J488" s="72"/>
      <c r="K488" s="72"/>
      <c r="L488" s="72"/>
      <c r="M488" s="72"/>
      <c r="N488" s="72"/>
      <c r="O488" s="72"/>
      <c r="P488" s="72"/>
      <c r="Q488" s="72"/>
      <c r="R488" s="100">
        <v>10707.075</v>
      </c>
      <c r="S488" s="100">
        <v>10765.992</v>
      </c>
      <c r="T488" s="100"/>
      <c r="U488" s="100"/>
      <c r="V488" s="3"/>
    </row>
    <row r="489" spans="1:22" ht="9.75">
      <c r="A489" s="70" t="s">
        <v>827</v>
      </c>
      <c r="B489" s="70" t="s">
        <v>744</v>
      </c>
      <c r="C489" s="71">
        <v>227924</v>
      </c>
      <c r="D489" s="71">
        <v>5</v>
      </c>
      <c r="E489" s="72">
        <v>3975523</v>
      </c>
      <c r="F489" s="117">
        <v>4054400</v>
      </c>
      <c r="G489" s="72"/>
      <c r="H489" s="72"/>
      <c r="I489" s="72"/>
      <c r="J489" s="72"/>
      <c r="K489" s="72"/>
      <c r="L489" s="72"/>
      <c r="M489" s="72"/>
      <c r="N489" s="72"/>
      <c r="O489" s="72"/>
      <c r="P489" s="72"/>
      <c r="Q489" s="72"/>
      <c r="R489" s="100">
        <v>3975.523</v>
      </c>
      <c r="S489" s="100">
        <v>4054.4</v>
      </c>
      <c r="T489" s="100"/>
      <c r="U489" s="100"/>
      <c r="V489" s="3"/>
    </row>
    <row r="490" spans="1:22" ht="9.75">
      <c r="A490" s="70" t="s">
        <v>827</v>
      </c>
      <c r="B490" s="70" t="s">
        <v>745</v>
      </c>
      <c r="C490" s="71">
        <v>224545</v>
      </c>
      <c r="D490" s="71">
        <v>5</v>
      </c>
      <c r="E490" s="72">
        <v>5358728</v>
      </c>
      <c r="F490" s="117">
        <v>5451012</v>
      </c>
      <c r="G490" s="72"/>
      <c r="H490" s="72"/>
      <c r="I490" s="72"/>
      <c r="J490" s="72"/>
      <c r="K490" s="72"/>
      <c r="L490" s="72"/>
      <c r="M490" s="72"/>
      <c r="N490" s="72"/>
      <c r="O490" s="72"/>
      <c r="P490" s="72"/>
      <c r="Q490" s="72"/>
      <c r="R490" s="100">
        <v>5358.728</v>
      </c>
      <c r="S490" s="100">
        <v>5451.012</v>
      </c>
      <c r="T490" s="100"/>
      <c r="U490" s="100"/>
      <c r="V490" s="3"/>
    </row>
    <row r="491" spans="1:22" ht="9.75">
      <c r="A491" s="70" t="s">
        <v>827</v>
      </c>
      <c r="B491" s="70" t="s">
        <v>746</v>
      </c>
      <c r="C491" s="71">
        <v>225502</v>
      </c>
      <c r="D491" s="71">
        <v>5</v>
      </c>
      <c r="E491" s="72">
        <v>6766816</v>
      </c>
      <c r="F491" s="117">
        <v>6959795</v>
      </c>
      <c r="G491" s="72"/>
      <c r="H491" s="72"/>
      <c r="I491" s="72"/>
      <c r="J491" s="72"/>
      <c r="K491" s="72"/>
      <c r="L491" s="72"/>
      <c r="M491" s="72"/>
      <c r="N491" s="72"/>
      <c r="O491" s="72"/>
      <c r="P491" s="72"/>
      <c r="Q491" s="72"/>
      <c r="R491" s="100">
        <v>6766.816</v>
      </c>
      <c r="S491" s="100">
        <v>6959.795</v>
      </c>
      <c r="T491" s="100"/>
      <c r="U491" s="100"/>
      <c r="V491" s="3"/>
    </row>
    <row r="492" spans="1:22" ht="9.75">
      <c r="A492" s="70" t="s">
        <v>827</v>
      </c>
      <c r="B492" s="70" t="s">
        <v>747</v>
      </c>
      <c r="C492" s="71">
        <v>227377</v>
      </c>
      <c r="D492" s="71">
        <v>5</v>
      </c>
      <c r="E492" s="72">
        <v>15545589</v>
      </c>
      <c r="F492" s="117">
        <v>14717854</v>
      </c>
      <c r="G492" s="72"/>
      <c r="H492" s="72"/>
      <c r="I492" s="72"/>
      <c r="J492" s="72"/>
      <c r="K492" s="72"/>
      <c r="L492" s="72"/>
      <c r="M492" s="72"/>
      <c r="N492" s="72"/>
      <c r="O492" s="72"/>
      <c r="P492" s="72"/>
      <c r="Q492" s="72"/>
      <c r="R492" s="100">
        <v>15545.589</v>
      </c>
      <c r="S492" s="100">
        <v>14717.854</v>
      </c>
      <c r="T492" s="100"/>
      <c r="U492" s="100"/>
      <c r="V492" s="3"/>
    </row>
    <row r="493" spans="1:22" ht="9.75">
      <c r="A493" s="70" t="s">
        <v>827</v>
      </c>
      <c r="B493" s="70" t="s">
        <v>748</v>
      </c>
      <c r="C493" s="71">
        <v>228714</v>
      </c>
      <c r="D493" s="71">
        <v>6</v>
      </c>
      <c r="E493" s="72">
        <v>9376049</v>
      </c>
      <c r="F493" s="117">
        <v>9352686</v>
      </c>
      <c r="G493" s="72"/>
      <c r="H493" s="72"/>
      <c r="I493" s="72"/>
      <c r="J493" s="72"/>
      <c r="K493" s="72"/>
      <c r="L493" s="72"/>
      <c r="M493" s="72"/>
      <c r="N493" s="72"/>
      <c r="O493" s="72"/>
      <c r="P493" s="72"/>
      <c r="Q493" s="72"/>
      <c r="R493" s="100">
        <v>9376.049</v>
      </c>
      <c r="S493" s="100">
        <v>9352.686</v>
      </c>
      <c r="T493" s="100"/>
      <c r="U493" s="100"/>
      <c r="V493" s="3"/>
    </row>
    <row r="494" spans="1:22" ht="9.75">
      <c r="A494" s="70" t="s">
        <v>827</v>
      </c>
      <c r="B494" s="70" t="s">
        <v>749</v>
      </c>
      <c r="C494" s="71">
        <v>225432</v>
      </c>
      <c r="D494" s="71">
        <v>6</v>
      </c>
      <c r="E494" s="72">
        <v>18265996</v>
      </c>
      <c r="F494" s="117">
        <v>18477746</v>
      </c>
      <c r="G494" s="72"/>
      <c r="H494" s="72"/>
      <c r="I494" s="72"/>
      <c r="J494" s="72"/>
      <c r="K494" s="72"/>
      <c r="L494" s="72"/>
      <c r="M494" s="72"/>
      <c r="N494" s="72"/>
      <c r="O494" s="72"/>
      <c r="P494" s="72"/>
      <c r="Q494" s="72"/>
      <c r="R494" s="100">
        <v>18265.996</v>
      </c>
      <c r="S494" s="100">
        <v>18477.746</v>
      </c>
      <c r="T494" s="100"/>
      <c r="U494" s="100"/>
      <c r="V494" s="3"/>
    </row>
    <row r="495" spans="1:22" ht="9.75">
      <c r="A495" s="70" t="s">
        <v>827</v>
      </c>
      <c r="B495" s="70" t="s">
        <v>1172</v>
      </c>
      <c r="C495" s="71"/>
      <c r="D495" s="71">
        <v>7</v>
      </c>
      <c r="E495" s="72">
        <v>60336792</v>
      </c>
      <c r="F495" s="117">
        <v>62709262</v>
      </c>
      <c r="G495" s="72">
        <v>32964558</v>
      </c>
      <c r="H495" s="72">
        <v>34177651</v>
      </c>
      <c r="I495" s="72"/>
      <c r="J495" s="72"/>
      <c r="K495" s="72"/>
      <c r="L495" s="72"/>
      <c r="M495" s="72"/>
      <c r="N495" s="72"/>
      <c r="O495" s="72"/>
      <c r="P495" s="72"/>
      <c r="Q495" s="72"/>
      <c r="R495" s="100">
        <v>93301.35</v>
      </c>
      <c r="S495" s="100">
        <v>96886.913</v>
      </c>
      <c r="T495" s="100"/>
      <c r="U495" s="100"/>
      <c r="V495" s="3"/>
    </row>
    <row r="496" spans="1:22" ht="9.75">
      <c r="A496" s="70" t="s">
        <v>827</v>
      </c>
      <c r="B496" s="70" t="s">
        <v>1173</v>
      </c>
      <c r="C496" s="71">
        <v>222567</v>
      </c>
      <c r="D496" s="71">
        <v>7</v>
      </c>
      <c r="E496" s="72">
        <v>9357799</v>
      </c>
      <c r="F496" s="117">
        <v>9718507</v>
      </c>
      <c r="G496" s="72">
        <v>3910412</v>
      </c>
      <c r="H496" s="72">
        <v>4162706</v>
      </c>
      <c r="I496" s="72"/>
      <c r="J496" s="72"/>
      <c r="K496" s="72"/>
      <c r="L496" s="72"/>
      <c r="M496" s="72"/>
      <c r="N496" s="72"/>
      <c r="O496" s="72"/>
      <c r="P496" s="72"/>
      <c r="Q496" s="72"/>
      <c r="R496" s="100">
        <v>13268.211</v>
      </c>
      <c r="S496" s="100">
        <v>13881.213</v>
      </c>
      <c r="T496" s="100"/>
      <c r="U496" s="100"/>
      <c r="V496" s="3"/>
    </row>
    <row r="497" spans="1:22" ht="9.75">
      <c r="A497" s="70" t="s">
        <v>827</v>
      </c>
      <c r="B497" s="70" t="s">
        <v>1174</v>
      </c>
      <c r="C497" s="71">
        <v>222576</v>
      </c>
      <c r="D497" s="71">
        <v>7</v>
      </c>
      <c r="E497" s="72">
        <v>20848343</v>
      </c>
      <c r="F497" s="117">
        <v>21522210</v>
      </c>
      <c r="G497" s="72">
        <v>5982428</v>
      </c>
      <c r="H497" s="72">
        <v>6202550</v>
      </c>
      <c r="I497" s="72"/>
      <c r="J497" s="72"/>
      <c r="K497" s="72"/>
      <c r="L497" s="72"/>
      <c r="M497" s="72"/>
      <c r="N497" s="72"/>
      <c r="O497" s="72"/>
      <c r="P497" s="72"/>
      <c r="Q497" s="72"/>
      <c r="R497" s="100">
        <v>26830.771</v>
      </c>
      <c r="S497" s="100">
        <v>27724.76</v>
      </c>
      <c r="T497" s="100"/>
      <c r="U497" s="100"/>
      <c r="V497" s="3"/>
    </row>
    <row r="498" spans="1:22" ht="9.75">
      <c r="A498" s="70" t="s">
        <v>827</v>
      </c>
      <c r="B498" s="70" t="s">
        <v>1175</v>
      </c>
      <c r="C498" s="71">
        <v>222822</v>
      </c>
      <c r="D498" s="71">
        <v>7</v>
      </c>
      <c r="E498" s="72">
        <v>7841213</v>
      </c>
      <c r="F498" s="117">
        <v>8134400</v>
      </c>
      <c r="G498" s="72">
        <v>1545175</v>
      </c>
      <c r="H498" s="72">
        <v>1613540</v>
      </c>
      <c r="I498" s="72"/>
      <c r="J498" s="72"/>
      <c r="K498" s="72"/>
      <c r="L498" s="72"/>
      <c r="M498" s="72"/>
      <c r="N498" s="72"/>
      <c r="O498" s="72"/>
      <c r="P498" s="72"/>
      <c r="Q498" s="72"/>
      <c r="R498" s="100">
        <v>9386.388</v>
      </c>
      <c r="S498" s="100">
        <v>9747.94</v>
      </c>
      <c r="T498" s="100"/>
      <c r="U498" s="100"/>
      <c r="V498" s="3"/>
    </row>
    <row r="499" spans="1:22" ht="9.75">
      <c r="A499" s="70" t="s">
        <v>827</v>
      </c>
      <c r="B499" s="70" t="s">
        <v>1176</v>
      </c>
      <c r="C499" s="71">
        <v>222992</v>
      </c>
      <c r="D499" s="71">
        <v>7</v>
      </c>
      <c r="E499" s="72">
        <v>39295800</v>
      </c>
      <c r="F499" s="117">
        <v>40853962</v>
      </c>
      <c r="G499" s="72">
        <v>12530510</v>
      </c>
      <c r="H499" s="72">
        <v>13971450</v>
      </c>
      <c r="I499" s="72"/>
      <c r="J499" s="72"/>
      <c r="K499" s="72"/>
      <c r="L499" s="72"/>
      <c r="M499" s="72"/>
      <c r="N499" s="72"/>
      <c r="O499" s="72"/>
      <c r="P499" s="72"/>
      <c r="Q499" s="72"/>
      <c r="R499" s="100">
        <v>51826.31</v>
      </c>
      <c r="S499" s="100">
        <v>54825.412</v>
      </c>
      <c r="T499" s="100"/>
      <c r="U499" s="100"/>
      <c r="V499" s="3"/>
    </row>
    <row r="500" spans="1:22" ht="9.75">
      <c r="A500" s="70" t="s">
        <v>827</v>
      </c>
      <c r="B500" s="70" t="s">
        <v>1177</v>
      </c>
      <c r="C500" s="71">
        <v>223320</v>
      </c>
      <c r="D500" s="71">
        <v>7</v>
      </c>
      <c r="E500" s="72">
        <v>7516269</v>
      </c>
      <c r="F500" s="117">
        <v>7817521</v>
      </c>
      <c r="G500" s="72">
        <v>772566</v>
      </c>
      <c r="H500" s="72">
        <v>807366</v>
      </c>
      <c r="I500" s="72"/>
      <c r="J500" s="72"/>
      <c r="K500" s="72"/>
      <c r="L500" s="72"/>
      <c r="M500" s="72"/>
      <c r="N500" s="72"/>
      <c r="O500" s="72"/>
      <c r="P500" s="72"/>
      <c r="Q500" s="72"/>
      <c r="R500" s="100">
        <v>8288.835</v>
      </c>
      <c r="S500" s="100">
        <v>8624.887</v>
      </c>
      <c r="T500" s="100"/>
      <c r="U500" s="100"/>
      <c r="V500" s="3"/>
    </row>
    <row r="501" spans="1:22" ht="9.75">
      <c r="A501" s="70" t="s">
        <v>827</v>
      </c>
      <c r="B501" s="70" t="s">
        <v>1178</v>
      </c>
      <c r="C501" s="71">
        <v>223427</v>
      </c>
      <c r="D501" s="71">
        <v>7</v>
      </c>
      <c r="E501" s="72">
        <v>17052973</v>
      </c>
      <c r="F501" s="117">
        <v>17741669</v>
      </c>
      <c r="G501" s="72">
        <v>469552</v>
      </c>
      <c r="H501" s="72">
        <v>502166</v>
      </c>
      <c r="I501" s="72"/>
      <c r="J501" s="72"/>
      <c r="K501" s="72"/>
      <c r="L501" s="72"/>
      <c r="M501" s="72"/>
      <c r="N501" s="72"/>
      <c r="O501" s="72"/>
      <c r="P501" s="72"/>
      <c r="Q501" s="72"/>
      <c r="R501" s="100">
        <v>17522.525</v>
      </c>
      <c r="S501" s="100">
        <v>18243.835</v>
      </c>
      <c r="T501" s="100"/>
      <c r="U501" s="100"/>
      <c r="V501" s="3"/>
    </row>
    <row r="502" spans="1:22" ht="9.75">
      <c r="A502" s="70" t="s">
        <v>827</v>
      </c>
      <c r="B502" s="70" t="s">
        <v>1179</v>
      </c>
      <c r="C502" s="71">
        <v>223506</v>
      </c>
      <c r="D502" s="71">
        <v>7</v>
      </c>
      <c r="E502" s="72">
        <v>5897589</v>
      </c>
      <c r="F502" s="117">
        <v>6114874</v>
      </c>
      <c r="G502" s="72">
        <v>3197987</v>
      </c>
      <c r="H502" s="72">
        <v>3652741</v>
      </c>
      <c r="I502" s="72"/>
      <c r="J502" s="72"/>
      <c r="K502" s="72"/>
      <c r="L502" s="72"/>
      <c r="M502" s="72"/>
      <c r="N502" s="72"/>
      <c r="O502" s="72"/>
      <c r="P502" s="72"/>
      <c r="Q502" s="72"/>
      <c r="R502" s="100">
        <v>9095.576</v>
      </c>
      <c r="S502" s="100">
        <v>9767.615</v>
      </c>
      <c r="T502" s="100"/>
      <c r="U502" s="100"/>
      <c r="V502" s="3"/>
    </row>
    <row r="503" spans="1:22" ht="9.75">
      <c r="A503" s="70" t="s">
        <v>827</v>
      </c>
      <c r="B503" s="70" t="s">
        <v>757</v>
      </c>
      <c r="C503" s="71">
        <v>223524</v>
      </c>
      <c r="D503" s="71">
        <v>7</v>
      </c>
      <c r="E503" s="72"/>
      <c r="F503" s="117"/>
      <c r="G503" s="72"/>
      <c r="H503" s="72"/>
      <c r="I503" s="72"/>
      <c r="J503" s="72"/>
      <c r="K503" s="72"/>
      <c r="L503" s="72"/>
      <c r="M503" s="72"/>
      <c r="N503" s="72"/>
      <c r="O503" s="72"/>
      <c r="P503" s="72"/>
      <c r="Q503" s="72"/>
      <c r="R503" s="100"/>
      <c r="S503" s="100"/>
      <c r="T503" s="100"/>
      <c r="U503" s="100"/>
      <c r="V503" s="3"/>
    </row>
    <row r="504" spans="1:22" ht="9.75">
      <c r="A504" s="70" t="s">
        <v>827</v>
      </c>
      <c r="B504" s="70" t="s">
        <v>758</v>
      </c>
      <c r="C504" s="71">
        <v>223773</v>
      </c>
      <c r="D504" s="71">
        <v>7</v>
      </c>
      <c r="E504" s="72"/>
      <c r="F504" s="117"/>
      <c r="G504" s="72"/>
      <c r="H504" s="72"/>
      <c r="I504" s="72"/>
      <c r="J504" s="72"/>
      <c r="K504" s="72"/>
      <c r="L504" s="72"/>
      <c r="M504" s="72"/>
      <c r="N504" s="72"/>
      <c r="O504" s="72"/>
      <c r="P504" s="72"/>
      <c r="Q504" s="72"/>
      <c r="R504" s="100"/>
      <c r="S504" s="100"/>
      <c r="T504" s="100"/>
      <c r="U504" s="100"/>
      <c r="V504" s="3"/>
    </row>
    <row r="505" spans="1:22" ht="9.75">
      <c r="A505" s="70" t="s">
        <v>827</v>
      </c>
      <c r="B505" s="70" t="s">
        <v>1180</v>
      </c>
      <c r="C505" s="71">
        <v>223816</v>
      </c>
      <c r="D505" s="71">
        <v>7</v>
      </c>
      <c r="E505" s="72">
        <v>20101994</v>
      </c>
      <c r="F505" s="117">
        <v>20801519</v>
      </c>
      <c r="G505" s="72">
        <v>4279067</v>
      </c>
      <c r="H505" s="72">
        <v>4564785</v>
      </c>
      <c r="I505" s="72"/>
      <c r="J505" s="72"/>
      <c r="K505" s="72"/>
      <c r="L505" s="72"/>
      <c r="M505" s="72"/>
      <c r="N505" s="72"/>
      <c r="O505" s="72"/>
      <c r="P505" s="72"/>
      <c r="Q505" s="72"/>
      <c r="R505" s="100">
        <v>24381.061</v>
      </c>
      <c r="S505" s="100">
        <v>25366.304</v>
      </c>
      <c r="T505" s="100"/>
      <c r="U505" s="100"/>
      <c r="V505" s="3"/>
    </row>
    <row r="506" spans="1:22" ht="9.75">
      <c r="A506" s="70" t="s">
        <v>827</v>
      </c>
      <c r="B506" s="70" t="s">
        <v>1181</v>
      </c>
      <c r="C506" s="71">
        <v>223898</v>
      </c>
      <c r="D506" s="71">
        <v>7</v>
      </c>
      <c r="E506" s="72">
        <v>4579081</v>
      </c>
      <c r="F506" s="117">
        <v>4755237</v>
      </c>
      <c r="G506" s="72">
        <v>208214</v>
      </c>
      <c r="H506" s="72">
        <v>210921</v>
      </c>
      <c r="I506" s="72"/>
      <c r="J506" s="72"/>
      <c r="K506" s="72"/>
      <c r="L506" s="72"/>
      <c r="M506" s="72"/>
      <c r="N506" s="72"/>
      <c r="O506" s="72"/>
      <c r="P506" s="72"/>
      <c r="Q506" s="72"/>
      <c r="R506" s="100">
        <v>4787.295</v>
      </c>
      <c r="S506" s="100">
        <v>4966.158</v>
      </c>
      <c r="T506" s="100"/>
      <c r="U506" s="100"/>
      <c r="V506" s="3"/>
    </row>
    <row r="507" spans="1:22" ht="9.75">
      <c r="A507" s="70" t="s">
        <v>827</v>
      </c>
      <c r="B507" s="70" t="s">
        <v>1182</v>
      </c>
      <c r="C507" s="71">
        <v>223922</v>
      </c>
      <c r="D507" s="71">
        <v>7</v>
      </c>
      <c r="E507" s="72">
        <v>2339933</v>
      </c>
      <c r="F507" s="117">
        <v>2349977</v>
      </c>
      <c r="G507" s="72">
        <v>226335</v>
      </c>
      <c r="H507" s="72">
        <v>242371</v>
      </c>
      <c r="I507" s="72"/>
      <c r="J507" s="72"/>
      <c r="K507" s="72"/>
      <c r="L507" s="72"/>
      <c r="M507" s="72"/>
      <c r="N507" s="72"/>
      <c r="O507" s="72"/>
      <c r="P507" s="72"/>
      <c r="Q507" s="72"/>
      <c r="R507" s="100">
        <v>2566.268</v>
      </c>
      <c r="S507" s="100">
        <v>2592.348</v>
      </c>
      <c r="T507" s="100"/>
      <c r="U507" s="100"/>
      <c r="V507" s="3"/>
    </row>
    <row r="508" spans="1:22" ht="9.75">
      <c r="A508" s="70" t="s">
        <v>827</v>
      </c>
      <c r="B508" s="70" t="s">
        <v>762</v>
      </c>
      <c r="C508" s="71">
        <v>226408</v>
      </c>
      <c r="D508" s="71">
        <v>7</v>
      </c>
      <c r="E508" s="72">
        <v>8255400</v>
      </c>
      <c r="F508" s="117">
        <v>8550572</v>
      </c>
      <c r="G508" s="72">
        <v>10400900</v>
      </c>
      <c r="H508" s="72">
        <v>10962156</v>
      </c>
      <c r="I508" s="72"/>
      <c r="J508" s="72"/>
      <c r="K508" s="72"/>
      <c r="L508" s="72"/>
      <c r="M508" s="72"/>
      <c r="N508" s="72"/>
      <c r="O508" s="72"/>
      <c r="P508" s="72"/>
      <c r="Q508" s="72"/>
      <c r="R508" s="100">
        <v>18656.3</v>
      </c>
      <c r="S508" s="100">
        <v>19512.728</v>
      </c>
      <c r="T508" s="100"/>
      <c r="U508" s="100"/>
      <c r="V508" s="3"/>
    </row>
    <row r="509" spans="1:22" ht="9.75">
      <c r="A509" s="70" t="s">
        <v>827</v>
      </c>
      <c r="B509" s="70" t="s">
        <v>763</v>
      </c>
      <c r="C509" s="71">
        <v>247834</v>
      </c>
      <c r="D509" s="71">
        <v>7</v>
      </c>
      <c r="E509" s="72">
        <v>17677093</v>
      </c>
      <c r="F509" s="117">
        <v>18395338</v>
      </c>
      <c r="G509" s="72">
        <v>15360063</v>
      </c>
      <c r="H509" s="72">
        <v>17991632</v>
      </c>
      <c r="I509" s="72"/>
      <c r="J509" s="72"/>
      <c r="K509" s="72"/>
      <c r="L509" s="72"/>
      <c r="M509" s="72"/>
      <c r="N509" s="72"/>
      <c r="O509" s="72"/>
      <c r="P509" s="72"/>
      <c r="Q509" s="72"/>
      <c r="R509" s="100">
        <v>33037.156</v>
      </c>
      <c r="S509" s="100">
        <v>36386.97</v>
      </c>
      <c r="T509" s="100"/>
      <c r="U509" s="100"/>
      <c r="V509" s="3"/>
    </row>
    <row r="510" spans="1:22" ht="9.75">
      <c r="A510" s="70" t="s">
        <v>827</v>
      </c>
      <c r="B510" s="70" t="s">
        <v>1183</v>
      </c>
      <c r="C510" s="71"/>
      <c r="D510" s="71">
        <v>7</v>
      </c>
      <c r="E510" s="72">
        <v>81734419</v>
      </c>
      <c r="F510" s="117">
        <v>84957779</v>
      </c>
      <c r="G510" s="72">
        <v>44422207</v>
      </c>
      <c r="H510" s="72">
        <v>46539236</v>
      </c>
      <c r="I510" s="72"/>
      <c r="J510" s="72"/>
      <c r="K510" s="72"/>
      <c r="L510" s="72"/>
      <c r="M510" s="72"/>
      <c r="N510" s="72"/>
      <c r="O510" s="72"/>
      <c r="P510" s="72"/>
      <c r="Q510" s="72"/>
      <c r="R510" s="100">
        <v>126156.626</v>
      </c>
      <c r="S510" s="100">
        <v>131497.015</v>
      </c>
      <c r="T510" s="100"/>
      <c r="U510" s="100"/>
      <c r="V510" s="3"/>
    </row>
    <row r="511" spans="1:22" ht="9.75">
      <c r="A511" s="70" t="s">
        <v>827</v>
      </c>
      <c r="B511" s="70" t="s">
        <v>1184</v>
      </c>
      <c r="C511" s="71">
        <v>224350</v>
      </c>
      <c r="D511" s="71">
        <v>7</v>
      </c>
      <c r="E511" s="72">
        <v>22772032</v>
      </c>
      <c r="F511" s="117">
        <v>23573673</v>
      </c>
      <c r="G511" s="72">
        <v>16624555</v>
      </c>
      <c r="H511" s="72">
        <v>17046314</v>
      </c>
      <c r="I511" s="72"/>
      <c r="J511" s="72"/>
      <c r="K511" s="72"/>
      <c r="L511" s="72"/>
      <c r="M511" s="72"/>
      <c r="N511" s="72"/>
      <c r="O511" s="72"/>
      <c r="P511" s="72"/>
      <c r="Q511" s="72"/>
      <c r="R511" s="100">
        <v>39396.587</v>
      </c>
      <c r="S511" s="100">
        <v>40619.987</v>
      </c>
      <c r="T511" s="100"/>
      <c r="U511" s="100"/>
      <c r="V511" s="3"/>
    </row>
    <row r="512" spans="1:22" ht="9.75">
      <c r="A512" s="70" t="s">
        <v>827</v>
      </c>
      <c r="B512" s="70" t="s">
        <v>765</v>
      </c>
      <c r="C512" s="71">
        <v>224572</v>
      </c>
      <c r="D512" s="71">
        <v>7</v>
      </c>
      <c r="E512" s="72"/>
      <c r="F512" s="117"/>
      <c r="G512" s="72"/>
      <c r="H512" s="72"/>
      <c r="I512" s="72"/>
      <c r="J512" s="72"/>
      <c r="K512" s="72"/>
      <c r="L512" s="72"/>
      <c r="M512" s="72"/>
      <c r="N512" s="72"/>
      <c r="O512" s="72"/>
      <c r="P512" s="72"/>
      <c r="Q512" s="72"/>
      <c r="R512" s="100"/>
      <c r="S512" s="100"/>
      <c r="T512" s="100"/>
      <c r="U512" s="100"/>
      <c r="V512" s="3"/>
    </row>
    <row r="513" spans="1:22" ht="9.75">
      <c r="A513" s="70" t="s">
        <v>827</v>
      </c>
      <c r="B513" s="70" t="s">
        <v>766</v>
      </c>
      <c r="C513" s="71">
        <v>224615</v>
      </c>
      <c r="D513" s="71">
        <v>7</v>
      </c>
      <c r="E513" s="72"/>
      <c r="F513" s="117"/>
      <c r="G513" s="72"/>
      <c r="H513" s="72"/>
      <c r="I513" s="72"/>
      <c r="J513" s="72"/>
      <c r="K513" s="72"/>
      <c r="L513" s="72"/>
      <c r="M513" s="72"/>
      <c r="N513" s="72"/>
      <c r="O513" s="72"/>
      <c r="P513" s="72"/>
      <c r="Q513" s="72"/>
      <c r="R513" s="100"/>
      <c r="S513" s="100"/>
      <c r="T513" s="100"/>
      <c r="U513" s="100"/>
      <c r="V513" s="3"/>
    </row>
    <row r="514" spans="1:22" ht="9.75">
      <c r="A514" s="70" t="s">
        <v>827</v>
      </c>
      <c r="B514" s="70" t="s">
        <v>1185</v>
      </c>
      <c r="C514" s="71">
        <v>224642</v>
      </c>
      <c r="D514" s="71">
        <v>7</v>
      </c>
      <c r="E514" s="72">
        <v>35247877</v>
      </c>
      <c r="F514" s="117">
        <v>36228923</v>
      </c>
      <c r="G514" s="72">
        <v>17366845</v>
      </c>
      <c r="H514" s="72">
        <v>17559769</v>
      </c>
      <c r="I514" s="72"/>
      <c r="J514" s="72"/>
      <c r="K514" s="72"/>
      <c r="L514" s="72"/>
      <c r="M514" s="72"/>
      <c r="N514" s="72"/>
      <c r="O514" s="72"/>
      <c r="P514" s="72"/>
      <c r="Q514" s="72"/>
      <c r="R514" s="100">
        <v>52614.722</v>
      </c>
      <c r="S514" s="100">
        <v>53788.692</v>
      </c>
      <c r="T514" s="100"/>
      <c r="U514" s="100"/>
      <c r="V514" s="3"/>
    </row>
    <row r="515" spans="1:22" ht="9.75">
      <c r="A515" s="70" t="s">
        <v>827</v>
      </c>
      <c r="B515" s="70" t="s">
        <v>1186</v>
      </c>
      <c r="C515" s="71">
        <v>224891</v>
      </c>
      <c r="D515" s="71">
        <v>7</v>
      </c>
      <c r="E515" s="72">
        <v>2424410</v>
      </c>
      <c r="F515" s="117">
        <v>2428867</v>
      </c>
      <c r="G515" s="72">
        <v>914157</v>
      </c>
      <c r="H515" s="72">
        <v>946593</v>
      </c>
      <c r="I515" s="72"/>
      <c r="J515" s="72"/>
      <c r="K515" s="72"/>
      <c r="L515" s="72"/>
      <c r="M515" s="72"/>
      <c r="N515" s="72"/>
      <c r="O515" s="72"/>
      <c r="P515" s="72"/>
      <c r="Q515" s="72"/>
      <c r="R515" s="100">
        <v>3338.567</v>
      </c>
      <c r="S515" s="100">
        <v>3375.46</v>
      </c>
      <c r="T515" s="100"/>
      <c r="U515" s="100"/>
      <c r="V515" s="3"/>
    </row>
    <row r="516" spans="1:22" ht="9.75">
      <c r="A516" s="70" t="s">
        <v>827</v>
      </c>
      <c r="B516" s="70" t="s">
        <v>1187</v>
      </c>
      <c r="C516" s="71">
        <v>224961</v>
      </c>
      <c r="D516" s="71">
        <v>7</v>
      </c>
      <c r="E516" s="72">
        <v>5169029</v>
      </c>
      <c r="F516" s="117">
        <v>5349647</v>
      </c>
      <c r="G516" s="72">
        <v>4054138</v>
      </c>
      <c r="H516" s="72">
        <v>4206981</v>
      </c>
      <c r="I516" s="72"/>
      <c r="J516" s="72"/>
      <c r="K516" s="72"/>
      <c r="L516" s="72"/>
      <c r="M516" s="72"/>
      <c r="N516" s="72"/>
      <c r="O516" s="72"/>
      <c r="P516" s="72"/>
      <c r="Q516" s="72"/>
      <c r="R516" s="100">
        <v>9223.167</v>
      </c>
      <c r="S516" s="100">
        <v>9556.628</v>
      </c>
      <c r="T516" s="100"/>
      <c r="U516" s="100"/>
      <c r="V516" s="3"/>
    </row>
    <row r="517" spans="1:22" ht="9.75">
      <c r="A517" s="70" t="s">
        <v>827</v>
      </c>
      <c r="B517" s="70" t="s">
        <v>1188</v>
      </c>
      <c r="C517" s="71">
        <v>225070</v>
      </c>
      <c r="D517" s="71">
        <v>7</v>
      </c>
      <c r="E517" s="72">
        <v>7011989</v>
      </c>
      <c r="F517" s="117">
        <v>7241986</v>
      </c>
      <c r="G517" s="72">
        <v>3015900</v>
      </c>
      <c r="H517" s="72">
        <v>3275067</v>
      </c>
      <c r="I517" s="72"/>
      <c r="J517" s="72"/>
      <c r="K517" s="72"/>
      <c r="L517" s="72"/>
      <c r="M517" s="72"/>
      <c r="N517" s="72"/>
      <c r="O517" s="72"/>
      <c r="P517" s="72"/>
      <c r="Q517" s="72"/>
      <c r="R517" s="100">
        <v>10027.889</v>
      </c>
      <c r="S517" s="100">
        <v>10517.053</v>
      </c>
      <c r="T517" s="100"/>
      <c r="U517" s="100"/>
      <c r="V517" s="3"/>
    </row>
    <row r="518" spans="1:22" ht="9.75">
      <c r="A518" s="70" t="s">
        <v>827</v>
      </c>
      <c r="B518" s="70" t="s">
        <v>771</v>
      </c>
      <c r="C518" s="71">
        <v>225371</v>
      </c>
      <c r="D518" s="71">
        <v>7</v>
      </c>
      <c r="E518" s="72">
        <v>5813213</v>
      </c>
      <c r="F518" s="117">
        <v>5999864</v>
      </c>
      <c r="G518" s="72">
        <v>520270</v>
      </c>
      <c r="H518" s="72">
        <v>553319</v>
      </c>
      <c r="I518" s="72"/>
      <c r="J518" s="72"/>
      <c r="K518" s="72"/>
      <c r="L518" s="72"/>
      <c r="M518" s="72"/>
      <c r="N518" s="72"/>
      <c r="O518" s="72"/>
      <c r="P518" s="72"/>
      <c r="Q518" s="72"/>
      <c r="R518" s="100">
        <v>6333.483</v>
      </c>
      <c r="S518" s="100">
        <v>6553.183</v>
      </c>
      <c r="T518" s="100"/>
      <c r="U518" s="100"/>
      <c r="V518" s="3"/>
    </row>
    <row r="519" spans="1:22" ht="9.75">
      <c r="A519" s="70" t="s">
        <v>827</v>
      </c>
      <c r="B519" s="70" t="s">
        <v>772</v>
      </c>
      <c r="C519" s="71">
        <v>225423</v>
      </c>
      <c r="D519" s="71">
        <v>7</v>
      </c>
      <c r="E519" s="72">
        <v>66792109</v>
      </c>
      <c r="F519" s="117">
        <v>69366090</v>
      </c>
      <c r="G519" s="72">
        <v>30730519</v>
      </c>
      <c r="H519" s="72">
        <v>33484043</v>
      </c>
      <c r="I519" s="72"/>
      <c r="J519" s="72"/>
      <c r="K519" s="72"/>
      <c r="L519" s="72"/>
      <c r="M519" s="72"/>
      <c r="N519" s="72"/>
      <c r="O519" s="72"/>
      <c r="P519" s="72"/>
      <c r="Q519" s="72"/>
      <c r="R519" s="100">
        <v>97522.628</v>
      </c>
      <c r="S519" s="100">
        <v>102850.133</v>
      </c>
      <c r="T519" s="100"/>
      <c r="U519" s="100"/>
      <c r="V519" s="3"/>
    </row>
    <row r="520" spans="1:22" ht="9.75">
      <c r="A520" s="70" t="s">
        <v>827</v>
      </c>
      <c r="B520" s="70" t="s">
        <v>773</v>
      </c>
      <c r="C520" s="71">
        <v>225520</v>
      </c>
      <c r="D520" s="71">
        <v>7</v>
      </c>
      <c r="E520" s="72">
        <v>10557397</v>
      </c>
      <c r="F520" s="117">
        <v>9076518</v>
      </c>
      <c r="G520" s="72">
        <v>2278039</v>
      </c>
      <c r="H520" s="72">
        <v>2472026</v>
      </c>
      <c r="I520" s="72"/>
      <c r="J520" s="72"/>
      <c r="K520" s="72"/>
      <c r="L520" s="72"/>
      <c r="M520" s="72"/>
      <c r="N520" s="72"/>
      <c r="O520" s="72"/>
      <c r="P520" s="72"/>
      <c r="Q520" s="72"/>
      <c r="R520" s="100">
        <v>12835.436</v>
      </c>
      <c r="S520" s="100">
        <v>11548.544</v>
      </c>
      <c r="T520" s="100"/>
      <c r="U520" s="100"/>
      <c r="V520" s="3"/>
    </row>
    <row r="521" spans="1:22" ht="9.75">
      <c r="A521" s="70" t="s">
        <v>827</v>
      </c>
      <c r="B521" s="70" t="s">
        <v>1189</v>
      </c>
      <c r="C521" s="71">
        <v>226019</v>
      </c>
      <c r="D521" s="71">
        <v>7</v>
      </c>
      <c r="E521" s="72">
        <v>11391524</v>
      </c>
      <c r="F521" s="117">
        <v>11771743</v>
      </c>
      <c r="G521" s="72">
        <v>2645828</v>
      </c>
      <c r="H521" s="72">
        <v>2868968</v>
      </c>
      <c r="I521" s="72"/>
      <c r="J521" s="72"/>
      <c r="K521" s="72"/>
      <c r="L521" s="72"/>
      <c r="M521" s="72"/>
      <c r="N521" s="72"/>
      <c r="O521" s="72"/>
      <c r="P521" s="72"/>
      <c r="Q521" s="72"/>
      <c r="R521" s="100">
        <v>14037.352</v>
      </c>
      <c r="S521" s="100">
        <v>14640.711</v>
      </c>
      <c r="T521" s="100"/>
      <c r="U521" s="100"/>
      <c r="V521" s="3"/>
    </row>
    <row r="522" spans="1:22" ht="9.75">
      <c r="A522" s="70" t="s">
        <v>827</v>
      </c>
      <c r="B522" s="70" t="s">
        <v>775</v>
      </c>
      <c r="C522" s="71">
        <v>229337</v>
      </c>
      <c r="D522" s="71">
        <v>7</v>
      </c>
      <c r="E522" s="72">
        <v>4998678</v>
      </c>
      <c r="F522" s="117">
        <v>5212787</v>
      </c>
      <c r="G522" s="72"/>
      <c r="H522" s="72"/>
      <c r="I522" s="72"/>
      <c r="J522" s="72"/>
      <c r="K522" s="72"/>
      <c r="L522" s="72"/>
      <c r="M522" s="72"/>
      <c r="N522" s="72"/>
      <c r="O522" s="72"/>
      <c r="P522" s="72"/>
      <c r="Q522" s="72"/>
      <c r="R522" s="100">
        <v>4998.678</v>
      </c>
      <c r="S522" s="100">
        <v>5212.787</v>
      </c>
      <c r="T522" s="100"/>
      <c r="U522" s="100"/>
      <c r="V522" s="3"/>
    </row>
    <row r="523" spans="1:22" ht="9.75">
      <c r="A523" s="70" t="s">
        <v>827</v>
      </c>
      <c r="B523" s="70" t="s">
        <v>776</v>
      </c>
      <c r="C523" s="71">
        <v>226107</v>
      </c>
      <c r="D523" s="71">
        <v>7</v>
      </c>
      <c r="E523" s="72">
        <v>4442540</v>
      </c>
      <c r="F523" s="117">
        <v>4699093</v>
      </c>
      <c r="G523" s="72"/>
      <c r="H523" s="72"/>
      <c r="I523" s="72"/>
      <c r="J523" s="72"/>
      <c r="K523" s="72"/>
      <c r="L523" s="72"/>
      <c r="M523" s="72"/>
      <c r="N523" s="72"/>
      <c r="O523" s="72"/>
      <c r="P523" s="72"/>
      <c r="Q523" s="72"/>
      <c r="R523" s="100">
        <v>4442.54</v>
      </c>
      <c r="S523" s="100">
        <v>4699.093</v>
      </c>
      <c r="T523" s="100"/>
      <c r="U523" s="100"/>
      <c r="V523" s="3"/>
    </row>
    <row r="524" spans="1:22" ht="9.75">
      <c r="A524" s="70" t="s">
        <v>827</v>
      </c>
      <c r="B524" s="70" t="s">
        <v>777</v>
      </c>
      <c r="C524" s="71">
        <v>226116</v>
      </c>
      <c r="D524" s="71">
        <v>7</v>
      </c>
      <c r="E524" s="72">
        <v>7267967</v>
      </c>
      <c r="F524" s="117">
        <v>7554230</v>
      </c>
      <c r="G524" s="72"/>
      <c r="H524" s="72"/>
      <c r="I524" s="72"/>
      <c r="J524" s="72"/>
      <c r="K524" s="72"/>
      <c r="L524" s="72"/>
      <c r="M524" s="72"/>
      <c r="N524" s="72"/>
      <c r="O524" s="72"/>
      <c r="P524" s="72"/>
      <c r="Q524" s="72"/>
      <c r="R524" s="100">
        <v>7267.967</v>
      </c>
      <c r="S524" s="100">
        <v>7554.23</v>
      </c>
      <c r="T524" s="100"/>
      <c r="U524" s="100"/>
      <c r="V524" s="3"/>
    </row>
    <row r="525" spans="1:22" ht="9.75">
      <c r="A525" s="70" t="s">
        <v>827</v>
      </c>
      <c r="B525" s="70" t="s">
        <v>1190</v>
      </c>
      <c r="C525" s="71">
        <v>226134</v>
      </c>
      <c r="D525" s="71">
        <v>7</v>
      </c>
      <c r="E525" s="72">
        <v>14963060</v>
      </c>
      <c r="F525" s="117">
        <v>15575906</v>
      </c>
      <c r="G525" s="72">
        <v>6013239</v>
      </c>
      <c r="H525" s="72">
        <v>6526388</v>
      </c>
      <c r="I525" s="72"/>
      <c r="J525" s="72"/>
      <c r="K525" s="72"/>
      <c r="L525" s="72"/>
      <c r="M525" s="72"/>
      <c r="N525" s="72"/>
      <c r="O525" s="72"/>
      <c r="P525" s="72"/>
      <c r="Q525" s="72"/>
      <c r="R525" s="100">
        <v>20976.299</v>
      </c>
      <c r="S525" s="100">
        <v>22102.294</v>
      </c>
      <c r="T525" s="100"/>
      <c r="U525" s="100"/>
      <c r="V525" s="3"/>
    </row>
    <row r="526" spans="1:22" ht="9.75">
      <c r="A526" s="70" t="s">
        <v>827</v>
      </c>
      <c r="B526" s="70" t="s">
        <v>1191</v>
      </c>
      <c r="C526" s="71">
        <v>226204</v>
      </c>
      <c r="D526" s="71">
        <v>7</v>
      </c>
      <c r="E526" s="72">
        <v>13023665</v>
      </c>
      <c r="F526" s="117">
        <v>13515265</v>
      </c>
      <c r="G526" s="72">
        <v>8791475</v>
      </c>
      <c r="H526" s="72">
        <v>9646375</v>
      </c>
      <c r="I526" s="72"/>
      <c r="J526" s="72"/>
      <c r="K526" s="72"/>
      <c r="L526" s="72"/>
      <c r="M526" s="72"/>
      <c r="N526" s="72"/>
      <c r="O526" s="72"/>
      <c r="P526" s="72"/>
      <c r="Q526" s="72"/>
      <c r="R526" s="100">
        <v>21815.14</v>
      </c>
      <c r="S526" s="100">
        <v>23161.64</v>
      </c>
      <c r="T526" s="100"/>
      <c r="U526" s="100"/>
      <c r="V526" s="3"/>
    </row>
    <row r="527" spans="1:22" ht="9.75">
      <c r="A527" s="70" t="s">
        <v>827</v>
      </c>
      <c r="B527" s="70" t="s">
        <v>1192</v>
      </c>
      <c r="C527" s="71">
        <v>226578</v>
      </c>
      <c r="D527" s="71">
        <v>7</v>
      </c>
      <c r="E527" s="72">
        <v>12596083</v>
      </c>
      <c r="F527" s="117">
        <v>13058048</v>
      </c>
      <c r="G527" s="72">
        <v>3712036</v>
      </c>
      <c r="H527" s="72">
        <v>4077993</v>
      </c>
      <c r="I527" s="72"/>
      <c r="J527" s="72"/>
      <c r="K527" s="72"/>
      <c r="L527" s="72"/>
      <c r="M527" s="72"/>
      <c r="N527" s="72"/>
      <c r="O527" s="72"/>
      <c r="P527" s="72"/>
      <c r="Q527" s="72"/>
      <c r="R527" s="100">
        <v>16308.119</v>
      </c>
      <c r="S527" s="100">
        <v>17136.041</v>
      </c>
      <c r="T527" s="100"/>
      <c r="U527" s="100"/>
      <c r="V527" s="3"/>
    </row>
    <row r="528" spans="1:22" ht="9.75">
      <c r="A528" s="70" t="s">
        <v>827</v>
      </c>
      <c r="B528" s="70" t="s">
        <v>1193</v>
      </c>
      <c r="C528" s="71">
        <v>226806</v>
      </c>
      <c r="D528" s="71">
        <v>7</v>
      </c>
      <c r="E528" s="72">
        <v>7970374</v>
      </c>
      <c r="F528" s="117">
        <v>8276952</v>
      </c>
      <c r="G528" s="72">
        <v>6506866</v>
      </c>
      <c r="H528" s="72">
        <v>6787718</v>
      </c>
      <c r="I528" s="72"/>
      <c r="J528" s="72"/>
      <c r="K528" s="72"/>
      <c r="L528" s="72"/>
      <c r="M528" s="72"/>
      <c r="N528" s="72"/>
      <c r="O528" s="72"/>
      <c r="P528" s="72"/>
      <c r="Q528" s="72"/>
      <c r="R528" s="100">
        <v>14477.24</v>
      </c>
      <c r="S528" s="100">
        <v>15064.67</v>
      </c>
      <c r="T528" s="100"/>
      <c r="U528" s="100"/>
      <c r="V528" s="3"/>
    </row>
    <row r="529" spans="1:22" ht="9.75">
      <c r="A529" s="70" t="s">
        <v>827</v>
      </c>
      <c r="B529" s="70" t="s">
        <v>783</v>
      </c>
      <c r="C529" s="71">
        <v>226930</v>
      </c>
      <c r="D529" s="71">
        <v>7</v>
      </c>
      <c r="E529" s="72"/>
      <c r="F529" s="117"/>
      <c r="G529" s="72"/>
      <c r="H529" s="72"/>
      <c r="I529" s="72"/>
      <c r="J529" s="72"/>
      <c r="K529" s="72"/>
      <c r="L529" s="72"/>
      <c r="M529" s="72"/>
      <c r="N529" s="72"/>
      <c r="O529" s="72"/>
      <c r="P529" s="72"/>
      <c r="Q529" s="72"/>
      <c r="R529" s="100"/>
      <c r="S529" s="100"/>
      <c r="T529" s="100"/>
      <c r="U529" s="100"/>
      <c r="V529" s="3"/>
    </row>
    <row r="530" spans="1:22" ht="9.75">
      <c r="A530" s="70" t="s">
        <v>827</v>
      </c>
      <c r="B530" s="70" t="s">
        <v>1194</v>
      </c>
      <c r="C530" s="71">
        <v>227146</v>
      </c>
      <c r="D530" s="71">
        <v>7</v>
      </c>
      <c r="E530" s="72">
        <v>7720112</v>
      </c>
      <c r="F530" s="117">
        <v>8037082</v>
      </c>
      <c r="G530" s="72">
        <v>1317884</v>
      </c>
      <c r="H530" s="72">
        <v>1364240</v>
      </c>
      <c r="I530" s="72"/>
      <c r="J530" s="72"/>
      <c r="K530" s="72"/>
      <c r="L530" s="72"/>
      <c r="M530" s="72"/>
      <c r="N530" s="72"/>
      <c r="O530" s="72"/>
      <c r="P530" s="72"/>
      <c r="Q530" s="72"/>
      <c r="R530" s="100">
        <v>9037.996</v>
      </c>
      <c r="S530" s="100">
        <v>9401.322</v>
      </c>
      <c r="T530" s="100"/>
      <c r="U530" s="100"/>
      <c r="V530" s="3"/>
    </row>
    <row r="531" spans="1:22" ht="9.75">
      <c r="A531" s="70" t="s">
        <v>827</v>
      </c>
      <c r="B531" s="70" t="s">
        <v>785</v>
      </c>
      <c r="C531" s="71">
        <v>224110</v>
      </c>
      <c r="D531" s="71">
        <v>7</v>
      </c>
      <c r="E531" s="72">
        <v>6141900</v>
      </c>
      <c r="F531" s="117">
        <v>6378076</v>
      </c>
      <c r="G531" s="72">
        <v>1069872</v>
      </c>
      <c r="H531" s="72">
        <v>1102124</v>
      </c>
      <c r="I531" s="72"/>
      <c r="J531" s="72"/>
      <c r="K531" s="72"/>
      <c r="L531" s="72"/>
      <c r="M531" s="72"/>
      <c r="N531" s="72"/>
      <c r="O531" s="72"/>
      <c r="P531" s="72"/>
      <c r="Q531" s="72"/>
      <c r="R531" s="100">
        <v>7211.772</v>
      </c>
      <c r="S531" s="100">
        <v>7480.2</v>
      </c>
      <c r="T531" s="100"/>
      <c r="U531" s="100"/>
      <c r="V531" s="3"/>
    </row>
    <row r="532" spans="1:22" ht="9.75">
      <c r="A532" s="70" t="s">
        <v>827</v>
      </c>
      <c r="B532" s="70" t="s">
        <v>786</v>
      </c>
      <c r="C532" s="71">
        <v>227182</v>
      </c>
      <c r="D532" s="71">
        <v>7</v>
      </c>
      <c r="E532" s="72">
        <v>33388827</v>
      </c>
      <c r="F532" s="117">
        <v>34747643</v>
      </c>
      <c r="G532" s="72">
        <v>14170416</v>
      </c>
      <c r="H532" s="72">
        <v>15195611</v>
      </c>
      <c r="I532" s="72"/>
      <c r="J532" s="72"/>
      <c r="K532" s="72"/>
      <c r="L532" s="72"/>
      <c r="M532" s="72"/>
      <c r="N532" s="72"/>
      <c r="O532" s="72"/>
      <c r="P532" s="72"/>
      <c r="Q532" s="72"/>
      <c r="R532" s="100">
        <v>47559.243</v>
      </c>
      <c r="S532" s="100">
        <v>49943.254</v>
      </c>
      <c r="T532" s="100"/>
      <c r="U532" s="100"/>
      <c r="V532" s="3"/>
    </row>
    <row r="533" spans="1:22" ht="9.75">
      <c r="A533" s="70" t="s">
        <v>827</v>
      </c>
      <c r="B533" s="70" t="s">
        <v>787</v>
      </c>
      <c r="C533" s="71">
        <v>227191</v>
      </c>
      <c r="D533" s="71">
        <v>7</v>
      </c>
      <c r="E533" s="72"/>
      <c r="F533" s="117"/>
      <c r="G533" s="72"/>
      <c r="H533" s="72"/>
      <c r="I533" s="72"/>
      <c r="J533" s="72"/>
      <c r="K533" s="72"/>
      <c r="L533" s="72"/>
      <c r="M533" s="72"/>
      <c r="N533" s="72"/>
      <c r="O533" s="72"/>
      <c r="P533" s="72"/>
      <c r="Q533" s="72"/>
      <c r="R533" s="100"/>
      <c r="S533" s="100"/>
      <c r="T533" s="100"/>
      <c r="U533" s="100"/>
      <c r="V533" s="3"/>
    </row>
    <row r="534" spans="1:22" ht="9.75">
      <c r="A534" s="70" t="s">
        <v>827</v>
      </c>
      <c r="B534" s="70" t="s">
        <v>1195</v>
      </c>
      <c r="C534" s="71">
        <v>227225</v>
      </c>
      <c r="D534" s="71">
        <v>7</v>
      </c>
      <c r="E534" s="72">
        <v>4244210</v>
      </c>
      <c r="F534" s="117">
        <v>4265561</v>
      </c>
      <c r="G534" s="72">
        <v>1129678</v>
      </c>
      <c r="H534" s="72">
        <v>1209561</v>
      </c>
      <c r="I534" s="72"/>
      <c r="J534" s="72"/>
      <c r="K534" s="72"/>
      <c r="L534" s="72"/>
      <c r="M534" s="72"/>
      <c r="N534" s="72"/>
      <c r="O534" s="72"/>
      <c r="P534" s="72"/>
      <c r="Q534" s="72"/>
      <c r="R534" s="100">
        <v>5373.888</v>
      </c>
      <c r="S534" s="100">
        <v>5475.122</v>
      </c>
      <c r="T534" s="100"/>
      <c r="U534" s="100"/>
      <c r="V534" s="3"/>
    </row>
    <row r="535" spans="1:22" ht="9.75">
      <c r="A535" s="70" t="s">
        <v>827</v>
      </c>
      <c r="B535" s="70" t="s">
        <v>794</v>
      </c>
      <c r="C535" s="71">
        <v>420398</v>
      </c>
      <c r="D535" s="71">
        <v>7</v>
      </c>
      <c r="E535" s="72"/>
      <c r="F535" s="117"/>
      <c r="G535" s="72"/>
      <c r="H535" s="72"/>
      <c r="I535" s="72"/>
      <c r="J535" s="72"/>
      <c r="K535" s="72"/>
      <c r="L535" s="72"/>
      <c r="M535" s="72"/>
      <c r="N535" s="72"/>
      <c r="O535" s="72"/>
      <c r="P535" s="72"/>
      <c r="Q535" s="72"/>
      <c r="R535" s="100"/>
      <c r="S535" s="100"/>
      <c r="T535" s="100"/>
      <c r="U535" s="100"/>
      <c r="V535" s="3"/>
    </row>
    <row r="536" spans="1:22" ht="9.75">
      <c r="A536" s="70" t="s">
        <v>827</v>
      </c>
      <c r="B536" s="70" t="s">
        <v>1196</v>
      </c>
      <c r="C536" s="71">
        <v>227304</v>
      </c>
      <c r="D536" s="71">
        <v>7</v>
      </c>
      <c r="E536" s="72">
        <v>10017731</v>
      </c>
      <c r="F536" s="117">
        <v>10392597</v>
      </c>
      <c r="G536" s="72">
        <v>7296810</v>
      </c>
      <c r="H536" s="72">
        <v>7906246</v>
      </c>
      <c r="I536" s="72"/>
      <c r="J536" s="72"/>
      <c r="K536" s="72"/>
      <c r="L536" s="72"/>
      <c r="M536" s="72"/>
      <c r="N536" s="72"/>
      <c r="O536" s="72"/>
      <c r="P536" s="72"/>
      <c r="Q536" s="72"/>
      <c r="R536" s="100">
        <v>17314.541</v>
      </c>
      <c r="S536" s="100">
        <v>18298.843</v>
      </c>
      <c r="T536" s="100"/>
      <c r="U536" s="100"/>
      <c r="V536" s="3"/>
    </row>
    <row r="537" spans="1:22" ht="9.75">
      <c r="A537" s="70" t="s">
        <v>827</v>
      </c>
      <c r="B537" s="70" t="s">
        <v>796</v>
      </c>
      <c r="C537" s="71">
        <v>246354</v>
      </c>
      <c r="D537" s="71">
        <v>7</v>
      </c>
      <c r="E537" s="72"/>
      <c r="F537" s="117"/>
      <c r="G537" s="72"/>
      <c r="H537" s="72"/>
      <c r="I537" s="72"/>
      <c r="J537" s="72"/>
      <c r="K537" s="72"/>
      <c r="L537" s="72"/>
      <c r="M537" s="72"/>
      <c r="N537" s="72"/>
      <c r="O537" s="72"/>
      <c r="P537" s="72"/>
      <c r="Q537" s="72"/>
      <c r="R537" s="100"/>
      <c r="S537" s="100"/>
      <c r="T537" s="100"/>
      <c r="U537" s="100"/>
      <c r="V537" s="3"/>
    </row>
    <row r="538" spans="1:22" ht="9.75">
      <c r="A538" s="70" t="s">
        <v>827</v>
      </c>
      <c r="B538" s="70" t="s">
        <v>797</v>
      </c>
      <c r="C538" s="71">
        <v>227386</v>
      </c>
      <c r="D538" s="71">
        <v>7</v>
      </c>
      <c r="E538" s="72">
        <v>4007595</v>
      </c>
      <c r="F538" s="117">
        <v>4162932</v>
      </c>
      <c r="G538" s="72">
        <v>2588723</v>
      </c>
      <c r="H538" s="72">
        <v>2683436</v>
      </c>
      <c r="I538" s="72"/>
      <c r="J538" s="72"/>
      <c r="K538" s="72"/>
      <c r="L538" s="72"/>
      <c r="M538" s="72"/>
      <c r="N538" s="72"/>
      <c r="O538" s="72"/>
      <c r="P538" s="72"/>
      <c r="Q538" s="72"/>
      <c r="R538" s="100">
        <v>6596.318</v>
      </c>
      <c r="S538" s="100">
        <v>6846.368</v>
      </c>
      <c r="T538" s="100"/>
      <c r="U538" s="100"/>
      <c r="V538" s="3"/>
    </row>
    <row r="539" spans="1:22" ht="9.75">
      <c r="A539" s="70" t="s">
        <v>827</v>
      </c>
      <c r="B539" s="70" t="s">
        <v>798</v>
      </c>
      <c r="C539" s="71">
        <v>227401</v>
      </c>
      <c r="D539" s="71">
        <v>7</v>
      </c>
      <c r="E539" s="72">
        <v>6960736</v>
      </c>
      <c r="F539" s="117">
        <v>7238264</v>
      </c>
      <c r="G539" s="72">
        <v>1258205</v>
      </c>
      <c r="H539" s="72">
        <v>1179550</v>
      </c>
      <c r="I539" s="72"/>
      <c r="J539" s="72"/>
      <c r="K539" s="72"/>
      <c r="L539" s="72"/>
      <c r="M539" s="72"/>
      <c r="N539" s="72"/>
      <c r="O539" s="72"/>
      <c r="P539" s="72"/>
      <c r="Q539" s="72"/>
      <c r="R539" s="100">
        <v>8218.941</v>
      </c>
      <c r="S539" s="100">
        <v>8417.814</v>
      </c>
      <c r="T539" s="100"/>
      <c r="U539" s="100"/>
      <c r="V539" s="3"/>
    </row>
    <row r="540" spans="1:22" ht="9.75">
      <c r="A540" s="70" t="s">
        <v>827</v>
      </c>
      <c r="B540" s="70" t="s">
        <v>1197</v>
      </c>
      <c r="C540" s="71">
        <v>227687</v>
      </c>
      <c r="D540" s="71">
        <v>7</v>
      </c>
      <c r="E540" s="72">
        <v>2376871</v>
      </c>
      <c r="F540" s="117">
        <v>2378658</v>
      </c>
      <c r="G540" s="72">
        <v>131091</v>
      </c>
      <c r="H540" s="72">
        <v>153512</v>
      </c>
      <c r="I540" s="72"/>
      <c r="J540" s="72"/>
      <c r="K540" s="72"/>
      <c r="L540" s="72"/>
      <c r="M540" s="72"/>
      <c r="N540" s="72"/>
      <c r="O540" s="72"/>
      <c r="P540" s="72"/>
      <c r="Q540" s="72"/>
      <c r="R540" s="100">
        <v>2507.962</v>
      </c>
      <c r="S540" s="100">
        <v>2532.17</v>
      </c>
      <c r="T540" s="100"/>
      <c r="U540" s="100"/>
      <c r="V540" s="3"/>
    </row>
    <row r="541" spans="1:22" ht="9.75">
      <c r="A541" s="70" t="s">
        <v>827</v>
      </c>
      <c r="B541" s="70" t="s">
        <v>800</v>
      </c>
      <c r="C541" s="71">
        <v>227766</v>
      </c>
      <c r="D541" s="71">
        <v>7</v>
      </c>
      <c r="E541" s="72"/>
      <c r="F541" s="117"/>
      <c r="G541" s="72"/>
      <c r="H541" s="72"/>
      <c r="I541" s="72"/>
      <c r="J541" s="72"/>
      <c r="K541" s="72"/>
      <c r="L541" s="72"/>
      <c r="M541" s="72"/>
      <c r="N541" s="72"/>
      <c r="O541" s="72"/>
      <c r="P541" s="72"/>
      <c r="Q541" s="72"/>
      <c r="R541" s="100"/>
      <c r="S541" s="100"/>
      <c r="T541" s="100"/>
      <c r="U541" s="100"/>
      <c r="V541" s="3"/>
    </row>
    <row r="542" spans="1:22" ht="9.75">
      <c r="A542" s="70" t="s">
        <v>827</v>
      </c>
      <c r="B542" s="70" t="s">
        <v>801</v>
      </c>
      <c r="C542" s="71">
        <v>227924</v>
      </c>
      <c r="D542" s="71">
        <v>7</v>
      </c>
      <c r="E542" s="72"/>
      <c r="F542" s="117"/>
      <c r="G542" s="72"/>
      <c r="H542" s="72"/>
      <c r="I542" s="72"/>
      <c r="J542" s="72"/>
      <c r="K542" s="72"/>
      <c r="L542" s="72"/>
      <c r="M542" s="72"/>
      <c r="N542" s="72"/>
      <c r="O542" s="72"/>
      <c r="P542" s="72"/>
      <c r="Q542" s="72"/>
      <c r="R542" s="100"/>
      <c r="S542" s="100"/>
      <c r="T542" s="100"/>
      <c r="U542" s="100"/>
      <c r="V542" s="3"/>
    </row>
    <row r="543" spans="1:22" ht="9.75">
      <c r="A543" s="70" t="s">
        <v>827</v>
      </c>
      <c r="B543" s="70" t="s">
        <v>802</v>
      </c>
      <c r="C543" s="71">
        <v>227979</v>
      </c>
      <c r="D543" s="71">
        <v>7</v>
      </c>
      <c r="E543" s="72">
        <v>34085406</v>
      </c>
      <c r="F543" s="117">
        <v>35381905</v>
      </c>
      <c r="G543" s="72">
        <v>20294980</v>
      </c>
      <c r="H543" s="72">
        <v>21229038</v>
      </c>
      <c r="I543" s="72"/>
      <c r="J543" s="72"/>
      <c r="K543" s="72"/>
      <c r="L543" s="72"/>
      <c r="M543" s="72"/>
      <c r="N543" s="72"/>
      <c r="O543" s="72"/>
      <c r="P543" s="72"/>
      <c r="Q543" s="72"/>
      <c r="R543" s="100">
        <v>54380.386</v>
      </c>
      <c r="S543" s="100">
        <v>56610.943</v>
      </c>
      <c r="T543" s="100"/>
      <c r="U543" s="100"/>
      <c r="V543" s="3"/>
    </row>
    <row r="544" spans="1:22" ht="9.75">
      <c r="A544" s="70" t="s">
        <v>827</v>
      </c>
      <c r="B544" s="70" t="s">
        <v>1198</v>
      </c>
      <c r="C544" s="71">
        <v>228158</v>
      </c>
      <c r="D544" s="71">
        <v>7</v>
      </c>
      <c r="E544" s="72">
        <v>12687740</v>
      </c>
      <c r="F544" s="117">
        <v>13152896</v>
      </c>
      <c r="G544" s="72">
        <v>4371675</v>
      </c>
      <c r="H544" s="72">
        <v>4733255</v>
      </c>
      <c r="I544" s="72"/>
      <c r="J544" s="72"/>
      <c r="K544" s="72"/>
      <c r="L544" s="72"/>
      <c r="M544" s="72"/>
      <c r="N544" s="72"/>
      <c r="O544" s="72"/>
      <c r="P544" s="72"/>
      <c r="Q544" s="72"/>
      <c r="R544" s="100">
        <v>17059.415</v>
      </c>
      <c r="S544" s="100">
        <v>17886.151</v>
      </c>
      <c r="T544" s="100"/>
      <c r="U544" s="100"/>
      <c r="V544" s="3"/>
    </row>
    <row r="545" spans="1:22" ht="9.75">
      <c r="A545" s="70" t="s">
        <v>827</v>
      </c>
      <c r="B545" s="70" t="s">
        <v>1199</v>
      </c>
      <c r="C545" s="71">
        <v>228316</v>
      </c>
      <c r="D545" s="71">
        <v>7</v>
      </c>
      <c r="E545" s="72">
        <v>9669508</v>
      </c>
      <c r="F545" s="117">
        <v>10294664</v>
      </c>
      <c r="G545" s="72">
        <v>7450612</v>
      </c>
      <c r="H545" s="72">
        <v>8658301</v>
      </c>
      <c r="I545" s="72"/>
      <c r="J545" s="72"/>
      <c r="K545" s="72"/>
      <c r="L545" s="72"/>
      <c r="M545" s="72"/>
      <c r="N545" s="72"/>
      <c r="O545" s="72"/>
      <c r="P545" s="72"/>
      <c r="Q545" s="72"/>
      <c r="R545" s="100">
        <v>17120.12</v>
      </c>
      <c r="S545" s="100">
        <v>18952.965</v>
      </c>
      <c r="T545" s="100"/>
      <c r="U545" s="100"/>
      <c r="V545" s="3"/>
    </row>
    <row r="546" spans="1:22" ht="9.75">
      <c r="A546" s="70" t="s">
        <v>827</v>
      </c>
      <c r="B546" s="70" t="s">
        <v>1200</v>
      </c>
      <c r="C546" s="71">
        <v>227854</v>
      </c>
      <c r="D546" s="71">
        <v>7</v>
      </c>
      <c r="E546" s="72">
        <v>6285928</v>
      </c>
      <c r="F546" s="117">
        <v>6523739</v>
      </c>
      <c r="G546" s="72">
        <v>463411</v>
      </c>
      <c r="H546" s="72">
        <v>469389</v>
      </c>
      <c r="I546" s="72"/>
      <c r="J546" s="72"/>
      <c r="K546" s="72"/>
      <c r="L546" s="72"/>
      <c r="M546" s="72"/>
      <c r="N546" s="72"/>
      <c r="O546" s="72"/>
      <c r="P546" s="72"/>
      <c r="Q546" s="72"/>
      <c r="R546" s="100">
        <v>6749.339</v>
      </c>
      <c r="S546" s="100">
        <v>6993.128</v>
      </c>
      <c r="T546" s="100"/>
      <c r="U546" s="100"/>
      <c r="V546" s="3"/>
    </row>
    <row r="547" spans="1:22" ht="9.75">
      <c r="A547" s="70" t="s">
        <v>827</v>
      </c>
      <c r="B547" s="70" t="s">
        <v>806</v>
      </c>
      <c r="C547" s="71">
        <v>228547</v>
      </c>
      <c r="D547" s="71">
        <v>7</v>
      </c>
      <c r="E547" s="72"/>
      <c r="F547" s="117"/>
      <c r="G547" s="72"/>
      <c r="H547" s="72"/>
      <c r="I547" s="72"/>
      <c r="J547" s="72"/>
      <c r="K547" s="72"/>
      <c r="L547" s="72"/>
      <c r="M547" s="72"/>
      <c r="N547" s="72"/>
      <c r="O547" s="72"/>
      <c r="P547" s="72"/>
      <c r="Q547" s="72"/>
      <c r="R547" s="100"/>
      <c r="S547" s="100"/>
      <c r="T547" s="100"/>
      <c r="U547" s="100"/>
      <c r="V547" s="3"/>
    </row>
    <row r="548" spans="1:22" ht="9.75">
      <c r="A548" s="70" t="s">
        <v>827</v>
      </c>
      <c r="B548" s="70" t="s">
        <v>807</v>
      </c>
      <c r="C548" s="71">
        <v>228608</v>
      </c>
      <c r="D548" s="71">
        <v>7</v>
      </c>
      <c r="E548" s="72">
        <v>40176131</v>
      </c>
      <c r="F548" s="117">
        <v>41684320</v>
      </c>
      <c r="G548" s="72">
        <v>18114593</v>
      </c>
      <c r="H548" s="72">
        <v>19954647</v>
      </c>
      <c r="I548" s="72"/>
      <c r="J548" s="72"/>
      <c r="K548" s="72"/>
      <c r="L548" s="72"/>
      <c r="M548" s="72"/>
      <c r="N548" s="72"/>
      <c r="O548" s="72"/>
      <c r="P548" s="72"/>
      <c r="Q548" s="72"/>
      <c r="R548" s="100">
        <v>58290.724</v>
      </c>
      <c r="S548" s="100">
        <v>61638.967</v>
      </c>
      <c r="T548" s="100"/>
      <c r="U548" s="100"/>
      <c r="V548" s="3"/>
    </row>
    <row r="549" spans="1:22" ht="9.75">
      <c r="A549" s="70" t="s">
        <v>827</v>
      </c>
      <c r="B549" s="70" t="s">
        <v>1201</v>
      </c>
      <c r="C549" s="71">
        <v>228699</v>
      </c>
      <c r="D549" s="71">
        <v>7</v>
      </c>
      <c r="E549" s="72">
        <v>5377380</v>
      </c>
      <c r="F549" s="117">
        <v>5590769</v>
      </c>
      <c r="G549" s="72">
        <v>3085295</v>
      </c>
      <c r="H549" s="72">
        <v>3193030</v>
      </c>
      <c r="I549" s="72"/>
      <c r="J549" s="72"/>
      <c r="K549" s="72"/>
      <c r="L549" s="72"/>
      <c r="M549" s="72"/>
      <c r="N549" s="72"/>
      <c r="O549" s="72"/>
      <c r="P549" s="72"/>
      <c r="Q549" s="72"/>
      <c r="R549" s="100">
        <v>8462.675</v>
      </c>
      <c r="S549" s="100">
        <v>8783.799</v>
      </c>
      <c r="T549" s="100"/>
      <c r="U549" s="100"/>
      <c r="V549" s="3"/>
    </row>
    <row r="550" spans="1:22" ht="9.75">
      <c r="A550" s="70" t="s">
        <v>827</v>
      </c>
      <c r="B550" s="70" t="s">
        <v>1202</v>
      </c>
      <c r="C550" s="71">
        <v>229072</v>
      </c>
      <c r="D550" s="71">
        <v>7</v>
      </c>
      <c r="E550" s="72">
        <v>9444067</v>
      </c>
      <c r="F550" s="117">
        <v>9811578</v>
      </c>
      <c r="G550" s="72">
        <v>637038</v>
      </c>
      <c r="H550" s="72">
        <v>678795</v>
      </c>
      <c r="I550" s="72"/>
      <c r="J550" s="72"/>
      <c r="K550" s="72"/>
      <c r="L550" s="72"/>
      <c r="M550" s="72"/>
      <c r="N550" s="72"/>
      <c r="O550" s="72"/>
      <c r="P550" s="72"/>
      <c r="Q550" s="72"/>
      <c r="R550" s="100">
        <v>10081.105</v>
      </c>
      <c r="S550" s="100">
        <v>10490.373</v>
      </c>
      <c r="T550" s="100"/>
      <c r="U550" s="100"/>
      <c r="V550" s="3"/>
    </row>
    <row r="551" spans="1:22" ht="9.75">
      <c r="A551" s="70" t="s">
        <v>827</v>
      </c>
      <c r="B551" s="70" t="s">
        <v>1203</v>
      </c>
      <c r="C551" s="71">
        <v>228662</v>
      </c>
      <c r="D551" s="71">
        <v>7</v>
      </c>
      <c r="E551" s="72">
        <v>11448161</v>
      </c>
      <c r="F551" s="117">
        <v>11881525</v>
      </c>
      <c r="G551" s="72">
        <v>1964638</v>
      </c>
      <c r="H551" s="72">
        <v>2107988</v>
      </c>
      <c r="I551" s="72"/>
      <c r="J551" s="72"/>
      <c r="K551" s="72"/>
      <c r="L551" s="72"/>
      <c r="M551" s="72"/>
      <c r="N551" s="72"/>
      <c r="O551" s="72"/>
      <c r="P551" s="72"/>
      <c r="Q551" s="72"/>
      <c r="R551" s="100">
        <v>13412.799</v>
      </c>
      <c r="S551" s="100">
        <v>13989.513</v>
      </c>
      <c r="T551" s="100"/>
      <c r="U551" s="100"/>
      <c r="V551" s="3"/>
    </row>
    <row r="552" spans="1:22" ht="9.75">
      <c r="A552" s="70" t="s">
        <v>827</v>
      </c>
      <c r="B552" s="70" t="s">
        <v>811</v>
      </c>
      <c r="C552" s="71">
        <v>228662</v>
      </c>
      <c r="D552" s="71">
        <v>7</v>
      </c>
      <c r="E552" s="72"/>
      <c r="F552" s="117"/>
      <c r="G552" s="72"/>
      <c r="H552" s="72"/>
      <c r="I552" s="72"/>
      <c r="J552" s="72"/>
      <c r="K552" s="72"/>
      <c r="L552" s="72"/>
      <c r="M552" s="72"/>
      <c r="N552" s="72"/>
      <c r="O552" s="72"/>
      <c r="P552" s="72"/>
      <c r="Q552" s="72"/>
      <c r="R552" s="100"/>
      <c r="S552" s="100"/>
      <c r="T552" s="100"/>
      <c r="U552" s="100"/>
      <c r="V552" s="3"/>
    </row>
    <row r="553" spans="1:22" ht="9.75">
      <c r="A553" s="70" t="s">
        <v>827</v>
      </c>
      <c r="B553" s="70" t="s">
        <v>1204</v>
      </c>
      <c r="C553" s="71">
        <v>229319</v>
      </c>
      <c r="D553" s="71">
        <v>7</v>
      </c>
      <c r="E553" s="72">
        <v>14565179</v>
      </c>
      <c r="F553" s="117">
        <v>14949302</v>
      </c>
      <c r="G553" s="72"/>
      <c r="H553" s="72"/>
      <c r="I553" s="72"/>
      <c r="J553" s="72"/>
      <c r="K553" s="72"/>
      <c r="L553" s="72"/>
      <c r="M553" s="72"/>
      <c r="N553" s="72"/>
      <c r="O553" s="72"/>
      <c r="P553" s="72"/>
      <c r="Q553" s="72"/>
      <c r="R553" s="100">
        <v>14565.179</v>
      </c>
      <c r="S553" s="100">
        <v>14949.302</v>
      </c>
      <c r="T553" s="100"/>
      <c r="U553" s="100"/>
      <c r="V553" s="3"/>
    </row>
    <row r="554" spans="1:22" ht="9.75">
      <c r="A554" s="70" t="s">
        <v>827</v>
      </c>
      <c r="B554" s="70" t="s">
        <v>1205</v>
      </c>
      <c r="C554" s="71">
        <v>229328</v>
      </c>
      <c r="D554" s="71">
        <v>7</v>
      </c>
      <c r="E554" s="72">
        <v>8370688</v>
      </c>
      <c r="F554" s="117">
        <v>8589678</v>
      </c>
      <c r="G554" s="72"/>
      <c r="H554" s="72"/>
      <c r="I554" s="72"/>
      <c r="J554" s="72"/>
      <c r="K554" s="72"/>
      <c r="L554" s="72"/>
      <c r="M554" s="72"/>
      <c r="N554" s="72"/>
      <c r="O554" s="72"/>
      <c r="P554" s="72"/>
      <c r="Q554" s="72"/>
      <c r="R554" s="100">
        <v>8370.688</v>
      </c>
      <c r="S554" s="100">
        <v>8589.678</v>
      </c>
      <c r="T554" s="100"/>
      <c r="U554" s="100"/>
      <c r="V554" s="3"/>
    </row>
    <row r="555" spans="1:22" ht="9.75">
      <c r="A555" s="70" t="s">
        <v>827</v>
      </c>
      <c r="B555" s="70" t="s">
        <v>814</v>
      </c>
      <c r="C555" s="71">
        <v>228680</v>
      </c>
      <c r="D555" s="71">
        <v>7</v>
      </c>
      <c r="E555" s="72">
        <v>26660780</v>
      </c>
      <c r="F555" s="117">
        <v>27448076</v>
      </c>
      <c r="G555" s="72"/>
      <c r="H555" s="72"/>
      <c r="I555" s="72"/>
      <c r="J555" s="72"/>
      <c r="K555" s="72"/>
      <c r="L555" s="72"/>
      <c r="M555" s="72"/>
      <c r="N555" s="72"/>
      <c r="O555" s="72"/>
      <c r="P555" s="72"/>
      <c r="Q555" s="72"/>
      <c r="R555" s="100">
        <v>26660.78</v>
      </c>
      <c r="S555" s="100">
        <v>27448.076</v>
      </c>
      <c r="T555" s="100"/>
      <c r="U555" s="100"/>
      <c r="V555" s="3"/>
    </row>
    <row r="556" spans="1:22" ht="9.75">
      <c r="A556" s="70" t="s">
        <v>827</v>
      </c>
      <c r="B556" s="70" t="s">
        <v>815</v>
      </c>
      <c r="C556" s="71">
        <v>225308</v>
      </c>
      <c r="D556" s="71">
        <v>7</v>
      </c>
      <c r="E556" s="72">
        <v>10870864</v>
      </c>
      <c r="F556" s="117">
        <v>11274449</v>
      </c>
      <c r="G556" s="72">
        <v>2474944</v>
      </c>
      <c r="H556" s="72">
        <v>2605024</v>
      </c>
      <c r="I556" s="72"/>
      <c r="J556" s="72"/>
      <c r="K556" s="72"/>
      <c r="L556" s="72"/>
      <c r="M556" s="72"/>
      <c r="N556" s="72"/>
      <c r="O556" s="72"/>
      <c r="P556" s="72"/>
      <c r="Q556" s="72"/>
      <c r="R556" s="100">
        <v>13345.808</v>
      </c>
      <c r="S556" s="100">
        <v>13879.473</v>
      </c>
      <c r="T556" s="100"/>
      <c r="U556" s="100"/>
      <c r="V556" s="3"/>
    </row>
    <row r="557" spans="1:22" ht="9.75">
      <c r="A557" s="70" t="s">
        <v>827</v>
      </c>
      <c r="B557" s="70" t="s">
        <v>1206</v>
      </c>
      <c r="C557" s="71">
        <v>229355</v>
      </c>
      <c r="D557" s="71">
        <v>7</v>
      </c>
      <c r="E557" s="72">
        <v>16120198</v>
      </c>
      <c r="F557" s="117">
        <v>16788914</v>
      </c>
      <c r="G557" s="72">
        <v>5938185</v>
      </c>
      <c r="H557" s="72">
        <v>6199039</v>
      </c>
      <c r="I557" s="72"/>
      <c r="J557" s="72"/>
      <c r="K557" s="72"/>
      <c r="L557" s="72"/>
      <c r="M557" s="72"/>
      <c r="N557" s="72"/>
      <c r="O557" s="72"/>
      <c r="P557" s="72"/>
      <c r="Q557" s="72"/>
      <c r="R557" s="100">
        <v>22058.383</v>
      </c>
      <c r="S557" s="100">
        <v>22987.953</v>
      </c>
      <c r="T557" s="100"/>
      <c r="U557" s="100"/>
      <c r="V557" s="3"/>
    </row>
    <row r="558" spans="1:22" ht="9.75">
      <c r="A558" s="70" t="s">
        <v>827</v>
      </c>
      <c r="B558" s="70" t="s">
        <v>1207</v>
      </c>
      <c r="C558" s="71">
        <v>229504</v>
      </c>
      <c r="D558" s="71">
        <v>7</v>
      </c>
      <c r="E558" s="72">
        <v>4597714</v>
      </c>
      <c r="F558" s="117">
        <v>4764993</v>
      </c>
      <c r="G558" s="72">
        <v>1795133</v>
      </c>
      <c r="H558" s="72">
        <v>1750729</v>
      </c>
      <c r="I558" s="72"/>
      <c r="J558" s="72"/>
      <c r="K558" s="72"/>
      <c r="L558" s="72"/>
      <c r="M558" s="72"/>
      <c r="N558" s="72"/>
      <c r="O558" s="72"/>
      <c r="P558" s="72"/>
      <c r="Q558" s="72"/>
      <c r="R558" s="100">
        <v>6392.847</v>
      </c>
      <c r="S558" s="100">
        <v>6515.722</v>
      </c>
      <c r="T558" s="100"/>
      <c r="U558" s="100"/>
      <c r="V558" s="3"/>
    </row>
    <row r="559" spans="1:22" ht="9.75">
      <c r="A559" s="70" t="s">
        <v>827</v>
      </c>
      <c r="B559" s="70" t="s">
        <v>1208</v>
      </c>
      <c r="C559" s="71">
        <v>229540</v>
      </c>
      <c r="D559" s="71">
        <v>7</v>
      </c>
      <c r="E559" s="72">
        <v>7705204</v>
      </c>
      <c r="F559" s="117">
        <v>8023538</v>
      </c>
      <c r="G559" s="72">
        <v>3078207</v>
      </c>
      <c r="H559" s="72">
        <v>3170133</v>
      </c>
      <c r="I559" s="72"/>
      <c r="J559" s="72"/>
      <c r="K559" s="72"/>
      <c r="L559" s="72"/>
      <c r="M559" s="72"/>
      <c r="N559" s="72"/>
      <c r="O559" s="72"/>
      <c r="P559" s="72"/>
      <c r="Q559" s="72"/>
      <c r="R559" s="100">
        <v>10783.411</v>
      </c>
      <c r="S559" s="100">
        <v>11193.671</v>
      </c>
      <c r="T559" s="100"/>
      <c r="U559" s="100"/>
      <c r="V559" s="3"/>
    </row>
    <row r="560" spans="1:22" ht="9.75">
      <c r="A560" s="70" t="s">
        <v>827</v>
      </c>
      <c r="B560" s="70" t="s">
        <v>1209</v>
      </c>
      <c r="C560" s="71">
        <v>229799</v>
      </c>
      <c r="D560" s="71">
        <v>7</v>
      </c>
      <c r="E560" s="72">
        <v>4971987</v>
      </c>
      <c r="F560" s="117">
        <v>5187173</v>
      </c>
      <c r="G560" s="72">
        <v>1249807</v>
      </c>
      <c r="H560" s="72">
        <v>1339875</v>
      </c>
      <c r="I560" s="72"/>
      <c r="J560" s="72"/>
      <c r="K560" s="72"/>
      <c r="L560" s="72"/>
      <c r="M560" s="72"/>
      <c r="N560" s="72"/>
      <c r="O560" s="72"/>
      <c r="P560" s="72"/>
      <c r="Q560" s="72"/>
      <c r="R560" s="100">
        <v>6221.794</v>
      </c>
      <c r="S560" s="100">
        <v>6527.048</v>
      </c>
      <c r="T560" s="100"/>
      <c r="U560" s="100"/>
      <c r="V560" s="3"/>
    </row>
    <row r="561" spans="1:22" ht="9.75">
      <c r="A561" s="70" t="s">
        <v>827</v>
      </c>
      <c r="B561" s="70" t="s">
        <v>1210</v>
      </c>
      <c r="C561" s="71">
        <v>229832</v>
      </c>
      <c r="D561" s="71">
        <v>7</v>
      </c>
      <c r="E561" s="72">
        <v>2909891</v>
      </c>
      <c r="F561" s="117">
        <v>3009678</v>
      </c>
      <c r="G561" s="72">
        <v>1820683</v>
      </c>
      <c r="H561" s="72">
        <v>2020698</v>
      </c>
      <c r="I561" s="72"/>
      <c r="J561" s="72"/>
      <c r="K561" s="72"/>
      <c r="L561" s="72"/>
      <c r="M561" s="72"/>
      <c r="N561" s="72"/>
      <c r="O561" s="72"/>
      <c r="P561" s="72"/>
      <c r="Q561" s="72"/>
      <c r="R561" s="100">
        <v>4730.574</v>
      </c>
      <c r="S561" s="100">
        <v>5030.376</v>
      </c>
      <c r="T561" s="100"/>
      <c r="U561" s="100"/>
      <c r="V561" s="3"/>
    </row>
    <row r="562" spans="1:22" ht="9.75">
      <c r="A562" s="70" t="s">
        <v>827</v>
      </c>
      <c r="B562" s="70" t="s">
        <v>0</v>
      </c>
      <c r="C562" s="71">
        <v>229841</v>
      </c>
      <c r="D562" s="71">
        <v>7</v>
      </c>
      <c r="E562" s="72">
        <v>8509606</v>
      </c>
      <c r="F562" s="117">
        <v>8838612</v>
      </c>
      <c r="G562" s="72">
        <v>2782234</v>
      </c>
      <c r="H562" s="72">
        <v>2793530</v>
      </c>
      <c r="I562" s="72"/>
      <c r="J562" s="72"/>
      <c r="K562" s="72"/>
      <c r="L562" s="72"/>
      <c r="M562" s="72"/>
      <c r="N562" s="72"/>
      <c r="O562" s="72"/>
      <c r="P562" s="72"/>
      <c r="Q562" s="72"/>
      <c r="R562" s="100">
        <v>11291.84</v>
      </c>
      <c r="S562" s="100">
        <v>11632.142</v>
      </c>
      <c r="T562" s="100"/>
      <c r="U562" s="100"/>
      <c r="V562" s="3"/>
    </row>
    <row r="563" spans="1:22" ht="9.75">
      <c r="A563" s="70" t="s">
        <v>827</v>
      </c>
      <c r="B563" s="70" t="s">
        <v>822</v>
      </c>
      <c r="C563" s="71"/>
      <c r="D563" s="71">
        <v>9</v>
      </c>
      <c r="E563" s="72"/>
      <c r="F563" s="117"/>
      <c r="G563" s="72"/>
      <c r="H563" s="72"/>
      <c r="I563" s="72"/>
      <c r="J563" s="72">
        <v>14399568</v>
      </c>
      <c r="K563" s="72"/>
      <c r="L563" s="72"/>
      <c r="M563" s="72"/>
      <c r="N563" s="72"/>
      <c r="O563" s="72"/>
      <c r="P563" s="72"/>
      <c r="Q563" s="72"/>
      <c r="R563" s="100"/>
      <c r="S563" s="100"/>
      <c r="T563" s="100">
        <v>14399.568</v>
      </c>
      <c r="U563" s="100"/>
      <c r="V563" s="3"/>
    </row>
    <row r="564" spans="1:22" ht="9.75">
      <c r="A564" s="70" t="s">
        <v>827</v>
      </c>
      <c r="B564" s="70" t="s">
        <v>826</v>
      </c>
      <c r="C564" s="71"/>
      <c r="D564" s="71">
        <v>9</v>
      </c>
      <c r="E564" s="72"/>
      <c r="F564" s="117"/>
      <c r="G564" s="72"/>
      <c r="H564" s="72"/>
      <c r="I564" s="72"/>
      <c r="J564" s="72"/>
      <c r="K564" s="72"/>
      <c r="L564" s="72"/>
      <c r="M564" s="72"/>
      <c r="N564" s="72"/>
      <c r="O564" s="72"/>
      <c r="P564" s="72"/>
      <c r="Q564" s="72"/>
      <c r="R564" s="100"/>
      <c r="S564" s="100"/>
      <c r="T564" s="100"/>
      <c r="U564" s="100"/>
      <c r="V564" s="3"/>
    </row>
    <row r="565" spans="1:22" ht="9.75">
      <c r="A565" s="70" t="s">
        <v>827</v>
      </c>
      <c r="B565" s="70" t="s">
        <v>823</v>
      </c>
      <c r="C565" s="71">
        <v>229337</v>
      </c>
      <c r="D565" s="71">
        <v>9</v>
      </c>
      <c r="E565" s="72"/>
      <c r="F565" s="117"/>
      <c r="G565" s="72"/>
      <c r="H565" s="72"/>
      <c r="I565" s="72"/>
      <c r="J565" s="72">
        <v>83744853</v>
      </c>
      <c r="K565" s="72"/>
      <c r="L565" s="72"/>
      <c r="M565" s="72"/>
      <c r="N565" s="72"/>
      <c r="O565" s="72"/>
      <c r="P565" s="72"/>
      <c r="Q565" s="72"/>
      <c r="R565" s="100"/>
      <c r="S565" s="100"/>
      <c r="T565" s="100">
        <v>83744.853</v>
      </c>
      <c r="U565" s="100"/>
      <c r="V565" s="3"/>
    </row>
    <row r="566" spans="1:22" ht="9.75">
      <c r="A566" s="70" t="s">
        <v>827</v>
      </c>
      <c r="B566" s="70" t="s">
        <v>1</v>
      </c>
      <c r="C566" s="71">
        <v>228909</v>
      </c>
      <c r="D566" s="71">
        <v>9</v>
      </c>
      <c r="E566" s="72"/>
      <c r="F566" s="117"/>
      <c r="G566" s="72"/>
      <c r="H566" s="72"/>
      <c r="I566" s="72"/>
      <c r="J566" s="72">
        <v>40226928</v>
      </c>
      <c r="K566" s="72"/>
      <c r="L566" s="72"/>
      <c r="M566" s="72"/>
      <c r="N566" s="72"/>
      <c r="O566" s="72"/>
      <c r="P566" s="72"/>
      <c r="Q566" s="72"/>
      <c r="R566" s="100"/>
      <c r="S566" s="100"/>
      <c r="T566" s="100">
        <v>40226.928</v>
      </c>
      <c r="U566" s="100"/>
      <c r="V566" s="3"/>
    </row>
    <row r="567" spans="1:22" ht="9.75">
      <c r="A567" s="70" t="s">
        <v>827</v>
      </c>
      <c r="B567" s="70" t="s">
        <v>824</v>
      </c>
      <c r="C567" s="71">
        <v>229300</v>
      </c>
      <c r="D567" s="71">
        <v>9</v>
      </c>
      <c r="E567" s="72"/>
      <c r="F567" s="117"/>
      <c r="G567" s="72"/>
      <c r="H567" s="72"/>
      <c r="I567" s="72"/>
      <c r="J567" s="72">
        <v>131126440</v>
      </c>
      <c r="K567" s="72"/>
      <c r="L567" s="72"/>
      <c r="M567" s="72"/>
      <c r="N567" s="72"/>
      <c r="O567" s="72"/>
      <c r="P567" s="72"/>
      <c r="Q567" s="72"/>
      <c r="R567" s="100"/>
      <c r="S567" s="100"/>
      <c r="T567" s="100">
        <v>131126.44</v>
      </c>
      <c r="U567" s="100"/>
      <c r="V567" s="3"/>
    </row>
    <row r="568" spans="1:22" ht="9.75">
      <c r="A568" s="70" t="s">
        <v>827</v>
      </c>
      <c r="B568" s="70" t="s">
        <v>2</v>
      </c>
      <c r="C568" s="71">
        <v>228644</v>
      </c>
      <c r="D568" s="71">
        <v>9</v>
      </c>
      <c r="E568" s="72"/>
      <c r="F568" s="117"/>
      <c r="G568" s="72"/>
      <c r="H568" s="72"/>
      <c r="I568" s="72"/>
      <c r="J568" s="72">
        <v>128661303</v>
      </c>
      <c r="K568" s="72"/>
      <c r="L568" s="72"/>
      <c r="M568" s="72"/>
      <c r="N568" s="72"/>
      <c r="O568" s="72"/>
      <c r="P568" s="72"/>
      <c r="Q568" s="72"/>
      <c r="R568" s="100"/>
      <c r="S568" s="100"/>
      <c r="T568" s="100">
        <v>128661.303</v>
      </c>
      <c r="U568" s="100"/>
      <c r="V568" s="3"/>
    </row>
    <row r="569" spans="1:22" ht="9.75">
      <c r="A569" s="70" t="s">
        <v>827</v>
      </c>
      <c r="B569" s="70" t="s">
        <v>825</v>
      </c>
      <c r="C569" s="71">
        <v>228653</v>
      </c>
      <c r="D569" s="71">
        <v>9</v>
      </c>
      <c r="E569" s="72"/>
      <c r="F569" s="117"/>
      <c r="G569" s="72"/>
      <c r="H569" s="72"/>
      <c r="I569" s="72"/>
      <c r="J569" s="72">
        <v>276412622</v>
      </c>
      <c r="K569" s="72"/>
      <c r="L569" s="72"/>
      <c r="M569" s="72"/>
      <c r="N569" s="72"/>
      <c r="O569" s="72"/>
      <c r="P569" s="72"/>
      <c r="Q569" s="72"/>
      <c r="R569" s="100"/>
      <c r="S569" s="100"/>
      <c r="T569" s="100">
        <v>276412.622</v>
      </c>
      <c r="U569" s="100"/>
      <c r="V569" s="3"/>
    </row>
    <row r="570" spans="1:22" ht="9.75">
      <c r="A570" s="70" t="s">
        <v>827</v>
      </c>
      <c r="B570" s="70" t="s">
        <v>3</v>
      </c>
      <c r="C570" s="71">
        <v>228635</v>
      </c>
      <c r="D570" s="71">
        <v>9</v>
      </c>
      <c r="E570" s="72"/>
      <c r="F570" s="117"/>
      <c r="G570" s="72"/>
      <c r="H570" s="72"/>
      <c r="I570" s="72"/>
      <c r="J570" s="72">
        <v>99017266</v>
      </c>
      <c r="K570" s="72"/>
      <c r="L570" s="72"/>
      <c r="M570" s="72"/>
      <c r="N570" s="72"/>
      <c r="O570" s="72"/>
      <c r="P570" s="72"/>
      <c r="Q570" s="72"/>
      <c r="R570" s="100"/>
      <c r="S570" s="100"/>
      <c r="T570" s="100">
        <v>99017.266</v>
      </c>
      <c r="U570" s="100"/>
      <c r="V570" s="3"/>
    </row>
    <row r="571" spans="1:22" ht="9.75">
      <c r="A571" s="70" t="s">
        <v>845</v>
      </c>
      <c r="B571" s="70" t="s">
        <v>828</v>
      </c>
      <c r="C571" s="71">
        <v>234076</v>
      </c>
      <c r="D571" s="71">
        <v>1</v>
      </c>
      <c r="E571" s="72">
        <v>103863549</v>
      </c>
      <c r="F571" s="117">
        <v>115874396</v>
      </c>
      <c r="G571" s="72"/>
      <c r="H571" s="72"/>
      <c r="I571" s="72"/>
      <c r="J571" s="72">
        <v>18133124</v>
      </c>
      <c r="K571" s="72"/>
      <c r="L571" s="72"/>
      <c r="M571" s="72"/>
      <c r="N571" s="72"/>
      <c r="O571" s="72"/>
      <c r="P571" s="72"/>
      <c r="Q571" s="72"/>
      <c r="R571" s="100">
        <v>103863.549</v>
      </c>
      <c r="S571" s="100">
        <v>115874.396</v>
      </c>
      <c r="T571" s="100">
        <v>18133.124</v>
      </c>
      <c r="U571" s="100"/>
      <c r="V571" s="3"/>
    </row>
    <row r="572" spans="1:22" ht="9.75">
      <c r="A572" s="70" t="s">
        <v>845</v>
      </c>
      <c r="B572" s="70" t="s">
        <v>4</v>
      </c>
      <c r="C572" s="71">
        <v>233921</v>
      </c>
      <c r="D572" s="71">
        <v>1</v>
      </c>
      <c r="E572" s="72">
        <v>126708426</v>
      </c>
      <c r="F572" s="117">
        <v>144634129</v>
      </c>
      <c r="G572" s="72"/>
      <c r="H572" s="72"/>
      <c r="I572" s="72">
        <v>10092611</v>
      </c>
      <c r="J572" s="72"/>
      <c r="K572" s="72"/>
      <c r="L572" s="72"/>
      <c r="M572" s="72">
        <v>26859694</v>
      </c>
      <c r="N572" s="72">
        <v>23932203</v>
      </c>
      <c r="O572" s="72"/>
      <c r="P572" s="72"/>
      <c r="Q572" s="72"/>
      <c r="R572" s="100">
        <v>126708.426</v>
      </c>
      <c r="S572" s="100">
        <v>144634.129</v>
      </c>
      <c r="T572" s="100">
        <v>10092.611</v>
      </c>
      <c r="U572" s="100">
        <v>50791.897</v>
      </c>
      <c r="V572" s="3"/>
    </row>
    <row r="573" spans="1:22" ht="9.75">
      <c r="A573" s="70" t="s">
        <v>845</v>
      </c>
      <c r="B573" s="70" t="s">
        <v>830</v>
      </c>
      <c r="C573" s="71">
        <v>231624</v>
      </c>
      <c r="D573" s="71">
        <v>2</v>
      </c>
      <c r="E573" s="72">
        <v>33287266</v>
      </c>
      <c r="F573" s="117">
        <v>36873541</v>
      </c>
      <c r="G573" s="72"/>
      <c r="H573" s="72"/>
      <c r="I573" s="72"/>
      <c r="J573" s="72"/>
      <c r="K573" s="72"/>
      <c r="L573" s="72"/>
      <c r="M573" s="72"/>
      <c r="N573" s="72"/>
      <c r="O573" s="72"/>
      <c r="P573" s="72">
        <v>15308532</v>
      </c>
      <c r="Q573" s="72"/>
      <c r="R573" s="100">
        <v>33287.266</v>
      </c>
      <c r="S573" s="100">
        <v>36873.541</v>
      </c>
      <c r="T573" s="100"/>
      <c r="U573" s="100">
        <v>15308.532</v>
      </c>
      <c r="V573" s="3"/>
    </row>
    <row r="574" spans="1:22" ht="9.75">
      <c r="A574" s="70" t="s">
        <v>845</v>
      </c>
      <c r="B574" s="70" t="s">
        <v>5</v>
      </c>
      <c r="C574" s="71">
        <v>232186</v>
      </c>
      <c r="D574" s="71">
        <v>2</v>
      </c>
      <c r="E574" s="72">
        <v>69052330</v>
      </c>
      <c r="F574" s="117">
        <v>79797458</v>
      </c>
      <c r="G574" s="72"/>
      <c r="H574" s="72"/>
      <c r="I574" s="72"/>
      <c r="J574" s="72"/>
      <c r="K574" s="72"/>
      <c r="L574" s="72"/>
      <c r="M574" s="72"/>
      <c r="N574" s="72"/>
      <c r="O574" s="72"/>
      <c r="P574" s="72"/>
      <c r="Q574" s="72"/>
      <c r="R574" s="100">
        <v>69052.33</v>
      </c>
      <c r="S574" s="100">
        <v>79797.458</v>
      </c>
      <c r="T574" s="100"/>
      <c r="U574" s="100"/>
      <c r="V574" s="3"/>
    </row>
    <row r="575" spans="1:22" ht="9.75">
      <c r="A575" s="70" t="s">
        <v>845</v>
      </c>
      <c r="B575" s="70" t="s">
        <v>6</v>
      </c>
      <c r="C575" s="71">
        <v>232982</v>
      </c>
      <c r="D575" s="71">
        <v>2</v>
      </c>
      <c r="E575" s="72">
        <v>60250550</v>
      </c>
      <c r="F575" s="117">
        <v>71790663</v>
      </c>
      <c r="G575" s="72"/>
      <c r="H575" s="72"/>
      <c r="I575" s="72"/>
      <c r="J575" s="72"/>
      <c r="K575" s="72"/>
      <c r="L575" s="72"/>
      <c r="M575" s="72"/>
      <c r="N575" s="72"/>
      <c r="O575" s="72"/>
      <c r="P575" s="72"/>
      <c r="Q575" s="72"/>
      <c r="R575" s="100">
        <v>60250.55</v>
      </c>
      <c r="S575" s="100">
        <v>71790.663</v>
      </c>
      <c r="T575" s="100"/>
      <c r="U575" s="100"/>
      <c r="V575" s="3"/>
    </row>
    <row r="576" spans="1:22" ht="9.75">
      <c r="A576" s="70" t="s">
        <v>845</v>
      </c>
      <c r="B576" s="70" t="s">
        <v>7</v>
      </c>
      <c r="C576" s="71">
        <v>234030</v>
      </c>
      <c r="D576" s="71">
        <v>2</v>
      </c>
      <c r="E576" s="72">
        <v>102371418</v>
      </c>
      <c r="F576" s="117">
        <v>113158066</v>
      </c>
      <c r="G576" s="72"/>
      <c r="H576" s="72"/>
      <c r="I576" s="72"/>
      <c r="J576" s="72">
        <v>30877400</v>
      </c>
      <c r="K576" s="72"/>
      <c r="L576" s="72"/>
      <c r="M576" s="72"/>
      <c r="N576" s="72"/>
      <c r="O576" s="72"/>
      <c r="P576" s="72"/>
      <c r="Q576" s="72"/>
      <c r="R576" s="100">
        <v>102371.418</v>
      </c>
      <c r="S576" s="100">
        <v>113158.066</v>
      </c>
      <c r="T576" s="100">
        <v>30877.4</v>
      </c>
      <c r="U576" s="100"/>
      <c r="V576" s="3"/>
    </row>
    <row r="577" spans="1:22" ht="9.75">
      <c r="A577" s="70" t="s">
        <v>845</v>
      </c>
      <c r="B577" s="70" t="s">
        <v>8</v>
      </c>
      <c r="C577" s="71">
        <v>232423</v>
      </c>
      <c r="D577" s="71">
        <v>3</v>
      </c>
      <c r="E577" s="72">
        <v>40667797</v>
      </c>
      <c r="F577" s="117">
        <v>50566596</v>
      </c>
      <c r="G577" s="72"/>
      <c r="H577" s="72"/>
      <c r="I577" s="72"/>
      <c r="J577" s="72"/>
      <c r="K577" s="72"/>
      <c r="L577" s="72"/>
      <c r="M577" s="72"/>
      <c r="N577" s="72"/>
      <c r="O577" s="72"/>
      <c r="P577" s="72"/>
      <c r="Q577" s="72"/>
      <c r="R577" s="100">
        <v>40667.797</v>
      </c>
      <c r="S577" s="100">
        <v>50566.596</v>
      </c>
      <c r="T577" s="100"/>
      <c r="U577" s="100"/>
      <c r="V577" s="3"/>
    </row>
    <row r="578" spans="1:22" ht="9.75">
      <c r="A578" s="70" t="s">
        <v>845</v>
      </c>
      <c r="B578" s="70" t="s">
        <v>835</v>
      </c>
      <c r="C578" s="71">
        <v>233277</v>
      </c>
      <c r="D578" s="71">
        <v>3</v>
      </c>
      <c r="E578" s="72">
        <v>28917428</v>
      </c>
      <c r="F578" s="117">
        <v>31754773</v>
      </c>
      <c r="G578" s="72"/>
      <c r="H578" s="72"/>
      <c r="I578" s="72"/>
      <c r="J578" s="72"/>
      <c r="K578" s="72"/>
      <c r="L578" s="72"/>
      <c r="M578" s="72"/>
      <c r="N578" s="72"/>
      <c r="O578" s="72"/>
      <c r="P578" s="72"/>
      <c r="Q578" s="72"/>
      <c r="R578" s="100">
        <v>28917.428</v>
      </c>
      <c r="S578" s="100">
        <v>31754.773</v>
      </c>
      <c r="T578" s="100"/>
      <c r="U578" s="100"/>
      <c r="V578" s="3"/>
    </row>
    <row r="579" spans="1:22" ht="9.75">
      <c r="A579" s="70" t="s">
        <v>845</v>
      </c>
      <c r="B579" s="70" t="s">
        <v>9</v>
      </c>
      <c r="C579" s="71">
        <v>232937</v>
      </c>
      <c r="D579" s="71">
        <v>4</v>
      </c>
      <c r="E579" s="72">
        <v>25235011</v>
      </c>
      <c r="F579" s="117">
        <v>28903842</v>
      </c>
      <c r="G579" s="72"/>
      <c r="H579" s="72"/>
      <c r="I579" s="72"/>
      <c r="J579" s="72"/>
      <c r="K579" s="72"/>
      <c r="L579" s="72"/>
      <c r="M579" s="72"/>
      <c r="N579" s="72"/>
      <c r="O579" s="72"/>
      <c r="P579" s="72"/>
      <c r="Q579" s="72"/>
      <c r="R579" s="100">
        <v>25235.011</v>
      </c>
      <c r="S579" s="100">
        <v>28903.842</v>
      </c>
      <c r="T579" s="100"/>
      <c r="U579" s="100"/>
      <c r="V579" s="3"/>
    </row>
    <row r="580" spans="1:22" ht="9.75">
      <c r="A580" s="70" t="s">
        <v>845</v>
      </c>
      <c r="B580" s="70" t="s">
        <v>10</v>
      </c>
      <c r="C580" s="71">
        <v>234155</v>
      </c>
      <c r="D580" s="71">
        <v>4</v>
      </c>
      <c r="E580" s="72">
        <v>18128312</v>
      </c>
      <c r="F580" s="117">
        <v>20756279</v>
      </c>
      <c r="G580" s="72"/>
      <c r="H580" s="72"/>
      <c r="I580" s="72"/>
      <c r="J580" s="72"/>
      <c r="K580" s="72"/>
      <c r="L580" s="72"/>
      <c r="M580" s="72"/>
      <c r="N580" s="72"/>
      <c r="O580" s="72"/>
      <c r="P580" s="72"/>
      <c r="Q580" s="72"/>
      <c r="R580" s="100">
        <v>18128.312</v>
      </c>
      <c r="S580" s="100">
        <v>20756.279</v>
      </c>
      <c r="T580" s="100"/>
      <c r="U580" s="100"/>
      <c r="V580" s="3"/>
    </row>
    <row r="581" spans="1:22" ht="9.75">
      <c r="A581" s="70" t="s">
        <v>845</v>
      </c>
      <c r="B581" s="70" t="s">
        <v>11</v>
      </c>
      <c r="C581" s="71">
        <v>232566</v>
      </c>
      <c r="D581" s="71">
        <v>5</v>
      </c>
      <c r="E581" s="72">
        <v>12336989</v>
      </c>
      <c r="F581" s="117">
        <v>13925847</v>
      </c>
      <c r="G581" s="72"/>
      <c r="H581" s="72"/>
      <c r="I581" s="72"/>
      <c r="J581" s="72"/>
      <c r="K581" s="72"/>
      <c r="L581" s="72"/>
      <c r="M581" s="72"/>
      <c r="N581" s="72"/>
      <c r="O581" s="72"/>
      <c r="P581" s="72"/>
      <c r="Q581" s="72"/>
      <c r="R581" s="100">
        <v>12336.989</v>
      </c>
      <c r="S581" s="100">
        <v>13925.847</v>
      </c>
      <c r="T581" s="100"/>
      <c r="U581" s="100"/>
      <c r="V581" s="3"/>
    </row>
    <row r="582" spans="1:22" ht="9.75">
      <c r="A582" s="70" t="s">
        <v>845</v>
      </c>
      <c r="B582" s="70" t="s">
        <v>839</v>
      </c>
      <c r="C582" s="71">
        <v>231712</v>
      </c>
      <c r="D582" s="71">
        <v>6</v>
      </c>
      <c r="E582" s="72">
        <v>14745798</v>
      </c>
      <c r="F582" s="117">
        <v>18253755</v>
      </c>
      <c r="G582" s="72"/>
      <c r="H582" s="72"/>
      <c r="I582" s="72"/>
      <c r="J582" s="72"/>
      <c r="K582" s="72"/>
      <c r="L582" s="72"/>
      <c r="M582" s="72"/>
      <c r="N582" s="72"/>
      <c r="O582" s="72"/>
      <c r="P582" s="72"/>
      <c r="Q582" s="72"/>
      <c r="R582" s="100">
        <v>14745.798</v>
      </c>
      <c r="S582" s="100">
        <v>18253.755</v>
      </c>
      <c r="T582" s="100"/>
      <c r="U582" s="100"/>
      <c r="V582" s="3"/>
    </row>
    <row r="583" spans="1:22" ht="9.75">
      <c r="A583" s="70" t="s">
        <v>845</v>
      </c>
      <c r="B583" s="70" t="s">
        <v>840</v>
      </c>
      <c r="C583" s="71">
        <v>233897</v>
      </c>
      <c r="D583" s="71">
        <v>6</v>
      </c>
      <c r="E583" s="72">
        <v>6763341</v>
      </c>
      <c r="F583" s="117">
        <v>7382887</v>
      </c>
      <c r="G583" s="72"/>
      <c r="H583" s="72"/>
      <c r="I583" s="72"/>
      <c r="J583" s="72"/>
      <c r="K583" s="72"/>
      <c r="L583" s="72"/>
      <c r="M583" s="72"/>
      <c r="N583" s="72"/>
      <c r="O583" s="72"/>
      <c r="P583" s="72"/>
      <c r="Q583" s="72"/>
      <c r="R583" s="100">
        <v>6763.341</v>
      </c>
      <c r="S583" s="100">
        <v>7382.887</v>
      </c>
      <c r="T583" s="100"/>
      <c r="U583" s="100"/>
      <c r="V583" s="3"/>
    </row>
    <row r="584" spans="1:22" ht="9.75">
      <c r="A584" s="70" t="s">
        <v>845</v>
      </c>
      <c r="B584" s="70" t="s">
        <v>12</v>
      </c>
      <c r="C584" s="71">
        <v>232681</v>
      </c>
      <c r="D584" s="71">
        <v>6</v>
      </c>
      <c r="E584" s="72">
        <v>11670658</v>
      </c>
      <c r="F584" s="117">
        <v>13706999</v>
      </c>
      <c r="G584" s="72"/>
      <c r="H584" s="72"/>
      <c r="I584" s="72"/>
      <c r="J584" s="72"/>
      <c r="K584" s="72"/>
      <c r="L584" s="72"/>
      <c r="M584" s="72"/>
      <c r="N584" s="72"/>
      <c r="O584" s="72"/>
      <c r="P584" s="72"/>
      <c r="Q584" s="72"/>
      <c r="R584" s="100">
        <v>11670.658</v>
      </c>
      <c r="S584" s="100">
        <v>13706.999</v>
      </c>
      <c r="T584" s="100"/>
      <c r="U584" s="100"/>
      <c r="V584" s="3"/>
    </row>
    <row r="585" spans="1:22" ht="9.75">
      <c r="A585" s="70" t="s">
        <v>845</v>
      </c>
      <c r="B585" s="70" t="s">
        <v>843</v>
      </c>
      <c r="C585" s="71"/>
      <c r="D585" s="71">
        <v>7</v>
      </c>
      <c r="E585" s="72">
        <v>211405569</v>
      </c>
      <c r="F585" s="117">
        <v>236385558</v>
      </c>
      <c r="G585" s="72">
        <v>4175000</v>
      </c>
      <c r="H585" s="72">
        <v>4200000</v>
      </c>
      <c r="I585" s="72"/>
      <c r="J585" s="72"/>
      <c r="K585" s="72"/>
      <c r="L585" s="72"/>
      <c r="M585" s="72"/>
      <c r="N585" s="72"/>
      <c r="O585" s="72"/>
      <c r="P585" s="72"/>
      <c r="Q585" s="72"/>
      <c r="R585" s="100">
        <v>215580.569</v>
      </c>
      <c r="S585" s="100">
        <v>240585.558</v>
      </c>
      <c r="T585" s="100"/>
      <c r="U585" s="100"/>
      <c r="V585" s="3"/>
    </row>
    <row r="586" spans="1:22" ht="9.75">
      <c r="A586" s="70" t="s">
        <v>845</v>
      </c>
      <c r="B586" s="70" t="s">
        <v>13</v>
      </c>
      <c r="C586" s="71">
        <v>233338</v>
      </c>
      <c r="D586" s="71">
        <v>7</v>
      </c>
      <c r="E586" s="72">
        <v>3271172</v>
      </c>
      <c r="F586" s="117">
        <v>3680955</v>
      </c>
      <c r="G586" s="72"/>
      <c r="H586" s="72"/>
      <c r="I586" s="72"/>
      <c r="J586" s="72"/>
      <c r="K586" s="72"/>
      <c r="L586" s="72"/>
      <c r="M586" s="72"/>
      <c r="N586" s="72"/>
      <c r="O586" s="72"/>
      <c r="P586" s="72"/>
      <c r="Q586" s="72"/>
      <c r="R586" s="100">
        <v>3271.172</v>
      </c>
      <c r="S586" s="100">
        <v>3680.955</v>
      </c>
      <c r="T586" s="100"/>
      <c r="U586" s="100"/>
      <c r="V586" s="3"/>
    </row>
    <row r="587" spans="1:22" ht="9.75">
      <c r="A587" s="70" t="s">
        <v>845</v>
      </c>
      <c r="B587" s="70" t="s">
        <v>844</v>
      </c>
      <c r="C587" s="71">
        <v>234085</v>
      </c>
      <c r="D587" s="71">
        <v>9</v>
      </c>
      <c r="E587" s="72">
        <v>11951627</v>
      </c>
      <c r="F587" s="117">
        <v>13101218</v>
      </c>
      <c r="G587" s="72"/>
      <c r="H587" s="72"/>
      <c r="I587" s="72"/>
      <c r="J587" s="72"/>
      <c r="K587" s="72"/>
      <c r="L587" s="72"/>
      <c r="M587" s="72"/>
      <c r="N587" s="72"/>
      <c r="O587" s="72"/>
      <c r="P587" s="72"/>
      <c r="Q587" s="72"/>
      <c r="R587" s="100">
        <v>11951.627</v>
      </c>
      <c r="S587" s="100">
        <v>13101.218</v>
      </c>
      <c r="T587" s="100"/>
      <c r="U587" s="100"/>
      <c r="V587" s="3"/>
    </row>
    <row r="588" spans="1:22" ht="9.75">
      <c r="A588" s="70" t="s">
        <v>874</v>
      </c>
      <c r="B588" s="70" t="s">
        <v>14</v>
      </c>
      <c r="C588" s="71"/>
      <c r="D588" s="71">
        <v>1</v>
      </c>
      <c r="E588" s="72">
        <v>84253471</v>
      </c>
      <c r="F588" s="117">
        <v>87531778</v>
      </c>
      <c r="G588" s="72"/>
      <c r="H588" s="72"/>
      <c r="I588" s="72"/>
      <c r="J588" s="72">
        <v>62847119</v>
      </c>
      <c r="K588" s="72">
        <v>2841272</v>
      </c>
      <c r="L588" s="72"/>
      <c r="M588" s="72">
        <v>10796646</v>
      </c>
      <c r="N588" s="72">
        <v>5769484</v>
      </c>
      <c r="O588" s="72">
        <v>1213455</v>
      </c>
      <c r="P588" s="72">
        <v>3084230</v>
      </c>
      <c r="Q588" s="72">
        <v>2221888</v>
      </c>
      <c r="R588" s="100">
        <v>84253.471</v>
      </c>
      <c r="S588" s="100">
        <v>87531.778</v>
      </c>
      <c r="T588" s="100">
        <v>62847.119</v>
      </c>
      <c r="U588" s="100">
        <v>25926.975</v>
      </c>
      <c r="V588" s="3"/>
    </row>
    <row r="589" spans="1:22" ht="9.75">
      <c r="A589" s="70" t="s">
        <v>874</v>
      </c>
      <c r="B589" s="70" t="s">
        <v>15</v>
      </c>
      <c r="C589" s="71"/>
      <c r="D589" s="71">
        <v>3</v>
      </c>
      <c r="E589" s="72">
        <v>41429084</v>
      </c>
      <c r="F589" s="117">
        <v>42992861</v>
      </c>
      <c r="G589" s="72"/>
      <c r="H589" s="72"/>
      <c r="I589" s="72"/>
      <c r="J589" s="72">
        <v>14598860</v>
      </c>
      <c r="K589" s="72">
        <v>1616100</v>
      </c>
      <c r="L589" s="72"/>
      <c r="M589" s="72"/>
      <c r="N589" s="72"/>
      <c r="O589" s="72"/>
      <c r="P589" s="72">
        <v>1322087</v>
      </c>
      <c r="Q589" s="72"/>
      <c r="R589" s="100">
        <v>41429.084</v>
      </c>
      <c r="S589" s="100">
        <v>42992.861</v>
      </c>
      <c r="T589" s="100">
        <v>14598.86</v>
      </c>
      <c r="U589" s="100">
        <v>2938.187</v>
      </c>
      <c r="V589" s="3"/>
    </row>
    <row r="590" spans="1:22" ht="9.75">
      <c r="A590" s="70" t="s">
        <v>874</v>
      </c>
      <c r="B590" s="70" t="s">
        <v>16</v>
      </c>
      <c r="C590" s="71"/>
      <c r="D590" s="71">
        <v>6</v>
      </c>
      <c r="E590" s="72">
        <v>6719644</v>
      </c>
      <c r="F590" s="117">
        <v>7010228</v>
      </c>
      <c r="G590" s="72"/>
      <c r="H590" s="72"/>
      <c r="I590" s="72"/>
      <c r="J590" s="72"/>
      <c r="K590" s="72"/>
      <c r="L590" s="72"/>
      <c r="M590" s="72"/>
      <c r="N590" s="72"/>
      <c r="O590" s="72"/>
      <c r="P590" s="72"/>
      <c r="Q590" s="72"/>
      <c r="R590" s="100">
        <v>6719.644</v>
      </c>
      <c r="S590" s="100">
        <v>7010.228</v>
      </c>
      <c r="T590" s="100"/>
      <c r="U590" s="100"/>
      <c r="V590" s="3"/>
    </row>
    <row r="591" spans="1:22" ht="9.75">
      <c r="A591" s="70" t="s">
        <v>874</v>
      </c>
      <c r="B591" s="70" t="s">
        <v>17</v>
      </c>
      <c r="C591" s="71"/>
      <c r="D591" s="71">
        <v>6</v>
      </c>
      <c r="E591" s="72">
        <v>7669300</v>
      </c>
      <c r="F591" s="117">
        <v>8334524</v>
      </c>
      <c r="G591" s="72"/>
      <c r="H591" s="72"/>
      <c r="I591" s="72"/>
      <c r="J591" s="72"/>
      <c r="K591" s="72"/>
      <c r="L591" s="72"/>
      <c r="M591" s="72"/>
      <c r="N591" s="72"/>
      <c r="O591" s="72"/>
      <c r="P591" s="72"/>
      <c r="Q591" s="72"/>
      <c r="R591" s="100">
        <v>7669.3</v>
      </c>
      <c r="S591" s="100">
        <v>8334.524</v>
      </c>
      <c r="T591" s="100"/>
      <c r="U591" s="100"/>
      <c r="V591" s="3"/>
    </row>
    <row r="592" spans="1:22" ht="9.75">
      <c r="A592" s="70" t="s">
        <v>874</v>
      </c>
      <c r="B592" s="70" t="s">
        <v>18</v>
      </c>
      <c r="C592" s="71"/>
      <c r="D592" s="71">
        <v>6</v>
      </c>
      <c r="E592" s="72">
        <v>17595051</v>
      </c>
      <c r="F592" s="117">
        <v>18530473</v>
      </c>
      <c r="G592" s="72"/>
      <c r="H592" s="72"/>
      <c r="I592" s="72"/>
      <c r="J592" s="72"/>
      <c r="K592" s="72"/>
      <c r="L592" s="72"/>
      <c r="M592" s="72"/>
      <c r="N592" s="72"/>
      <c r="O592" s="72"/>
      <c r="P592" s="72"/>
      <c r="Q592" s="72"/>
      <c r="R592" s="100">
        <v>17595.051</v>
      </c>
      <c r="S592" s="100">
        <v>18530.473</v>
      </c>
      <c r="T592" s="100"/>
      <c r="U592" s="100"/>
      <c r="V592" s="3"/>
    </row>
    <row r="593" spans="1:22" ht="9.75">
      <c r="A593" s="70" t="s">
        <v>874</v>
      </c>
      <c r="B593" s="70" t="s">
        <v>19</v>
      </c>
      <c r="C593" s="71"/>
      <c r="D593" s="71">
        <v>6</v>
      </c>
      <c r="E593" s="72">
        <v>7023877</v>
      </c>
      <c r="F593" s="117">
        <v>7352478</v>
      </c>
      <c r="G593" s="72"/>
      <c r="H593" s="72"/>
      <c r="I593" s="72"/>
      <c r="J593" s="72"/>
      <c r="K593" s="72"/>
      <c r="L593" s="72"/>
      <c r="M593" s="72"/>
      <c r="N593" s="72"/>
      <c r="O593" s="72"/>
      <c r="P593" s="72"/>
      <c r="Q593" s="72"/>
      <c r="R593" s="100">
        <v>7023.877</v>
      </c>
      <c r="S593" s="100">
        <v>7352.478</v>
      </c>
      <c r="T593" s="100"/>
      <c r="U593" s="100"/>
      <c r="V593" s="3"/>
    </row>
    <row r="594" spans="1:22" ht="9.75">
      <c r="A594" s="70" t="s">
        <v>874</v>
      </c>
      <c r="B594" s="70" t="s">
        <v>20</v>
      </c>
      <c r="C594" s="71"/>
      <c r="D594" s="71">
        <v>6</v>
      </c>
      <c r="E594" s="72">
        <v>9699871</v>
      </c>
      <c r="F594" s="117">
        <v>10663518</v>
      </c>
      <c r="G594" s="72"/>
      <c r="H594" s="72"/>
      <c r="I594" s="72"/>
      <c r="J594" s="72"/>
      <c r="K594" s="72"/>
      <c r="L594" s="72"/>
      <c r="M594" s="72"/>
      <c r="N594" s="72"/>
      <c r="O594" s="72"/>
      <c r="P594" s="72"/>
      <c r="Q594" s="72"/>
      <c r="R594" s="100">
        <v>9699.871</v>
      </c>
      <c r="S594" s="100">
        <v>10663.518</v>
      </c>
      <c r="T594" s="100"/>
      <c r="U594" s="100"/>
      <c r="V594" s="3"/>
    </row>
    <row r="595" spans="1:22" ht="9.75">
      <c r="A595" s="70" t="s">
        <v>874</v>
      </c>
      <c r="B595" s="70" t="s">
        <v>21</v>
      </c>
      <c r="C595" s="71"/>
      <c r="D595" s="71">
        <v>6</v>
      </c>
      <c r="E595" s="72">
        <v>8749946</v>
      </c>
      <c r="F595" s="117">
        <v>9169574</v>
      </c>
      <c r="G595" s="72"/>
      <c r="H595" s="72"/>
      <c r="I595" s="72"/>
      <c r="J595" s="72"/>
      <c r="K595" s="72"/>
      <c r="L595" s="72"/>
      <c r="M595" s="72"/>
      <c r="N595" s="72"/>
      <c r="O595" s="72"/>
      <c r="P595" s="72"/>
      <c r="Q595" s="72"/>
      <c r="R595" s="100">
        <v>8749.946</v>
      </c>
      <c r="S595" s="100">
        <v>9169.574</v>
      </c>
      <c r="T595" s="100"/>
      <c r="U595" s="100"/>
      <c r="V595" s="3"/>
    </row>
    <row r="596" spans="1:22" ht="9.75">
      <c r="A596" s="70" t="s">
        <v>874</v>
      </c>
      <c r="B596" s="70" t="s">
        <v>22</v>
      </c>
      <c r="C596" s="71"/>
      <c r="D596" s="71">
        <v>6</v>
      </c>
      <c r="E596" s="72">
        <v>12210322</v>
      </c>
      <c r="F596" s="117">
        <v>12733018</v>
      </c>
      <c r="G596" s="72"/>
      <c r="H596" s="72"/>
      <c r="I596" s="72"/>
      <c r="J596" s="72"/>
      <c r="K596" s="72"/>
      <c r="L596" s="72"/>
      <c r="M596" s="72"/>
      <c r="N596" s="72"/>
      <c r="O596" s="72"/>
      <c r="P596" s="72"/>
      <c r="Q596" s="72"/>
      <c r="R596" s="100">
        <v>12210.322</v>
      </c>
      <c r="S596" s="100">
        <v>12733.018</v>
      </c>
      <c r="T596" s="100"/>
      <c r="U596" s="100"/>
      <c r="V596" s="3"/>
    </row>
    <row r="597" spans="1:22" ht="9.75">
      <c r="A597" s="70" t="s">
        <v>874</v>
      </c>
      <c r="B597" s="70" t="s">
        <v>23</v>
      </c>
      <c r="C597" s="71"/>
      <c r="D597" s="71">
        <v>6</v>
      </c>
      <c r="E597" s="72">
        <v>9748816</v>
      </c>
      <c r="F597" s="117">
        <v>9667296</v>
      </c>
      <c r="G597" s="72"/>
      <c r="H597" s="72"/>
      <c r="I597" s="72"/>
      <c r="J597" s="72"/>
      <c r="K597" s="72"/>
      <c r="L597" s="72"/>
      <c r="M597" s="72"/>
      <c r="N597" s="72"/>
      <c r="O597" s="72"/>
      <c r="P597" s="72"/>
      <c r="Q597" s="72"/>
      <c r="R597" s="100">
        <v>9748.816</v>
      </c>
      <c r="S597" s="100">
        <v>9667.296</v>
      </c>
      <c r="T597" s="100"/>
      <c r="U597" s="100"/>
      <c r="V597" s="3"/>
    </row>
    <row r="598" spans="1:22" ht="9.75">
      <c r="A598" s="70" t="s">
        <v>874</v>
      </c>
      <c r="B598" s="70" t="s">
        <v>24</v>
      </c>
      <c r="C598" s="71"/>
      <c r="D598" s="71">
        <v>7</v>
      </c>
      <c r="E598" s="72">
        <v>3839336</v>
      </c>
      <c r="F598" s="117">
        <v>3995741</v>
      </c>
      <c r="G598" s="72"/>
      <c r="H598" s="72"/>
      <c r="I598" s="72"/>
      <c r="J598" s="72"/>
      <c r="K598" s="72"/>
      <c r="L598" s="72"/>
      <c r="M598" s="72"/>
      <c r="N598" s="72"/>
      <c r="O598" s="72"/>
      <c r="P598" s="72"/>
      <c r="Q598" s="72"/>
      <c r="R598" s="100">
        <v>3839.336</v>
      </c>
      <c r="S598" s="100">
        <v>3995.741</v>
      </c>
      <c r="T598" s="100"/>
      <c r="U598" s="100"/>
      <c r="V598" s="3"/>
    </row>
    <row r="599" spans="1:22" ht="9.75">
      <c r="A599" s="70" t="s">
        <v>874</v>
      </c>
      <c r="B599" s="70" t="s">
        <v>25</v>
      </c>
      <c r="C599" s="71"/>
      <c r="D599" s="71">
        <v>7</v>
      </c>
      <c r="E599" s="72">
        <v>6269633</v>
      </c>
      <c r="F599" s="117">
        <v>6412129</v>
      </c>
      <c r="G599" s="72"/>
      <c r="H599" s="72"/>
      <c r="I599" s="72"/>
      <c r="J599" s="72"/>
      <c r="K599" s="72"/>
      <c r="L599" s="72"/>
      <c r="M599" s="72"/>
      <c r="N599" s="72"/>
      <c r="O599" s="72"/>
      <c r="P599" s="72"/>
      <c r="Q599" s="72"/>
      <c r="R599" s="100">
        <v>6269.633</v>
      </c>
      <c r="S599" s="100">
        <v>6412.129</v>
      </c>
      <c r="T599" s="100"/>
      <c r="U599" s="100"/>
      <c r="V599" s="3"/>
    </row>
    <row r="600" spans="1:22" ht="9.75">
      <c r="A600" s="70" t="s">
        <v>874</v>
      </c>
      <c r="B600" s="70" t="s">
        <v>26</v>
      </c>
      <c r="C600" s="71"/>
      <c r="D600" s="71">
        <v>7</v>
      </c>
      <c r="E600" s="72">
        <v>4863019</v>
      </c>
      <c r="F600" s="117">
        <v>5257263</v>
      </c>
      <c r="G600" s="72"/>
      <c r="H600" s="72"/>
      <c r="I600" s="72"/>
      <c r="J600" s="72"/>
      <c r="K600" s="72"/>
      <c r="L600" s="72"/>
      <c r="M600" s="72"/>
      <c r="N600" s="72"/>
      <c r="O600" s="72"/>
      <c r="P600" s="72"/>
      <c r="Q600" s="72"/>
      <c r="R600" s="100">
        <v>4863.019</v>
      </c>
      <c r="S600" s="100">
        <v>5257.263</v>
      </c>
      <c r="T600" s="100"/>
      <c r="U600" s="100"/>
      <c r="V600" s="3"/>
    </row>
    <row r="601" spans="1:22" ht="9.75">
      <c r="A601" s="70" t="s">
        <v>874</v>
      </c>
      <c r="B601" s="70" t="s">
        <v>27</v>
      </c>
      <c r="C601" s="71"/>
      <c r="D601" s="71">
        <v>7</v>
      </c>
      <c r="E601" s="72">
        <v>6296440</v>
      </c>
      <c r="F601" s="117">
        <v>6540738</v>
      </c>
      <c r="G601" s="72"/>
      <c r="H601" s="72"/>
      <c r="I601" s="72"/>
      <c r="J601" s="72"/>
      <c r="K601" s="72"/>
      <c r="L601" s="72"/>
      <c r="M601" s="72"/>
      <c r="N601" s="72"/>
      <c r="O601" s="72"/>
      <c r="P601" s="72"/>
      <c r="Q601" s="72"/>
      <c r="R601" s="100">
        <v>6296.44</v>
      </c>
      <c r="S601" s="100">
        <v>6540.738</v>
      </c>
      <c r="T601" s="100"/>
      <c r="U601" s="100"/>
      <c r="V601" s="3"/>
    </row>
    <row r="602" spans="1:22" ht="9.75">
      <c r="A602" s="70" t="s">
        <v>874</v>
      </c>
      <c r="B602" s="70" t="s">
        <v>28</v>
      </c>
      <c r="C602" s="71">
        <v>237880</v>
      </c>
      <c r="D602" s="71">
        <v>9</v>
      </c>
      <c r="E602" s="72"/>
      <c r="F602" s="117"/>
      <c r="G602" s="72"/>
      <c r="H602" s="72"/>
      <c r="I602" s="72"/>
      <c r="J602" s="72">
        <v>6942369</v>
      </c>
      <c r="K602" s="72"/>
      <c r="L602" s="72"/>
      <c r="M602" s="72"/>
      <c r="N602" s="72"/>
      <c r="O602" s="72"/>
      <c r="P602" s="72"/>
      <c r="Q602" s="72"/>
      <c r="R602" s="100"/>
      <c r="S602" s="100"/>
      <c r="T602" s="100">
        <v>6942.369</v>
      </c>
      <c r="U602" s="100"/>
      <c r="V602" s="3"/>
    </row>
  </sheetData>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dimension ref="A1:L35"/>
  <sheetViews>
    <sheetView showGridLines="0" zoomScale="75" zoomScaleNormal="75" workbookViewId="0" topLeftCell="A4">
      <selection activeCell="J9" sqref="J9"/>
    </sheetView>
  </sheetViews>
  <sheetFormatPr defaultColWidth="9.33203125" defaultRowHeight="12.75"/>
  <cols>
    <col min="1" max="1" width="15.66015625" style="1" customWidth="1"/>
    <col min="2" max="6" width="9.33203125" style="1" customWidth="1"/>
    <col min="7" max="7" width="10.16015625" style="1" bestFit="1" customWidth="1"/>
    <col min="8" max="8" width="11.16015625" style="1" customWidth="1"/>
    <col min="9" max="9" width="9.33203125" style="1" customWidth="1"/>
    <col min="10" max="10" width="10.33203125" style="1" customWidth="1"/>
    <col min="11" max="16384" width="9.33203125" style="1" customWidth="1"/>
  </cols>
  <sheetData>
    <row r="1" spans="1:12" ht="17.25">
      <c r="A1" s="238" t="s">
        <v>914</v>
      </c>
      <c r="B1" s="239"/>
      <c r="C1" s="239"/>
      <c r="D1" s="239"/>
      <c r="E1" s="239"/>
      <c r="F1" s="239"/>
      <c r="G1" s="239"/>
      <c r="H1" s="239"/>
      <c r="I1" s="239"/>
      <c r="J1" s="239"/>
      <c r="K1" s="36"/>
      <c r="L1" s="35"/>
    </row>
    <row r="2" spans="1:12" ht="15">
      <c r="A2" s="38"/>
      <c r="B2" s="38"/>
      <c r="C2" s="38"/>
      <c r="D2" s="38"/>
      <c r="E2" s="38"/>
      <c r="F2" s="38"/>
      <c r="G2" s="38"/>
      <c r="H2" s="38"/>
      <c r="I2" s="38"/>
      <c r="J2" s="36"/>
      <c r="K2" s="36"/>
      <c r="L2" s="35"/>
    </row>
    <row r="3" spans="1:12" ht="15">
      <c r="A3" s="240" t="s">
        <v>913</v>
      </c>
      <c r="B3" s="241"/>
      <c r="C3" s="241"/>
      <c r="D3" s="241"/>
      <c r="E3" s="241"/>
      <c r="F3" s="241"/>
      <c r="G3" s="241"/>
      <c r="H3" s="241"/>
      <c r="I3" s="241"/>
      <c r="J3" s="241"/>
      <c r="K3" s="36"/>
      <c r="L3" s="35"/>
    </row>
    <row r="4" spans="1:12" ht="15">
      <c r="A4" s="240" t="s">
        <v>912</v>
      </c>
      <c r="B4" s="241"/>
      <c r="C4" s="241"/>
      <c r="D4" s="241"/>
      <c r="E4" s="241"/>
      <c r="F4" s="241"/>
      <c r="G4" s="241"/>
      <c r="H4" s="241"/>
      <c r="I4" s="241"/>
      <c r="J4" s="241"/>
      <c r="K4" s="36"/>
      <c r="L4" s="35"/>
    </row>
    <row r="5" spans="1:12" ht="15">
      <c r="A5" s="240" t="s">
        <v>911</v>
      </c>
      <c r="B5" s="241"/>
      <c r="C5" s="241"/>
      <c r="D5" s="241"/>
      <c r="E5" s="241"/>
      <c r="F5" s="241"/>
      <c r="G5" s="241"/>
      <c r="H5" s="241"/>
      <c r="I5" s="241"/>
      <c r="J5" s="241"/>
      <c r="K5" s="36"/>
      <c r="L5" s="35"/>
    </row>
    <row r="6" spans="2:10" ht="12.75">
      <c r="B6" s="45"/>
      <c r="C6" s="45"/>
      <c r="D6" s="45"/>
      <c r="E6" s="45"/>
      <c r="F6" s="45"/>
      <c r="G6" s="45"/>
      <c r="H6" s="45"/>
      <c r="I6" s="45"/>
      <c r="J6" s="45"/>
    </row>
    <row r="7" spans="1:12" ht="12.75">
      <c r="A7" s="33"/>
      <c r="B7" s="235" t="s">
        <v>910</v>
      </c>
      <c r="C7" s="236"/>
      <c r="D7" s="236"/>
      <c r="E7" s="236"/>
      <c r="F7" s="236"/>
      <c r="G7" s="237"/>
      <c r="H7" s="132" t="s">
        <v>909</v>
      </c>
      <c r="I7" s="133"/>
      <c r="J7" s="127"/>
      <c r="K7" s="28"/>
      <c r="L7" s="28"/>
    </row>
    <row r="8" spans="1:12" ht="12.75">
      <c r="A8" s="32"/>
      <c r="B8" s="46">
        <v>1</v>
      </c>
      <c r="C8" s="46">
        <v>2</v>
      </c>
      <c r="D8" s="46">
        <v>3</v>
      </c>
      <c r="E8" s="46">
        <v>4</v>
      </c>
      <c r="F8" s="46">
        <v>5</v>
      </c>
      <c r="G8" s="46">
        <v>6</v>
      </c>
      <c r="H8" s="130">
        <v>1</v>
      </c>
      <c r="I8" s="128">
        <v>2</v>
      </c>
      <c r="J8" s="129" t="s">
        <v>81</v>
      </c>
      <c r="K8" s="28"/>
      <c r="L8" s="28"/>
    </row>
    <row r="9" spans="1:10" ht="12.75">
      <c r="A9" s="1" t="s">
        <v>908</v>
      </c>
      <c r="B9" s="26">
        <f>+'FTE by Groups'!C4</f>
        <v>512561.2888888889</v>
      </c>
      <c r="C9" s="26">
        <f>+'FTE by Groups'!C5</f>
        <v>226718.1111111111</v>
      </c>
      <c r="D9" s="26">
        <f>+'FTE by Groups'!C6</f>
        <v>389593.9722222222</v>
      </c>
      <c r="E9" s="26">
        <f>+'FTE by Groups'!C7</f>
        <v>179090.10000000003</v>
      </c>
      <c r="F9" s="26">
        <f>+'FTE by Groups'!C8</f>
        <v>113887.01666666668</v>
      </c>
      <c r="G9" s="171">
        <f>+'FTE by Groups'!C9</f>
        <v>87541.63888888888</v>
      </c>
      <c r="H9" s="179">
        <f>+'FTE by Groups'!C11</f>
        <v>1076203.7101366667</v>
      </c>
      <c r="I9" s="26">
        <f>+'FTE by Groups'!C12</f>
        <v>48323.36782</v>
      </c>
      <c r="J9" s="180">
        <f>SUM(B9:I9)</f>
        <v>2633919.2057344443</v>
      </c>
    </row>
    <row r="10" spans="2:12" ht="12.75">
      <c r="B10" s="53"/>
      <c r="C10" s="53"/>
      <c r="D10" s="53"/>
      <c r="E10" s="53"/>
      <c r="F10" s="53"/>
      <c r="G10" s="53"/>
      <c r="H10" s="181"/>
      <c r="I10" s="53"/>
      <c r="J10" s="182"/>
      <c r="K10" s="28"/>
      <c r="L10" s="28"/>
    </row>
    <row r="11" spans="1:10" ht="12.75">
      <c r="A11" s="1" t="s">
        <v>907</v>
      </c>
      <c r="B11" s="26">
        <f>+'FTE by Groups'!C14</f>
        <v>41486.4</v>
      </c>
      <c r="C11" s="26">
        <f>+'FTE by Groups'!C15</f>
        <v>3803.2</v>
      </c>
      <c r="D11" s="26">
        <f>+'FTE by Groups'!C16</f>
        <v>20219.6</v>
      </c>
      <c r="E11" s="26">
        <f>+'FTE by Groups'!C17</f>
        <v>16956.6</v>
      </c>
      <c r="F11" s="26">
        <f>+'FTE by Groups'!C18</f>
        <v>10148.966666666667</v>
      </c>
      <c r="G11" s="171">
        <f>+'FTE by Groups'!C19</f>
        <v>2809.3</v>
      </c>
      <c r="H11" s="179">
        <f>+'FTE by Groups'!C21</f>
        <v>67466.91013666667</v>
      </c>
      <c r="I11" s="26">
        <f>+'FTE by Groups'!C22</f>
        <v>8402.905597777777</v>
      </c>
      <c r="J11" s="183">
        <f>SUM(B11:I11)</f>
        <v>171293.8824011111</v>
      </c>
    </row>
    <row r="12" spans="1:10" ht="12.75">
      <c r="A12" s="1" t="s">
        <v>906</v>
      </c>
      <c r="B12" s="26">
        <f>+'FTE by Groups'!C25</f>
        <v>11394.6</v>
      </c>
      <c r="C12" s="26">
        <f>+IF('FTE by Groups'!C26=0,"")</f>
      </c>
      <c r="D12" s="26">
        <f>+'FTE by Groups'!C27</f>
        <v>21994.2</v>
      </c>
      <c r="E12" s="26">
        <f>+IF('FTE by Groups'!C28=0,"")</f>
      </c>
      <c r="F12" s="26">
        <f>+'FTE by Groups'!C29</f>
        <v>9326.233333333334</v>
      </c>
      <c r="G12" s="171">
        <f>+'FTE by Groups'!C30</f>
        <v>4670.166666666667</v>
      </c>
      <c r="H12" s="179">
        <f>+'FTE by Groups'!C32</f>
        <v>24649.266666666666</v>
      </c>
      <c r="I12" s="26">
        <f>+IF('FTE by Groups'!C33=0,"")</f>
      </c>
      <c r="J12" s="183">
        <f aca="true" t="shared" si="0" ref="J12:J29">SUM(B12:I12)</f>
        <v>72034.46666666667</v>
      </c>
    </row>
    <row r="13" spans="1:10" ht="12.75">
      <c r="A13" s="1" t="s">
        <v>905</v>
      </c>
      <c r="B13" s="26">
        <f>+'FTE by Groups'!C36</f>
        <v>73793.3</v>
      </c>
      <c r="C13" s="26">
        <f>+'FTE by Groups'!C37</f>
        <v>52303.933333333334</v>
      </c>
      <c r="D13" s="26">
        <f>+'FTE by Groups'!C38</f>
        <v>22488.933333333334</v>
      </c>
      <c r="E13" s="26">
        <f>+IF('FTE by Groups'!C39=0,"")</f>
      </c>
      <c r="F13" s="26">
        <f>+'FTE by Groups'!C40</f>
        <v>1588.6666666666667</v>
      </c>
      <c r="G13" s="171">
        <f>+'FTE by Groups'!C41</f>
        <v>0</v>
      </c>
      <c r="H13" s="179">
        <f>+'FTE by Groups'!C43</f>
        <v>174584.66666666666</v>
      </c>
      <c r="I13" s="26">
        <f>+IF('FTE by Groups'!C44=0,"")</f>
      </c>
      <c r="J13" s="183">
        <f t="shared" si="0"/>
        <v>324759.5</v>
      </c>
    </row>
    <row r="14" spans="2:10" ht="12.75">
      <c r="B14" s="26"/>
      <c r="C14" s="26"/>
      <c r="D14" s="26"/>
      <c r="E14" s="26"/>
      <c r="F14" s="26"/>
      <c r="G14" s="171"/>
      <c r="H14" s="179"/>
      <c r="I14" s="26"/>
      <c r="J14" s="183"/>
    </row>
    <row r="15" spans="1:10" ht="12.75">
      <c r="A15" s="1" t="s">
        <v>904</v>
      </c>
      <c r="B15" s="26">
        <f>+'FTE by Groups'!C47</f>
        <v>43222.58888888888</v>
      </c>
      <c r="C15" s="26">
        <f>+'FTE by Groups'!C48</f>
        <v>10318.111111111111</v>
      </c>
      <c r="D15" s="26">
        <f>+'FTE by Groups'!C49</f>
        <v>14146.12222222222</v>
      </c>
      <c r="E15" s="26">
        <f>+'FTE by Groups'!C50</f>
        <v>23999.9</v>
      </c>
      <c r="F15" s="26">
        <f>+'FTE by Groups'!C51</f>
        <v>29432.466666666667</v>
      </c>
      <c r="G15" s="171">
        <f>+'FTE by Groups'!C52</f>
        <v>11560.02222222222</v>
      </c>
      <c r="H15" s="179">
        <f>+'FTE by Groups'!C54</f>
        <v>37549.733333333344</v>
      </c>
      <c r="I15" s="26">
        <f>+'FTE by Groups'!C55</f>
        <v>39920.462222222224</v>
      </c>
      <c r="J15" s="183">
        <f t="shared" si="0"/>
        <v>210149.40666666668</v>
      </c>
    </row>
    <row r="16" spans="1:10" ht="12.75">
      <c r="A16" s="1" t="s">
        <v>903</v>
      </c>
      <c r="B16" s="26">
        <f>+'FTE by Groups'!C58</f>
        <v>15447.666666666666</v>
      </c>
      <c r="C16" s="26">
        <f>+'FTE by Groups'!C59</f>
        <v>11087.466666666667</v>
      </c>
      <c r="D16" s="26">
        <f>+'FTE by Groups'!C60</f>
        <v>29843.633333333335</v>
      </c>
      <c r="E16" s="26">
        <f>+'FTE by Groups'!C61</f>
        <v>6175.733333333334</v>
      </c>
      <c r="F16" s="26">
        <f>+'FTE by Groups'!C62</f>
        <v>8266.333333333334</v>
      </c>
      <c r="G16" s="171">
        <f>+'FTE by Groups'!C63</f>
        <v>1990.5333333333333</v>
      </c>
      <c r="H16" s="179">
        <f>+'FTE by Groups'!C65</f>
        <v>27417.266666666666</v>
      </c>
      <c r="I16" s="26">
        <f>+IF('FTE by Groups'!C66=0,"")</f>
      </c>
      <c r="J16" s="183">
        <f t="shared" si="0"/>
        <v>100228.63333333333</v>
      </c>
    </row>
    <row r="17" spans="1:10" ht="12.75">
      <c r="A17" s="1" t="s">
        <v>902</v>
      </c>
      <c r="B17" s="26">
        <f>+'FTE by Groups'!C69</f>
        <v>24057.2</v>
      </c>
      <c r="C17" s="26">
        <f>+'FTE by Groups'!C70</f>
        <v>23602.3</v>
      </c>
      <c r="D17" s="26">
        <f>+'FTE by Groups'!C71</f>
        <v>25877.233333333334</v>
      </c>
      <c r="E17" s="26">
        <f>+'FTE by Groups'!C72</f>
        <v>31472.6</v>
      </c>
      <c r="F17" s="26">
        <f>+'FTE by Groups'!C73</f>
        <v>12340.5</v>
      </c>
      <c r="G17" s="171">
        <f>+'FTE by Groups'!C74</f>
        <v>0</v>
      </c>
      <c r="H17" s="179">
        <f>+'FTE by Groups'!C76</f>
        <v>18046.1</v>
      </c>
      <c r="I17" s="26">
        <f>+IF('FTE by Groups'!C77=0,"")</f>
      </c>
      <c r="J17" s="183">
        <f t="shared" si="0"/>
        <v>135395.93333333335</v>
      </c>
    </row>
    <row r="18" spans="2:10" ht="12.75">
      <c r="B18" s="26"/>
      <c r="C18" s="26"/>
      <c r="D18" s="26"/>
      <c r="E18" s="26"/>
      <c r="F18" s="26"/>
      <c r="G18" s="171"/>
      <c r="H18" s="179"/>
      <c r="I18" s="26"/>
      <c r="J18" s="183"/>
    </row>
    <row r="19" spans="1:10" ht="12.75">
      <c r="A19" s="1" t="s">
        <v>901</v>
      </c>
      <c r="B19" s="26">
        <f>+'FTE by Groups'!C80</f>
        <v>23414</v>
      </c>
      <c r="C19" s="26">
        <f>+'FTE by Groups'!C81</f>
        <v>7512.366666666667</v>
      </c>
      <c r="D19" s="26">
        <f>+'FTE by Groups'!C82</f>
        <v>11989.233333333334</v>
      </c>
      <c r="E19" s="26">
        <f>+'FTE by Groups'!C83</f>
        <v>20726.7</v>
      </c>
      <c r="F19" s="26">
        <f>+'FTE by Groups'!C84</f>
        <v>2579.1</v>
      </c>
      <c r="G19" s="171">
        <f>+'FTE by Groups'!C85</f>
        <v>1700.8833333333334</v>
      </c>
      <c r="H19" s="179">
        <f>+'FTE by Groups'!C87</f>
        <v>61535</v>
      </c>
      <c r="I19" s="26">
        <f>+IF('FTE by Groups'!C88=0,"")</f>
      </c>
      <c r="J19" s="183">
        <f t="shared" si="0"/>
        <v>129457.28333333334</v>
      </c>
    </row>
    <row r="20" spans="1:10" ht="12.75">
      <c r="A20" s="1" t="s">
        <v>900</v>
      </c>
      <c r="B20" s="26">
        <f>+'FTE by Groups'!C91</f>
        <v>11542.133333333333</v>
      </c>
      <c r="C20" s="26">
        <f>+'FTE by Groups'!C92</f>
        <v>20076.233333333334</v>
      </c>
      <c r="D20" s="26">
        <f>+'FTE by Groups'!C93</f>
        <v>4979.883333333333</v>
      </c>
      <c r="E20" s="26">
        <f>+IF('FTE by Groups'!C94=0,"")</f>
      </c>
      <c r="F20" s="26">
        <f>+'FTE by Groups'!C95</f>
        <v>7974.55</v>
      </c>
      <c r="G20" s="171">
        <f>+'FTE by Groups'!C96</f>
        <v>2485.133333333333</v>
      </c>
      <c r="H20" s="179">
        <f>+'FTE by Groups'!C98</f>
        <v>48099.53333333333</v>
      </c>
      <c r="I20" s="26">
        <f>+IF('FTE by Groups'!C99=0,"")</f>
      </c>
      <c r="J20" s="183">
        <f t="shared" si="0"/>
        <v>95157.46666666667</v>
      </c>
    </row>
    <row r="21" spans="1:10" ht="12.75">
      <c r="A21" s="1" t="s">
        <v>899</v>
      </c>
      <c r="B21" s="26">
        <f>+'FTE by Groups'!C102</f>
        <v>34286.23333333333</v>
      </c>
      <c r="C21" s="26">
        <f>+'FTE by Groups'!C103</f>
        <v>8700.066666666668</v>
      </c>
      <c r="D21" s="26">
        <f>+'FTE by Groups'!C104</f>
        <v>53231.566666666666</v>
      </c>
      <c r="E21" s="26">
        <f>+'FTE by Groups'!C105</f>
        <v>12271.3</v>
      </c>
      <c r="F21" s="26">
        <f>+'FTE by Groups'!C106</f>
        <v>2469.7</v>
      </c>
      <c r="G21" s="171">
        <f>+'FTE by Groups'!C107</f>
        <v>7444.4</v>
      </c>
      <c r="H21" s="179">
        <f>+'FTE by Groups'!C109</f>
        <v>101192.6</v>
      </c>
      <c r="I21" s="26">
        <f>+IF('FTE by Groups'!C110=0,"")</f>
      </c>
      <c r="J21" s="183">
        <f t="shared" si="0"/>
        <v>219595.86666666667</v>
      </c>
    </row>
    <row r="22" spans="2:10" ht="12.75">
      <c r="B22" s="26"/>
      <c r="C22" s="26"/>
      <c r="D22" s="26"/>
      <c r="E22" s="26"/>
      <c r="F22" s="26"/>
      <c r="G22" s="171"/>
      <c r="H22" s="179"/>
      <c r="I22" s="26"/>
      <c r="J22" s="183"/>
    </row>
    <row r="23" spans="1:10" ht="12.75">
      <c r="A23" s="1" t="s">
        <v>898</v>
      </c>
      <c r="B23" s="26">
        <f>+'FTE by Groups'!C113</f>
        <v>28425.966666666667</v>
      </c>
      <c r="C23" s="26">
        <f>+IF('FTE by Groups'!C114=0,"")</f>
      </c>
      <c r="D23" s="26">
        <f>+'FTE by Groups'!C115</f>
        <v>9059.933333333332</v>
      </c>
      <c r="E23" s="26">
        <f>+'FTE by Groups'!C116</f>
        <v>9734.833333333334</v>
      </c>
      <c r="F23" s="26">
        <f>+'FTE by Groups'!C117</f>
        <v>11423.666666666666</v>
      </c>
      <c r="G23" s="171">
        <f>+'FTE by Groups'!C118</f>
        <v>4893.9</v>
      </c>
      <c r="H23" s="179">
        <f>+'FTE by Groups'!C120</f>
        <v>37160.3</v>
      </c>
      <c r="I23" s="26">
        <f>+IF('FTE by Groups'!C121=0,"")</f>
      </c>
      <c r="J23" s="183">
        <f t="shared" si="0"/>
        <v>100698.6</v>
      </c>
    </row>
    <row r="24" spans="1:10" ht="12.75">
      <c r="A24" s="1" t="s">
        <v>897</v>
      </c>
      <c r="B24" s="26">
        <f>+'FTE by Groups'!C124</f>
        <v>14204.933333333332</v>
      </c>
      <c r="C24" s="26">
        <f>+'FTE by Groups'!C125</f>
        <v>13455.733333333334</v>
      </c>
      <c r="D24" s="26">
        <f>+'FTE by Groups'!C126</f>
        <v>3973.5666666666666</v>
      </c>
      <c r="E24" s="26">
        <f>+'FTE by Groups'!C127</f>
        <v>11181.633333333333</v>
      </c>
      <c r="F24" s="26">
        <f>+'FTE by Groups'!C128</f>
        <v>6980.9</v>
      </c>
      <c r="G24" s="171">
        <f>+'FTE by Groups'!C129</f>
        <v>11524.8</v>
      </c>
      <c r="H24" s="179">
        <f>+'FTE by Groups'!C131</f>
        <v>53194.4</v>
      </c>
      <c r="I24" s="26">
        <f>+IF('FTE by Groups'!C132=0,"")</f>
      </c>
      <c r="J24" s="183">
        <f t="shared" si="0"/>
        <v>114515.96666666667</v>
      </c>
    </row>
    <row r="25" spans="1:10" ht="12.75">
      <c r="A25" s="1" t="s">
        <v>896</v>
      </c>
      <c r="B25" s="26">
        <f>+'FTE by Groups'!C135</f>
        <v>17715.3</v>
      </c>
      <c r="C25" s="26">
        <f>+'FTE by Groups'!C136</f>
        <v>13319.5</v>
      </c>
      <c r="D25" s="26">
        <f>+'FTE by Groups'!C137</f>
        <v>30869.033333333333</v>
      </c>
      <c r="E25" s="26">
        <f>+'FTE by Groups'!C138</f>
        <v>19004.033333333333</v>
      </c>
      <c r="F25" s="26">
        <f>+'FTE by Groups'!C139</f>
        <v>5461.166666666667</v>
      </c>
      <c r="G25" s="171">
        <f>+'FTE by Groups'!C140</f>
        <v>0</v>
      </c>
      <c r="H25" s="179">
        <f>+'FTE by Groups'!C142</f>
        <v>49264.1</v>
      </c>
      <c r="I25" s="26">
        <f>+IF('FTE by Groups'!C143=0,"")</f>
      </c>
      <c r="J25" s="183">
        <f t="shared" si="0"/>
        <v>135633.13333333333</v>
      </c>
    </row>
    <row r="26" spans="2:10" ht="12.75">
      <c r="B26" s="26"/>
      <c r="C26" s="26"/>
      <c r="D26" s="26"/>
      <c r="E26" s="26"/>
      <c r="F26" s="26"/>
      <c r="G26" s="171"/>
      <c r="H26" s="179"/>
      <c r="I26" s="26"/>
      <c r="J26" s="183"/>
    </row>
    <row r="27" spans="1:10" ht="12.75">
      <c r="A27" s="1" t="s">
        <v>895</v>
      </c>
      <c r="B27" s="26">
        <f>+'FTE by Groups'!C146</f>
        <v>123617.3</v>
      </c>
      <c r="C27" s="26">
        <f>+'FTE by Groups'!C147</f>
        <v>21702.666666666668</v>
      </c>
      <c r="D27" s="26">
        <f>+'FTE by Groups'!C148</f>
        <v>110985.33333333333</v>
      </c>
      <c r="E27" s="26">
        <f>+'FTE by Groups'!C149</f>
        <v>18336.566666666666</v>
      </c>
      <c r="F27" s="26">
        <f>+'FTE by Groups'!C150</f>
        <v>2773.633333333333</v>
      </c>
      <c r="G27" s="171">
        <f>+'FTE by Groups'!C151</f>
        <v>7087.2</v>
      </c>
      <c r="H27" s="179">
        <f>+'FTE by Groups'!C153</f>
        <v>293910.23333333334</v>
      </c>
      <c r="I27" s="26">
        <f>+IF('FTE by Groups'!C154=0,"")</f>
      </c>
      <c r="J27" s="183">
        <f t="shared" si="0"/>
        <v>578412.9333333333</v>
      </c>
    </row>
    <row r="28" spans="1:10" ht="12.75">
      <c r="A28" s="1" t="s">
        <v>894</v>
      </c>
      <c r="B28" s="26">
        <f>+'FTE by Groups'!C157</f>
        <v>35346.63333333333</v>
      </c>
      <c r="C28" s="26">
        <f>+'FTE by Groups'!C158</f>
        <v>40836.53333333333</v>
      </c>
      <c r="D28" s="26">
        <f>+'FTE by Groups'!C159</f>
        <v>20596.033333333333</v>
      </c>
      <c r="E28" s="26">
        <f>+'FTE by Groups'!C160</f>
        <v>9230.2</v>
      </c>
      <c r="F28" s="26">
        <f>+'FTE by Groups'!C161</f>
        <v>3121.133333333333</v>
      </c>
      <c r="G28" s="171">
        <f>+'FTE by Groups'!C162</f>
        <v>8587.7</v>
      </c>
      <c r="H28" s="179">
        <f>+'FTE by Groups'!C164</f>
        <v>75507.03333333334</v>
      </c>
      <c r="I28" s="26">
        <f>+IF('FTE by Groups'!C165=0,"")</f>
      </c>
      <c r="J28" s="183">
        <f t="shared" si="0"/>
        <v>193225.26666666666</v>
      </c>
    </row>
    <row r="29" spans="1:10" ht="12.75">
      <c r="A29" s="25" t="s">
        <v>893</v>
      </c>
      <c r="B29" s="23">
        <f>+'FTE by Groups'!C168</f>
        <v>14607.033333333333</v>
      </c>
      <c r="C29" s="23">
        <f>+IF('FTE by Groups'!C169=0,"")</f>
      </c>
      <c r="D29" s="23">
        <f>+'FTE by Groups'!C170</f>
        <v>9339.666666666666</v>
      </c>
      <c r="E29" s="23">
        <f>+IF('FTE by Groups'!C171=0,"")</f>
      </c>
      <c r="F29" s="23">
        <f>+IF('FTE by Groups'!C172=0,"")</f>
      </c>
      <c r="G29" s="176">
        <f>+'FTE by Groups'!C173</f>
        <v>22787.6</v>
      </c>
      <c r="H29" s="184">
        <f>+'FTE by Groups'!C175</f>
        <v>6626.566666666667</v>
      </c>
      <c r="I29" s="23">
        <f>+IF('FTE by Groups'!C176=0,"")</f>
      </c>
      <c r="J29" s="185">
        <f t="shared" si="0"/>
        <v>53360.86666666666</v>
      </c>
    </row>
    <row r="30" spans="2:10" ht="12.75">
      <c r="B30" s="45"/>
      <c r="C30" s="45"/>
      <c r="D30" s="45"/>
      <c r="E30" s="45"/>
      <c r="F30" s="45"/>
      <c r="G30" s="45"/>
      <c r="H30" s="45"/>
      <c r="I30" s="45"/>
      <c r="J30" s="45"/>
    </row>
    <row r="31" spans="1:12" ht="61.5" customHeight="1">
      <c r="A31" s="233" t="s">
        <v>892</v>
      </c>
      <c r="B31" s="234"/>
      <c r="C31" s="234"/>
      <c r="D31" s="234"/>
      <c r="E31" s="234"/>
      <c r="F31" s="234"/>
      <c r="G31" s="234"/>
      <c r="H31" s="234"/>
      <c r="I31" s="234"/>
      <c r="J31" s="234"/>
      <c r="K31" s="2"/>
      <c r="L31" s="2"/>
    </row>
    <row r="32" spans="1:12" ht="12.75">
      <c r="A32" s="21"/>
      <c r="B32" s="3"/>
      <c r="C32" s="3"/>
      <c r="D32" s="3"/>
      <c r="E32" s="3"/>
      <c r="F32" s="3"/>
      <c r="G32" s="3"/>
      <c r="H32" s="3"/>
      <c r="I32" s="3"/>
      <c r="J32" s="3"/>
      <c r="K32" s="2"/>
      <c r="L32" s="2"/>
    </row>
    <row r="33" spans="1:12" ht="12.75">
      <c r="A33" s="21"/>
      <c r="B33" s="3"/>
      <c r="C33" s="3"/>
      <c r="D33" s="3"/>
      <c r="E33" s="3"/>
      <c r="F33" s="3"/>
      <c r="G33" s="3"/>
      <c r="H33" s="3"/>
      <c r="I33" s="3"/>
      <c r="J33" s="3"/>
      <c r="K33" s="2"/>
      <c r="L33" s="2"/>
    </row>
    <row r="34" spans="1:12" ht="12.75">
      <c r="A34" s="21"/>
      <c r="B34" s="3"/>
      <c r="C34" s="3"/>
      <c r="D34" s="3"/>
      <c r="E34" s="3"/>
      <c r="F34" s="3"/>
      <c r="G34" s="3"/>
      <c r="H34" s="3"/>
      <c r="I34" s="3"/>
      <c r="J34" s="3"/>
      <c r="K34" s="2"/>
      <c r="L34" s="2"/>
    </row>
    <row r="35" spans="1:12" ht="12.75">
      <c r="A35" s="21"/>
      <c r="B35" s="3"/>
      <c r="C35" s="3"/>
      <c r="D35" s="3"/>
      <c r="E35" s="3"/>
      <c r="F35" s="3"/>
      <c r="G35" s="3"/>
      <c r="H35" s="3"/>
      <c r="I35" s="3"/>
      <c r="J35" s="3"/>
      <c r="K35" s="2"/>
      <c r="L35" s="2"/>
    </row>
  </sheetData>
  <mergeCells count="6">
    <mergeCell ref="A31:J31"/>
    <mergeCell ref="B7:G7"/>
    <mergeCell ref="A1:J1"/>
    <mergeCell ref="A3:J3"/>
    <mergeCell ref="A4:J4"/>
    <mergeCell ref="A5:J5"/>
  </mergeCells>
  <printOptions horizontalCentered="1"/>
  <pageMargins left="0.5" right="0.5" top="1" bottom="0.5" header="0.75" footer="0.5"/>
  <pageSetup horizontalDpi="600" verticalDpi="600" orientation="landscape" r:id="rId1"/>
  <headerFooter alignWithMargins="0">
    <oddHeader>&amp;R&amp;"Arial,Regular"&amp;8SREB-State Data Exchange</oddHeader>
    <oddFooter>&amp;C37&amp;R&amp;"Arial,Regular"&amp;8February 2000</oddFooter>
  </headerFooter>
</worksheet>
</file>

<file path=xl/worksheets/sheet5.xml><?xml version="1.0" encoding="utf-8"?>
<worksheet xmlns="http://schemas.openxmlformats.org/spreadsheetml/2006/main" xmlns:r="http://schemas.openxmlformats.org/officeDocument/2006/relationships">
  <dimension ref="A1:H32"/>
  <sheetViews>
    <sheetView showGridLines="0" zoomScale="75" zoomScaleNormal="75" workbookViewId="0" topLeftCell="A3">
      <selection activeCell="H11" sqref="H11"/>
    </sheetView>
  </sheetViews>
  <sheetFormatPr defaultColWidth="9.33203125" defaultRowHeight="12.75"/>
  <cols>
    <col min="1" max="1" width="14.33203125" style="1" customWidth="1"/>
    <col min="2" max="2" width="13.16015625" style="1" bestFit="1" customWidth="1"/>
    <col min="3" max="3" width="10.83203125" style="1" customWidth="1"/>
    <col min="4" max="6" width="12" style="1" bestFit="1" customWidth="1"/>
    <col min="7" max="7" width="9.5" style="1" bestFit="1" customWidth="1"/>
    <col min="8" max="8" width="13.16015625" style="1" bestFit="1" customWidth="1"/>
    <col min="9" max="12" width="9.33203125" style="1" customWidth="1"/>
    <col min="13" max="13" width="8.83203125" style="1" customWidth="1"/>
    <col min="14" max="16384" width="9.33203125" style="1" customWidth="1"/>
  </cols>
  <sheetData>
    <row r="1" spans="1:8" ht="17.25">
      <c r="A1" s="40" t="s">
        <v>917</v>
      </c>
      <c r="B1" s="39"/>
      <c r="C1" s="39"/>
      <c r="D1" s="39"/>
      <c r="E1" s="39"/>
      <c r="F1" s="39"/>
      <c r="G1" s="39"/>
      <c r="H1" s="39"/>
    </row>
    <row r="2" spans="1:8" ht="15">
      <c r="A2" s="39"/>
      <c r="B2" s="39"/>
      <c r="C2" s="39"/>
      <c r="D2" s="39"/>
      <c r="E2" s="39"/>
      <c r="F2" s="39"/>
      <c r="G2" s="39"/>
      <c r="H2" s="39"/>
    </row>
    <row r="3" spans="1:8" ht="15">
      <c r="A3" s="39" t="s">
        <v>916</v>
      </c>
      <c r="B3" s="39"/>
      <c r="C3" s="39"/>
      <c r="D3" s="39"/>
      <c r="E3" s="39"/>
      <c r="F3" s="39"/>
      <c r="G3" s="39"/>
      <c r="H3" s="39"/>
    </row>
    <row r="4" spans="1:8" ht="15">
      <c r="A4" s="39" t="s">
        <v>912</v>
      </c>
      <c r="B4" s="39"/>
      <c r="C4" s="39"/>
      <c r="D4" s="39"/>
      <c r="E4" s="39"/>
      <c r="F4" s="39"/>
      <c r="G4" s="39"/>
      <c r="H4" s="39"/>
    </row>
    <row r="5" spans="1:8" ht="15">
      <c r="A5" s="39" t="s">
        <v>911</v>
      </c>
      <c r="B5" s="39"/>
      <c r="C5" s="39"/>
      <c r="D5" s="39"/>
      <c r="E5" s="39"/>
      <c r="F5" s="39"/>
      <c r="G5" s="39"/>
      <c r="H5" s="39"/>
    </row>
    <row r="7" spans="1:8" ht="12.75">
      <c r="A7" s="47"/>
      <c r="B7" s="47" t="s">
        <v>910</v>
      </c>
      <c r="C7" s="47"/>
      <c r="D7" s="47"/>
      <c r="E7" s="47"/>
      <c r="F7" s="47"/>
      <c r="G7" s="47"/>
      <c r="H7" s="127"/>
    </row>
    <row r="8" spans="1:8" ht="12.75">
      <c r="A8" s="46"/>
      <c r="B8" s="46">
        <v>1</v>
      </c>
      <c r="C8" s="46">
        <v>2</v>
      </c>
      <c r="D8" s="46">
        <v>3</v>
      </c>
      <c r="E8" s="46">
        <v>4</v>
      </c>
      <c r="F8" s="46">
        <v>5</v>
      </c>
      <c r="G8" s="151">
        <v>6</v>
      </c>
      <c r="H8" s="46" t="s">
        <v>81</v>
      </c>
    </row>
    <row r="9" spans="1:8" ht="12.75">
      <c r="A9" s="1" t="s">
        <v>908</v>
      </c>
      <c r="B9" s="171">
        <f>+'FTE by Groups'!F4</f>
        <v>125420.83333333334</v>
      </c>
      <c r="C9" s="171">
        <f>+'FTE by Groups'!F5</f>
        <v>58622.39583333334</v>
      </c>
      <c r="D9" s="171">
        <f>+'FTE by Groups'!F6</f>
        <v>53415.5</v>
      </c>
      <c r="E9" s="171">
        <f>+'FTE by Groups'!F7</f>
        <v>23108.555555555555</v>
      </c>
      <c r="F9" s="171">
        <f>+'FTE by Groups'!F8</f>
        <v>11575.194444444445</v>
      </c>
      <c r="G9" s="172">
        <f>+'FTE by Groups'!F9</f>
        <v>1349.5</v>
      </c>
      <c r="H9" s="171">
        <f>SUM(B9:G9)</f>
        <v>273491.9791666667</v>
      </c>
    </row>
    <row r="10" spans="2:8" ht="12.75">
      <c r="B10" s="173"/>
      <c r="C10" s="171"/>
      <c r="D10" s="173"/>
      <c r="E10" s="173"/>
      <c r="F10" s="173"/>
      <c r="G10" s="174"/>
      <c r="H10" s="171"/>
    </row>
    <row r="11" spans="1:8" ht="12.75">
      <c r="A11" s="1" t="s">
        <v>907</v>
      </c>
      <c r="B11" s="171">
        <f>+'FTE by Groups'!F14</f>
        <v>7302.333333333333</v>
      </c>
      <c r="C11" s="171">
        <f>+'FTE by Groups'!F15</f>
        <v>887.1666666666666</v>
      </c>
      <c r="D11" s="171">
        <f>+'FTE by Groups'!F16</f>
        <v>2633.5416666666665</v>
      </c>
      <c r="E11" s="171">
        <f>+'FTE by Groups'!F17</f>
        <v>3061.5</v>
      </c>
      <c r="F11" s="171">
        <f>+'FTE by Groups'!F18</f>
        <v>1420.875</v>
      </c>
      <c r="G11" s="175">
        <f>+IF('FTE by Groups'!F19=0,"")</f>
      </c>
      <c r="H11" s="171">
        <f aca="true" t="shared" si="0" ref="H11:H29">SUM(B11:G11)</f>
        <v>15305.416666666666</v>
      </c>
    </row>
    <row r="12" spans="1:8" ht="12.75">
      <c r="A12" s="1" t="s">
        <v>906</v>
      </c>
      <c r="B12" s="171">
        <f>+'FTE by Groups'!F25</f>
        <v>2132.4166666666665</v>
      </c>
      <c r="C12" s="171"/>
      <c r="D12" s="171">
        <f>+'FTE by Groups'!F27</f>
        <v>3196.25</v>
      </c>
      <c r="E12" s="171"/>
      <c r="F12" s="171">
        <f>+'FTE by Groups'!F29</f>
        <v>670.4166666666666</v>
      </c>
      <c r="G12" s="175">
        <f>+'FTE by Groups'!F30</f>
        <v>111.45833333333333</v>
      </c>
      <c r="H12" s="171">
        <f t="shared" si="0"/>
        <v>6110.541666666666</v>
      </c>
    </row>
    <row r="13" spans="1:8" ht="12.75">
      <c r="A13" s="1" t="s">
        <v>905</v>
      </c>
      <c r="B13" s="171">
        <f>+'FTE by Groups'!F36</f>
        <v>17459.541666666668</v>
      </c>
      <c r="C13" s="171">
        <f>+'FTE by Groups'!F37</f>
        <v>8484.041666666666</v>
      </c>
      <c r="D13" s="171">
        <f>+'FTE by Groups'!F38</f>
        <v>2681.8333333333335</v>
      </c>
      <c r="E13" s="171"/>
      <c r="F13" s="171">
        <f>+'FTE by Groups'!F40</f>
        <v>327.5833333333333</v>
      </c>
      <c r="G13" s="175"/>
      <c r="H13" s="171">
        <f t="shared" si="0"/>
        <v>28953</v>
      </c>
    </row>
    <row r="14" spans="2:8" ht="12.75">
      <c r="B14" s="171"/>
      <c r="C14" s="171"/>
      <c r="D14" s="171"/>
      <c r="E14" s="171"/>
      <c r="F14" s="171"/>
      <c r="G14" s="175"/>
      <c r="H14" s="171"/>
    </row>
    <row r="15" spans="1:8" ht="12.75">
      <c r="A15" s="1" t="s">
        <v>904</v>
      </c>
      <c r="B15" s="171">
        <f>+'FTE by Groups'!F47</f>
        <v>14769.375</v>
      </c>
      <c r="C15" s="171">
        <f>+'FTE by Groups'!F48</f>
        <v>4848.916666666668</v>
      </c>
      <c r="D15" s="171">
        <f>+'FTE by Groups'!F49</f>
        <v>1770.9583333333333</v>
      </c>
      <c r="E15" s="171">
        <f>+'FTE by Groups'!F50</f>
        <v>3624.847222222222</v>
      </c>
      <c r="F15" s="171">
        <f>+'FTE by Groups'!F51</f>
        <v>1903.861111111111</v>
      </c>
      <c r="G15" s="175">
        <f>+'FTE by Groups'!F52</f>
        <v>497.4166666666667</v>
      </c>
      <c r="H15" s="171">
        <f t="shared" si="0"/>
        <v>27415.375</v>
      </c>
    </row>
    <row r="16" spans="1:8" ht="12.75">
      <c r="A16" s="1" t="s">
        <v>903</v>
      </c>
      <c r="B16" s="171">
        <f>+'FTE by Groups'!F58</f>
        <v>3201.8333333333335</v>
      </c>
      <c r="C16" s="171">
        <f>+'FTE by Groups'!F59</f>
        <v>3059.5416666666665</v>
      </c>
      <c r="D16" s="171">
        <f>+'FTE by Groups'!F60</f>
        <v>3582.1666666666665</v>
      </c>
      <c r="E16" s="171">
        <f>+'FTE by Groups'!F61</f>
        <v>922.7916666666666</v>
      </c>
      <c r="F16" s="171">
        <f>+'FTE by Groups'!F62</f>
        <v>834.75</v>
      </c>
      <c r="G16" s="175">
        <f>+'FTE by Groups'!F63</f>
        <v>54.833333333333336</v>
      </c>
      <c r="H16" s="171">
        <f t="shared" si="0"/>
        <v>11655.916666666666</v>
      </c>
    </row>
    <row r="17" spans="1:8" ht="12.75">
      <c r="A17" s="1" t="s">
        <v>902</v>
      </c>
      <c r="B17" s="171">
        <f>+'FTE by Groups'!F69</f>
        <v>3871.7083333333335</v>
      </c>
      <c r="C17" s="171">
        <f>+'FTE by Groups'!F70</f>
        <v>3534.4166666666665</v>
      </c>
      <c r="D17" s="171">
        <f>+'FTE by Groups'!F71</f>
        <v>3414.0833333333335</v>
      </c>
      <c r="E17" s="171">
        <f>+'FTE by Groups'!F72</f>
        <v>2736.2083333333335</v>
      </c>
      <c r="F17" s="171">
        <f>+'FTE by Groups'!F73</f>
        <v>1244</v>
      </c>
      <c r="G17" s="175"/>
      <c r="H17" s="171">
        <f t="shared" si="0"/>
        <v>14800.416666666668</v>
      </c>
    </row>
    <row r="18" spans="2:8" ht="12.75">
      <c r="B18" s="171"/>
      <c r="C18" s="171"/>
      <c r="D18" s="171"/>
      <c r="E18" s="171"/>
      <c r="F18" s="171"/>
      <c r="G18" s="175"/>
      <c r="H18" s="171"/>
    </row>
    <row r="19" spans="1:8" ht="12.75">
      <c r="A19" s="1" t="s">
        <v>901</v>
      </c>
      <c r="B19" s="171">
        <f>+'FTE by Groups'!F80</f>
        <v>3987.4166666666665</v>
      </c>
      <c r="C19" s="171">
        <f>+'FTE by Groups'!F81</f>
        <v>674.5416666666666</v>
      </c>
      <c r="D19" s="171">
        <f>+'FTE by Groups'!F82</f>
        <v>1190.0416666666667</v>
      </c>
      <c r="E19" s="171">
        <f>+'FTE by Groups'!F83</f>
        <v>4432.75</v>
      </c>
      <c r="F19" s="171">
        <f>+'FTE by Groups'!F84</f>
        <v>351.5416666666667</v>
      </c>
      <c r="G19" s="175">
        <f>+IF('FTE by Groups'!F85=0,"")</f>
      </c>
      <c r="H19" s="171">
        <f t="shared" si="0"/>
        <v>10636.291666666666</v>
      </c>
    </row>
    <row r="20" spans="1:8" ht="12.75">
      <c r="A20" s="1" t="s">
        <v>900</v>
      </c>
      <c r="B20" s="171">
        <f>+'FTE by Groups'!F91</f>
        <v>2101.5833333333335</v>
      </c>
      <c r="C20" s="171">
        <f>+'FTE by Groups'!F92</f>
        <v>4508.604166666667</v>
      </c>
      <c r="D20" s="171">
        <f>+'FTE by Groups'!F93</f>
        <v>829.7916666666666</v>
      </c>
      <c r="E20" s="171"/>
      <c r="F20" s="171">
        <f>+'FTE by Groups'!F95</f>
        <v>791.7916666666666</v>
      </c>
      <c r="G20" s="175">
        <f>+'FTE by Groups'!F96</f>
        <v>117.58333333333333</v>
      </c>
      <c r="H20" s="171">
        <f t="shared" si="0"/>
        <v>8349.354166666668</v>
      </c>
    </row>
    <row r="21" spans="1:8" ht="12.75">
      <c r="A21" s="1" t="s">
        <v>899</v>
      </c>
      <c r="B21" s="171">
        <f>+'FTE by Groups'!F102</f>
        <v>7546.375</v>
      </c>
      <c r="C21" s="171">
        <f>+'FTE by Groups'!F103</f>
        <v>2167.9166666666665</v>
      </c>
      <c r="D21" s="171">
        <f>+'FTE by Groups'!F104</f>
        <v>7439.125</v>
      </c>
      <c r="E21" s="171">
        <f>+'FTE by Groups'!F105</f>
        <v>718.7083333333334</v>
      </c>
      <c r="F21" s="171">
        <f>+'FTE by Groups'!F106</f>
        <v>152.625</v>
      </c>
      <c r="G21" s="175">
        <f>+'FTE by Groups'!F107</f>
        <v>18.625</v>
      </c>
      <c r="H21" s="171">
        <f t="shared" si="0"/>
        <v>18043.374999999996</v>
      </c>
    </row>
    <row r="22" spans="2:8" ht="12.75">
      <c r="B22" s="171"/>
      <c r="C22" s="171"/>
      <c r="D22" s="171"/>
      <c r="E22" s="171"/>
      <c r="F22" s="171"/>
      <c r="G22" s="175"/>
      <c r="H22" s="171"/>
    </row>
    <row r="23" spans="1:8" ht="12.75">
      <c r="A23" s="1" t="s">
        <v>898</v>
      </c>
      <c r="B23" s="171">
        <f>+'FTE by Groups'!F113</f>
        <v>6758.166666666667</v>
      </c>
      <c r="C23" s="171"/>
      <c r="D23" s="171">
        <f>+'FTE by Groups'!F115</f>
        <v>1723.875</v>
      </c>
      <c r="E23" s="171">
        <f>+'FTE by Groups'!F116</f>
        <v>887.4166666666666</v>
      </c>
      <c r="F23" s="171">
        <f>+'FTE by Groups'!F117</f>
        <v>1339.5</v>
      </c>
      <c r="G23" s="175">
        <f>+'FTE by Groups'!F118</f>
        <v>38.625</v>
      </c>
      <c r="H23" s="171">
        <f t="shared" si="0"/>
        <v>10747.583333333334</v>
      </c>
    </row>
    <row r="24" spans="1:8" ht="12.75">
      <c r="A24" s="1" t="s">
        <v>897</v>
      </c>
      <c r="B24" s="171">
        <f>+'FTE by Groups'!F124</f>
        <v>6094.416666666667</v>
      </c>
      <c r="C24" s="171">
        <f>+'FTE by Groups'!F125</f>
        <v>2848.2916666666665</v>
      </c>
      <c r="D24" s="171">
        <f>+'FTE by Groups'!F126</f>
        <v>686.4166666666666</v>
      </c>
      <c r="E24" s="171">
        <f>+'FTE by Groups'!F127</f>
        <v>1797.25</v>
      </c>
      <c r="F24" s="171">
        <f>+'FTE by Groups'!F128</f>
        <v>1015.25</v>
      </c>
      <c r="G24" s="175">
        <f>+'FTE by Groups'!F129</f>
        <v>394.0416666666667</v>
      </c>
      <c r="H24" s="171">
        <f t="shared" si="0"/>
        <v>12835.666666666666</v>
      </c>
    </row>
    <row r="25" spans="1:8" ht="12.75">
      <c r="A25" s="1" t="s">
        <v>896</v>
      </c>
      <c r="B25" s="171">
        <f>+'FTE by Groups'!F135</f>
        <v>5309.708333333333</v>
      </c>
      <c r="C25" s="171">
        <f>+'FTE by Groups'!F136</f>
        <v>3811.0416666666665</v>
      </c>
      <c r="D25" s="171">
        <f>+'FTE by Groups'!F137</f>
        <v>3824.25</v>
      </c>
      <c r="E25" s="171">
        <f>+'FTE by Groups'!F138</f>
        <v>2091</v>
      </c>
      <c r="F25" s="171">
        <f>+'FTE by Groups'!F139</f>
        <v>245.04166666666666</v>
      </c>
      <c r="G25" s="175"/>
      <c r="H25" s="171">
        <f t="shared" si="0"/>
        <v>15281.041666666666</v>
      </c>
    </row>
    <row r="26" spans="2:8" ht="12.75">
      <c r="B26" s="171"/>
      <c r="C26" s="171"/>
      <c r="D26" s="171"/>
      <c r="E26" s="171"/>
      <c r="F26" s="171"/>
      <c r="G26" s="175"/>
      <c r="H26" s="171"/>
    </row>
    <row r="27" spans="1:8" ht="12.75">
      <c r="A27" s="1" t="s">
        <v>895</v>
      </c>
      <c r="B27" s="171">
        <f>+'FTE by Groups'!F146</f>
        <v>28480.75</v>
      </c>
      <c r="C27" s="171">
        <f>+'FTE by Groups'!F147</f>
        <v>8150.208333333333</v>
      </c>
      <c r="D27" s="171">
        <f>'FTE by Groups'!F148</f>
        <v>16456.791666666668</v>
      </c>
      <c r="E27" s="171">
        <f>+'FTE by Groups'!F149</f>
        <v>1803.3333333333333</v>
      </c>
      <c r="F27" s="171">
        <f>'FTE by Groups'!F150</f>
        <v>1043.9583333333333</v>
      </c>
      <c r="G27" s="175">
        <f>+IF('FTE by Groups'!F151=0,"")</f>
      </c>
      <c r="H27" s="171">
        <f>(SUM(B27:G27))</f>
        <v>55935.04166666667</v>
      </c>
    </row>
    <row r="28" spans="1:8" ht="12.75">
      <c r="A28" s="1" t="s">
        <v>894</v>
      </c>
      <c r="B28" s="171">
        <f>+'FTE by Groups'!F157</f>
        <v>11788.75</v>
      </c>
      <c r="C28" s="171">
        <f>+'FTE by Groups'!F158</f>
        <v>15647.708333333334</v>
      </c>
      <c r="D28" s="171">
        <f>+'FTE by Groups'!F159</f>
        <v>1551.1666666666667</v>
      </c>
      <c r="E28" s="171">
        <f>+'FTE by Groups'!F160</f>
        <v>1032.75</v>
      </c>
      <c r="F28" s="171">
        <f>+'FTE by Groups'!F161</f>
        <v>234</v>
      </c>
      <c r="G28" s="175">
        <f>+'FTE by Groups'!F162</f>
        <v>110.45833333333333</v>
      </c>
      <c r="H28" s="171">
        <f t="shared" si="0"/>
        <v>30364.833333333336</v>
      </c>
    </row>
    <row r="29" spans="1:8" ht="12.75">
      <c r="A29" s="25" t="s">
        <v>893</v>
      </c>
      <c r="B29" s="176">
        <f>+'FTE by Groups'!F168</f>
        <v>4616.458333333333</v>
      </c>
      <c r="C29" s="176"/>
      <c r="D29" s="176">
        <f>+'FTE by Groups'!F170</f>
        <v>2435.2083333333335</v>
      </c>
      <c r="E29" s="176"/>
      <c r="F29" s="176"/>
      <c r="G29" s="177">
        <f>+'FTE by Groups'!F173</f>
        <v>6.458333333333333</v>
      </c>
      <c r="H29" s="178">
        <f t="shared" si="0"/>
        <v>7058.124999999999</v>
      </c>
    </row>
    <row r="30" spans="2:8" ht="12.75">
      <c r="B30" s="53"/>
      <c r="C30" s="53"/>
      <c r="D30" s="53"/>
      <c r="E30" s="53"/>
      <c r="F30" s="53"/>
      <c r="G30" s="53"/>
      <c r="H30" s="53"/>
    </row>
    <row r="31" spans="1:8" ht="48.75" customHeight="1">
      <c r="A31" s="233" t="s">
        <v>915</v>
      </c>
      <c r="B31" s="242"/>
      <c r="C31" s="242"/>
      <c r="D31" s="242"/>
      <c r="E31" s="242"/>
      <c r="F31" s="242"/>
      <c r="G31" s="242"/>
      <c r="H31" s="242"/>
    </row>
    <row r="32" ht="12.75">
      <c r="A32" s="134"/>
    </row>
  </sheetData>
  <mergeCells count="1">
    <mergeCell ref="A31:H31"/>
  </mergeCells>
  <printOptions horizontalCentered="1"/>
  <pageMargins left="0.5" right="0.5" top="1" bottom="1" header="0.75" footer="0.5"/>
  <pageSetup horizontalDpi="600" verticalDpi="600" orientation="landscape" r:id="rId1"/>
  <headerFooter alignWithMargins="0">
    <oddHeader>&amp;R&amp;"Arial,Regular"&amp;8SREB-State Data Exchange</oddHeader>
    <oddFooter>&amp;C38&amp;R&amp;"Arial,Regular"&amp;8February 2000</oddFooter>
  </headerFooter>
</worksheet>
</file>

<file path=xl/worksheets/sheet6.xml><?xml version="1.0" encoding="utf-8"?>
<worksheet xmlns="http://schemas.openxmlformats.org/spreadsheetml/2006/main" xmlns:r="http://schemas.openxmlformats.org/officeDocument/2006/relationships">
  <dimension ref="A1:Q35"/>
  <sheetViews>
    <sheetView showGridLines="0" zoomScale="75" zoomScaleNormal="75" workbookViewId="0" topLeftCell="A4">
      <selection activeCell="D28" sqref="D28"/>
    </sheetView>
  </sheetViews>
  <sheetFormatPr defaultColWidth="9.33203125" defaultRowHeight="12.75"/>
  <cols>
    <col min="1" max="1" width="13.83203125" style="1" customWidth="1"/>
    <col min="2" max="2" width="15.5" style="1" customWidth="1"/>
    <col min="3" max="3" width="12.5" style="1" customWidth="1"/>
    <col min="4" max="4" width="15.83203125" style="1" customWidth="1"/>
    <col min="5" max="16384" width="9.33203125" style="1" customWidth="1"/>
  </cols>
  <sheetData>
    <row r="1" spans="1:4" s="35" customFormat="1" ht="17.25">
      <c r="A1" s="238" t="s">
        <v>924</v>
      </c>
      <c r="B1" s="244"/>
      <c r="C1" s="244"/>
      <c r="D1" s="244"/>
    </row>
    <row r="2" spans="1:4" s="35" customFormat="1" ht="15">
      <c r="A2" s="43"/>
      <c r="C2" s="39"/>
      <c r="D2" s="43"/>
    </row>
    <row r="3" spans="1:4" s="35" customFormat="1" ht="15">
      <c r="A3" s="240" t="s">
        <v>923</v>
      </c>
      <c r="B3" s="241"/>
      <c r="C3" s="241"/>
      <c r="D3" s="241"/>
    </row>
    <row r="4" spans="1:4" s="35" customFormat="1" ht="15">
      <c r="A4" s="240" t="s">
        <v>922</v>
      </c>
      <c r="B4" s="243"/>
      <c r="C4" s="243"/>
      <c r="D4" s="243"/>
    </row>
    <row r="5" spans="1:4" s="35" customFormat="1" ht="15">
      <c r="A5" s="240" t="s">
        <v>912</v>
      </c>
      <c r="B5" s="243"/>
      <c r="C5" s="243"/>
      <c r="D5" s="243"/>
    </row>
    <row r="6" spans="1:4" s="35" customFormat="1" ht="15">
      <c r="A6" s="240" t="s">
        <v>911</v>
      </c>
      <c r="B6" s="243"/>
      <c r="C6" s="243"/>
      <c r="D6" s="243"/>
    </row>
    <row r="8" spans="1:4" ht="12.75">
      <c r="A8" s="34"/>
      <c r="B8" s="132" t="s">
        <v>921</v>
      </c>
      <c r="C8" s="133"/>
      <c r="D8" s="127"/>
    </row>
    <row r="9" spans="1:17" ht="12.75">
      <c r="A9" s="32"/>
      <c r="B9" s="46">
        <v>1</v>
      </c>
      <c r="C9" s="128">
        <v>2</v>
      </c>
      <c r="D9" s="135" t="s">
        <v>920</v>
      </c>
      <c r="I9" s="53"/>
      <c r="J9" s="53"/>
      <c r="K9" s="53"/>
      <c r="L9" s="53"/>
      <c r="M9" s="53"/>
      <c r="N9" s="53"/>
      <c r="O9" s="53"/>
      <c r="P9" s="53"/>
      <c r="Q9" s="53"/>
    </row>
    <row r="10" spans="1:4" ht="12.75">
      <c r="A10" s="1" t="s">
        <v>908</v>
      </c>
      <c r="B10" s="26">
        <f>+'FTE by Groups'!D11</f>
        <v>71730.02</v>
      </c>
      <c r="C10" s="31">
        <f>+'FTE by Groups'!D12</f>
        <v>7712.268888888889</v>
      </c>
      <c r="D10" s="26">
        <f>SUM(B10:C10)</f>
        <v>79442.2888888889</v>
      </c>
    </row>
    <row r="11" spans="2:4" ht="12.75">
      <c r="B11" s="29"/>
      <c r="C11" s="30"/>
      <c r="D11" s="26"/>
    </row>
    <row r="12" spans="1:4" ht="12.75">
      <c r="A12" s="1" t="s">
        <v>907</v>
      </c>
      <c r="B12" s="26"/>
      <c r="C12" s="27"/>
      <c r="D12" s="26"/>
    </row>
    <row r="13" spans="1:4" ht="12.75">
      <c r="A13" s="1" t="s">
        <v>906</v>
      </c>
      <c r="B13" s="26"/>
      <c r="C13" s="27"/>
      <c r="D13" s="26"/>
    </row>
    <row r="14" spans="1:4" ht="12.75">
      <c r="A14" s="1" t="s">
        <v>905</v>
      </c>
      <c r="B14" s="26">
        <f>+'FTE by Groups'!D43</f>
        <v>53198.84111111111</v>
      </c>
      <c r="C14" s="27"/>
      <c r="D14" s="26">
        <f>SUM(B14:C14)</f>
        <v>53198.84111111111</v>
      </c>
    </row>
    <row r="15" spans="2:4" ht="12.75">
      <c r="B15" s="26"/>
      <c r="C15" s="27"/>
      <c r="D15" s="26"/>
    </row>
    <row r="16" spans="1:4" ht="12.75">
      <c r="A16" s="1" t="s">
        <v>904</v>
      </c>
      <c r="B16" s="26"/>
      <c r="C16" s="27"/>
      <c r="D16" s="26"/>
    </row>
    <row r="17" spans="1:4" ht="12.75">
      <c r="A17" s="1" t="s">
        <v>903</v>
      </c>
      <c r="B17" s="26"/>
      <c r="C17" s="27"/>
      <c r="D17" s="26"/>
    </row>
    <row r="18" spans="1:4" ht="12.75">
      <c r="A18" s="1" t="s">
        <v>902</v>
      </c>
      <c r="B18" s="26"/>
      <c r="C18" s="27"/>
      <c r="D18" s="26"/>
    </row>
    <row r="19" spans="2:4" ht="12.75">
      <c r="B19" s="26"/>
      <c r="C19" s="27"/>
      <c r="D19" s="26"/>
    </row>
    <row r="20" spans="1:4" ht="12.75">
      <c r="A20" s="1" t="s">
        <v>901</v>
      </c>
      <c r="B20" s="26"/>
      <c r="C20" s="27"/>
      <c r="D20" s="26"/>
    </row>
    <row r="21" spans="1:4" ht="12.75">
      <c r="A21" s="1" t="s">
        <v>900</v>
      </c>
      <c r="B21" s="26"/>
      <c r="C21" s="27"/>
      <c r="D21" s="26"/>
    </row>
    <row r="22" spans="1:4" ht="12.75">
      <c r="A22" s="1" t="s">
        <v>899</v>
      </c>
      <c r="B22" s="26"/>
      <c r="C22" s="27"/>
      <c r="D22" s="26"/>
    </row>
    <row r="23" spans="2:4" ht="12.75">
      <c r="B23" s="26"/>
      <c r="C23" s="27"/>
      <c r="D23" s="26"/>
    </row>
    <row r="24" spans="1:4" ht="12.75">
      <c r="A24" s="1" t="s">
        <v>898</v>
      </c>
      <c r="B24" s="26"/>
      <c r="C24" s="27"/>
      <c r="D24" s="26"/>
    </row>
    <row r="25" spans="1:4" ht="12.75">
      <c r="A25" s="1" t="s">
        <v>897</v>
      </c>
      <c r="B25" s="26"/>
      <c r="C25" s="27"/>
      <c r="D25" s="26"/>
    </row>
    <row r="26" spans="1:4" ht="12.75">
      <c r="A26" s="1" t="s">
        <v>919</v>
      </c>
      <c r="B26" s="26"/>
      <c r="C26" s="27">
        <f>+'FTE by Groups'!D143</f>
        <v>7712.268888888889</v>
      </c>
      <c r="D26" s="26">
        <f>SUM(B26:C26)</f>
        <v>7712.268888888889</v>
      </c>
    </row>
    <row r="27" spans="2:4" ht="12.75">
      <c r="B27" s="26"/>
      <c r="C27" s="27"/>
      <c r="D27" s="26"/>
    </row>
    <row r="28" spans="1:4" ht="12.75">
      <c r="A28" s="1" t="s">
        <v>895</v>
      </c>
      <c r="B28" s="26">
        <f>+'FTE by Groups'!D153</f>
        <v>18531.178888888888</v>
      </c>
      <c r="C28" s="27"/>
      <c r="D28" s="26">
        <f>SUM(B28:C28)</f>
        <v>18531.178888888888</v>
      </c>
    </row>
    <row r="29" spans="1:4" ht="12.75">
      <c r="A29" s="1" t="s">
        <v>894</v>
      </c>
      <c r="B29" s="26"/>
      <c r="C29" s="27"/>
      <c r="D29" s="42"/>
    </row>
    <row r="30" spans="1:4" ht="12.75">
      <c r="A30" s="25" t="s">
        <v>893</v>
      </c>
      <c r="B30" s="23"/>
      <c r="C30" s="24"/>
      <c r="D30" s="41"/>
    </row>
    <row r="32" spans="1:4" ht="67.5" customHeight="1">
      <c r="A32" s="233" t="s">
        <v>918</v>
      </c>
      <c r="B32" s="234"/>
      <c r="C32" s="234"/>
      <c r="D32" s="234"/>
    </row>
    <row r="33" ht="12.75">
      <c r="A33" s="21"/>
    </row>
    <row r="34" ht="12.75">
      <c r="A34" s="21"/>
    </row>
    <row r="35" ht="12.75">
      <c r="A35" s="21"/>
    </row>
  </sheetData>
  <mergeCells count="6">
    <mergeCell ref="A32:D32"/>
    <mergeCell ref="A6:D6"/>
    <mergeCell ref="A1:D1"/>
    <mergeCell ref="A3:D3"/>
    <mergeCell ref="A4:D4"/>
    <mergeCell ref="A5:D5"/>
  </mergeCells>
  <printOptions horizontalCentered="1"/>
  <pageMargins left="0.5" right="0.5" top="1" bottom="1" header="0.75" footer="0.5"/>
  <pageSetup horizontalDpi="600" verticalDpi="600" orientation="landscape" scale="94" r:id="rId1"/>
  <headerFooter alignWithMargins="0">
    <oddHeader>&amp;R&amp;"Arial,Regular"&amp;8SREB-State Data Exchange</oddHeader>
    <oddFooter>&amp;C39&amp;R&amp;"Arial,Regular"&amp;8February 2000</oddFooter>
  </headerFooter>
</worksheet>
</file>

<file path=xl/worksheets/sheet7.xml><?xml version="1.0" encoding="utf-8"?>
<worksheet xmlns="http://schemas.openxmlformats.org/spreadsheetml/2006/main" xmlns:r="http://schemas.openxmlformats.org/officeDocument/2006/relationships">
  <dimension ref="A1:M40"/>
  <sheetViews>
    <sheetView showGridLines="0" zoomScale="75" zoomScaleNormal="75" workbookViewId="0" topLeftCell="A5">
      <selection activeCell="H27" sqref="H27"/>
    </sheetView>
  </sheetViews>
  <sheetFormatPr defaultColWidth="9.33203125" defaultRowHeight="12.75"/>
  <cols>
    <col min="1" max="1" width="13.66015625" style="1" customWidth="1"/>
    <col min="2" max="3" width="8.83203125" style="45" customWidth="1"/>
    <col min="4" max="4" width="8.33203125" style="45" customWidth="1"/>
    <col min="5" max="7" width="8.83203125" style="45" customWidth="1"/>
    <col min="8" max="8" width="12.33203125" style="45" customWidth="1"/>
    <col min="9" max="9" width="8.83203125" style="45" customWidth="1"/>
    <col min="10" max="10" width="10.33203125" style="45" customWidth="1"/>
    <col min="11" max="11" width="3.83203125" style="1" customWidth="1"/>
    <col min="12" max="12" width="0" style="1" hidden="1" customWidth="1"/>
    <col min="13" max="16384" width="9.33203125" style="1" customWidth="1"/>
  </cols>
  <sheetData>
    <row r="1" spans="1:11" s="48" customFormat="1" ht="17.25">
      <c r="A1" s="238" t="s">
        <v>929</v>
      </c>
      <c r="B1" s="238"/>
      <c r="C1" s="238"/>
      <c r="D1" s="238"/>
      <c r="E1" s="238"/>
      <c r="F1" s="238"/>
      <c r="G1" s="238"/>
      <c r="H1" s="238"/>
      <c r="I1" s="238"/>
      <c r="J1" s="238"/>
      <c r="K1" s="238"/>
    </row>
    <row r="2" spans="1:11" ht="15">
      <c r="A2" s="43"/>
      <c r="B2" s="39"/>
      <c r="C2" s="39"/>
      <c r="D2" s="39"/>
      <c r="E2" s="39"/>
      <c r="F2" s="39"/>
      <c r="G2" s="39"/>
      <c r="H2" s="35"/>
      <c r="I2" s="35"/>
      <c r="J2" s="35"/>
      <c r="K2" s="35"/>
    </row>
    <row r="3" spans="1:11" ht="15">
      <c r="A3" s="240" t="s">
        <v>928</v>
      </c>
      <c r="B3" s="240"/>
      <c r="C3" s="240"/>
      <c r="D3" s="240"/>
      <c r="E3" s="240"/>
      <c r="F3" s="240"/>
      <c r="G3" s="240"/>
      <c r="H3" s="240"/>
      <c r="I3" s="240"/>
      <c r="J3" s="240"/>
      <c r="K3" s="240"/>
    </row>
    <row r="4" spans="1:11" ht="15">
      <c r="A4" s="240" t="s">
        <v>912</v>
      </c>
      <c r="B4" s="240"/>
      <c r="C4" s="240"/>
      <c r="D4" s="240"/>
      <c r="E4" s="240"/>
      <c r="F4" s="240"/>
      <c r="G4" s="240"/>
      <c r="H4" s="240"/>
      <c r="I4" s="240"/>
      <c r="J4" s="240"/>
      <c r="K4" s="240"/>
    </row>
    <row r="5" spans="1:11" ht="15">
      <c r="A5" s="240" t="s">
        <v>927</v>
      </c>
      <c r="B5" s="240"/>
      <c r="C5" s="240"/>
      <c r="D5" s="240"/>
      <c r="E5" s="240"/>
      <c r="F5" s="240"/>
      <c r="G5" s="240"/>
      <c r="H5" s="240"/>
      <c r="I5" s="240"/>
      <c r="J5" s="240"/>
      <c r="K5" s="240"/>
    </row>
    <row r="6" spans="1:11" ht="15">
      <c r="A6" s="37"/>
      <c r="B6" s="37"/>
      <c r="C6" s="37"/>
      <c r="D6" s="37"/>
      <c r="E6" s="37"/>
      <c r="F6" s="37"/>
      <c r="G6" s="37"/>
      <c r="H6" s="37"/>
      <c r="I6" s="37"/>
      <c r="J6" s="37"/>
      <c r="K6" s="37"/>
    </row>
    <row r="7" spans="1:10" ht="12.75">
      <c r="A7" s="47"/>
      <c r="B7" s="47" t="s">
        <v>910</v>
      </c>
      <c r="C7" s="47"/>
      <c r="D7" s="47"/>
      <c r="E7" s="47"/>
      <c r="F7" s="47"/>
      <c r="G7" s="148"/>
      <c r="H7" s="132" t="s">
        <v>921</v>
      </c>
      <c r="I7" s="133"/>
      <c r="J7" s="127"/>
    </row>
    <row r="8" spans="1:12" ht="12.75">
      <c r="A8" s="46"/>
      <c r="B8" s="46">
        <v>1</v>
      </c>
      <c r="C8" s="46">
        <v>2</v>
      </c>
      <c r="D8" s="46">
        <v>3</v>
      </c>
      <c r="E8" s="46">
        <v>4</v>
      </c>
      <c r="F8" s="46">
        <v>5</v>
      </c>
      <c r="G8" s="128">
        <v>6</v>
      </c>
      <c r="H8" s="46">
        <v>1</v>
      </c>
      <c r="I8" s="128">
        <v>2</v>
      </c>
      <c r="J8" s="129" t="s">
        <v>81</v>
      </c>
      <c r="L8" s="136" t="s">
        <v>926</v>
      </c>
    </row>
    <row r="9" spans="1:12" ht="12.75">
      <c r="A9" s="1" t="s">
        <v>908</v>
      </c>
      <c r="B9" s="26">
        <f>+'FTE by Groups'!G4</f>
        <v>637982.1222222222</v>
      </c>
      <c r="C9" s="26">
        <f>+'FTE by Groups'!G5</f>
        <v>285340.50694444444</v>
      </c>
      <c r="D9" s="26">
        <f>+'FTE by Groups'!G6</f>
        <v>443009.47222222225</v>
      </c>
      <c r="E9" s="26">
        <f>+'FTE by Groups'!G7</f>
        <v>202198.65555555554</v>
      </c>
      <c r="F9" s="26">
        <f>+'FTE by Groups'!G8</f>
        <v>125462.2111111111</v>
      </c>
      <c r="G9" s="31">
        <f>+'FTE by Groups'!G9</f>
        <v>88891.13888888889</v>
      </c>
      <c r="H9" s="26">
        <f>+'FTE by Groups'!G11</f>
        <v>1147933.7301366667</v>
      </c>
      <c r="I9" s="31">
        <f>+'FTE by Groups'!G12</f>
        <v>56035.63670888889</v>
      </c>
      <c r="J9" s="26">
        <f>SUM(B9:I9)</f>
        <v>2986853.4737899997</v>
      </c>
      <c r="L9" s="137">
        <f>+'Table 4'!J9+'Table 2'!H9+'Table 3'!D10</f>
        <v>3339787.741845555</v>
      </c>
    </row>
    <row r="10" spans="2:12" ht="12.75">
      <c r="B10" s="29"/>
      <c r="C10" s="26"/>
      <c r="D10" s="29"/>
      <c r="E10" s="29"/>
      <c r="F10" s="29"/>
      <c r="G10" s="30"/>
      <c r="H10" s="29"/>
      <c r="I10" s="30"/>
      <c r="J10" s="26"/>
      <c r="L10" s="136"/>
    </row>
    <row r="11" spans="1:12" ht="12.75">
      <c r="A11" s="1" t="s">
        <v>907</v>
      </c>
      <c r="B11" s="26">
        <f>+'FTE by Groups'!G14</f>
        <v>48788.73333333334</v>
      </c>
      <c r="C11" s="26">
        <f>+'FTE by Groups'!G15</f>
        <v>4690.366666666667</v>
      </c>
      <c r="D11" s="26">
        <f>+'FTE by Groups'!G16</f>
        <v>22853.141666666666</v>
      </c>
      <c r="E11" s="26">
        <f>+'FTE by Groups'!G17</f>
        <v>20018.1</v>
      </c>
      <c r="F11" s="26">
        <f>+'FTE by Groups'!G18</f>
        <v>11569.841666666667</v>
      </c>
      <c r="G11" s="27">
        <f>+'FTE by Groups'!G19</f>
        <v>2809.3</v>
      </c>
      <c r="H11" s="26">
        <f>+'FTE by Groups'!G21</f>
        <v>67466.91013666667</v>
      </c>
      <c r="I11" s="27">
        <f>+'FTE by Groups'!G22</f>
        <v>8402.905597777777</v>
      </c>
      <c r="J11" s="26">
        <f>SUM(B11:I11)</f>
        <v>186599.29906777779</v>
      </c>
      <c r="L11" s="137">
        <f>+'Table 4'!J11+'Table 2'!H11+'Table 3'!D12</f>
        <v>201904.71573444444</v>
      </c>
    </row>
    <row r="12" spans="1:12" ht="12.75">
      <c r="A12" s="1" t="s">
        <v>906</v>
      </c>
      <c r="B12" s="26">
        <f>+'FTE by Groups'!G25</f>
        <v>13527.016666666666</v>
      </c>
      <c r="C12" s="26"/>
      <c r="D12" s="26">
        <f>+'FTE by Groups'!G27</f>
        <v>25190.45</v>
      </c>
      <c r="E12" s="26"/>
      <c r="F12" s="26">
        <f>+'FTE by Groups'!G29</f>
        <v>9996.65</v>
      </c>
      <c r="G12" s="27">
        <f>+'FTE by Groups'!G30</f>
        <v>4781.625</v>
      </c>
      <c r="H12" s="26">
        <f>+'FTE by Groups'!G32</f>
        <v>24649.266666666666</v>
      </c>
      <c r="I12" s="27"/>
      <c r="J12" s="26">
        <f>SUM(B12:I12)</f>
        <v>78145.00833333333</v>
      </c>
      <c r="L12" s="137">
        <f>+'Table 4'!J12+'Table 2'!H12+'Table 3'!D13</f>
        <v>84255.55</v>
      </c>
    </row>
    <row r="13" spans="1:13" ht="12.75">
      <c r="A13" s="1" t="s">
        <v>905</v>
      </c>
      <c r="B13" s="26">
        <f>+'FTE by Groups'!G36</f>
        <v>91252.84166666667</v>
      </c>
      <c r="C13" s="26">
        <f>+'FTE by Groups'!G37</f>
        <v>60787.975</v>
      </c>
      <c r="D13" s="26">
        <f>+'FTE by Groups'!G38</f>
        <v>25170.766666666666</v>
      </c>
      <c r="E13" s="26"/>
      <c r="F13" s="26">
        <f>+'FTE by Groups'!G40</f>
        <v>1916.25</v>
      </c>
      <c r="G13" s="27"/>
      <c r="H13" s="26">
        <f>+'FTE by Groups'!G43</f>
        <v>227783.50777777776</v>
      </c>
      <c r="I13" s="27"/>
      <c r="J13" s="26">
        <f>SUM(B13:I13)</f>
        <v>406911.3411111111</v>
      </c>
      <c r="L13" s="137">
        <f>+'Table 4'!J13+'Table 2'!H13+'Table 3'!D14</f>
        <v>489063.1822222222</v>
      </c>
      <c r="M13" s="45"/>
    </row>
    <row r="14" spans="2:12" ht="12.75">
      <c r="B14" s="26"/>
      <c r="C14" s="26"/>
      <c r="D14" s="26"/>
      <c r="E14" s="26"/>
      <c r="F14" s="26"/>
      <c r="G14" s="27"/>
      <c r="H14" s="26"/>
      <c r="I14" s="27"/>
      <c r="J14" s="26"/>
      <c r="L14" s="137"/>
    </row>
    <row r="15" spans="1:12" ht="12.75">
      <c r="A15" s="1" t="s">
        <v>904</v>
      </c>
      <c r="B15" s="26">
        <f>+'FTE by Groups'!G47</f>
        <v>57991.96388888888</v>
      </c>
      <c r="C15" s="26">
        <f>+'FTE by Groups'!G48</f>
        <v>15167.02777777778</v>
      </c>
      <c r="D15" s="26">
        <f>+'FTE by Groups'!G49</f>
        <v>15917.080555555554</v>
      </c>
      <c r="E15" s="26">
        <f>+'FTE by Groups'!G50</f>
        <v>27624.747222222224</v>
      </c>
      <c r="F15" s="26">
        <f>+'FTE by Groups'!G51</f>
        <v>31336.327777777777</v>
      </c>
      <c r="G15" s="27">
        <f>+'FTE by Groups'!G52</f>
        <v>12057.438888888886</v>
      </c>
      <c r="H15" s="26">
        <f>+'FTE by Groups'!G54</f>
        <v>37549.733333333344</v>
      </c>
      <c r="I15" s="27">
        <f>+'FTE by Groups'!G55</f>
        <v>39920.462222222224</v>
      </c>
      <c r="J15" s="26">
        <f>SUM(B15:I15)</f>
        <v>237564.78166666668</v>
      </c>
      <c r="L15" s="137">
        <f>+'Table 4'!J15+'Table 2'!H15+'Table 3'!D16</f>
        <v>264980.1566666667</v>
      </c>
    </row>
    <row r="16" spans="1:12" ht="12.75">
      <c r="A16" s="1" t="s">
        <v>903</v>
      </c>
      <c r="B16" s="26">
        <f>+'FTE by Groups'!G58</f>
        <v>18649.5</v>
      </c>
      <c r="C16" s="26">
        <f>+'FTE by Groups'!G59</f>
        <v>14147.008333333333</v>
      </c>
      <c r="D16" s="26">
        <f>+'FTE by Groups'!G60</f>
        <v>33425.8</v>
      </c>
      <c r="E16" s="26">
        <f>+'FTE by Groups'!G61</f>
        <v>7098.525000000001</v>
      </c>
      <c r="F16" s="26">
        <f>+'FTE by Groups'!G62</f>
        <v>9101.083333333334</v>
      </c>
      <c r="G16" s="27">
        <f>+'FTE by Groups'!G63</f>
        <v>2045.3666666666666</v>
      </c>
      <c r="H16" s="26">
        <f>+'FTE by Groups'!G65</f>
        <v>27417.266666666666</v>
      </c>
      <c r="I16" s="27"/>
      <c r="J16" s="26">
        <f>SUM(B16:I16)</f>
        <v>111884.54999999999</v>
      </c>
      <c r="L16" s="137">
        <f>+'Table 4'!J16+'Table 2'!H16+'Table 3'!D17</f>
        <v>123540.46666666666</v>
      </c>
    </row>
    <row r="17" spans="1:12" ht="12.75">
      <c r="A17" s="1" t="s">
        <v>902</v>
      </c>
      <c r="B17" s="26">
        <f>+'FTE by Groups'!G69</f>
        <v>27928.908333333333</v>
      </c>
      <c r="C17" s="26">
        <f>+'FTE by Groups'!G70</f>
        <v>27136.716666666667</v>
      </c>
      <c r="D17" s="26">
        <f>+'FTE by Groups'!G71</f>
        <v>29291.316666666666</v>
      </c>
      <c r="E17" s="26">
        <f>+'FTE by Groups'!G72</f>
        <v>34208.808333333334</v>
      </c>
      <c r="F17" s="26">
        <f>+'FTE by Groups'!G73</f>
        <v>13584.5</v>
      </c>
      <c r="G17" s="27"/>
      <c r="H17" s="26">
        <f>+'FTE by Groups'!G76</f>
        <v>18046.1</v>
      </c>
      <c r="I17" s="27"/>
      <c r="J17" s="26">
        <f>SUM(B17:I17)</f>
        <v>150196.35</v>
      </c>
      <c r="L17" s="137">
        <f>+'Table 4'!J17+'Table 2'!H17+'Table 3'!D18</f>
        <v>164996.76666666666</v>
      </c>
    </row>
    <row r="18" spans="2:12" ht="12.75">
      <c r="B18" s="26"/>
      <c r="C18" s="26"/>
      <c r="D18" s="26"/>
      <c r="E18" s="26"/>
      <c r="F18" s="26"/>
      <c r="G18" s="27"/>
      <c r="H18" s="26"/>
      <c r="I18" s="27"/>
      <c r="J18" s="26"/>
      <c r="L18" s="137"/>
    </row>
    <row r="19" spans="1:12" ht="12.75">
      <c r="A19" s="1" t="s">
        <v>901</v>
      </c>
      <c r="B19" s="26">
        <f>+'FTE by Groups'!G80</f>
        <v>27401.416666666668</v>
      </c>
      <c r="C19" s="26">
        <f>+'FTE by Groups'!G81</f>
        <v>8186.908333333334</v>
      </c>
      <c r="D19" s="26">
        <f>+'FTE by Groups'!G82</f>
        <v>13179.275</v>
      </c>
      <c r="E19" s="26">
        <f>+'FTE by Groups'!G83</f>
        <v>25159.45</v>
      </c>
      <c r="F19" s="26">
        <f>+'FTE by Groups'!G84</f>
        <v>2930.6416666666664</v>
      </c>
      <c r="G19" s="27">
        <f>+'FTE by Groups'!G85</f>
        <v>1700.8833333333334</v>
      </c>
      <c r="H19" s="26">
        <f>+'FTE by Groups'!G87</f>
        <v>61535</v>
      </c>
      <c r="I19" s="27"/>
      <c r="J19" s="26">
        <f>SUM(B19:I19)</f>
        <v>140093.575</v>
      </c>
      <c r="L19" s="137">
        <f>+'Table 4'!J19+'Table 2'!H19+'Table 3'!D20</f>
        <v>150729.86666666667</v>
      </c>
    </row>
    <row r="20" spans="1:12" ht="12.75">
      <c r="A20" s="1" t="s">
        <v>900</v>
      </c>
      <c r="B20" s="26">
        <f>+'FTE by Groups'!G91</f>
        <v>13643.716666666667</v>
      </c>
      <c r="C20" s="26">
        <f>+'FTE by Groups'!G92</f>
        <v>24584.8375</v>
      </c>
      <c r="D20" s="26">
        <f>+'FTE by Groups'!G93</f>
        <v>5809.675</v>
      </c>
      <c r="E20" s="26"/>
      <c r="F20" s="26">
        <f>+'FTE by Groups'!G95</f>
        <v>8766.341666666667</v>
      </c>
      <c r="G20" s="27">
        <f>+'FTE by Groups'!G96</f>
        <v>2602.7166666666667</v>
      </c>
      <c r="H20" s="26">
        <f>+'FTE by Groups'!G98</f>
        <v>48099.53333333333</v>
      </c>
      <c r="I20" s="27"/>
      <c r="J20" s="26">
        <f>SUM(B20:I20)</f>
        <v>103506.82083333333</v>
      </c>
      <c r="L20" s="137">
        <f>+'Table 4'!J20+'Table 2'!H20+'Table 3'!D21</f>
        <v>111856.175</v>
      </c>
    </row>
    <row r="21" spans="1:12" ht="12.75">
      <c r="A21" s="1" t="s">
        <v>899</v>
      </c>
      <c r="B21" s="26">
        <f>+'FTE by Groups'!G102</f>
        <v>41832.60833333333</v>
      </c>
      <c r="C21" s="26">
        <f>+'FTE by Groups'!G103</f>
        <v>10867.983333333334</v>
      </c>
      <c r="D21" s="26">
        <f>+'FTE by Groups'!G104</f>
        <v>60670.691666666666</v>
      </c>
      <c r="E21" s="26">
        <f>+'FTE by Groups'!G105</f>
        <v>12990.008333333333</v>
      </c>
      <c r="F21" s="26">
        <f>+'FTE by Groups'!G106</f>
        <v>2622.325</v>
      </c>
      <c r="G21" s="27">
        <f>+'FTE by Groups'!G107</f>
        <v>7463.025</v>
      </c>
      <c r="H21" s="26">
        <f>+'FTE by Groups'!G109</f>
        <v>101192.6</v>
      </c>
      <c r="I21" s="27"/>
      <c r="J21" s="26">
        <f>SUM(B21:I21)</f>
        <v>237639.24166666667</v>
      </c>
      <c r="L21" s="137">
        <f>+'Table 4'!J21+'Table 2'!H21+'Table 3'!D22</f>
        <v>255682.61666666667</v>
      </c>
    </row>
    <row r="22" spans="2:12" ht="12.75">
      <c r="B22" s="26"/>
      <c r="C22" s="26"/>
      <c r="D22" s="26"/>
      <c r="E22" s="26"/>
      <c r="F22" s="26"/>
      <c r="G22" s="27"/>
      <c r="H22" s="26"/>
      <c r="I22" s="27"/>
      <c r="J22" s="26"/>
      <c r="L22" s="137"/>
    </row>
    <row r="23" spans="1:12" ht="12.75">
      <c r="A23" s="1" t="s">
        <v>898</v>
      </c>
      <c r="B23" s="26">
        <f>+'FTE by Groups'!G113</f>
        <v>35184.13333333333</v>
      </c>
      <c r="C23" s="26"/>
      <c r="D23" s="26">
        <f>+'FTE by Groups'!G115</f>
        <v>10783.808333333332</v>
      </c>
      <c r="E23" s="26">
        <f>+'FTE by Groups'!G116</f>
        <v>10622.25</v>
      </c>
      <c r="F23" s="26">
        <f>+'FTE by Groups'!G117</f>
        <v>12763.166666666666</v>
      </c>
      <c r="G23" s="27">
        <f>+'FTE by Groups'!G118</f>
        <v>4932.525</v>
      </c>
      <c r="H23" s="26">
        <f>+'FTE by Groups'!G120</f>
        <v>37160.3</v>
      </c>
      <c r="I23" s="27"/>
      <c r="J23" s="26">
        <f>SUM(B23:I23)</f>
        <v>111446.18333333333</v>
      </c>
      <c r="L23" s="137">
        <f>+'Table 4'!J23+'Table 2'!H23+'Table 3'!D24</f>
        <v>122193.76666666666</v>
      </c>
    </row>
    <row r="24" spans="1:12" ht="12.75">
      <c r="A24" s="1" t="s">
        <v>897</v>
      </c>
      <c r="B24" s="26">
        <f>+'FTE by Groups'!G124</f>
        <v>20299.35</v>
      </c>
      <c r="C24" s="26">
        <f>+'FTE by Groups'!G125</f>
        <v>16304.025</v>
      </c>
      <c r="D24" s="26">
        <f>+'FTE by Groups'!G126</f>
        <v>4659.983333333334</v>
      </c>
      <c r="E24" s="26">
        <f>+'FTE by Groups'!G127</f>
        <v>12978.883333333333</v>
      </c>
      <c r="F24" s="26">
        <f>+'FTE by Groups'!G128</f>
        <v>7996.15</v>
      </c>
      <c r="G24" s="27">
        <f>+'FTE by Groups'!G129</f>
        <v>11918.841666666665</v>
      </c>
      <c r="H24" s="26">
        <f>+'FTE by Groups'!G131</f>
        <v>53194.4</v>
      </c>
      <c r="I24" s="27"/>
      <c r="J24" s="26">
        <f>SUM(B24:I24)</f>
        <v>127351.63333333333</v>
      </c>
      <c r="L24" s="137">
        <f>+'Table 4'!J24+'Table 2'!H24+'Table 3'!D25</f>
        <v>140187.3</v>
      </c>
    </row>
    <row r="25" spans="1:12" ht="12.75">
      <c r="A25" s="1" t="s">
        <v>896</v>
      </c>
      <c r="B25" s="26">
        <f>+'FTE by Groups'!G135</f>
        <v>23025.00833333333</v>
      </c>
      <c r="C25" s="26">
        <f>+'FTE by Groups'!G136</f>
        <v>17130.541666666668</v>
      </c>
      <c r="D25" s="26">
        <f>+'FTE by Groups'!G137</f>
        <v>34693.28333333333</v>
      </c>
      <c r="E25" s="26">
        <f>+'FTE by Groups'!G138</f>
        <v>21095.033333333333</v>
      </c>
      <c r="F25" s="26">
        <f>+'FTE by Groups'!G139</f>
        <v>5706.208333333334</v>
      </c>
      <c r="G25" s="27"/>
      <c r="H25" s="26">
        <f>+'FTE by Groups'!G142</f>
        <v>49264.1</v>
      </c>
      <c r="I25" s="27">
        <f>+'FTE by Groups'!D143</f>
        <v>7712.268888888889</v>
      </c>
      <c r="J25" s="26">
        <f>SUM(B25:I25)</f>
        <v>158626.44388888887</v>
      </c>
      <c r="L25" s="137">
        <f>+'Table 4'!J25+'Table 2'!H25+'Table 3'!D26</f>
        <v>181619.7544444444</v>
      </c>
    </row>
    <row r="26" spans="2:12" ht="12.75">
      <c r="B26" s="26"/>
      <c r="C26" s="26"/>
      <c r="D26" s="26"/>
      <c r="E26" s="26"/>
      <c r="F26" s="26"/>
      <c r="G26" s="27"/>
      <c r="H26" s="26"/>
      <c r="I26" s="27"/>
      <c r="J26" s="26"/>
      <c r="L26" s="137"/>
    </row>
    <row r="27" spans="1:12" ht="12.75">
      <c r="A27" s="1" t="s">
        <v>895</v>
      </c>
      <c r="B27" s="26">
        <f>+'FTE by Groups'!G146</f>
        <v>152098.05</v>
      </c>
      <c r="C27" s="26">
        <f>+'FTE by Groups'!G147</f>
        <v>29852.875</v>
      </c>
      <c r="D27" s="26">
        <f>+'FTE by Groups'!G148</f>
        <v>127442.125</v>
      </c>
      <c r="E27" s="26">
        <f>+'FTE by Groups'!G149</f>
        <v>20139.899999999998</v>
      </c>
      <c r="F27" s="26">
        <f>+'FTE by Groups'!G150</f>
        <v>3817.5916666666662</v>
      </c>
      <c r="G27" s="27">
        <f>+'FTE by Groups'!G151</f>
        <v>7087.2</v>
      </c>
      <c r="H27" s="26">
        <f>+'FTE by Groups'!G153</f>
        <v>312441.41222222225</v>
      </c>
      <c r="I27" s="27"/>
      <c r="J27" s="26">
        <f>SUM(B27:I27)</f>
        <v>652879.1538888889</v>
      </c>
      <c r="L27" s="137" t="e">
        <f>+'Table 4'!J27+'Table 2'!H27+'[1]Table 3'!#REF!</f>
        <v>#REF!</v>
      </c>
    </row>
    <row r="28" spans="1:12" ht="12.75">
      <c r="A28" s="1" t="s">
        <v>894</v>
      </c>
      <c r="B28" s="26">
        <f>+'FTE by Groups'!G157</f>
        <v>47135.38333333333</v>
      </c>
      <c r="C28" s="26">
        <f>+'FTE by Groups'!G158</f>
        <v>56484.24166666667</v>
      </c>
      <c r="D28" s="26">
        <f>+'FTE by Groups'!G159</f>
        <v>22147.2</v>
      </c>
      <c r="E28" s="26">
        <f>+'FTE by Groups'!G160</f>
        <v>10262.95</v>
      </c>
      <c r="F28" s="26">
        <f>+'FTE by Groups'!G161</f>
        <v>3355.133333333333</v>
      </c>
      <c r="G28" s="27">
        <f>+'FTE by Groups'!G162</f>
        <v>8698.158333333335</v>
      </c>
      <c r="H28" s="26">
        <f>+'FTE by Groups'!G164</f>
        <v>75507.03333333334</v>
      </c>
      <c r="I28" s="27"/>
      <c r="J28" s="26">
        <f>SUM(B28:I28)</f>
        <v>223590.09999999998</v>
      </c>
      <c r="L28" s="137">
        <f>+'Table 4'!J28+'Table 2'!H28+'Table 3'!D29</f>
        <v>253954.93333333332</v>
      </c>
    </row>
    <row r="29" spans="1:12" ht="12.75">
      <c r="A29" s="25" t="s">
        <v>893</v>
      </c>
      <c r="B29" s="23">
        <f>+'FTE by Groups'!G168</f>
        <v>19223.491666666665</v>
      </c>
      <c r="C29" s="23"/>
      <c r="D29" s="23">
        <f>+'FTE by Groups'!G170</f>
        <v>11774.875</v>
      </c>
      <c r="E29" s="23"/>
      <c r="F29" s="23"/>
      <c r="G29" s="24">
        <f>+'FTE by Groups'!G173</f>
        <v>22794.05833333333</v>
      </c>
      <c r="H29" s="23">
        <f>+'FTE by Groups'!G175</f>
        <v>6626.566666666667</v>
      </c>
      <c r="I29" s="24"/>
      <c r="J29" s="185">
        <f>SUM(B29:I29)</f>
        <v>60418.99166666666</v>
      </c>
      <c r="L29" s="137">
        <f>+'Table 4'!J29+'Table 2'!H29+'Table 3'!D30</f>
        <v>67477.11666666665</v>
      </c>
    </row>
    <row r="31" spans="1:10" ht="108" customHeight="1">
      <c r="A31" s="233" t="s">
        <v>925</v>
      </c>
      <c r="B31" s="242"/>
      <c r="C31" s="242"/>
      <c r="D31" s="242"/>
      <c r="E31" s="242"/>
      <c r="F31" s="242"/>
      <c r="G31" s="242"/>
      <c r="H31" s="242"/>
      <c r="I31" s="242"/>
      <c r="J31" s="242"/>
    </row>
    <row r="32" ht="12.75">
      <c r="A32" s="134"/>
    </row>
    <row r="33" ht="12.75">
      <c r="A33" s="134"/>
    </row>
    <row r="34" ht="12.75">
      <c r="A34" s="134"/>
    </row>
    <row r="35" ht="12.75">
      <c r="A35" s="134"/>
    </row>
    <row r="36" ht="12.75">
      <c r="A36" s="134"/>
    </row>
    <row r="37" ht="12.75">
      <c r="A37" s="134"/>
    </row>
    <row r="38" ht="12.75">
      <c r="A38" s="134"/>
    </row>
    <row r="39" ht="12.75">
      <c r="A39" s="134"/>
    </row>
    <row r="40" ht="12.75">
      <c r="A40" s="134"/>
    </row>
  </sheetData>
  <mergeCells count="5">
    <mergeCell ref="A31:J31"/>
    <mergeCell ref="A1:K1"/>
    <mergeCell ref="A3:K3"/>
    <mergeCell ref="A4:K4"/>
    <mergeCell ref="A5:K5"/>
  </mergeCells>
  <printOptions horizontalCentered="1"/>
  <pageMargins left="0.5" right="0.5" top="1" bottom="0.5" header="0.75" footer="0.5"/>
  <pageSetup horizontalDpi="600" verticalDpi="600" orientation="landscape" scale="95" r:id="rId1"/>
  <headerFooter alignWithMargins="0">
    <oddHeader>&amp;R&amp;"Arial,Regular"&amp;8SREB-State Data Exchange</oddHeader>
    <oddFooter>&amp;C40&amp;R&amp;"Arial,Regular"&amp;8February 2000</oddFooter>
  </headerFooter>
</worksheet>
</file>

<file path=xl/worksheets/sheet8.xml><?xml version="1.0" encoding="utf-8"?>
<worksheet xmlns="http://schemas.openxmlformats.org/spreadsheetml/2006/main" xmlns:r="http://schemas.openxmlformats.org/officeDocument/2006/relationships">
  <dimension ref="A1:N35"/>
  <sheetViews>
    <sheetView showGridLines="0" zoomScale="75" zoomScaleNormal="75" workbookViewId="0" topLeftCell="A1">
      <pane xSplit="1" ySplit="9" topLeftCell="B10" activePane="bottomRight" state="frozen"/>
      <selection pane="topLeft" activeCell="A1" sqref="A1"/>
      <selection pane="topRight" activeCell="B1" sqref="B1"/>
      <selection pane="bottomLeft" activeCell="A10" sqref="A10"/>
      <selection pane="bottomRight" activeCell="B20" sqref="B20"/>
    </sheetView>
  </sheetViews>
  <sheetFormatPr defaultColWidth="9.33203125" defaultRowHeight="12.75"/>
  <cols>
    <col min="1" max="1" width="15" style="1" customWidth="1"/>
    <col min="2" max="3" width="12.33203125" style="45" customWidth="1"/>
    <col min="4" max="4" width="14.66015625" style="45" customWidth="1"/>
    <col min="5" max="6" width="10.83203125" style="45" customWidth="1"/>
    <col min="7" max="7" width="12.33203125" style="45" customWidth="1"/>
    <col min="8" max="8" width="12.5" style="45" customWidth="1"/>
    <col min="9" max="9" width="10.83203125" style="45" customWidth="1"/>
    <col min="10" max="10" width="13.33203125" style="45" customWidth="1"/>
    <col min="11" max="11" width="13.66015625" style="1" customWidth="1"/>
    <col min="12" max="16384" width="9.33203125" style="1" customWidth="1"/>
  </cols>
  <sheetData>
    <row r="1" spans="1:10" ht="17.25">
      <c r="A1" s="40" t="s">
        <v>790</v>
      </c>
      <c r="B1" s="40"/>
      <c r="C1" s="40"/>
      <c r="D1" s="55"/>
      <c r="E1" s="55"/>
      <c r="F1" s="55"/>
      <c r="G1" s="55"/>
      <c r="H1" s="55"/>
      <c r="I1" s="50"/>
      <c r="J1" s="50"/>
    </row>
    <row r="2" spans="1:10" ht="17.25">
      <c r="A2" s="43"/>
      <c r="B2" s="40"/>
      <c r="C2" s="40"/>
      <c r="D2" s="55"/>
      <c r="E2" s="55"/>
      <c r="F2" s="55"/>
      <c r="G2" s="55"/>
      <c r="H2" s="55"/>
      <c r="I2" s="50"/>
      <c r="J2" s="50"/>
    </row>
    <row r="3" spans="1:10" ht="17.25">
      <c r="A3" s="39" t="s">
        <v>935</v>
      </c>
      <c r="B3" s="40"/>
      <c r="C3" s="40"/>
      <c r="D3" s="55"/>
      <c r="E3" s="55"/>
      <c r="F3" s="55"/>
      <c r="G3" s="55"/>
      <c r="H3" s="55"/>
      <c r="I3" s="50"/>
      <c r="J3" s="50"/>
    </row>
    <row r="4" spans="1:10" ht="17.25">
      <c r="A4" s="39" t="s">
        <v>912</v>
      </c>
      <c r="B4" s="40"/>
      <c r="C4" s="40"/>
      <c r="D4" s="55"/>
      <c r="E4" s="55"/>
      <c r="F4" s="55"/>
      <c r="G4" s="55"/>
      <c r="H4" s="55"/>
      <c r="I4" s="50"/>
      <c r="J4" s="50"/>
    </row>
    <row r="5" spans="1:10" ht="17.25">
      <c r="A5" s="39" t="s">
        <v>934</v>
      </c>
      <c r="B5" s="40"/>
      <c r="C5" s="40"/>
      <c r="D5" s="55"/>
      <c r="E5" s="55"/>
      <c r="F5" s="55"/>
      <c r="G5" s="55"/>
      <c r="H5" s="55"/>
      <c r="I5" s="50"/>
      <c r="J5" s="50"/>
    </row>
    <row r="6" spans="1:10" ht="12.75">
      <c r="A6" s="55" t="s">
        <v>933</v>
      </c>
      <c r="B6" s="54"/>
      <c r="C6" s="54"/>
      <c r="D6" s="54"/>
      <c r="E6" s="54"/>
      <c r="F6" s="54"/>
      <c r="G6" s="54"/>
      <c r="H6" s="54"/>
      <c r="I6" s="54"/>
      <c r="J6" s="54"/>
    </row>
    <row r="7" spans="2:10" ht="12.75">
      <c r="B7" s="51"/>
      <c r="C7" s="51"/>
      <c r="D7" s="51"/>
      <c r="E7" s="51"/>
      <c r="F7" s="51"/>
      <c r="G7" s="51"/>
      <c r="H7" s="51"/>
      <c r="I7" s="51"/>
      <c r="J7" s="51"/>
    </row>
    <row r="8" spans="1:10" ht="12.75">
      <c r="A8" s="235" t="s">
        <v>910</v>
      </c>
      <c r="B8" s="235"/>
      <c r="C8" s="235"/>
      <c r="D8" s="235"/>
      <c r="E8" s="235"/>
      <c r="F8" s="235"/>
      <c r="G8" s="245"/>
      <c r="H8" s="132" t="s">
        <v>921</v>
      </c>
      <c r="I8" s="133"/>
      <c r="J8" s="149"/>
    </row>
    <row r="9" spans="1:10" ht="12.75">
      <c r="A9" s="150"/>
      <c r="B9" s="129">
        <v>1</v>
      </c>
      <c r="C9" s="129">
        <v>2</v>
      </c>
      <c r="D9" s="129">
        <v>3</v>
      </c>
      <c r="E9" s="129">
        <v>4</v>
      </c>
      <c r="F9" s="129">
        <v>5</v>
      </c>
      <c r="G9" s="151">
        <v>6</v>
      </c>
      <c r="H9" s="46">
        <v>1</v>
      </c>
      <c r="I9" s="128">
        <v>2</v>
      </c>
      <c r="J9" s="129" t="s">
        <v>932</v>
      </c>
    </row>
    <row r="10" spans="1:11" ht="12.75">
      <c r="A10" s="1" t="s">
        <v>908</v>
      </c>
      <c r="B10" s="26">
        <f>SUM(B12:B30)</f>
        <v>4051535.139</v>
      </c>
      <c r="C10" s="26">
        <f aca="true" t="shared" si="0" ref="C10:J10">SUM(C12:C30)</f>
        <v>1563253.338</v>
      </c>
      <c r="D10" s="26">
        <f t="shared" si="0"/>
        <v>2033986.0570000003</v>
      </c>
      <c r="E10" s="26">
        <f t="shared" si="0"/>
        <v>840459.9580000001</v>
      </c>
      <c r="F10" s="26">
        <f t="shared" si="0"/>
        <v>557652.231</v>
      </c>
      <c r="G10" s="27">
        <f t="shared" si="0"/>
        <v>392507.908</v>
      </c>
      <c r="H10" s="26">
        <f t="shared" si="0"/>
        <v>3477232.719799999</v>
      </c>
      <c r="I10" s="27">
        <f t="shared" si="0"/>
        <v>236833.65999999997</v>
      </c>
      <c r="J10" s="26">
        <f t="shared" si="0"/>
        <v>13481968.6288</v>
      </c>
      <c r="K10" s="53"/>
    </row>
    <row r="11" spans="2:11" ht="12.75">
      <c r="B11" s="26"/>
      <c r="C11" s="26"/>
      <c r="D11" s="26"/>
      <c r="E11" s="26"/>
      <c r="F11" s="26"/>
      <c r="G11" s="27"/>
      <c r="H11" s="26"/>
      <c r="I11" s="27"/>
      <c r="J11" s="26"/>
      <c r="K11" s="53"/>
    </row>
    <row r="12" spans="1:11" ht="12.75">
      <c r="A12" s="1" t="s">
        <v>907</v>
      </c>
      <c r="B12" s="26">
        <f>SUM('Appropriations Data'!E7:E9)/1000</f>
        <v>243539.509</v>
      </c>
      <c r="C12" s="26">
        <f>+'Appropriations Data'!E10/1000</f>
        <v>31228.877</v>
      </c>
      <c r="D12" s="26">
        <f>SUM('Appropriations Data'!E11:E13)/1000</f>
        <v>76880.02</v>
      </c>
      <c r="E12" s="26">
        <f>SUM('Appropriations Data'!E14:E17)/1000</f>
        <v>67606.834</v>
      </c>
      <c r="F12" s="26">
        <f>SUM('Appropriations Data'!E18:E21)/1000</f>
        <v>42704.156</v>
      </c>
      <c r="G12" s="27">
        <f>+'Appropriations Data'!E22/1000</f>
        <v>8313.69</v>
      </c>
      <c r="H12" s="26">
        <f>SUM('Appropriations Data'!E23:E45)/1000</f>
        <v>161244.662</v>
      </c>
      <c r="I12" s="27">
        <f>SUM('Appropriations Data'!E46:E55)/1000</f>
        <v>35953.862</v>
      </c>
      <c r="J12" s="26">
        <f>SUM('Appropriations Data'!E7:E55)/1000</f>
        <v>667471.61</v>
      </c>
      <c r="K12" s="26"/>
    </row>
    <row r="13" spans="1:11" ht="12.75">
      <c r="A13" s="1" t="s">
        <v>906</v>
      </c>
      <c r="B13" s="26">
        <f>+'Appropriations Data'!E56/1000</f>
        <v>83783.424</v>
      </c>
      <c r="C13" s="26"/>
      <c r="D13" s="26">
        <f>SUM('Appropriations Data'!E57:E59)/1000</f>
        <v>118716.362</v>
      </c>
      <c r="E13" s="26"/>
      <c r="F13" s="26">
        <f>SUM('Appropriations Data'!E60:E62)/1000</f>
        <v>42939.419</v>
      </c>
      <c r="G13" s="27">
        <f>SUM('Appropriations Data'!E63:E64)/1000</f>
        <v>26359.804</v>
      </c>
      <c r="H13" s="26">
        <f>SUM('Appropriations Data'!E65:E86)/1000</f>
        <v>100602.768</v>
      </c>
      <c r="I13" s="27"/>
      <c r="J13" s="26">
        <f>SUM('Appropriations Data'!E56:E87)/1000</f>
        <v>438796.499</v>
      </c>
      <c r="K13" s="53"/>
    </row>
    <row r="14" spans="1:11" ht="12.75">
      <c r="A14" s="1" t="s">
        <v>905</v>
      </c>
      <c r="B14" s="26">
        <f>SUM('Appropriations Data'!E88:E90)/1000</f>
        <v>631202.671</v>
      </c>
      <c r="C14" s="26">
        <f>SUM('Appropriations Data'!E91:E93)/1000</f>
        <v>366571.706</v>
      </c>
      <c r="D14" s="26">
        <f>SUM('Appropriations Data'!E94:E96)/1000</f>
        <v>164973.352</v>
      </c>
      <c r="E14" s="26"/>
      <c r="F14" s="26">
        <f>+'Appropriations Data'!E97/1000</f>
        <v>32272.199</v>
      </c>
      <c r="G14" s="27"/>
      <c r="H14" s="26">
        <f>SUM('Appropriations Data'!E98:E125)/1000</f>
        <v>737107.6697999999</v>
      </c>
      <c r="I14" s="27"/>
      <c r="J14" s="26">
        <f>SUM('Appropriations Data'!E88:E125)/1000</f>
        <v>1932127.5977999994</v>
      </c>
      <c r="K14" s="53"/>
    </row>
    <row r="15" spans="2:11" ht="12.75">
      <c r="B15" s="26"/>
      <c r="C15" s="26"/>
      <c r="D15" s="26"/>
      <c r="E15" s="26"/>
      <c r="F15" s="26"/>
      <c r="G15" s="27"/>
      <c r="H15" s="26"/>
      <c r="I15" s="27"/>
      <c r="J15" s="26"/>
      <c r="K15" s="53"/>
    </row>
    <row r="16" spans="1:11" ht="12.75">
      <c r="A16" s="1" t="s">
        <v>904</v>
      </c>
      <c r="B16" s="26">
        <f>SUM('Appropriations Data'!E126:E127)/1000</f>
        <v>426173.721</v>
      </c>
      <c r="C16" s="26">
        <f>+'Appropriations Data'!E128/1000</f>
        <v>136289.567</v>
      </c>
      <c r="D16" s="26">
        <f>SUM('Appropriations Data'!E129:E129)/1000</f>
        <v>64130.214</v>
      </c>
      <c r="E16" s="26">
        <f>SUM('Appropriations Data'!E130:E133)/1000</f>
        <v>114993.461</v>
      </c>
      <c r="F16" s="26">
        <f>SUM('Appropriations Data'!E134:E139)/1000</f>
        <v>126526.288</v>
      </c>
      <c r="G16" s="27">
        <f>SUM('Appropriations Data'!E140:E142)/1000</f>
        <v>54761.369</v>
      </c>
      <c r="H16" s="26">
        <f>SUM('Appropriations Data'!E143:E157)/1000</f>
        <v>148346.941</v>
      </c>
      <c r="I16" s="27">
        <f>SUM('Appropriations Data'!E158:E191)/1000</f>
        <v>168906.368</v>
      </c>
      <c r="J16" s="26">
        <f>SUM('Appropriations Data'!E126:E193)/1000</f>
        <v>1351259.595</v>
      </c>
      <c r="K16" s="53"/>
    </row>
    <row r="17" spans="1:11" ht="12.75">
      <c r="A17" s="1" t="s">
        <v>903</v>
      </c>
      <c r="B17" s="26">
        <f>+'Appropriations Data'!E194/1000</f>
        <v>92130.8</v>
      </c>
      <c r="C17" s="26">
        <f>+'Appropriations Data'!E195/1000</f>
        <v>70348.5</v>
      </c>
      <c r="D17" s="26">
        <f>SUM('Appropriations Data'!E196:E198)/1000</f>
        <v>147588.095</v>
      </c>
      <c r="E17" s="26">
        <f>+'Appropriations Data'!E199/1000</f>
        <v>32096.905</v>
      </c>
      <c r="F17" s="26">
        <f>+'Appropriations Data'!E200/1000</f>
        <v>28035.5</v>
      </c>
      <c r="G17" s="27">
        <f>+'Appropriations Data'!E201/1000</f>
        <v>16392.4</v>
      </c>
      <c r="H17" s="26">
        <f>+'Appropriations Data'!E202/1000</f>
        <v>83895.7</v>
      </c>
      <c r="I17" s="27"/>
      <c r="J17" s="26">
        <f>SUM('Appropriations Data'!E194:E204)/1000</f>
        <v>470487.9</v>
      </c>
      <c r="K17" s="53"/>
    </row>
    <row r="18" spans="1:11" ht="12.75">
      <c r="A18" s="1" t="s">
        <v>902</v>
      </c>
      <c r="B18" s="26">
        <f>+'Appropriations Data'!E205/1000</f>
        <v>122588.946</v>
      </c>
      <c r="C18" s="26">
        <f>SUM('Appropriations Data'!E206:E207)/1000</f>
        <v>93120.448</v>
      </c>
      <c r="D18" s="26">
        <f>SUM('Appropriations Data'!E208:E210)/1000</f>
        <v>114163.127</v>
      </c>
      <c r="E18" s="26">
        <f>SUM('Appropriations Data'!E211:E214)/1000</f>
        <v>104461.338</v>
      </c>
      <c r="F18" s="26">
        <f>SUM('Appropriations Data'!E215:E217)/1000</f>
        <v>44862.549</v>
      </c>
      <c r="G18" s="27"/>
      <c r="H18" s="26">
        <f>SUM('Appropriations Data'!E218:E223)/1000</f>
        <v>44263.143</v>
      </c>
      <c r="I18" s="27"/>
      <c r="J18" s="26">
        <f>SUM('Appropriations Data'!E205:E269)/1000</f>
        <v>627206.053</v>
      </c>
      <c r="K18" s="53"/>
    </row>
    <row r="19" spans="2:11" ht="12.75">
      <c r="B19" s="26"/>
      <c r="C19" s="26"/>
      <c r="D19" s="26"/>
      <c r="E19" s="26"/>
      <c r="F19" s="26"/>
      <c r="G19" s="27"/>
      <c r="H19" s="26"/>
      <c r="I19" s="27"/>
      <c r="J19" s="183"/>
      <c r="K19" s="53"/>
    </row>
    <row r="20" spans="1:11" ht="12.75">
      <c r="A20" s="1" t="s">
        <v>901</v>
      </c>
      <c r="B20" s="26">
        <f>+'Appropriations Data'!E270/1000</f>
        <v>251781.789</v>
      </c>
      <c r="C20" s="26">
        <f>+'Appropriations Data'!E271/1000</f>
        <v>47056.967</v>
      </c>
      <c r="D20" s="26">
        <f>+'Appropriations Data'!E272/1000</f>
        <v>48267.787</v>
      </c>
      <c r="E20" s="26">
        <f>SUM('Appropriations Data'!E273:E278)/1000</f>
        <v>129019.658</v>
      </c>
      <c r="F20" s="26">
        <f>+'Appropriations Data'!E279/1000</f>
        <v>13832.211</v>
      </c>
      <c r="G20" s="27">
        <f>+'Appropriations Data'!E280/1000</f>
        <v>12084.615</v>
      </c>
      <c r="H20" s="26">
        <f>SUM('Appropriations Data'!E281:E299)/1000</f>
        <v>138329.468</v>
      </c>
      <c r="I20" s="27"/>
      <c r="J20" s="183">
        <f>SUM('Appropriations Data'!E270:E301)/1000</f>
        <v>644672.625</v>
      </c>
      <c r="K20" s="53"/>
    </row>
    <row r="21" spans="1:11" ht="12.75">
      <c r="A21" s="1" t="s">
        <v>900</v>
      </c>
      <c r="B21" s="26">
        <f>+'Appropriations Data'!E302/1000</f>
        <v>68362.262</v>
      </c>
      <c r="C21" s="26">
        <f>SUM('Appropriations Data'!E303:E304)/1000</f>
        <v>118655.992</v>
      </c>
      <c r="D21" s="26">
        <f>+'Appropriations Data'!E305/1000</f>
        <v>31193.246</v>
      </c>
      <c r="E21" s="26"/>
      <c r="F21" s="26">
        <f>SUM('Appropriations Data'!E306:E308)/1000</f>
        <v>48906.334</v>
      </c>
      <c r="G21" s="27">
        <f>+'Appropriations Data'!E309/1000</f>
        <v>11242.938</v>
      </c>
      <c r="H21" s="26">
        <f>SUM('Appropriations Data'!E310:E324)/1000</f>
        <v>150108.749</v>
      </c>
      <c r="I21" s="27"/>
      <c r="J21" s="183">
        <f>SUM('Appropriations Data'!E302:E325)/1000</f>
        <v>428469.521</v>
      </c>
      <c r="K21" s="53"/>
    </row>
    <row r="22" spans="1:11" ht="12.75">
      <c r="A22" s="1" t="s">
        <v>899</v>
      </c>
      <c r="B22" s="26">
        <f>SUM('Appropriations Data'!E326:E327)/1000</f>
        <v>359505.214</v>
      </c>
      <c r="C22" s="26">
        <f>+'Appropriations Data'!E328/1000</f>
        <v>74037.79</v>
      </c>
      <c r="D22" s="26">
        <f>SUM('Appropriations Data'!E329:E334)/1000</f>
        <v>367860.01</v>
      </c>
      <c r="E22" s="26">
        <f>SUM('Appropriations Data'!E335:E336)/1000</f>
        <v>70661.999</v>
      </c>
      <c r="F22" s="26">
        <f>+'Appropriations Data'!E337/1000</f>
        <v>20079.333</v>
      </c>
      <c r="G22" s="27">
        <f>SUM('Appropriations Data'!E338:E340)/1000</f>
        <v>59973.981</v>
      </c>
      <c r="H22" s="26">
        <f>+'Appropriations Data'!E341/1000</f>
        <v>392213.173</v>
      </c>
      <c r="I22" s="27"/>
      <c r="J22" s="183">
        <f>SUM('Appropriations Data'!E326:E342)/1000</f>
        <v>1357050.594</v>
      </c>
      <c r="K22" s="53"/>
    </row>
    <row r="23" spans="2:11" ht="12.75">
      <c r="B23" s="26"/>
      <c r="C23" s="26"/>
      <c r="D23" s="26"/>
      <c r="E23" s="26"/>
      <c r="F23" s="26"/>
      <c r="G23" s="27"/>
      <c r="H23" s="26"/>
      <c r="I23" s="27"/>
      <c r="J23" s="183"/>
      <c r="K23" s="53"/>
    </row>
    <row r="24" spans="1:11" ht="12.75">
      <c r="A24" s="1" t="s">
        <v>898</v>
      </c>
      <c r="B24" s="26">
        <f>SUM('Appropriations Data'!E343:E344)/1000</f>
        <v>204755.242</v>
      </c>
      <c r="C24" s="26"/>
      <c r="D24" s="26">
        <f>+'Appropriations Data'!E345/1000</f>
        <v>37722.825</v>
      </c>
      <c r="E24" s="26">
        <f>SUM('Appropriations Data'!E346:E347)/1000</f>
        <v>43889.946</v>
      </c>
      <c r="F24" s="26">
        <f>SUM('Appropriations Data'!E348:E351)/1000</f>
        <v>52409.271</v>
      </c>
      <c r="G24" s="27">
        <f>SUM('Appropriations Data'!E352:E354)/1000</f>
        <v>20809.281</v>
      </c>
      <c r="H24" s="26">
        <f>SUM('Appropriations Data'!E355:E369)/1000</f>
        <v>126968.23</v>
      </c>
      <c r="I24" s="27"/>
      <c r="J24" s="183">
        <f>SUM('Appropriations Data'!E343:E373)/1000</f>
        <v>491207.949</v>
      </c>
      <c r="K24" s="53"/>
    </row>
    <row r="25" spans="1:11" ht="12.75">
      <c r="A25" s="1" t="s">
        <v>897</v>
      </c>
      <c r="B25" s="26">
        <f>+'Appropriations Data'!E374/1000</f>
        <v>121070.814</v>
      </c>
      <c r="C25" s="26">
        <f>+'Appropriations Data'!E375/1000</f>
        <v>93704.323</v>
      </c>
      <c r="D25" s="26">
        <f>+'Appropriations Data'!E376/1000</f>
        <v>20844.189</v>
      </c>
      <c r="E25" s="26">
        <f>SUM('Appropriations Data'!E377:E378)/1000</f>
        <v>41950.299</v>
      </c>
      <c r="F25" s="26">
        <f>SUM('Appropriations Data'!E379:E380)/1000</f>
        <v>35885.937</v>
      </c>
      <c r="G25" s="27">
        <f>SUM('Appropriations Data'!E381:E384)/1000</f>
        <v>42331.161</v>
      </c>
      <c r="H25" s="26">
        <f>SUM('Appropriations Data'!E385:E405)/1000</f>
        <v>149749.56</v>
      </c>
      <c r="I25" s="27"/>
      <c r="J25" s="183">
        <f>SUM('Appropriations Data'!E374:E406)/1000</f>
        <v>511950.463</v>
      </c>
      <c r="K25" s="53"/>
    </row>
    <row r="26" spans="1:11" ht="12.75">
      <c r="A26" s="1" t="s">
        <v>896</v>
      </c>
      <c r="B26" s="26">
        <f>+'Appropriations Data'!E407/1000</f>
        <v>151713.656</v>
      </c>
      <c r="C26" s="26">
        <f>+'Appropriations Data'!E408/1000</f>
        <v>93564.118</v>
      </c>
      <c r="D26" s="26">
        <f>SUM('Appropriations Data'!E409:E411)/1000</f>
        <v>143715.469</v>
      </c>
      <c r="E26" s="26">
        <f>SUM('Appropriations Data'!E412:E414)/1000</f>
        <v>101154.682</v>
      </c>
      <c r="F26" s="26">
        <f>+'Appropriations Data'!E415/1000</f>
        <v>25215.389</v>
      </c>
      <c r="G26" s="27"/>
      <c r="H26" s="26">
        <f>SUM('Appropriations Data'!E416:E429)/1000</f>
        <v>163866.428</v>
      </c>
      <c r="I26" s="27">
        <f>SUM('Appropriations Data'!E430:E456)/1000</f>
        <v>31973.43</v>
      </c>
      <c r="J26" s="183">
        <f>SUM('Appropriations Data'!E407:E459)/1000</f>
        <v>718399.715</v>
      </c>
      <c r="K26" s="53"/>
    </row>
    <row r="27" spans="2:11" ht="12.75">
      <c r="B27" s="26"/>
      <c r="C27" s="26"/>
      <c r="D27" s="26"/>
      <c r="E27" s="26"/>
      <c r="F27" s="26"/>
      <c r="G27" s="27"/>
      <c r="H27" s="26"/>
      <c r="I27" s="27"/>
      <c r="J27" s="183"/>
      <c r="K27" s="53"/>
    </row>
    <row r="28" spans="1:11" ht="12.75">
      <c r="A28" s="1" t="s">
        <v>895</v>
      </c>
      <c r="B28" s="26">
        <f>SUM('Appropriations Data'!E460:E464)/1000</f>
        <v>980101.645</v>
      </c>
      <c r="C28" s="26">
        <f>SUM('Appropriations Data'!E465:E467)/1000</f>
        <v>173713.486</v>
      </c>
      <c r="D28" s="26">
        <f>SUM('Appropriations Data'!E468:E483)/1000</f>
        <v>586917.052</v>
      </c>
      <c r="E28" s="26">
        <f>SUM('Appropriations Data'!E484:E488)/1000</f>
        <v>91261.513</v>
      </c>
      <c r="F28" s="26">
        <f>SUM('Appropriations Data'!E489:E492)/1000</f>
        <v>31646.656</v>
      </c>
      <c r="G28" s="27">
        <f>SUM('Appropriations Data'!E493:E494)/1000</f>
        <v>27642.045</v>
      </c>
      <c r="H28" s="26">
        <f>SUM('Appropriations Data'!E495:E562)/1000</f>
        <v>844591.059</v>
      </c>
      <c r="I28" s="27"/>
      <c r="J28" s="183">
        <f>SUM('Appropriations Data'!E460:E570)/1000</f>
        <v>2735873.456</v>
      </c>
      <c r="K28" s="53"/>
    </row>
    <row r="29" spans="1:11" ht="12.75">
      <c r="A29" s="1" t="s">
        <v>894</v>
      </c>
      <c r="B29" s="26">
        <f>SUM('Appropriations Data'!E571:E572)/1000</f>
        <v>230571.975</v>
      </c>
      <c r="C29" s="26">
        <f>SUM('Appropriations Data'!E573:E576)/1000</f>
        <v>264961.564</v>
      </c>
      <c r="D29" s="26">
        <f>SUM('Appropriations Data'!E577:E578)/1000</f>
        <v>69585.225</v>
      </c>
      <c r="E29" s="26">
        <f>SUM('Appropriations Data'!E579:E580)/1000</f>
        <v>43363.323</v>
      </c>
      <c r="F29" s="26">
        <f>+'Appropriations Data'!E581/1000</f>
        <v>12336.989</v>
      </c>
      <c r="G29" s="27">
        <f>SUM('Appropriations Data'!E582:E584)/1000</f>
        <v>33179.797</v>
      </c>
      <c r="H29" s="26">
        <f>SUM('Appropriations Data'!E585:E586)/1000</f>
        <v>214676.741</v>
      </c>
      <c r="I29" s="27"/>
      <c r="J29" s="183">
        <f>SUM('Appropriations Data'!E571:E587)/1000</f>
        <v>880627.241</v>
      </c>
      <c r="K29" s="53"/>
    </row>
    <row r="30" spans="1:11" ht="12.75">
      <c r="A30" s="25" t="s">
        <v>893</v>
      </c>
      <c r="B30" s="23">
        <f>+'Appropriations Data'!E588/1000</f>
        <v>84253.471</v>
      </c>
      <c r="C30" s="23"/>
      <c r="D30" s="23">
        <f>+'Appropriations Data'!E589/1000</f>
        <v>41429.084</v>
      </c>
      <c r="E30" s="23"/>
      <c r="F30" s="23"/>
      <c r="G30" s="24">
        <f>SUM('Appropriations Data'!E590:E597)/1000</f>
        <v>79416.827</v>
      </c>
      <c r="H30" s="23">
        <f>SUM('Appropriations Data'!E598:E601)/1000</f>
        <v>21268.428</v>
      </c>
      <c r="I30" s="24"/>
      <c r="J30" s="185">
        <f>SUM('Appropriations Data'!E588:E602)/1000</f>
        <v>226367.81</v>
      </c>
      <c r="K30" s="53"/>
    </row>
    <row r="31" spans="3:9" ht="12.75">
      <c r="C31" s="1"/>
      <c r="D31" s="1"/>
      <c r="E31" s="1"/>
      <c r="F31" s="1"/>
      <c r="G31" s="1"/>
      <c r="H31" s="1"/>
      <c r="I31" s="1"/>
    </row>
    <row r="32" spans="1:10" ht="12.75">
      <c r="A32" s="52" t="s">
        <v>931</v>
      </c>
      <c r="B32" s="51"/>
      <c r="C32" s="51"/>
      <c r="D32" s="51"/>
      <c r="E32" s="51"/>
      <c r="F32" s="51"/>
      <c r="G32" s="51"/>
      <c r="H32" s="51"/>
      <c r="I32" s="1"/>
      <c r="J32" s="1"/>
    </row>
    <row r="33" spans="1:10" ht="12.75">
      <c r="A33" s="51"/>
      <c r="B33" s="51"/>
      <c r="C33" s="51"/>
      <c r="D33" s="51"/>
      <c r="E33" s="51"/>
      <c r="F33" s="51"/>
      <c r="G33" s="51"/>
      <c r="H33" s="51"/>
      <c r="I33" s="1"/>
      <c r="J33" s="1"/>
    </row>
    <row r="34" spans="1:14" ht="93.75" customHeight="1">
      <c r="A34" s="233" t="s">
        <v>930</v>
      </c>
      <c r="B34" s="233"/>
      <c r="C34" s="233"/>
      <c r="D34" s="233"/>
      <c r="E34" s="233"/>
      <c r="F34" s="233"/>
      <c r="G34" s="233"/>
      <c r="H34" s="233"/>
      <c r="I34" s="233"/>
      <c r="J34" s="233"/>
      <c r="K34" s="22"/>
      <c r="L34" s="22"/>
      <c r="M34" s="22"/>
      <c r="N34" s="22"/>
    </row>
    <row r="35" spans="1:10" ht="12.75">
      <c r="A35" s="50"/>
      <c r="B35" s="50"/>
      <c r="C35" s="50"/>
      <c r="D35" s="50"/>
      <c r="E35" s="50"/>
      <c r="F35" s="49"/>
      <c r="G35" s="49"/>
      <c r="H35" s="49"/>
      <c r="I35" s="1"/>
      <c r="J35" s="1"/>
    </row>
  </sheetData>
  <mergeCells count="2">
    <mergeCell ref="A8:G8"/>
    <mergeCell ref="A34:J34"/>
  </mergeCells>
  <printOptions horizontalCentered="1"/>
  <pageMargins left="0.5" right="0.5" top="1" bottom="0.5" header="0.75" footer="0.5"/>
  <pageSetup horizontalDpi="300" verticalDpi="300" orientation="landscape" scale="90" r:id="rId1"/>
  <headerFooter alignWithMargins="0">
    <oddHeader>&amp;R&amp;"Arial,Regular"&amp;8SREB-State Data Exchange</oddHeader>
    <oddFooter>&amp;R&amp;"Arial,Regular"&amp;8September 1999</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Q43"/>
  <sheetViews>
    <sheetView showGridLines="0" zoomScale="75" zoomScaleNormal="75" workbookViewId="0" topLeftCell="A1">
      <pane xSplit="1" ySplit="11" topLeftCell="C12" activePane="bottomRight" state="frozen"/>
      <selection pane="topLeft" activeCell="A1" sqref="A1"/>
      <selection pane="topRight" activeCell="B1" sqref="B1"/>
      <selection pane="bottomLeft" activeCell="A11" sqref="A11"/>
      <selection pane="bottomRight" activeCell="K8" sqref="K8:N8"/>
    </sheetView>
  </sheetViews>
  <sheetFormatPr defaultColWidth="9.33203125" defaultRowHeight="12.75"/>
  <cols>
    <col min="1" max="1" width="14" style="45" customWidth="1"/>
    <col min="2" max="2" width="10.66015625" style="45" customWidth="1"/>
    <col min="3" max="3" width="9.66015625" style="45" customWidth="1"/>
    <col min="4" max="4" width="10.16015625" style="45" customWidth="1"/>
    <col min="5" max="5" width="8.66015625" style="45" customWidth="1"/>
    <col min="6" max="6" width="8.5" style="45" customWidth="1"/>
    <col min="7" max="7" width="8.16015625" style="45" customWidth="1"/>
    <col min="8" max="8" width="10.16015625" style="45" customWidth="1"/>
    <col min="9" max="9" width="8.33203125" style="45" customWidth="1"/>
    <col min="10" max="10" width="11.66015625" style="56" customWidth="1"/>
    <col min="11" max="11" width="11.83203125" style="1" customWidth="1"/>
    <col min="12" max="12" width="12.16015625" style="1" customWidth="1"/>
    <col min="13" max="13" width="12.66015625" style="1" customWidth="1"/>
    <col min="14" max="14" width="14.66015625" style="1" customWidth="1"/>
    <col min="15" max="15" width="9.66015625" style="1" customWidth="1"/>
    <col min="16" max="16" width="8.83203125" style="1" customWidth="1"/>
    <col min="17" max="17" width="14.16015625" style="1" customWidth="1"/>
    <col min="18" max="16384" width="8.83203125" style="1" customWidth="1"/>
  </cols>
  <sheetData>
    <row r="1" spans="1:15" ht="17.25">
      <c r="A1" s="252" t="s">
        <v>791</v>
      </c>
      <c r="B1" s="252"/>
      <c r="C1" s="252"/>
      <c r="D1" s="252"/>
      <c r="E1" s="252"/>
      <c r="F1" s="252"/>
      <c r="G1" s="252"/>
      <c r="H1" s="252"/>
      <c r="I1" s="252"/>
      <c r="J1" s="252"/>
      <c r="K1" s="252"/>
      <c r="L1" s="252"/>
      <c r="M1" s="252"/>
      <c r="N1" s="252"/>
      <c r="O1" s="252"/>
    </row>
    <row r="2" spans="1:15" ht="15">
      <c r="A2" s="253" t="s">
        <v>956</v>
      </c>
      <c r="B2" s="253"/>
      <c r="C2" s="253"/>
      <c r="D2" s="253"/>
      <c r="E2" s="253"/>
      <c r="F2" s="253"/>
      <c r="G2" s="253"/>
      <c r="H2" s="253"/>
      <c r="I2" s="253"/>
      <c r="J2" s="253"/>
      <c r="K2" s="253"/>
      <c r="L2" s="253"/>
      <c r="M2" s="253"/>
      <c r="N2" s="253"/>
      <c r="O2" s="253"/>
    </row>
    <row r="3" spans="1:15" ht="15">
      <c r="A3" s="253" t="s">
        <v>955</v>
      </c>
      <c r="B3" s="253"/>
      <c r="C3" s="253"/>
      <c r="D3" s="253"/>
      <c r="E3" s="253"/>
      <c r="F3" s="253"/>
      <c r="G3" s="253"/>
      <c r="H3" s="253"/>
      <c r="I3" s="253"/>
      <c r="J3" s="253"/>
      <c r="K3" s="253"/>
      <c r="L3" s="253"/>
      <c r="M3" s="253"/>
      <c r="N3" s="253"/>
      <c r="O3" s="253"/>
    </row>
    <row r="4" spans="1:15" ht="12.75">
      <c r="A4" s="254" t="s">
        <v>780</v>
      </c>
      <c r="B4" s="254"/>
      <c r="C4" s="254"/>
      <c r="D4" s="254"/>
      <c r="E4" s="254"/>
      <c r="F4" s="254"/>
      <c r="G4" s="254" t="s">
        <v>933</v>
      </c>
      <c r="H4" s="254"/>
      <c r="I4" s="254"/>
      <c r="J4" s="254"/>
      <c r="K4" s="254"/>
      <c r="L4" s="254"/>
      <c r="M4" s="254"/>
      <c r="N4" s="254"/>
      <c r="O4" s="254"/>
    </row>
    <row r="5" spans="1:15" ht="12.75">
      <c r="A5" s="254" t="s">
        <v>954</v>
      </c>
      <c r="B5" s="254"/>
      <c r="C5" s="254"/>
      <c r="D5" s="254"/>
      <c r="E5" s="254"/>
      <c r="F5" s="254"/>
      <c r="G5" s="254"/>
      <c r="H5" s="254"/>
      <c r="I5" s="254"/>
      <c r="J5" s="254"/>
      <c r="K5" s="254"/>
      <c r="L5" s="254"/>
      <c r="M5" s="254"/>
      <c r="N5" s="254"/>
      <c r="O5" s="254"/>
    </row>
    <row r="6" spans="1:15" ht="12.75">
      <c r="A6" s="131"/>
      <c r="B6" s="131"/>
      <c r="C6" s="131"/>
      <c r="D6" s="131"/>
      <c r="E6" s="131"/>
      <c r="F6" s="131"/>
      <c r="G6" s="131"/>
      <c r="H6" s="131"/>
      <c r="I6" s="131"/>
      <c r="J6" s="131"/>
      <c r="K6" s="131"/>
      <c r="L6" s="131"/>
      <c r="M6" s="131"/>
      <c r="N6" s="131"/>
      <c r="O6" s="131"/>
    </row>
    <row r="7" spans="1:15" ht="12.75">
      <c r="A7" s="250" t="s">
        <v>953</v>
      </c>
      <c r="B7" s="250"/>
      <c r="C7" s="250"/>
      <c r="D7" s="250"/>
      <c r="E7" s="250"/>
      <c r="F7" s="250"/>
      <c r="G7" s="250"/>
      <c r="H7" s="250"/>
      <c r="I7" s="250"/>
      <c r="J7" s="251"/>
      <c r="K7" s="153"/>
      <c r="L7" s="154"/>
      <c r="M7" s="154"/>
      <c r="N7" s="152"/>
      <c r="O7" s="155" t="s">
        <v>949</v>
      </c>
    </row>
    <row r="8" spans="1:15" ht="12.75">
      <c r="A8" s="156"/>
      <c r="B8" s="127"/>
      <c r="C8" s="127"/>
      <c r="D8" s="127"/>
      <c r="E8" s="127"/>
      <c r="F8" s="127"/>
      <c r="G8" s="157"/>
      <c r="H8" s="127"/>
      <c r="I8" s="157"/>
      <c r="J8" s="158"/>
      <c r="K8" s="247" t="s">
        <v>952</v>
      </c>
      <c r="L8" s="248"/>
      <c r="M8" s="248"/>
      <c r="N8" s="249"/>
      <c r="O8" s="159" t="s">
        <v>947</v>
      </c>
    </row>
    <row r="9" spans="1:15" ht="12.75">
      <c r="A9" s="160"/>
      <c r="B9" s="156"/>
      <c r="C9" s="156"/>
      <c r="D9" s="156"/>
      <c r="E9" s="156"/>
      <c r="F9" s="156"/>
      <c r="G9" s="161"/>
      <c r="H9" s="156"/>
      <c r="I9" s="161"/>
      <c r="J9" s="162" t="s">
        <v>81</v>
      </c>
      <c r="K9" s="158" t="s">
        <v>951</v>
      </c>
      <c r="L9" s="158" t="s">
        <v>67</v>
      </c>
      <c r="M9" s="158" t="s">
        <v>67</v>
      </c>
      <c r="N9" s="163" t="s">
        <v>81</v>
      </c>
      <c r="O9" s="159" t="s">
        <v>950</v>
      </c>
    </row>
    <row r="10" spans="1:15" ht="12.75">
      <c r="A10" s="160"/>
      <c r="B10" s="164" t="s">
        <v>910</v>
      </c>
      <c r="C10" s="164"/>
      <c r="D10" s="164"/>
      <c r="E10" s="164"/>
      <c r="F10" s="164"/>
      <c r="G10" s="143"/>
      <c r="H10" s="164" t="s">
        <v>921</v>
      </c>
      <c r="I10" s="165"/>
      <c r="J10" s="162" t="s">
        <v>949</v>
      </c>
      <c r="K10" s="162" t="s">
        <v>948</v>
      </c>
      <c r="L10" s="162" t="s">
        <v>947</v>
      </c>
      <c r="M10" s="162" t="s">
        <v>947</v>
      </c>
      <c r="N10" s="166" t="s">
        <v>946</v>
      </c>
      <c r="O10" s="159" t="s">
        <v>945</v>
      </c>
    </row>
    <row r="11" spans="1:15" ht="12.75">
      <c r="A11" s="167"/>
      <c r="B11" s="46">
        <v>1</v>
      </c>
      <c r="C11" s="46">
        <v>2</v>
      </c>
      <c r="D11" s="46">
        <v>3</v>
      </c>
      <c r="E11" s="46">
        <v>4</v>
      </c>
      <c r="F11" s="46">
        <v>5</v>
      </c>
      <c r="G11" s="151">
        <v>6</v>
      </c>
      <c r="H11" s="46">
        <v>1</v>
      </c>
      <c r="I11" s="128">
        <v>2</v>
      </c>
      <c r="J11" s="168" t="s">
        <v>944</v>
      </c>
      <c r="K11" s="168" t="s">
        <v>943</v>
      </c>
      <c r="L11" s="168" t="s">
        <v>942</v>
      </c>
      <c r="M11" s="168" t="s">
        <v>941</v>
      </c>
      <c r="N11" s="169" t="s">
        <v>940</v>
      </c>
      <c r="O11" s="170" t="s">
        <v>939</v>
      </c>
    </row>
    <row r="12" spans="1:15" ht="12.75">
      <c r="A12" s="45" t="s">
        <v>908</v>
      </c>
      <c r="B12" s="26">
        <f>SUM(B14:B32)</f>
        <v>4253002.715</v>
      </c>
      <c r="C12" s="26">
        <f aca="true" t="shared" si="0" ref="C12:J12">SUM(C14:C32)</f>
        <v>1675687.554</v>
      </c>
      <c r="D12" s="26">
        <f t="shared" si="0"/>
        <v>2142180.88</v>
      </c>
      <c r="E12" s="26">
        <f t="shared" si="0"/>
        <v>888547.439</v>
      </c>
      <c r="F12" s="26">
        <f t="shared" si="0"/>
        <v>586710.0539999999</v>
      </c>
      <c r="G12" s="27">
        <f t="shared" si="0"/>
        <v>420001.1649999999</v>
      </c>
      <c r="H12" s="26">
        <f t="shared" si="0"/>
        <v>4408286.072000001</v>
      </c>
      <c r="I12" s="27">
        <f>SUM(I14:I32)</f>
        <v>309466.50200000004</v>
      </c>
      <c r="J12" s="26">
        <f t="shared" si="0"/>
        <v>14754813.855999999</v>
      </c>
      <c r="K12" s="186">
        <f>SUM('Appropriations Data'!T7:T602)</f>
        <v>2379838.7629999993</v>
      </c>
      <c r="L12" s="186">
        <f>SUM('Appropriations Data'!U7:U602)</f>
        <v>702956.943</v>
      </c>
      <c r="M12" s="186">
        <v>2531778.8479999998</v>
      </c>
      <c r="N12" s="27">
        <f>SUM(J12:M12)</f>
        <v>20369388.41</v>
      </c>
      <c r="O12" s="60">
        <f>(J12/N12)*100</f>
        <v>72.43621437723863</v>
      </c>
    </row>
    <row r="13" spans="2:15" ht="12.75">
      <c r="B13" s="26"/>
      <c r="C13" s="26"/>
      <c r="D13" s="26"/>
      <c r="E13" s="26"/>
      <c r="F13" s="26"/>
      <c r="G13" s="27"/>
      <c r="H13" s="26"/>
      <c r="I13" s="27"/>
      <c r="J13" s="26"/>
      <c r="K13" s="187"/>
      <c r="L13" s="26"/>
      <c r="M13" s="187"/>
      <c r="N13" s="27"/>
      <c r="O13" s="61"/>
    </row>
    <row r="14" spans="1:17" ht="12.75">
      <c r="A14" s="45" t="s">
        <v>907</v>
      </c>
      <c r="B14" s="26">
        <f>SUM('Appropriations Data'!F7:F9)/1000</f>
        <v>257301.152</v>
      </c>
      <c r="C14" s="26">
        <f>+'Appropriations Data'!F10/1000</f>
        <v>32052.326</v>
      </c>
      <c r="D14" s="26">
        <f>SUM('Appropriations Data'!F11:F13)/1000</f>
        <v>81162.35</v>
      </c>
      <c r="E14" s="26">
        <f>SUM('Appropriations Data'!F14:F17)/1000</f>
        <v>70962.147</v>
      </c>
      <c r="F14" s="26">
        <f>SUM('Appropriations Data'!F18:F21)/1000</f>
        <v>46806.425</v>
      </c>
      <c r="G14" s="27">
        <f>+'Appropriations Data'!F22/1000</f>
        <v>7885.731</v>
      </c>
      <c r="H14" s="188">
        <f>SUM('Appropriations Data'!F23:F45)/1000+SUM('Appropriations Data'!H23:H45)/1000</f>
        <v>171197.447</v>
      </c>
      <c r="I14" s="27">
        <f>SUM('Appropriations Data'!F46:F55)/1000+SUM('Appropriations Data'!H46:H55)/1000</f>
        <v>34983.636</v>
      </c>
      <c r="J14" s="26">
        <f>SUM('Appropriations Data'!F7:F55)/1000+SUM('Appropriations Data'!H7:H55)/1000</f>
        <v>702351.214</v>
      </c>
      <c r="K14" s="187">
        <f>SUM('Appropriations Data'!T7:T55)</f>
        <v>207135.289</v>
      </c>
      <c r="L14" s="187">
        <f>SUM('Appropriations Data'!U7:U55)</f>
        <v>48433</v>
      </c>
      <c r="M14" s="187">
        <v>121978.654</v>
      </c>
      <c r="N14" s="27">
        <f>SUM(J14:M14)</f>
        <v>1079898.1570000001</v>
      </c>
      <c r="O14" s="60">
        <f>(J14/N14)*100</f>
        <v>65.03865289956227</v>
      </c>
      <c r="Q14" s="58"/>
    </row>
    <row r="15" spans="1:17" ht="12.75">
      <c r="A15" s="45" t="s">
        <v>906</v>
      </c>
      <c r="B15" s="26">
        <f>+'Appropriations Data'!F56/1000</f>
        <v>86320.542</v>
      </c>
      <c r="C15" s="26"/>
      <c r="D15" s="26">
        <f>SUM('Appropriations Data'!F57:F59)/1000</f>
        <v>122659.348</v>
      </c>
      <c r="E15" s="26"/>
      <c r="F15" s="26">
        <f>SUM('Appropriations Data'!F60:F62)/1000</f>
        <v>44828.549</v>
      </c>
      <c r="G15" s="27">
        <f>SUM('Appropriations Data'!F63:F64)/1000</f>
        <v>27442.251</v>
      </c>
      <c r="H15" s="188">
        <f>SUM('Appropriations Data'!F65:F86)/1000+SUM('Appropriations Data'!H65:H86)/1000</f>
        <v>119839.621</v>
      </c>
      <c r="I15" s="27"/>
      <c r="J15" s="26">
        <f>SUM('Appropriations Data'!F56:F87)/1000+SUM('Appropriations Data'!H56:H87)/1000</f>
        <v>401090.311</v>
      </c>
      <c r="K15" s="187">
        <f>SUM('Appropriations Data'!T56:T87)</f>
        <v>68310.722</v>
      </c>
      <c r="L15" s="187">
        <f>IF(SUM('Appropriations Data'!U56:U87)=0,"")</f>
      </c>
      <c r="M15" s="187">
        <v>90500.2</v>
      </c>
      <c r="N15" s="27">
        <f>SUM(J15:M15)</f>
        <v>559901.233</v>
      </c>
      <c r="O15" s="60">
        <f>(J15/N15)*100</f>
        <v>71.63590422027166</v>
      </c>
      <c r="Q15" s="58"/>
    </row>
    <row r="16" spans="1:17" ht="12.75">
      <c r="A16" s="45" t="s">
        <v>905</v>
      </c>
      <c r="B16" s="26">
        <f>SUM('Appropriations Data'!F88:F90)/1000</f>
        <v>707980.723</v>
      </c>
      <c r="C16" s="26">
        <f>SUM('Appropriations Data'!F91:F93)/1000</f>
        <v>404131.375</v>
      </c>
      <c r="D16" s="26">
        <f>SUM('Appropriations Data'!F94:F96)/1000</f>
        <v>181790.659</v>
      </c>
      <c r="E16" s="26"/>
      <c r="F16" s="26">
        <f>+'Appropriations Data'!F97/1000</f>
        <v>29517.038</v>
      </c>
      <c r="G16" s="27"/>
      <c r="H16" s="188">
        <f>SUM('Appropriations Data'!F98:F125)/1000+SUM('Appropriations Data'!H98:H125)/1000</f>
        <v>767638.438</v>
      </c>
      <c r="I16" s="27"/>
      <c r="J16" s="26">
        <f>SUM('Appropriations Data'!F88:F125)/1000+SUM('Appropriations Data'!H88:H125)/1000</f>
        <v>2091058.233</v>
      </c>
      <c r="K16" s="187">
        <f>SUM('Appropriations Data'!T88:T125)</f>
        <v>135295.71000000002</v>
      </c>
      <c r="L16" s="187">
        <f>IF(SUM('Appropriations Data'!U88:U125)=0,"")</f>
      </c>
      <c r="M16" s="187">
        <v>185379.259</v>
      </c>
      <c r="N16" s="27">
        <f>SUM(J16:M16)</f>
        <v>2411733.202</v>
      </c>
      <c r="O16" s="60">
        <f>(J16/N16)*100</f>
        <v>86.70354711151006</v>
      </c>
      <c r="Q16" s="58"/>
    </row>
    <row r="17" spans="2:17" ht="12.75">
      <c r="B17" s="26"/>
      <c r="C17" s="26"/>
      <c r="D17" s="26"/>
      <c r="E17" s="26"/>
      <c r="F17" s="26"/>
      <c r="G17" s="27"/>
      <c r="H17" s="188"/>
      <c r="I17" s="27"/>
      <c r="J17" s="26"/>
      <c r="K17" s="187"/>
      <c r="L17" s="26"/>
      <c r="M17" s="187"/>
      <c r="N17" s="27"/>
      <c r="O17" s="60"/>
      <c r="Q17" s="58"/>
    </row>
    <row r="18" spans="1:17" ht="12.75">
      <c r="A18" s="45" t="s">
        <v>904</v>
      </c>
      <c r="B18" s="26">
        <f>SUM('Appropriations Data'!F126:F127)/1000</f>
        <v>452241.571</v>
      </c>
      <c r="C18" s="26">
        <f>+'Appropriations Data'!F128/1000</f>
        <v>141271.182</v>
      </c>
      <c r="D18" s="26">
        <f>SUM('Appropriations Data'!F129:F129)/1000</f>
        <v>67481.849</v>
      </c>
      <c r="E18" s="26">
        <f>SUM('Appropriations Data'!F130:F133)/1000</f>
        <v>120849.155</v>
      </c>
      <c r="F18" s="26">
        <f>SUM('Appropriations Data'!F134:F139)/1000</f>
        <v>140765.963</v>
      </c>
      <c r="G18" s="27">
        <f>SUM('Appropriations Data'!F140:F142)/1000</f>
        <v>57670.993</v>
      </c>
      <c r="H18" s="188">
        <f>SUM('Appropriations Data'!F143:F157)/1000+SUM('Appropriations Data'!H143:H157)/1000</f>
        <v>157246.443</v>
      </c>
      <c r="I18" s="27">
        <f>SUM('Appropriations Data'!F158:F191)/1000+SUM('Appropriations Data'!H158:H191)/1000</f>
        <v>181908.416</v>
      </c>
      <c r="J18" s="26">
        <f>SUM('Appropriations Data'!F126:F193)/1000+SUM('Appropriations Data'!H126:H193)/1000</f>
        <v>1339040.4</v>
      </c>
      <c r="K18" s="187">
        <f>SUM('Appropriations Data'!T126:T193)</f>
        <v>96718.438</v>
      </c>
      <c r="L18" s="187">
        <f>SUM('Appropriations Data'!U126:U193)</f>
        <v>158147.506</v>
      </c>
      <c r="M18" s="187">
        <v>42641.548</v>
      </c>
      <c r="N18" s="27">
        <f>SUM(J18:M18)</f>
        <v>1636547.892</v>
      </c>
      <c r="O18" s="60">
        <f>(J18/N18)*100</f>
        <v>81.82103356374003</v>
      </c>
      <c r="Q18" s="58"/>
    </row>
    <row r="19" spans="1:17" ht="12.75">
      <c r="A19" s="45" t="s">
        <v>903</v>
      </c>
      <c r="B19" s="26">
        <f>+'Appropriations Data'!F194/1000</f>
        <v>93700.4</v>
      </c>
      <c r="C19" s="26">
        <f>+'Appropriations Data'!F195/1000</f>
        <v>73184.3</v>
      </c>
      <c r="D19" s="26">
        <f>SUM('Appropriations Data'!F196:F198)/1000</f>
        <v>154173.7</v>
      </c>
      <c r="E19" s="26">
        <f>+'Appropriations Data'!F199/1000</f>
        <v>33727.5</v>
      </c>
      <c r="F19" s="26">
        <f>+'Appropriations Data'!F200/1000</f>
        <v>28848.5</v>
      </c>
      <c r="G19" s="27">
        <f>+'Appropriations Data'!F201/1000</f>
        <v>17026.5</v>
      </c>
      <c r="H19" s="188">
        <f>SUM('Appropriations Data'!F202:F203)/1000+SUM('Appropriations Data'!H202:H203)/1000</f>
        <v>89725.9</v>
      </c>
      <c r="I19" s="198">
        <f>+'Appropriations Data'!F204/1000+'Appropriations Data'!H204/1000</f>
        <v>59764.8</v>
      </c>
      <c r="J19" s="26">
        <f>SUM('Appropriations Data'!F194:F204)/1000+SUM('Appropriations Data'!H194:H204)/1000</f>
        <v>550151.6</v>
      </c>
      <c r="K19" s="187">
        <f>SUM('Appropriations Data'!T194:T204)</f>
        <v>153921.7</v>
      </c>
      <c r="L19" s="187">
        <f>SUM('Appropriations Data'!U194:U204)</f>
        <v>98567.6</v>
      </c>
      <c r="M19" s="187">
        <v>296934.9</v>
      </c>
      <c r="N19" s="27">
        <f>SUM(J19:M19)</f>
        <v>1099575.8</v>
      </c>
      <c r="O19" s="60">
        <f>(J19/N19)*100</f>
        <v>50.033076391823094</v>
      </c>
      <c r="Q19" s="58"/>
    </row>
    <row r="20" spans="1:17" ht="12.75">
      <c r="A20" s="45" t="s">
        <v>902</v>
      </c>
      <c r="B20" s="26">
        <f>+'Appropriations Data'!F205/1000</f>
        <v>122053.656</v>
      </c>
      <c r="C20" s="26">
        <f>SUM('Appropriations Data'!F206:F207)/1000</f>
        <v>92596.593</v>
      </c>
      <c r="D20" s="26">
        <f>SUM('Appropriations Data'!F208:F210)/1000</f>
        <v>113603.534</v>
      </c>
      <c r="E20" s="26">
        <f>SUM('Appropriations Data'!F211:F214)/1000</f>
        <v>105539.485</v>
      </c>
      <c r="F20" s="26">
        <f>SUM('Appropriations Data'!F215:F217)/1000</f>
        <v>43062.216</v>
      </c>
      <c r="G20" s="27"/>
      <c r="H20" s="188">
        <f>SUM('Appropriations Data'!F218:F223)/1000+SUM('Appropriations Data'!H218:H223)/1000</f>
        <v>52979.538</v>
      </c>
      <c r="I20" s="27"/>
      <c r="J20" s="189">
        <f>SUM('Appropriations Data'!F205:F269)/1000+SUM('Appropriations Data'!H205:H269)/1000</f>
        <v>534902.63</v>
      </c>
      <c r="K20" s="187">
        <f>SUM('Appropriations Data'!T205:T269)</f>
        <v>0</v>
      </c>
      <c r="L20" s="187">
        <f>IF(SUM('Appropriations Data'!U205:U269)=0,"")</f>
      </c>
      <c r="M20" s="187">
        <v>131174.057</v>
      </c>
      <c r="N20" s="27">
        <f>SUM(J20:M20)</f>
        <v>666076.687</v>
      </c>
      <c r="O20" s="60">
        <f>(J20/N20)*100</f>
        <v>80.30646327064738</v>
      </c>
      <c r="Q20" s="58"/>
    </row>
    <row r="21" spans="2:17" ht="12.75">
      <c r="B21" s="26"/>
      <c r="C21" s="26"/>
      <c r="D21" s="26"/>
      <c r="E21" s="26"/>
      <c r="F21" s="26"/>
      <c r="G21" s="27"/>
      <c r="H21" s="188"/>
      <c r="I21" s="27"/>
      <c r="J21" s="190"/>
      <c r="K21" s="187"/>
      <c r="L21" s="26"/>
      <c r="M21" s="187"/>
      <c r="N21" s="27"/>
      <c r="O21" s="60"/>
      <c r="Q21" s="58"/>
    </row>
    <row r="22" spans="1:17" ht="12.75">
      <c r="A22" s="45" t="s">
        <v>901</v>
      </c>
      <c r="B22" s="26">
        <f>+'Appropriations Data'!F270/1000</f>
        <v>247063.177</v>
      </c>
      <c r="C22" s="26">
        <f>+'Appropriations Data'!F271/1000</f>
        <v>50959.728</v>
      </c>
      <c r="D22" s="26">
        <f>+'Appropriations Data'!F272/1000</f>
        <v>51263.346</v>
      </c>
      <c r="E22" s="26">
        <f>SUM('Appropriations Data'!F273:F278)/1000</f>
        <v>137740.787</v>
      </c>
      <c r="F22" s="26">
        <f>+'Appropriations Data'!F279/1000</f>
        <v>14495.364</v>
      </c>
      <c r="G22" s="27">
        <f>+'Appropriations Data'!F280/1000</f>
        <v>12358.936</v>
      </c>
      <c r="H22" s="188">
        <f>(SUM('Appropriations Data'!F281:F299)/1000)+(SUM('Appropriations Data'!H281:H299)/1000)</f>
        <v>305085.275</v>
      </c>
      <c r="I22" s="27"/>
      <c r="J22" s="190">
        <f>SUM('Appropriations Data'!F270:F301)/1000+SUM('Appropriations Data'!H270:H301)/1000</f>
        <v>826340.196</v>
      </c>
      <c r="K22" s="187">
        <f>SUM('Appropriations Data'!T270:T301)</f>
        <v>116361.939</v>
      </c>
      <c r="L22" s="187">
        <f>11784.098+14384.098</f>
        <v>26168.196</v>
      </c>
      <c r="M22" s="187">
        <v>205285.6</v>
      </c>
      <c r="N22" s="27">
        <f>SUM(J22:M22)</f>
        <v>1174155.931</v>
      </c>
      <c r="O22" s="60">
        <f>(J22/N22)*100</f>
        <v>70.37738124749974</v>
      </c>
      <c r="Q22" s="58"/>
    </row>
    <row r="23" spans="1:17" ht="12.75">
      <c r="A23" s="45" t="s">
        <v>900</v>
      </c>
      <c r="B23" s="26">
        <f>+'Appropriations Data'!F302/1000</f>
        <v>75503.313</v>
      </c>
      <c r="C23" s="26">
        <f>SUM('Appropriations Data'!F303:F304)/1000</f>
        <v>129556.655</v>
      </c>
      <c r="D23" s="26">
        <f>+'Appropriations Data'!F305/1000</f>
        <v>35290.809</v>
      </c>
      <c r="E23" s="26"/>
      <c r="F23" s="26">
        <f>SUM('Appropriations Data'!F306:F308)/1000</f>
        <v>51884.833</v>
      </c>
      <c r="G23" s="27">
        <f>+'Appropriations Data'!F309/1000</f>
        <v>12463.391</v>
      </c>
      <c r="H23" s="188">
        <f>SUM('Appropriations Data'!F310:F324)/1000+SUM('Appropriations Data'!H310:H324)/1000</f>
        <v>190054.91600000003</v>
      </c>
      <c r="I23" s="27"/>
      <c r="J23" s="190">
        <f>SUM('Appropriations Data'!F302:F325)/1000+SUM('Appropriations Data'!H302:H325)/1000</f>
        <v>494753.917</v>
      </c>
      <c r="K23" s="187">
        <f>SUM('Appropriations Data'!T302:T325)</f>
        <v>143174.861</v>
      </c>
      <c r="L23" s="187">
        <f>SUM('Appropriations Data'!U302:U325)</f>
        <v>64532.115000000005</v>
      </c>
      <c r="M23" s="187">
        <v>77176.148</v>
      </c>
      <c r="N23" s="27">
        <f>SUM(J23:M23)</f>
        <v>779637.0410000001</v>
      </c>
      <c r="O23" s="60">
        <f>(J23/N23)*100</f>
        <v>63.45951910717387</v>
      </c>
      <c r="Q23" s="58"/>
    </row>
    <row r="24" spans="1:17" ht="12.75">
      <c r="A24" s="45" t="s">
        <v>899</v>
      </c>
      <c r="B24" s="26">
        <f>SUM('Appropriations Data'!F326:F327)/1000</f>
        <v>393551.75</v>
      </c>
      <c r="C24" s="26">
        <f>+'Appropriations Data'!F328/1000</f>
        <v>81260.197</v>
      </c>
      <c r="D24" s="26">
        <f>SUM('Appropriations Data'!F329:F334)/1000</f>
        <v>405842.997</v>
      </c>
      <c r="E24" s="26">
        <f>SUM('Appropriations Data'!F335:F336)/1000</f>
        <v>77716.899</v>
      </c>
      <c r="F24" s="26">
        <f>+'Appropriations Data'!F337/1000</f>
        <v>21768.156</v>
      </c>
      <c r="G24" s="27">
        <f>SUM('Appropriations Data'!F338:F340)/1000</f>
        <v>65640.966</v>
      </c>
      <c r="H24" s="188">
        <f>SUM('Appropriations Data'!F341:F341)/1000+SUM('Appropriations Data'!H341:H341)/1000</f>
        <v>528452.19</v>
      </c>
      <c r="I24" s="27"/>
      <c r="J24" s="190">
        <f>SUM('Appropriations Data'!F326:F342)/1000+SUM('Appropriations Data'!H326:H342)/1000</f>
        <v>1588179.821</v>
      </c>
      <c r="K24" s="187">
        <f>SUM('Appropriations Data'!T326:T342)</f>
        <v>216597.094</v>
      </c>
      <c r="L24" s="187">
        <f>IF(SUM('Appropriations Data'!U326:U342)=0,"")</f>
      </c>
      <c r="M24" s="187">
        <v>456450.5</v>
      </c>
      <c r="N24" s="27">
        <f>SUM(J24:M24)</f>
        <v>2261227.415</v>
      </c>
      <c r="O24" s="60">
        <f>(J24/N24)*100</f>
        <v>70.23529833685481</v>
      </c>
      <c r="Q24" s="58"/>
    </row>
    <row r="25" spans="2:17" ht="12.75">
      <c r="B25" s="26"/>
      <c r="C25" s="26"/>
      <c r="D25" s="26"/>
      <c r="E25" s="26"/>
      <c r="F25" s="26"/>
      <c r="G25" s="27"/>
      <c r="H25" s="188"/>
      <c r="I25" s="27"/>
      <c r="J25" s="190"/>
      <c r="K25" s="187"/>
      <c r="L25" s="26"/>
      <c r="M25" s="187"/>
      <c r="N25" s="27"/>
      <c r="O25" s="60"/>
      <c r="Q25" s="58"/>
    </row>
    <row r="26" spans="1:17" ht="12.75">
      <c r="A26" s="45" t="s">
        <v>898</v>
      </c>
      <c r="B26" s="26">
        <f>SUM('Appropriations Data'!F343:F344)/1000</f>
        <v>220339.805</v>
      </c>
      <c r="C26" s="26"/>
      <c r="D26" s="26">
        <f>+'Appropriations Data'!F345/1000</f>
        <v>41370.248</v>
      </c>
      <c r="E26" s="26">
        <f>SUM('Appropriations Data'!F346:F347)/1000</f>
        <v>49005.399</v>
      </c>
      <c r="F26" s="26">
        <f>SUM('Appropriations Data'!F348:F351)/1000</f>
        <v>55799.107</v>
      </c>
      <c r="G26" s="27">
        <f>SUM('Appropriations Data'!F352:F354)/1000</f>
        <v>24607.697</v>
      </c>
      <c r="H26" s="188">
        <f>SUM('Appropriations Data'!F355:F369)/1000+SUM('Appropriations Data'!H355:H369)/1000</f>
        <v>158223.042</v>
      </c>
      <c r="I26" s="27"/>
      <c r="J26" s="190">
        <f>SUM('Appropriations Data'!F343:F373)/1000+SUM('Appropriations Data'!H343:H373)/1000</f>
        <v>554293.4</v>
      </c>
      <c r="K26" s="187">
        <f>SUM('Appropriations Data'!T343:T373)</f>
        <v>94562.332</v>
      </c>
      <c r="L26" s="187">
        <f>IF(SUM('Appropriations Data'!U343:U373)=0,"")</f>
      </c>
      <c r="M26" s="187">
        <v>101219.51</v>
      </c>
      <c r="N26" s="27">
        <f>SUM(J26:M26)</f>
        <v>750075.2420000001</v>
      </c>
      <c r="O26" s="60">
        <f>(J26/N26)*100</f>
        <v>73.8983729848265</v>
      </c>
      <c r="Q26" s="58"/>
    </row>
    <row r="27" spans="1:17" ht="12.75">
      <c r="A27" s="45" t="s">
        <v>897</v>
      </c>
      <c r="B27" s="26">
        <f>+'Appropriations Data'!F374/1000</f>
        <v>126009.026</v>
      </c>
      <c r="C27" s="26">
        <f>+'Appropriations Data'!F375/1000</f>
        <v>97747.642</v>
      </c>
      <c r="D27" s="26">
        <f>+'Appropriations Data'!F376/1000</f>
        <v>21854.944</v>
      </c>
      <c r="E27" s="26">
        <f>SUM('Appropriations Data'!F377:F378)/1000</f>
        <v>43978.35</v>
      </c>
      <c r="F27" s="26">
        <f>SUM('Appropriations Data'!F379:F380)/1000</f>
        <v>37549.691</v>
      </c>
      <c r="G27" s="27">
        <f>SUM('Appropriations Data'!F381:F384)/1000</f>
        <v>44269.518</v>
      </c>
      <c r="H27" s="188">
        <f>SUM('Appropriations Data'!F385:F405)/1000+SUM('Appropriations Data'!H385:H405)/1000</f>
        <v>185578.561</v>
      </c>
      <c r="I27" s="27"/>
      <c r="J27" s="190">
        <f>SUM('Appropriations Data'!F374:F406)/1000+SUM('Appropriations Data'!H374:H406)/1000</f>
        <v>563877.2019999999</v>
      </c>
      <c r="K27" s="187">
        <f>SUM('Appropriations Data'!T374:T406)</f>
        <v>107456.099</v>
      </c>
      <c r="L27" s="187">
        <f>SUM('Appropriations Data'!U374:U406)</f>
        <v>45763.324</v>
      </c>
      <c r="M27" s="187">
        <v>189533.618</v>
      </c>
      <c r="N27" s="27">
        <f>SUM(J27:M27)</f>
        <v>906630.243</v>
      </c>
      <c r="O27" s="60">
        <f>(J27/N27)*100</f>
        <v>62.194837019130844</v>
      </c>
      <c r="Q27" s="58"/>
    </row>
    <row r="28" spans="1:17" ht="12.75">
      <c r="A28" s="45" t="s">
        <v>896</v>
      </c>
      <c r="B28" s="26">
        <f>+'Appropriations Data'!F407/1000</f>
        <v>157557.4</v>
      </c>
      <c r="C28" s="26">
        <f>+'Appropriations Data'!F408/1000</f>
        <v>97746.354</v>
      </c>
      <c r="D28" s="26">
        <f>SUM('Appropriations Data'!F409:F411)/1000</f>
        <v>155528.181</v>
      </c>
      <c r="E28" s="26">
        <f>SUM('Appropriations Data'!F412:F414)/1000</f>
        <v>108102.058</v>
      </c>
      <c r="F28" s="26">
        <f>+'Appropriations Data'!F415/1000</f>
        <v>26275.304</v>
      </c>
      <c r="G28" s="27"/>
      <c r="H28" s="188">
        <f>SUM('Appropriations Data'!F416:F429)/1000+SUM('Appropriations Data'!H416:H429)/1000</f>
        <v>174892.7</v>
      </c>
      <c r="I28" s="27">
        <f>SUM('Appropriations Data'!F430:F456)/1000+SUM('Appropriations Data'!H430:H456)/1000</f>
        <v>32809.65</v>
      </c>
      <c r="J28" s="190">
        <f>SUM('Appropriations Data'!F407:F459)/1000+SUM('Appropriations Data'!H407:H459)/1000</f>
        <v>752911.647</v>
      </c>
      <c r="K28" s="187">
        <f>SUM('Appropriations Data'!T407:T459)</f>
        <v>76315.7</v>
      </c>
      <c r="L28" s="187">
        <f>SUM('Appropriations Data'!U407:U459)</f>
        <v>48640.6</v>
      </c>
      <c r="M28" s="187">
        <v>80494.2</v>
      </c>
      <c r="N28" s="27">
        <f>SUM(J28:M28)</f>
        <v>958362.1469999999</v>
      </c>
      <c r="O28" s="60">
        <f>(J28/N28)*100</f>
        <v>78.56233151078327</v>
      </c>
      <c r="Q28" s="58"/>
    </row>
    <row r="29" spans="2:17" ht="12.75">
      <c r="B29" s="26"/>
      <c r="C29" s="26"/>
      <c r="D29" s="26"/>
      <c r="E29" s="26"/>
      <c r="F29" s="26"/>
      <c r="G29" s="27"/>
      <c r="H29" s="188"/>
      <c r="I29" s="27"/>
      <c r="J29" s="190"/>
      <c r="K29" s="187"/>
      <c r="L29" s="26"/>
      <c r="M29" s="187"/>
      <c r="N29" s="27"/>
      <c r="O29" s="60"/>
      <c r="Q29" s="58"/>
    </row>
    <row r="30" spans="1:17" ht="12.75">
      <c r="A30" s="45" t="s">
        <v>895</v>
      </c>
      <c r="B30" s="26">
        <f>SUM('Appropriations Data'!F460:F464)/1000</f>
        <v>965339.897</v>
      </c>
      <c r="C30" s="26">
        <f>SUM('Appropriations Data'!F465:F467)/1000</f>
        <v>173561.474</v>
      </c>
      <c r="D30" s="26">
        <f>SUM('Appropriations Data'!F468:F483)/1000</f>
        <v>584844.685</v>
      </c>
      <c r="E30" s="26">
        <f>SUM('Appropriations Data'!F484:F488)/1000</f>
        <v>91265.538</v>
      </c>
      <c r="F30" s="26">
        <f>SUM('Appropriations Data'!F489:F492)/1000</f>
        <v>31183.061</v>
      </c>
      <c r="G30" s="27">
        <f>SUM('Appropriations Data'!F493:F494)/1000</f>
        <v>27830.432</v>
      </c>
      <c r="H30" s="188">
        <f>SUM('Appropriations Data'!F495:F562)/1000+SUM('Appropriations Data'!H495:H562)/1000</f>
        <v>1240899.617</v>
      </c>
      <c r="I30" s="27"/>
      <c r="J30" s="190">
        <f>SUM('Appropriations Data'!F460:F570)/1000+SUM('Appropriations Data'!H460:H570)/1000</f>
        <v>3114924.704</v>
      </c>
      <c r="K30" s="187">
        <f>SUM('Appropriations Data'!T460:T570)</f>
        <v>820497.396</v>
      </c>
      <c r="L30" s="187">
        <f>SUM('Appropriations Data'!U460:U570)</f>
        <v>117738.291</v>
      </c>
      <c r="M30" s="187">
        <v>360334.357</v>
      </c>
      <c r="N30" s="27">
        <f>SUM(J30:M30)</f>
        <v>4413494.748</v>
      </c>
      <c r="O30" s="60">
        <f>(J30/N30)*100</f>
        <v>70.57728357808844</v>
      </c>
      <c r="Q30" s="58"/>
    </row>
    <row r="31" spans="1:17" ht="12.75">
      <c r="A31" s="45" t="s">
        <v>894</v>
      </c>
      <c r="B31" s="26">
        <f>SUM('Appropriations Data'!F571:F572)/1000</f>
        <v>260508.525</v>
      </c>
      <c r="C31" s="26">
        <f>SUM('Appropriations Data'!F573:F576)/1000</f>
        <v>301619.728</v>
      </c>
      <c r="D31" s="26">
        <f>SUM('Appropriations Data'!F577:F578)/1000</f>
        <v>82321.369</v>
      </c>
      <c r="E31" s="26">
        <f>SUM('Appropriations Data'!F579:F580)/1000</f>
        <v>49660.121</v>
      </c>
      <c r="F31" s="26">
        <f>+'Appropriations Data'!F581/1000</f>
        <v>13925.847</v>
      </c>
      <c r="G31" s="27">
        <f>SUM('Appropriations Data'!F582:F584)/1000</f>
        <v>39343.641</v>
      </c>
      <c r="H31" s="188">
        <f>SUM('Appropriations Data'!F585:F586)/1000+SUM('Appropriations Data'!H585:H586)/1000</f>
        <v>244266.513</v>
      </c>
      <c r="I31" s="27"/>
      <c r="J31" s="190">
        <f>SUM('Appropriations Data'!F571:F587)/1000+SUM('Appropriations Data'!H571:H587)/1000</f>
        <v>1004746.962</v>
      </c>
      <c r="K31" s="187">
        <f>SUM('Appropriations Data'!T571:T587)</f>
        <v>59103.135</v>
      </c>
      <c r="L31" s="187">
        <f>SUM('Appropriations Data'!U571:U587)</f>
        <v>66100.429</v>
      </c>
      <c r="M31" s="187">
        <v>169579.613</v>
      </c>
      <c r="N31" s="27">
        <f>SUM(J31:M31)</f>
        <v>1299530.139</v>
      </c>
      <c r="O31" s="60">
        <f>(J31/N31)*100</f>
        <v>77.316172349274</v>
      </c>
      <c r="Q31" s="58"/>
    </row>
    <row r="32" spans="1:17" ht="12.75">
      <c r="A32" s="44" t="s">
        <v>893</v>
      </c>
      <c r="B32" s="23">
        <f>+'Appropriations Data'!F588/1000</f>
        <v>87531.778</v>
      </c>
      <c r="C32" s="23"/>
      <c r="D32" s="23">
        <f>+'Appropriations Data'!F589/1000</f>
        <v>42992.861</v>
      </c>
      <c r="E32" s="23"/>
      <c r="F32" s="23"/>
      <c r="G32" s="24">
        <f>SUM('Appropriations Data'!F590:F597)/1000</f>
        <v>83461.109</v>
      </c>
      <c r="H32" s="191">
        <f>SUM('Appropriations Data'!F598:F601)/1000+SUM('Appropriations Data'!H598:H601)/1000</f>
        <v>22205.871</v>
      </c>
      <c r="I32" s="24"/>
      <c r="J32" s="192">
        <f>SUM('Appropriations Data'!F588:F602)/1000+SUM('Appropriations Data'!H588:H602)/1000</f>
        <v>236191.619</v>
      </c>
      <c r="K32" s="193">
        <f>SUM('Appropriations Data'!T588:T602)</f>
        <v>84388.348</v>
      </c>
      <c r="L32" s="193">
        <f>SUM('Appropriations Data'!U588:U602)</f>
        <v>28865.161999999997</v>
      </c>
      <c r="M32" s="193">
        <v>23096.684</v>
      </c>
      <c r="N32" s="193">
        <f>SUM(J32:M32)</f>
        <v>372541.813</v>
      </c>
      <c r="O32" s="59">
        <f>(J32/N32)*100</f>
        <v>63.40002940824255</v>
      </c>
      <c r="Q32" s="58"/>
    </row>
    <row r="33" spans="3:9" ht="12.75">
      <c r="C33" s="1"/>
      <c r="D33" s="1"/>
      <c r="E33" s="1"/>
      <c r="F33" s="1"/>
      <c r="G33" s="1"/>
      <c r="H33" s="1"/>
      <c r="I33" s="1"/>
    </row>
    <row r="34" spans="1:16" ht="12.75">
      <c r="A34" s="21" t="s">
        <v>938</v>
      </c>
      <c r="B34" s="21"/>
      <c r="C34" s="21"/>
      <c r="D34" s="21"/>
      <c r="E34" s="21"/>
      <c r="F34" s="21"/>
      <c r="G34" s="21"/>
      <c r="H34" s="21"/>
      <c r="I34" s="21"/>
      <c r="J34" s="21"/>
      <c r="K34" s="21"/>
      <c r="L34" s="21"/>
      <c r="M34" s="21"/>
      <c r="N34" s="21"/>
      <c r="O34" s="57"/>
      <c r="P34" s="21"/>
    </row>
    <row r="35" spans="1:16" ht="12.75">
      <c r="A35" s="21"/>
      <c r="B35" s="21"/>
      <c r="C35" s="21"/>
      <c r="D35" s="21"/>
      <c r="E35" s="21"/>
      <c r="F35" s="21"/>
      <c r="G35" s="21"/>
      <c r="H35" s="21"/>
      <c r="I35" s="21"/>
      <c r="J35" s="21"/>
      <c r="K35" s="21"/>
      <c r="L35" s="21"/>
      <c r="M35" s="21"/>
      <c r="N35" s="21"/>
      <c r="O35" s="57"/>
      <c r="P35" s="21"/>
    </row>
    <row r="36" spans="1:16" ht="12.75">
      <c r="A36" s="21" t="s">
        <v>937</v>
      </c>
      <c r="B36" s="21"/>
      <c r="C36" s="21"/>
      <c r="D36" s="21"/>
      <c r="E36" s="21"/>
      <c r="F36" s="21"/>
      <c r="G36" s="21"/>
      <c r="H36" s="21"/>
      <c r="I36" s="21"/>
      <c r="J36" s="21"/>
      <c r="K36" s="21"/>
      <c r="L36" s="21"/>
      <c r="M36" s="21"/>
      <c r="N36" s="21"/>
      <c r="O36" s="21"/>
      <c r="P36" s="21"/>
    </row>
    <row r="37" spans="1:16" ht="12.75">
      <c r="A37" s="21"/>
      <c r="B37" s="21"/>
      <c r="C37" s="21"/>
      <c r="D37" s="21"/>
      <c r="E37" s="21"/>
      <c r="F37" s="21"/>
      <c r="G37" s="21"/>
      <c r="H37" s="21"/>
      <c r="I37" s="21"/>
      <c r="J37" s="21"/>
      <c r="K37" s="21"/>
      <c r="L37" s="21"/>
      <c r="M37" s="21"/>
      <c r="N37" s="21"/>
      <c r="O37" s="21"/>
      <c r="P37" s="21"/>
    </row>
    <row r="38" spans="1:16" ht="68.25" customHeight="1">
      <c r="A38" s="233" t="s">
        <v>936</v>
      </c>
      <c r="B38" s="233"/>
      <c r="C38" s="233"/>
      <c r="D38" s="233"/>
      <c r="E38" s="233"/>
      <c r="F38" s="233"/>
      <c r="G38" s="233"/>
      <c r="H38" s="233"/>
      <c r="I38" s="233"/>
      <c r="J38" s="233"/>
      <c r="K38" s="233"/>
      <c r="L38" s="233"/>
      <c r="M38" s="233"/>
      <c r="N38" s="233"/>
      <c r="O38" s="246"/>
      <c r="P38" s="21"/>
    </row>
    <row r="39" spans="1:16" ht="12.75">
      <c r="A39" s="21"/>
      <c r="B39" s="21"/>
      <c r="C39" s="21"/>
      <c r="D39" s="21"/>
      <c r="E39" s="21"/>
      <c r="F39" s="21"/>
      <c r="G39" s="21"/>
      <c r="H39" s="21"/>
      <c r="I39" s="21"/>
      <c r="J39" s="21"/>
      <c r="K39" s="21"/>
      <c r="L39" s="21"/>
      <c r="M39" s="21"/>
      <c r="N39" s="21"/>
      <c r="O39" s="21"/>
      <c r="P39" s="21"/>
    </row>
    <row r="40" spans="1:16" ht="12.75">
      <c r="A40" s="21"/>
      <c r="B40" s="21"/>
      <c r="C40" s="21"/>
      <c r="D40" s="21"/>
      <c r="E40" s="21"/>
      <c r="F40" s="21"/>
      <c r="G40" s="21"/>
      <c r="H40" s="21"/>
      <c r="I40" s="21"/>
      <c r="J40" s="21"/>
      <c r="K40" s="21"/>
      <c r="L40" s="21"/>
      <c r="M40" s="21"/>
      <c r="N40" s="21"/>
      <c r="O40" s="21"/>
      <c r="P40" s="21"/>
    </row>
    <row r="41" spans="1:16" ht="12.75">
      <c r="A41" s="21"/>
      <c r="B41" s="21"/>
      <c r="C41" s="21"/>
      <c r="D41" s="21"/>
      <c r="E41" s="21"/>
      <c r="F41" s="21"/>
      <c r="G41" s="21"/>
      <c r="H41" s="21"/>
      <c r="I41" s="21"/>
      <c r="J41" s="21"/>
      <c r="K41" s="21"/>
      <c r="L41" s="21"/>
      <c r="M41" s="21"/>
      <c r="N41" s="21"/>
      <c r="O41" s="21"/>
      <c r="P41" s="21"/>
    </row>
    <row r="42" spans="1:16" ht="12.75">
      <c r="A42" s="21"/>
      <c r="B42" s="21"/>
      <c r="C42" s="21"/>
      <c r="D42" s="21"/>
      <c r="E42" s="21"/>
      <c r="F42" s="21"/>
      <c r="G42" s="21"/>
      <c r="H42" s="21"/>
      <c r="I42" s="21"/>
      <c r="J42" s="21"/>
      <c r="K42" s="21"/>
      <c r="L42" s="21"/>
      <c r="M42" s="21"/>
      <c r="N42" s="21"/>
      <c r="O42" s="21"/>
      <c r="P42" s="21"/>
    </row>
    <row r="43" spans="1:16" ht="12.75">
      <c r="A43" s="21"/>
      <c r="B43" s="21"/>
      <c r="C43" s="21"/>
      <c r="D43" s="21"/>
      <c r="E43" s="21"/>
      <c r="F43" s="21"/>
      <c r="G43" s="21"/>
      <c r="H43" s="21"/>
      <c r="I43" s="21"/>
      <c r="J43" s="21"/>
      <c r="K43" s="21"/>
      <c r="L43" s="21"/>
      <c r="M43" s="21"/>
      <c r="N43" s="21"/>
      <c r="O43" s="21"/>
      <c r="P43" s="21"/>
    </row>
  </sheetData>
  <mergeCells count="8">
    <mergeCell ref="A38:O38"/>
    <mergeCell ref="K8:N8"/>
    <mergeCell ref="A7:J7"/>
    <mergeCell ref="A1:O1"/>
    <mergeCell ref="A2:O2"/>
    <mergeCell ref="A3:O3"/>
    <mergeCell ref="A5:O5"/>
    <mergeCell ref="A4:O4"/>
  </mergeCells>
  <printOptions horizontalCentered="1"/>
  <pageMargins left="0" right="0" top="1" bottom="0" header="0.75" footer="0.5"/>
  <pageSetup horizontalDpi="600" verticalDpi="600" orientation="landscape" scale="92" r:id="rId1"/>
  <headerFooter alignWithMargins="0">
    <oddHeader>&amp;R&amp;"Arial,Regular"&amp;8SREB-State Data Exchange</oddHeader>
    <oddFooter>&amp;C42&amp;R&amp;"Arial,Regular"&amp;8July 2000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jmarks</cp:lastModifiedBy>
  <cp:lastPrinted>2000-07-18T15:03:10Z</cp:lastPrinted>
  <dcterms:created xsi:type="dcterms:W3CDTF">1999-07-27T14:10:48Z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