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 " sheetId="1" r:id="rId1"/>
    <sheet name="Raw Grouped" sheetId="2" r:id="rId2"/>
    <sheet name="Grouped Summary" sheetId="3" r:id="rId3"/>
    <sheet name="Rationales" sheetId="4" r:id="rId4"/>
    <sheet name="Combined Sals" sheetId="5" r:id="rId5"/>
    <sheet name="Unranked Tables" sheetId="6" r:id="rId6"/>
    <sheet name="Graph Data" sheetId="7" r:id="rId7"/>
    <sheet name="Graph 1" sheetId="8" r:id="rId8"/>
    <sheet name="Macros" sheetId="9" r:id="rId9"/>
  </sheets>
  <definedNames>
    <definedName name="\E">'Macros'!$B$2</definedName>
    <definedName name="\F">'Macros'!$F$16:$F$25</definedName>
    <definedName name="\L">'Macros'!$F$4:$F$13</definedName>
    <definedName name="_Fill" hidden="1">'Unranked Tables'!$O$344:$O$358</definedName>
    <definedName name="_Key1" hidden="1">'Database '!$A$5</definedName>
    <definedName name="_Key2" hidden="1">'Database '!$D$5</definedName>
    <definedName name="_Order1" hidden="1">255</definedName>
    <definedName name="_Order2" hidden="1">255</definedName>
    <definedName name="_Sort" hidden="1">'Database '!$A$5:$AB$655</definedName>
    <definedName name="A">'Raw Grouped'!$E$674:$F$674</definedName>
    <definedName name="ARBAC">'Unranked Tables'!$N$309:$N$325</definedName>
    <definedName name="ARDI">'Unranked Tables'!$N$141:$N$157</definedName>
    <definedName name="ARDII">'Unranked Tables'!$N$175:$N$191</definedName>
    <definedName name="ARDIII">'Unranked Tables'!$N$208:$N$224</definedName>
    <definedName name="ARMI">'Unranked Tables'!$N$242:$N$258</definedName>
    <definedName name="ARMII">'Unranked Tables'!$N$275:$N$291</definedName>
    <definedName name="ARTI">'Unranked Tables'!$N$342:$N$358</definedName>
    <definedName name="ARTII">'Unranked Tables'!$N$376:$N$392</definedName>
    <definedName name="BAC">'Unranked Tables'!$L$38:$L$54</definedName>
    <definedName name="BOB">'Unranked Tables'!$L$143:$L$157</definedName>
    <definedName name="BOB10">'Unranked Tables'!$L$311:$L$325</definedName>
    <definedName name="BOB11">'Unranked Tables'!$N$311:$N$325</definedName>
    <definedName name="BOB12">'Unranked Tables'!$L$344:$L$358</definedName>
    <definedName name="BOB13">'Unranked Tables'!$N$344:$N$358</definedName>
    <definedName name="BOB14">'Unranked Tables'!$L$378:$L$392</definedName>
    <definedName name="BOB15">'Unranked Tables'!$N$378:$N$392</definedName>
    <definedName name="BOB2">'Unranked Tables'!$L$177:$L$190</definedName>
    <definedName name="BOB3">'Unranked Tables'!$N$177:$N$191</definedName>
    <definedName name="BOB4">'Unranked Tables'!$L$210:$L$224</definedName>
    <definedName name="BOB5">'Unranked Tables'!$N$210:$N$224</definedName>
    <definedName name="BOB6">'Unranked Tables'!$L$244:$L$258</definedName>
    <definedName name="BOB7">'Unranked Tables'!$N$244:$N$258</definedName>
    <definedName name="BOB8">'Unranked Tables'!$L$277:$L$291</definedName>
    <definedName name="BOB9">'Unranked Tables'!$N$277:$N$291</definedName>
    <definedName name="COMBSALS">'Combined Sals'!$B$1:$V$600</definedName>
    <definedName name="DOCI">'Unranked Tables'!$B$38:$B$54</definedName>
    <definedName name="DOCII">'Unranked Tables'!$D$38:$D$54</definedName>
    <definedName name="DOCIII">'Unranked Tables'!$F$38:$F$54</definedName>
    <definedName name="G_1">'Graph 1'!$A$2:$C$52</definedName>
    <definedName name="MASTI">'Unranked Tables'!$H$38:$H$54</definedName>
    <definedName name="MASTII">'Unranked Tables'!$J$38:$J$54</definedName>
    <definedName name="N_19">'Unranked Tables'!$B$13:$O$22</definedName>
    <definedName name="N_20">'Unranked Tables'!$B$38:$M$54</definedName>
    <definedName name="N_21">'Unranked Tables'!$B$72:$G$88</definedName>
    <definedName name="N_22">'Unranked Tables'!$B$106:$O$122</definedName>
    <definedName name="N_23">'Unranked Tables'!$B$141:$O$157</definedName>
    <definedName name="N_24">'Unranked Tables'!$B$175:$O$191</definedName>
    <definedName name="N_25">'Unranked Tables'!$B$208:$O$224</definedName>
    <definedName name="N_26">'Unranked Tables'!$B$242:$O$258</definedName>
    <definedName name="N_27">'Unranked Tables'!$B$275:$O$291</definedName>
    <definedName name="N_28">'Unranked Tables'!$B$309:$O$325</definedName>
    <definedName name="N_29">'Unranked Tables'!$B$342:$O$358</definedName>
    <definedName name="N_30">'Unranked Tables'!$B$376:$O$392</definedName>
    <definedName name="PETE1">'Unranked Tables'!$B$143:$B$157</definedName>
    <definedName name="PETE10">'Unranked Tables'!$H$177:$H$191</definedName>
    <definedName name="PETE11">'Unranked Tables'!$L$177:$L$191</definedName>
    <definedName name="PETE12">'Unranked Tables'!$N$177:$N$191</definedName>
    <definedName name="PETE13">'Unranked Tables'!$B$210:$B$224</definedName>
    <definedName name="PETE14">'Unranked Tables'!$D$210:$D$224</definedName>
    <definedName name="PETE15">'Unranked Tables'!$F$210:$F$224</definedName>
    <definedName name="PETE16">'Unranked Tables'!$H$210:$H$224</definedName>
    <definedName name="PETE17">'Unranked Tables'!$L$210:$L$224</definedName>
    <definedName name="PETE18">'Unranked Tables'!$H$210:$H$224</definedName>
    <definedName name="PETE19">'Unranked Tables'!$L$210:$L$224</definedName>
    <definedName name="PETE2">'Unranked Tables'!$D$143:$D$157</definedName>
    <definedName name="PETE20">'Unranked Tables'!$N$210:$N$224</definedName>
    <definedName name="PETE21">'Unranked Tables'!$B$244:$B$258</definedName>
    <definedName name="PETE22">'Unranked Tables'!$D$244:$D$258</definedName>
    <definedName name="PETE23">'Unranked Tables'!$F$244:$F$258</definedName>
    <definedName name="PETE24">'Unranked Tables'!$H$244:$H$258</definedName>
    <definedName name="PETE25">'Unranked Tables'!$L$244:$L$258</definedName>
    <definedName name="PETE26">'Unranked Tables'!$B$277:$B$291</definedName>
    <definedName name="PETE27">'Unranked Tables'!$D$277:$D$291</definedName>
    <definedName name="PETE3">'Unranked Tables'!$F$143:$F$157</definedName>
    <definedName name="PETE4">'Unranked Tables'!$H$143:$H$157</definedName>
    <definedName name="PETE5">'Unranked Tables'!$L$143:$L$157</definedName>
    <definedName name="PETE6">'Unranked Tables'!$N$143:$N$157</definedName>
    <definedName name="PETE7">'Unranked Tables'!$B$177:$B$191</definedName>
    <definedName name="PETE8">'Unranked Tables'!$D$177:$D$191</definedName>
    <definedName name="PETE9">'Unranked Tables'!$F$177:$F$191</definedName>
    <definedName name="_xlnm.Print_Area" localSheetId="5">'Unranked Tables'!$A$328:$N$359</definedName>
    <definedName name="Print_Area_MI" localSheetId="5">'Unranked Tables'!$A$26:$M$57</definedName>
    <definedName name="TAB_19">'Combined Sals:Unranked Tables'!$B$25:$O$636</definedName>
    <definedName name="TAB_20">'Unranked Tables'!$A$26:$M$57</definedName>
    <definedName name="TAB_21">'Combined Sals:Unranked Tables'!$B$52:$IT$8172</definedName>
    <definedName name="TAB_25">'Combined Sals:Unranked Tables'!$B$71:$IT$8172</definedName>
    <definedName name="TAB_27">'Unranked Tables'!$A$128:$O$161</definedName>
    <definedName name="TAB_28">'Combined Sals:Unranked Tables'!$B$115:$IT$8172</definedName>
    <definedName name="TAB_29">'Combined Sals:Unranked Tables'!$B$133:$IT$8172</definedName>
    <definedName name="TAB_30">'Combined Sals:Unranked Tables'!$B$151:$IT$8172</definedName>
    <definedName name="TAB_31">'Combined Sals:Unranked Tables'!$B$178:$IT$8172</definedName>
    <definedName name="TAB_32">'Combined Sals:Unranked Tables'!$B$209:$IT$8172</definedName>
    <definedName name="TAB_33">'Combined Sals:Unranked Tables'!$B$238:$IT$8172</definedName>
    <definedName name="TAB_34">'Combined Sals:Unranked Tables'!$B$268:$O$1055</definedName>
    <definedName name="TABLES">'Combined Sals:Unranked Tables'!$B$1:$O$1055</definedName>
    <definedName name="TI">'Unranked Tables'!$B$72:$B$88</definedName>
    <definedName name="TII">'Unranked Tables'!$F$72:$F$88</definedName>
  </definedNames>
  <calcPr calcMode="manual" fullCalcOnLoad="1" calcCompleted="0" calcOnSave="0" iterate="1" iterateCount="1" iterateDelta="0.00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P500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<sst xmlns="http://schemas.openxmlformats.org/spreadsheetml/2006/main" count="7082" uniqueCount="1505">
  <si>
    <t>Public Four-Year 6 Institutions</t>
  </si>
  <si>
    <t>Table 29</t>
  </si>
  <si>
    <t>Public Two-Year 1 Institutions</t>
  </si>
  <si>
    <t>Table 30</t>
  </si>
  <si>
    <t>Public Two-Year 2 Institutions</t>
  </si>
  <si>
    <t>G 1</t>
  </si>
  <si>
    <t>Full-Time Faculty Salaries</t>
  </si>
  <si>
    <t>XTRACT MACRO</t>
  </si>
  <si>
    <t>n_30</t>
  </si>
  <si>
    <t>\e</t>
  </si>
  <si>
    <t>/fxvn_19.wk4~n_19~r</t>
  </si>
  <si>
    <t>LABEL MACRO</t>
  </si>
  <si>
    <t>/fxvn_20.wk4~n_20~r</t>
  </si>
  <si>
    <t>/fxvn_21.wk4~n_21~r</t>
  </si>
  <si>
    <t>\L</t>
  </si>
  <si>
    <t>{EDIT}{HOME}^{DOWN}</t>
  </si>
  <si>
    <t>/fxvn_22.wk4~n_22~r</t>
  </si>
  <si>
    <t>/fxvn_23.wk4~n_23~r</t>
  </si>
  <si>
    <t>/fxvn_24.wk4~n_24~r</t>
  </si>
  <si>
    <t>/fxvn_25.wk4~n_25~r</t>
  </si>
  <si>
    <t>/fxvn_26.wk4~n_26~r</t>
  </si>
  <si>
    <t>/fxvn_27.wk4~n_27~r</t>
  </si>
  <si>
    <t>/fxvn_28.wk4~n_28~r</t>
  </si>
  <si>
    <t>/fxvn_29.wk4~n_29~r</t>
  </si>
  <si>
    <t>/fxvn_30.wk4~n_30~r</t>
  </si>
  <si>
    <t>UNLABEL MACRO</t>
  </si>
  <si>
    <t>\F</t>
  </si>
  <si>
    <t>{EDIT}{HOME}{DELETE}{DOWN}</t>
  </si>
  <si>
    <t>9-10 Month Salaries</t>
  </si>
  <si>
    <t>11-12 Month Salaries</t>
  </si>
  <si>
    <t>Professor</t>
  </si>
  <si>
    <t>Asso. Professor</t>
  </si>
  <si>
    <t>Assistant Professor</t>
  </si>
  <si>
    <t>Instructor</t>
  </si>
  <si>
    <t>Undesignated/Other</t>
  </si>
  <si>
    <t>Single Rank</t>
  </si>
  <si>
    <t>State</t>
  </si>
  <si>
    <t>Institution</t>
  </si>
  <si>
    <t>IPEDS ID</t>
  </si>
  <si>
    <t>Code</t>
  </si>
  <si>
    <t xml:space="preserve">Number </t>
  </si>
  <si>
    <t>Avg. Salary</t>
  </si>
  <si>
    <t>AL</t>
  </si>
  <si>
    <t xml:space="preserve">Auburn University  </t>
  </si>
  <si>
    <t>100858</t>
  </si>
  <si>
    <t>1</t>
  </si>
  <si>
    <t xml:space="preserve"> </t>
  </si>
  <si>
    <t xml:space="preserve">University of Alabama </t>
  </si>
  <si>
    <t>100751</t>
  </si>
  <si>
    <t>University of Alabama at Birmingham</t>
  </si>
  <si>
    <t>100663</t>
  </si>
  <si>
    <t>2</t>
  </si>
  <si>
    <t>Alabama Agricultural &amp; Mechanical University</t>
  </si>
  <si>
    <t>100654</t>
  </si>
  <si>
    <t>3</t>
  </si>
  <si>
    <t>Jacksonville State University</t>
  </si>
  <si>
    <t>101480</t>
  </si>
  <si>
    <t>University of Alabama in Huntsville **</t>
  </si>
  <si>
    <t>100706</t>
  </si>
  <si>
    <t>University of South Alabama</t>
  </si>
  <si>
    <t>102094</t>
  </si>
  <si>
    <t>Auburn University at Montgomery</t>
  </si>
  <si>
    <t>100830</t>
  </si>
  <si>
    <t>4</t>
  </si>
  <si>
    <t>Troy State University</t>
  </si>
  <si>
    <t>102368</t>
  </si>
  <si>
    <t xml:space="preserve">Troy State University in Montgomery </t>
  </si>
  <si>
    <t>102359</t>
  </si>
  <si>
    <t>University of Montevallo</t>
  </si>
  <si>
    <t>101709</t>
  </si>
  <si>
    <t>Alabama State University</t>
  </si>
  <si>
    <t>100724</t>
  </si>
  <si>
    <t>5</t>
  </si>
  <si>
    <t>Troy State University at Dothan</t>
  </si>
  <si>
    <t>102322</t>
  </si>
  <si>
    <t>University of North Alabama</t>
  </si>
  <si>
    <t>101879</t>
  </si>
  <si>
    <t>University of West AL (Livingston)</t>
  </si>
  <si>
    <t>101587</t>
  </si>
  <si>
    <t xml:space="preserve">Athens State College </t>
  </si>
  <si>
    <t>100812</t>
  </si>
  <si>
    <t>6</t>
  </si>
  <si>
    <t>Alabama Southern Community College</t>
  </si>
  <si>
    <t>101949</t>
  </si>
  <si>
    <t>7</t>
  </si>
  <si>
    <t>Bevill State Community College</t>
  </si>
  <si>
    <t>100964</t>
  </si>
  <si>
    <t>Bishop State Community College</t>
  </si>
  <si>
    <t>102030</t>
  </si>
  <si>
    <t>Central Alabama Community College</t>
  </si>
  <si>
    <t>100760</t>
  </si>
  <si>
    <t xml:space="preserve">Chattahoochee Valley State Community College </t>
  </si>
  <si>
    <t>101028</t>
  </si>
  <si>
    <t xml:space="preserve">Enterprise State Junior College </t>
  </si>
  <si>
    <t>101143</t>
  </si>
  <si>
    <t>Gadsden State Community College</t>
  </si>
  <si>
    <t>101240</t>
  </si>
  <si>
    <t>George Corley Wallace State Community College - Selma</t>
  </si>
  <si>
    <t>101301</t>
  </si>
  <si>
    <t>George C. Wallace State Community College - Dothan</t>
  </si>
  <si>
    <t>101286</t>
  </si>
  <si>
    <t xml:space="preserve">James H. Faulkner State Community College </t>
  </si>
  <si>
    <t>101161</t>
  </si>
  <si>
    <t xml:space="preserve">Jefferson Davis Community College </t>
  </si>
  <si>
    <t>101499</t>
  </si>
  <si>
    <t>Jefferson State Community College</t>
  </si>
  <si>
    <t>101505</t>
  </si>
  <si>
    <t xml:space="preserve">John C. Calhoun State Commmunity College </t>
  </si>
  <si>
    <t>101514</t>
  </si>
  <si>
    <t xml:space="preserve">Lawson State Community College </t>
  </si>
  <si>
    <t>101569</t>
  </si>
  <si>
    <t xml:space="preserve">Lurleen B. Wallace State Junior College </t>
  </si>
  <si>
    <t>101602</t>
  </si>
  <si>
    <t xml:space="preserve">Northeast Alabama State Community College </t>
  </si>
  <si>
    <t>101897</t>
  </si>
  <si>
    <t>Northwest Community College</t>
  </si>
  <si>
    <t>101903</t>
  </si>
  <si>
    <t>Shelton State Community College</t>
  </si>
  <si>
    <t>102067</t>
  </si>
  <si>
    <t xml:space="preserve">Shoals Community College </t>
  </si>
  <si>
    <t>101736</t>
  </si>
  <si>
    <t xml:space="preserve">Snead State Community College </t>
  </si>
  <si>
    <t>102076</t>
  </si>
  <si>
    <t xml:space="preserve">Southern Union State Commmunity College </t>
  </si>
  <si>
    <t>251260</t>
  </si>
  <si>
    <t>Wallace Community College - Hanceville</t>
  </si>
  <si>
    <t>101295</t>
  </si>
  <si>
    <t xml:space="preserve">Alabama Aviation &amp; Technical College </t>
  </si>
  <si>
    <t>100672</t>
  </si>
  <si>
    <t>8</t>
  </si>
  <si>
    <t xml:space="preserve">Atmore State Technical College </t>
  </si>
  <si>
    <t>100821</t>
  </si>
  <si>
    <t xml:space="preserve">Bessemer State Technical College </t>
  </si>
  <si>
    <t>100919</t>
  </si>
  <si>
    <t xml:space="preserve">Harry F. Ayers State Technical College </t>
  </si>
  <si>
    <t>101347</t>
  </si>
  <si>
    <t xml:space="preserve">John M. Patterson State Technical College </t>
  </si>
  <si>
    <t>101523</t>
  </si>
  <si>
    <t xml:space="preserve">J.F. Drake State Technical College </t>
  </si>
  <si>
    <t>101462</t>
  </si>
  <si>
    <t xml:space="preserve">J.F. Ingram State Technical College </t>
  </si>
  <si>
    <t>101471</t>
  </si>
  <si>
    <t xml:space="preserve">MacArthur Technical College </t>
  </si>
  <si>
    <t>101107</t>
  </si>
  <si>
    <t>Opelika State Technical College</t>
  </si>
  <si>
    <t>101921</t>
  </si>
  <si>
    <t xml:space="preserve">Reid State Technical College </t>
  </si>
  <si>
    <t>101994</t>
  </si>
  <si>
    <t xml:space="preserve">Sparks State Technical College </t>
  </si>
  <si>
    <t>101037</t>
  </si>
  <si>
    <t xml:space="preserve">Trenholm Technical College </t>
  </si>
  <si>
    <t>102313</t>
  </si>
  <si>
    <t xml:space="preserve">Walker State Technical College </t>
  </si>
  <si>
    <t>AR</t>
  </si>
  <si>
    <t>University of Arkansas Main Campus</t>
  </si>
  <si>
    <t>106397</t>
  </si>
  <si>
    <t>Arkansas State University</t>
  </si>
  <si>
    <t>106458</t>
  </si>
  <si>
    <t>University of Arkansas at Little Rock</t>
  </si>
  <si>
    <t>106245</t>
  </si>
  <si>
    <t xml:space="preserve">University of Central Arkansas </t>
  </si>
  <si>
    <t>106704</t>
  </si>
  <si>
    <t xml:space="preserve">Arkansas Tech University </t>
  </si>
  <si>
    <t>106467</t>
  </si>
  <si>
    <t xml:space="preserve">Henderson State University </t>
  </si>
  <si>
    <t>107071</t>
  </si>
  <si>
    <t>Southern Arkansas University</t>
  </si>
  <si>
    <t>107983</t>
  </si>
  <si>
    <t>University of Arkansas at Monticello</t>
  </si>
  <si>
    <t>106485</t>
  </si>
  <si>
    <t>University of Arkansas at Pine Bluff</t>
  </si>
  <si>
    <t>106412</t>
  </si>
  <si>
    <t>Arkansas State University Beebe Branch</t>
  </si>
  <si>
    <t>106449</t>
  </si>
  <si>
    <t>Arkansas State University-Beebe/Newport</t>
  </si>
  <si>
    <t>Arkansas State University-Mountain Home</t>
  </si>
  <si>
    <t>901090</t>
  </si>
  <si>
    <t>Black River Technical College</t>
  </si>
  <si>
    <t>106625</t>
  </si>
  <si>
    <t>Cossatot Technical College</t>
  </si>
  <si>
    <t>106795</t>
  </si>
  <si>
    <t xml:space="preserve">East Arkansas Community College </t>
  </si>
  <si>
    <t>106883</t>
  </si>
  <si>
    <t xml:space="preserve">Garland County Community College </t>
  </si>
  <si>
    <t>106980</t>
  </si>
  <si>
    <t>Gateway Technical College</t>
  </si>
  <si>
    <t>106999</t>
  </si>
  <si>
    <t xml:space="preserve">Mid-South Technical College </t>
  </si>
  <si>
    <t>107318</t>
  </si>
  <si>
    <t xml:space="preserve">Mississippi County Community College </t>
  </si>
  <si>
    <t>107327</t>
  </si>
  <si>
    <t>North Arkansas Community College</t>
  </si>
  <si>
    <t>107460</t>
  </si>
  <si>
    <t xml:space="preserve">NorthWest Arkansas Community College </t>
  </si>
  <si>
    <t>367459</t>
  </si>
  <si>
    <t xml:space="preserve">Ouachita Technical College </t>
  </si>
  <si>
    <t>107521</t>
  </si>
  <si>
    <t xml:space="preserve">Ozarka Technical College </t>
  </si>
  <si>
    <t>107549</t>
  </si>
  <si>
    <t>Petit Jean Technical College</t>
  </si>
  <si>
    <t>107585</t>
  </si>
  <si>
    <t xml:space="preserve">Phillips County Community College </t>
  </si>
  <si>
    <t>107619</t>
  </si>
  <si>
    <t>Pines Technical College</t>
  </si>
  <si>
    <t>107637</t>
  </si>
  <si>
    <t>Pulaski Technical College</t>
  </si>
  <si>
    <t>107664</t>
  </si>
  <si>
    <t xml:space="preserve">Red River Technical College </t>
  </si>
  <si>
    <t>107725</t>
  </si>
  <si>
    <t xml:space="preserve">Rich Mountain Community College </t>
  </si>
  <si>
    <t>107743</t>
  </si>
  <si>
    <t>South Arkansas Community College</t>
  </si>
  <si>
    <t/>
  </si>
  <si>
    <t>Southern Arkansas University Tech</t>
  </si>
  <si>
    <t>107992</t>
  </si>
  <si>
    <t xml:space="preserve">Westark Community College </t>
  </si>
  <si>
    <t>108092</t>
  </si>
  <si>
    <t>University of Arkansas for Medical Sciences</t>
  </si>
  <si>
    <t>106263</t>
  </si>
  <si>
    <t>9</t>
  </si>
  <si>
    <t>FL</t>
  </si>
  <si>
    <t xml:space="preserve">Florida State University </t>
  </si>
  <si>
    <t>134097</t>
  </si>
  <si>
    <t>University of Florida</t>
  </si>
  <si>
    <t>134130</t>
  </si>
  <si>
    <t>University of South Florida**</t>
  </si>
  <si>
    <t>137351</t>
  </si>
  <si>
    <t xml:space="preserve">Florida Atlantic University </t>
  </si>
  <si>
    <t>133669</t>
  </si>
  <si>
    <t>University of Central Florida **</t>
  </si>
  <si>
    <t>132903</t>
  </si>
  <si>
    <t>Florida International University</t>
  </si>
  <si>
    <t>133951</t>
  </si>
  <si>
    <t>University of West Florida</t>
  </si>
  <si>
    <t>138354</t>
  </si>
  <si>
    <t>Florida Agricultural &amp; Mechanical University</t>
  </si>
  <si>
    <t>133650</t>
  </si>
  <si>
    <t xml:space="preserve">University of North Florida </t>
  </si>
  <si>
    <t>136172</t>
  </si>
  <si>
    <t xml:space="preserve">Brevard Community College </t>
  </si>
  <si>
    <t>132693</t>
  </si>
  <si>
    <t xml:space="preserve">Broward Community College </t>
  </si>
  <si>
    <t>132709</t>
  </si>
  <si>
    <t xml:space="preserve">Central Florida Community College </t>
  </si>
  <si>
    <t>132851</t>
  </si>
  <si>
    <t xml:space="preserve">Chipola Junior College </t>
  </si>
  <si>
    <t>133021</t>
  </si>
  <si>
    <t xml:space="preserve">Daytona Beach Community College </t>
  </si>
  <si>
    <t>133386</t>
  </si>
  <si>
    <t xml:space="preserve">Edison Community College </t>
  </si>
  <si>
    <t>133508</t>
  </si>
  <si>
    <t>Florida Community College at Jacksonville</t>
  </si>
  <si>
    <t>133702</t>
  </si>
  <si>
    <t xml:space="preserve">Florida Keys Community College </t>
  </si>
  <si>
    <t>133960</t>
  </si>
  <si>
    <t xml:space="preserve">Gulf Coast Community College </t>
  </si>
  <si>
    <t>134343</t>
  </si>
  <si>
    <t xml:space="preserve">Hillsborough Community College </t>
  </si>
  <si>
    <t>134495</t>
  </si>
  <si>
    <t xml:space="preserve">Indian River Community College </t>
  </si>
  <si>
    <t>134608</t>
  </si>
  <si>
    <t xml:space="preserve">Lake City Community College </t>
  </si>
  <si>
    <t>135160</t>
  </si>
  <si>
    <t xml:space="preserve">Lake-Sumter Community College </t>
  </si>
  <si>
    <t>135188</t>
  </si>
  <si>
    <t xml:space="preserve">Manatee Community College </t>
  </si>
  <si>
    <t>135391</t>
  </si>
  <si>
    <t xml:space="preserve">Miami-Dade Community College </t>
  </si>
  <si>
    <t>135717</t>
  </si>
  <si>
    <t xml:space="preserve">North Florida Junior College </t>
  </si>
  <si>
    <t>136145</t>
  </si>
  <si>
    <t xml:space="preserve">Okaloosa-Walton Junior College </t>
  </si>
  <si>
    <t>136233</t>
  </si>
  <si>
    <t xml:space="preserve">Palm Beach Community College </t>
  </si>
  <si>
    <t>136358</t>
  </si>
  <si>
    <t xml:space="preserve">Pasco-Hernando Community College </t>
  </si>
  <si>
    <t>136400</t>
  </si>
  <si>
    <t xml:space="preserve">Pensacola Junior College </t>
  </si>
  <si>
    <t>136473</t>
  </si>
  <si>
    <t xml:space="preserve">Polk Community College </t>
  </si>
  <si>
    <t>136516</t>
  </si>
  <si>
    <t xml:space="preserve">Santa Fe Community College </t>
  </si>
  <si>
    <t>137096</t>
  </si>
  <si>
    <t xml:space="preserve">Seminole Community College </t>
  </si>
  <si>
    <t>137209</t>
  </si>
  <si>
    <t xml:space="preserve">South Florida Community College </t>
  </si>
  <si>
    <t>137315</t>
  </si>
  <si>
    <t xml:space="preserve">St. Johns River Community College </t>
  </si>
  <si>
    <t>137281</t>
  </si>
  <si>
    <t xml:space="preserve">St. Petersburg Junior College </t>
  </si>
  <si>
    <t>137078</t>
  </si>
  <si>
    <t xml:space="preserve">Tallahassee Community College </t>
  </si>
  <si>
    <t>137759</t>
  </si>
  <si>
    <t xml:space="preserve">Valencia Community College </t>
  </si>
  <si>
    <t>138187</t>
  </si>
  <si>
    <t>GA</t>
  </si>
  <si>
    <t>University of Georgia</t>
  </si>
  <si>
    <t>139959</t>
  </si>
  <si>
    <t>Georgia Institute of Technology</t>
  </si>
  <si>
    <t>139755</t>
  </si>
  <si>
    <t>Georgia State University</t>
  </si>
  <si>
    <t>139940</t>
  </si>
  <si>
    <t>Georgia Southern University</t>
  </si>
  <si>
    <t>139931</t>
  </si>
  <si>
    <t xml:space="preserve">Georgia College </t>
  </si>
  <si>
    <t>139861</t>
  </si>
  <si>
    <t xml:space="preserve">Valdosta State College </t>
  </si>
  <si>
    <t>141264</t>
  </si>
  <si>
    <t xml:space="preserve">West Georgia College </t>
  </si>
  <si>
    <t>141334</t>
  </si>
  <si>
    <t xml:space="preserve">Albany State College </t>
  </si>
  <si>
    <t>138716</t>
  </si>
  <si>
    <t xml:space="preserve">Augusta College </t>
  </si>
  <si>
    <t>138983</t>
  </si>
  <si>
    <t xml:space="preserve">Columbus College </t>
  </si>
  <si>
    <t>139366</t>
  </si>
  <si>
    <t xml:space="preserve">Fort Valley State College </t>
  </si>
  <si>
    <t>139719</t>
  </si>
  <si>
    <t xml:space="preserve">Georgia Southwestern College </t>
  </si>
  <si>
    <t>139764</t>
  </si>
  <si>
    <t xml:space="preserve">Kennesaw State College </t>
  </si>
  <si>
    <t>140164</t>
  </si>
  <si>
    <t xml:space="preserve">North Georgia College </t>
  </si>
  <si>
    <t>140669</t>
  </si>
  <si>
    <t xml:space="preserve">Armstrong State College </t>
  </si>
  <si>
    <t>138789</t>
  </si>
  <si>
    <t xml:space="preserve">Clayton State College  </t>
  </si>
  <si>
    <t>139311</t>
  </si>
  <si>
    <t xml:space="preserve">Savannah State College </t>
  </si>
  <si>
    <t>140960</t>
  </si>
  <si>
    <t xml:space="preserve">Abraham Baldwin Agricultural College </t>
  </si>
  <si>
    <t>138558</t>
  </si>
  <si>
    <t>Atlanta Metropolitan College</t>
  </si>
  <si>
    <t>138901</t>
  </si>
  <si>
    <t xml:space="preserve">Bainbridge College </t>
  </si>
  <si>
    <t>139010</t>
  </si>
  <si>
    <t xml:space="preserve">Brunswick College </t>
  </si>
  <si>
    <t>139250</t>
  </si>
  <si>
    <t xml:space="preserve">Dalton College </t>
  </si>
  <si>
    <t>139463</t>
  </si>
  <si>
    <t xml:space="preserve">Darton College </t>
  </si>
  <si>
    <t>138691</t>
  </si>
  <si>
    <t xml:space="preserve">DeKalb College </t>
  </si>
  <si>
    <t>244437</t>
  </si>
  <si>
    <t>East Georgia College</t>
  </si>
  <si>
    <t>139621</t>
  </si>
  <si>
    <t xml:space="preserve">Floyd College </t>
  </si>
  <si>
    <t>139700</t>
  </si>
  <si>
    <t xml:space="preserve">Gainesville College </t>
  </si>
  <si>
    <t>139773</t>
  </si>
  <si>
    <t xml:space="preserve">Gordon College </t>
  </si>
  <si>
    <t>139968</t>
  </si>
  <si>
    <t xml:space="preserve">Macon College </t>
  </si>
  <si>
    <t>140322</t>
  </si>
  <si>
    <t xml:space="preserve">Middle Georgia College </t>
  </si>
  <si>
    <t>140483</t>
  </si>
  <si>
    <t xml:space="preserve">South Georgia College </t>
  </si>
  <si>
    <t>140997</t>
  </si>
  <si>
    <t xml:space="preserve">Waycross College </t>
  </si>
  <si>
    <t>141307</t>
  </si>
  <si>
    <t>Albany Technical Institute</t>
  </si>
  <si>
    <t>138682</t>
  </si>
  <si>
    <t>Altamaha Technical Institute</t>
  </si>
  <si>
    <t>366447</t>
  </si>
  <si>
    <t>Athens Area Technical Institute</t>
  </si>
  <si>
    <t>246813</t>
  </si>
  <si>
    <t>Atlanta Area Technical School</t>
  </si>
  <si>
    <t>138840</t>
  </si>
  <si>
    <t>Augusta Technical Institute</t>
  </si>
  <si>
    <t>138956</t>
  </si>
  <si>
    <t>Ben Hill-Irwin Technical Institute</t>
  </si>
  <si>
    <t>139126</t>
  </si>
  <si>
    <t>Carroll Technical Institute</t>
  </si>
  <si>
    <t>139278</t>
  </si>
  <si>
    <t>Chattahoochee Technical Institute</t>
  </si>
  <si>
    <t>140331</t>
  </si>
  <si>
    <t>Columbus Technical Institute</t>
  </si>
  <si>
    <t>139357</t>
  </si>
  <si>
    <t>Coosa Valley Technical Institute</t>
  </si>
  <si>
    <t>139384</t>
  </si>
  <si>
    <t>Dalton School of Health Occupations</t>
  </si>
  <si>
    <t>139472</t>
  </si>
  <si>
    <t>DeKalb Technical Institute</t>
  </si>
  <si>
    <t>244446</t>
  </si>
  <si>
    <t>Flint River Technical Institute</t>
  </si>
  <si>
    <t>248794</t>
  </si>
  <si>
    <t>Griffin Technical Institute</t>
  </si>
  <si>
    <t>139986</t>
  </si>
  <si>
    <t>Gwinnett Technical Institute</t>
  </si>
  <si>
    <t>140012</t>
  </si>
  <si>
    <t>Heart of Georgia Technical Institute</t>
  </si>
  <si>
    <t>140076</t>
  </si>
  <si>
    <t>Lanier Technical Institute</t>
  </si>
  <si>
    <t>140243</t>
  </si>
  <si>
    <t>Macon Technical Institute</t>
  </si>
  <si>
    <t>140304</t>
  </si>
  <si>
    <t>Middle Georgia Technical Institute</t>
  </si>
  <si>
    <t>140085</t>
  </si>
  <si>
    <t>Moultrie Area Technical Institute</t>
  </si>
  <si>
    <t>140599</t>
  </si>
  <si>
    <t>North Georgia Technical Institute</t>
  </si>
  <si>
    <t>140678</t>
  </si>
  <si>
    <t>North Metro Technical Institute</t>
  </si>
  <si>
    <t>366456</t>
  </si>
  <si>
    <t>Ogeechee Technical Institute</t>
  </si>
  <si>
    <t>366465</t>
  </si>
  <si>
    <t>Okefenokee Technical Institute</t>
  </si>
  <si>
    <t>248776</t>
  </si>
  <si>
    <t>Pickens Technical Institute</t>
  </si>
  <si>
    <t>140809</t>
  </si>
  <si>
    <t>Savannah Technical Institute</t>
  </si>
  <si>
    <t>140942</t>
  </si>
  <si>
    <t>South Georgia Technical Institute</t>
  </si>
  <si>
    <t>141006</t>
  </si>
  <si>
    <t>Southeastern Technical Institute</t>
  </si>
  <si>
    <t>368911</t>
  </si>
  <si>
    <t>Swainsboro Technical Institute</t>
  </si>
  <si>
    <t>141121</t>
  </si>
  <si>
    <t>Thomas Technical Institute</t>
  </si>
  <si>
    <t>141158</t>
  </si>
  <si>
    <t>Valdosta Technical Institute</t>
  </si>
  <si>
    <t>141255</t>
  </si>
  <si>
    <t>Walker Technical Institute</t>
  </si>
  <si>
    <t>141273</t>
  </si>
  <si>
    <t>West Georgia Technical Institute</t>
  </si>
  <si>
    <t>141228</t>
  </si>
  <si>
    <t>Medical College of Georgia</t>
  </si>
  <si>
    <t>140401</t>
  </si>
  <si>
    <t>Southern College of Technology</t>
  </si>
  <si>
    <t>141097</t>
  </si>
  <si>
    <t>KY</t>
  </si>
  <si>
    <t>University of Kentucky</t>
  </si>
  <si>
    <t>157085</t>
  </si>
  <si>
    <t>University of Louisville</t>
  </si>
  <si>
    <t>157289</t>
  </si>
  <si>
    <t xml:space="preserve">Eastern Kentucky University </t>
  </si>
  <si>
    <t>156620</t>
  </si>
  <si>
    <t xml:space="preserve">Murray State University </t>
  </si>
  <si>
    <t>157401</t>
  </si>
  <si>
    <t xml:space="preserve">Western Kentucky University </t>
  </si>
  <si>
    <t>157951</t>
  </si>
  <si>
    <t xml:space="preserve">Morehead State University </t>
  </si>
  <si>
    <t>157386</t>
  </si>
  <si>
    <t xml:space="preserve">Northern Kentucky University </t>
  </si>
  <si>
    <t>157447</t>
  </si>
  <si>
    <t xml:space="preserve">Kentucky State University </t>
  </si>
  <si>
    <t>157058</t>
  </si>
  <si>
    <t>UK Community College System</t>
  </si>
  <si>
    <t>156231</t>
  </si>
  <si>
    <t>LA</t>
  </si>
  <si>
    <t>LSU and Agricultural and Mechanical College</t>
  </si>
  <si>
    <t>159391</t>
  </si>
  <si>
    <t>Univ of New Orleans **</t>
  </si>
  <si>
    <t>159939</t>
  </si>
  <si>
    <t>Univ of Southwestern Louisiana</t>
  </si>
  <si>
    <t>160658</t>
  </si>
  <si>
    <t xml:space="preserve">Louisiana Tech Univ </t>
  </si>
  <si>
    <t>159647</t>
  </si>
  <si>
    <t>McNeese State Univ **</t>
  </si>
  <si>
    <t>159717</t>
  </si>
  <si>
    <t xml:space="preserve">Northeast Louisiana Univ </t>
  </si>
  <si>
    <t>159993</t>
  </si>
  <si>
    <t xml:space="preserve">Southern Univ and A&amp;M College at Baton Rouge </t>
  </si>
  <si>
    <t>160621</t>
  </si>
  <si>
    <t>Grambling State Univ</t>
  </si>
  <si>
    <t>159009</t>
  </si>
  <si>
    <t>Northwestern State Univ</t>
  </si>
  <si>
    <t>160038</t>
  </si>
  <si>
    <t xml:space="preserve">Southeastern Louisiana Univ </t>
  </si>
  <si>
    <t>160612</t>
  </si>
  <si>
    <t>LSU in Shreveport</t>
  </si>
  <si>
    <t>159416</t>
  </si>
  <si>
    <t xml:space="preserve">Nicholls State Univ </t>
  </si>
  <si>
    <t>159966</t>
  </si>
  <si>
    <t>Southern Univ at New Orleans</t>
  </si>
  <si>
    <t>160360</t>
  </si>
  <si>
    <t>Bossier Parish Community College</t>
  </si>
  <si>
    <t>158431</t>
  </si>
  <si>
    <t xml:space="preserve">Delgado Community College </t>
  </si>
  <si>
    <t>158662</t>
  </si>
  <si>
    <t>LSU at Alexandria</t>
  </si>
  <si>
    <t>159382</t>
  </si>
  <si>
    <t>LSU at Eunice</t>
  </si>
  <si>
    <t>159407</t>
  </si>
  <si>
    <t>Nunez Community College</t>
  </si>
  <si>
    <t>158884</t>
  </si>
  <si>
    <t>Southern Univ in Shreveport</t>
  </si>
  <si>
    <t>160649</t>
  </si>
  <si>
    <t>Acadian Technical Institute</t>
  </si>
  <si>
    <t>Alexandria Regional Technical Institute</t>
  </si>
  <si>
    <t>158088</t>
  </si>
  <si>
    <t>Ascension Parish Technical Institute</t>
  </si>
  <si>
    <t>158219</t>
  </si>
  <si>
    <t>Avoyelles Technical Institute</t>
  </si>
  <si>
    <t>158237</t>
  </si>
  <si>
    <t>Bastrop Technical Institute</t>
  </si>
  <si>
    <t>158307</t>
  </si>
  <si>
    <t>Baton Rouge Vocational-Technical Institute</t>
  </si>
  <si>
    <t>158352</t>
  </si>
  <si>
    <t>Claiborne Technical Institute</t>
  </si>
  <si>
    <t>158529</t>
  </si>
  <si>
    <t>Concordia Technical Institute</t>
  </si>
  <si>
    <t>158583</t>
  </si>
  <si>
    <t>C.B. Coreil Technical Institute</t>
  </si>
  <si>
    <t>Delta-Ouachita Regional-Technical Institute</t>
  </si>
  <si>
    <t>158769</t>
  </si>
  <si>
    <t>Evangeline Technical Institute</t>
  </si>
  <si>
    <t>158893</t>
  </si>
  <si>
    <t>Florida Parishes Technical Institute</t>
  </si>
  <si>
    <t>158936</t>
  </si>
  <si>
    <t>Folkes Technical Institute</t>
  </si>
  <si>
    <t>158945</t>
  </si>
  <si>
    <t>Gulf Area Technical Institute</t>
  </si>
  <si>
    <t>159018</t>
  </si>
  <si>
    <t>Huey P. Long Memorial Technical Institute</t>
  </si>
  <si>
    <t>159090</t>
  </si>
  <si>
    <t>Jefferson Parish Technical Institute</t>
  </si>
  <si>
    <t>159258</t>
  </si>
  <si>
    <t>Jumonville Memorial Technical Institute</t>
  </si>
  <si>
    <t>160214</t>
  </si>
  <si>
    <t>Lafayette Regional Technical Institute</t>
  </si>
  <si>
    <t>159443</t>
  </si>
  <si>
    <t>Lamar Salter Vocational-Technical Institute</t>
  </si>
  <si>
    <t>160843</t>
  </si>
  <si>
    <t>Mansfield Branch Technical Institute</t>
  </si>
  <si>
    <t>159692</t>
  </si>
  <si>
    <t>Nachitoches Technical Institute</t>
  </si>
  <si>
    <t>159823</t>
  </si>
  <si>
    <t>New Orleans Regional Technical Institute</t>
  </si>
  <si>
    <t>159911</t>
  </si>
  <si>
    <t>North Central Technical Institute</t>
  </si>
  <si>
    <t>159984</t>
  </si>
  <si>
    <t>Northeast Louisiana Technical Institute</t>
  </si>
  <si>
    <t>160001</t>
  </si>
  <si>
    <t>Northwest Louisiana Technical Institute</t>
  </si>
  <si>
    <t>160010</t>
  </si>
  <si>
    <t>Oakdale Branch Technical Institute</t>
  </si>
  <si>
    <t>160047</t>
  </si>
  <si>
    <t>Port Sulphur Branch Technical Institute</t>
  </si>
  <si>
    <t>160205</t>
  </si>
  <si>
    <t>River Parishes Technical Institute</t>
  </si>
  <si>
    <t>160311</t>
  </si>
  <si>
    <t>Ruston Technical Institute</t>
  </si>
  <si>
    <t>160366</t>
  </si>
  <si>
    <t>Sabine Valley Technical Institute</t>
  </si>
  <si>
    <t>160384</t>
  </si>
  <si>
    <t>Shreveport-Bossier Regional Technical Institute</t>
  </si>
  <si>
    <t>160427</t>
  </si>
  <si>
    <t>Sidney N. Collier Memorial Technical Institute</t>
  </si>
  <si>
    <t>160436</t>
  </si>
  <si>
    <t>Slidell Technical Institute</t>
  </si>
  <si>
    <t>160454</t>
  </si>
  <si>
    <t>South Louisiana Regional Technical Institute</t>
  </si>
  <si>
    <t>160481</t>
  </si>
  <si>
    <t>Sowela Regional Technical Institute</t>
  </si>
  <si>
    <t>160579</t>
  </si>
  <si>
    <t>Sullivan Technical Institute</t>
  </si>
  <si>
    <t>160667</t>
  </si>
  <si>
    <t>Tallulah Technical Institute</t>
  </si>
  <si>
    <t>160685</t>
  </si>
  <si>
    <t>Teche Area Technical Institute</t>
  </si>
  <si>
    <t>160694</t>
  </si>
  <si>
    <t>Thibodaux Area Technical Institute</t>
  </si>
  <si>
    <t>160719</t>
  </si>
  <si>
    <t>T.H. Harris Technical Institute</t>
  </si>
  <si>
    <t>160676</t>
  </si>
  <si>
    <t>West Jefferson Technical Institute</t>
  </si>
  <si>
    <t>159267</t>
  </si>
  <si>
    <t>Westside Technical Institute</t>
  </si>
  <si>
    <t>160870</t>
  </si>
  <si>
    <t>Young Memorial Technical Institute</t>
  </si>
  <si>
    <t>160913</t>
  </si>
  <si>
    <t>LSU Law Center</t>
  </si>
  <si>
    <t>LSU Medical Center</t>
  </si>
  <si>
    <t>159373</t>
  </si>
  <si>
    <t>MD</t>
  </si>
  <si>
    <t>University of Maryland College Park</t>
  </si>
  <si>
    <t>163286</t>
  </si>
  <si>
    <t>University of Maryland Baltimore County **</t>
  </si>
  <si>
    <t>163268</t>
  </si>
  <si>
    <t xml:space="preserve">Bowie State University </t>
  </si>
  <si>
    <t>162007</t>
  </si>
  <si>
    <t xml:space="preserve">Frostburg State University </t>
  </si>
  <si>
    <t>162584</t>
  </si>
  <si>
    <t>Morgan State University</t>
  </si>
  <si>
    <t>163453</t>
  </si>
  <si>
    <t xml:space="preserve">Salisbury State University </t>
  </si>
  <si>
    <t>163851</t>
  </si>
  <si>
    <t>Towson State University  **</t>
  </si>
  <si>
    <t>164076</t>
  </si>
  <si>
    <t>University of Baltimore</t>
  </si>
  <si>
    <t>161873</t>
  </si>
  <si>
    <t>Coppin State College</t>
  </si>
  <si>
    <t>162283</t>
  </si>
  <si>
    <t>University of Maryland Eastern Shore **</t>
  </si>
  <si>
    <t>163338</t>
  </si>
  <si>
    <t>Saint Mary's College of Maryland</t>
  </si>
  <si>
    <t>163912</t>
  </si>
  <si>
    <t xml:space="preserve">Allegany Community College </t>
  </si>
  <si>
    <t>161688</t>
  </si>
  <si>
    <t xml:space="preserve">Anne Arundel Community College </t>
  </si>
  <si>
    <t>161767</t>
  </si>
  <si>
    <t>Baltimore City Community College</t>
  </si>
  <si>
    <t>161864</t>
  </si>
  <si>
    <t>Carroll Community College</t>
  </si>
  <si>
    <t>405872</t>
  </si>
  <si>
    <t xml:space="preserve">Catonsville Community College </t>
  </si>
  <si>
    <t>162098</t>
  </si>
  <si>
    <t xml:space="preserve">Cecil Community College </t>
  </si>
  <si>
    <t>162104</t>
  </si>
  <si>
    <t xml:space="preserve">Charles County Community College </t>
  </si>
  <si>
    <t>162122</t>
  </si>
  <si>
    <t xml:space="preserve">Chesapeake College </t>
  </si>
  <si>
    <t>162168</t>
  </si>
  <si>
    <t xml:space="preserve">Dundalk Community College </t>
  </si>
  <si>
    <t>162399</t>
  </si>
  <si>
    <t xml:space="preserve">Essex Community College </t>
  </si>
  <si>
    <t>162478</t>
  </si>
  <si>
    <t xml:space="preserve">Frederick Community College </t>
  </si>
  <si>
    <t>162557</t>
  </si>
  <si>
    <t xml:space="preserve">Garrett Community College </t>
  </si>
  <si>
    <t>162609</t>
  </si>
  <si>
    <t xml:space="preserve">Hagerstown Junior College </t>
  </si>
  <si>
    <t>162690</t>
  </si>
  <si>
    <t xml:space="preserve">Harford Community College </t>
  </si>
  <si>
    <t>162706</t>
  </si>
  <si>
    <t xml:space="preserve">Howard Community College </t>
  </si>
  <si>
    <t>162799</t>
  </si>
  <si>
    <t>Montgomery College Germantown Campus</t>
  </si>
  <si>
    <t>163444</t>
  </si>
  <si>
    <t>Montgomery College Rockville Campus</t>
  </si>
  <si>
    <t>163426</t>
  </si>
  <si>
    <t>Montgomery College Takoma Park Campus</t>
  </si>
  <si>
    <t>163435</t>
  </si>
  <si>
    <t xml:space="preserve">Prince George's Community College </t>
  </si>
  <si>
    <t>163657</t>
  </si>
  <si>
    <t xml:space="preserve">Wor-Wic Community College </t>
  </si>
  <si>
    <t>164313</t>
  </si>
  <si>
    <t xml:space="preserve">University of Maryland at Baltimore </t>
  </si>
  <si>
    <t>163259</t>
  </si>
  <si>
    <t>University of Maryland University College</t>
  </si>
  <si>
    <t>163204</t>
  </si>
  <si>
    <t>MS</t>
  </si>
  <si>
    <t>Mississippi State University</t>
  </si>
  <si>
    <t>176080</t>
  </si>
  <si>
    <t>University of Mississippi</t>
  </si>
  <si>
    <t>176017</t>
  </si>
  <si>
    <t>University of Southern Mississippi</t>
  </si>
  <si>
    <t>176372</t>
  </si>
  <si>
    <t xml:space="preserve">Jackson State University </t>
  </si>
  <si>
    <t>175856</t>
  </si>
  <si>
    <t xml:space="preserve">Alcorn State University </t>
  </si>
  <si>
    <t>175342</t>
  </si>
  <si>
    <t xml:space="preserve">Delta State University </t>
  </si>
  <si>
    <t>175616</t>
  </si>
  <si>
    <t>Mississippi University for Women</t>
  </si>
  <si>
    <t>176035</t>
  </si>
  <si>
    <t>Mississippi Valley State University</t>
  </si>
  <si>
    <t>176044</t>
  </si>
  <si>
    <t xml:space="preserve">Coahoma Community College </t>
  </si>
  <si>
    <t>175519</t>
  </si>
  <si>
    <t xml:space="preserve">Copiah-Lincoln Community College </t>
  </si>
  <si>
    <t>175573</t>
  </si>
  <si>
    <t xml:space="preserve">East Central Community College </t>
  </si>
  <si>
    <t>175643</t>
  </si>
  <si>
    <t xml:space="preserve">East Mississippi Community College </t>
  </si>
  <si>
    <t>175652</t>
  </si>
  <si>
    <t xml:space="preserve">Hinds Community College </t>
  </si>
  <si>
    <t>175786</t>
  </si>
  <si>
    <t xml:space="preserve">Holmes Community College </t>
  </si>
  <si>
    <t>175810</t>
  </si>
  <si>
    <t xml:space="preserve">Itawamba Community College </t>
  </si>
  <si>
    <t>175829</t>
  </si>
  <si>
    <t xml:space="preserve">Jones County Junior College </t>
  </si>
  <si>
    <t>175883</t>
  </si>
  <si>
    <t xml:space="preserve">Meridian Community College </t>
  </si>
  <si>
    <t>175935</t>
  </si>
  <si>
    <t xml:space="preserve">Mississippi Delta Community College </t>
  </si>
  <si>
    <t>176008</t>
  </si>
  <si>
    <t xml:space="preserve">Mississippi Gulf Coast Community College </t>
  </si>
  <si>
    <t>176071</t>
  </si>
  <si>
    <t xml:space="preserve">Northeast Mississippi Community College </t>
  </si>
  <si>
    <t>176169</t>
  </si>
  <si>
    <t xml:space="preserve">Northwest Mississippi Community College </t>
  </si>
  <si>
    <t>176178</t>
  </si>
  <si>
    <t xml:space="preserve">Pearl River Community College </t>
  </si>
  <si>
    <t>176239</t>
  </si>
  <si>
    <t xml:space="preserve">Southwest Mississippi Community College  </t>
  </si>
  <si>
    <t>176354</t>
  </si>
  <si>
    <t>University of Mississippi Medical Center</t>
  </si>
  <si>
    <t>176026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</si>
  <si>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</si>
  <si>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</si>
  <si>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</si>
  <si>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</si>
  <si>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</si>
  <si>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University of North Carolina at Greensboro</t>
  </si>
  <si>
    <t>199148</t>
  </si>
  <si>
    <t xml:space="preserve">Appalachian State University </t>
  </si>
  <si>
    <t>197869</t>
  </si>
  <si>
    <t xml:space="preserve">East Carolina University </t>
  </si>
  <si>
    <t>198464</t>
  </si>
  <si>
    <t>North Carolina Agricultural &amp; Technical State University</t>
  </si>
  <si>
    <t>199102</t>
  </si>
  <si>
    <t xml:space="preserve">North Carolina Central University </t>
  </si>
  <si>
    <t>199157</t>
  </si>
  <si>
    <t>University of North Carolina at Charlotte</t>
  </si>
  <si>
    <t>199139</t>
  </si>
  <si>
    <t xml:space="preserve">Western Carolina University </t>
  </si>
  <si>
    <t>200004</t>
  </si>
  <si>
    <t>University of North Carolina at Wilmington</t>
  </si>
  <si>
    <t>199218</t>
  </si>
  <si>
    <t xml:space="preserve">Fayetteville State University </t>
  </si>
  <si>
    <t>198543</t>
  </si>
  <si>
    <t xml:space="preserve">Pembroke State University </t>
  </si>
  <si>
    <t>199281</t>
  </si>
  <si>
    <t xml:space="preserve">Elizabeth City State University </t>
  </si>
  <si>
    <t>198507</t>
  </si>
  <si>
    <t>University of North Carolina at Asheville</t>
  </si>
  <si>
    <t>199111</t>
  </si>
  <si>
    <t xml:space="preserve">Winston-Salem State University </t>
  </si>
  <si>
    <t>199999</t>
  </si>
  <si>
    <t>Alamance Community College</t>
  </si>
  <si>
    <t>199786</t>
  </si>
  <si>
    <t>Anson Community College</t>
  </si>
  <si>
    <t>197850</t>
  </si>
  <si>
    <t>Asheville-Buncombe Technical Community College</t>
  </si>
  <si>
    <t>197887</t>
  </si>
  <si>
    <t xml:space="preserve">Beaufort County Community College </t>
  </si>
  <si>
    <t>197996</t>
  </si>
  <si>
    <t>Bladen Community College</t>
  </si>
  <si>
    <t>198011</t>
  </si>
  <si>
    <t>Blue Ridge Community College</t>
  </si>
  <si>
    <t>198039</t>
  </si>
  <si>
    <t>Brunswick Community College</t>
  </si>
  <si>
    <t>198084</t>
  </si>
  <si>
    <t>Caldwell Community College  &amp; Technical Institute</t>
  </si>
  <si>
    <t>198118</t>
  </si>
  <si>
    <t>Cape Fear Community College</t>
  </si>
  <si>
    <t>198154</t>
  </si>
  <si>
    <t>Carteret Community College</t>
  </si>
  <si>
    <t>198206</t>
  </si>
  <si>
    <t>Catawba Valley Community College</t>
  </si>
  <si>
    <t>198233</t>
  </si>
  <si>
    <t>Central Carolina Commuity College</t>
  </si>
  <si>
    <t>198251</t>
  </si>
  <si>
    <t xml:space="preserve">Central Piedmont Community College </t>
  </si>
  <si>
    <t>198260</t>
  </si>
  <si>
    <t>Cleveland Community College</t>
  </si>
  <si>
    <t>198321</t>
  </si>
  <si>
    <t xml:space="preserve">Coastal Carolina Community College </t>
  </si>
  <si>
    <t>198330</t>
  </si>
  <si>
    <t>College of the Albemarle</t>
  </si>
  <si>
    <t>197814</t>
  </si>
  <si>
    <t xml:space="preserve">Craven Community College </t>
  </si>
  <si>
    <t>198367</t>
  </si>
  <si>
    <t xml:space="preserve">Davidson County Community College </t>
  </si>
  <si>
    <t>198376</t>
  </si>
  <si>
    <t>Durham Technical Community College</t>
  </si>
  <si>
    <t>198455</t>
  </si>
  <si>
    <t>Edgecombe Community College</t>
  </si>
  <si>
    <t>198491</t>
  </si>
  <si>
    <t>Fayetteville Technical Community College</t>
  </si>
  <si>
    <t>198534</t>
  </si>
  <si>
    <t>Forsyth Technical Community College</t>
  </si>
  <si>
    <t>198552</t>
  </si>
  <si>
    <t xml:space="preserve">Gaston College </t>
  </si>
  <si>
    <t>198570</t>
  </si>
  <si>
    <t>Guilford Technical Community College</t>
  </si>
  <si>
    <t>198622</t>
  </si>
  <si>
    <t xml:space="preserve">Halifax Community College </t>
  </si>
  <si>
    <t>198640</t>
  </si>
  <si>
    <t>Haywood Community College</t>
  </si>
  <si>
    <t>198668</t>
  </si>
  <si>
    <t xml:space="preserve">Isothermal Community College </t>
  </si>
  <si>
    <t>198729</t>
  </si>
  <si>
    <t>James Sprunt Community College</t>
  </si>
  <si>
    <t>198710</t>
  </si>
  <si>
    <t>Johnston Community College</t>
  </si>
  <si>
    <t>198774</t>
  </si>
  <si>
    <t xml:space="preserve">Lenoir Community College </t>
  </si>
  <si>
    <t>198817</t>
  </si>
  <si>
    <t xml:space="preserve">Martin Community College </t>
  </si>
  <si>
    <t>198905</t>
  </si>
  <si>
    <t>Mayland Community College</t>
  </si>
  <si>
    <t>198914</t>
  </si>
  <si>
    <t>McDowell Technical Community College</t>
  </si>
  <si>
    <t>198923</t>
  </si>
  <si>
    <t xml:space="preserve">Mitchell Community College </t>
  </si>
  <si>
    <t>198987</t>
  </si>
  <si>
    <t>Montgomery Community College</t>
  </si>
  <si>
    <t>199023</t>
  </si>
  <si>
    <t>Nash Community College</t>
  </si>
  <si>
    <t>199087</t>
  </si>
  <si>
    <t>Pamlico Community College</t>
  </si>
  <si>
    <t>199263</t>
  </si>
  <si>
    <t>Piedmont Community College</t>
  </si>
  <si>
    <t>199324</t>
  </si>
  <si>
    <t>Pitt Community College</t>
  </si>
  <si>
    <t>199333</t>
  </si>
  <si>
    <t>Randolph Community College</t>
  </si>
  <si>
    <t>199421</t>
  </si>
  <si>
    <t>Richmond Community College</t>
  </si>
  <si>
    <t>199449</t>
  </si>
  <si>
    <t>Roanoke-Chowan Community College</t>
  </si>
  <si>
    <t>199467</t>
  </si>
  <si>
    <t>Robeson Community College</t>
  </si>
  <si>
    <t>199476</t>
  </si>
  <si>
    <t xml:space="preserve">Rockingham Community College </t>
  </si>
  <si>
    <t>199485</t>
  </si>
  <si>
    <t>Rowan-Cabarrus Community College</t>
  </si>
  <si>
    <t>199494</t>
  </si>
  <si>
    <t>Sampson Community College</t>
  </si>
  <si>
    <t>199625</t>
  </si>
  <si>
    <t xml:space="preserve">Sandhills Community College </t>
  </si>
  <si>
    <t>199634</t>
  </si>
  <si>
    <t xml:space="preserve">Southeastern Community College </t>
  </si>
  <si>
    <t>199722</t>
  </si>
  <si>
    <t xml:space="preserve">Southwestern Community College </t>
  </si>
  <si>
    <t>199731</t>
  </si>
  <si>
    <t>Stanly Community College</t>
  </si>
  <si>
    <t>199740</t>
  </si>
  <si>
    <t xml:space="preserve">Surry Community College </t>
  </si>
  <si>
    <t>199768</t>
  </si>
  <si>
    <t xml:space="preserve">Tri-County Community College </t>
  </si>
  <si>
    <t>199795</t>
  </si>
  <si>
    <t xml:space="preserve">Vance-Granville Community College </t>
  </si>
  <si>
    <t>199838</t>
  </si>
  <si>
    <t>Wake Technical Community College</t>
  </si>
  <si>
    <t>199856</t>
  </si>
  <si>
    <t>Wayne Community College</t>
  </si>
  <si>
    <t>199892</t>
  </si>
  <si>
    <t xml:space="preserve">Western Piedmont Community College </t>
  </si>
  <si>
    <t>199908</t>
  </si>
  <si>
    <t xml:space="preserve">Wilkes Community College </t>
  </si>
  <si>
    <t>199926</t>
  </si>
  <si>
    <t>Wilson Technical Community College</t>
  </si>
  <si>
    <t>199953</t>
  </si>
  <si>
    <t>NC School of the Arts</t>
  </si>
  <si>
    <t>199184</t>
  </si>
  <si>
    <t>OK</t>
  </si>
  <si>
    <t>Oklahoma State University Main Campus</t>
  </si>
  <si>
    <t>207388</t>
  </si>
  <si>
    <t>University of Oklahoma Norman Campus</t>
  </si>
  <si>
    <t>207500</t>
  </si>
  <si>
    <t>University of Central Oklahoma</t>
  </si>
  <si>
    <t>206941</t>
  </si>
  <si>
    <t>Northeastern State University</t>
  </si>
  <si>
    <t>207263</t>
  </si>
  <si>
    <t xml:space="preserve">Southwestern Oklahoma State University </t>
  </si>
  <si>
    <t>207865</t>
  </si>
  <si>
    <t>Cameron University  **</t>
  </si>
  <si>
    <t>206914</t>
  </si>
  <si>
    <t xml:space="preserve">East Central University </t>
  </si>
  <si>
    <t>207041</t>
  </si>
  <si>
    <t xml:space="preserve">Northwestern State University </t>
  </si>
  <si>
    <t>207306</t>
  </si>
  <si>
    <t xml:space="preserve">Southeastern Oklahoma State University </t>
  </si>
  <si>
    <t>207847</t>
  </si>
  <si>
    <t>Langston University</t>
  </si>
  <si>
    <t>207209</t>
  </si>
  <si>
    <t xml:space="preserve">Oklahoma Panhandle State University </t>
  </si>
  <si>
    <t>207351</t>
  </si>
  <si>
    <t>University of Science and Arts of Oklahoma</t>
  </si>
  <si>
    <t>207722</t>
  </si>
  <si>
    <t>Carl Albert State College</t>
  </si>
  <si>
    <t>206923</t>
  </si>
  <si>
    <t xml:space="preserve">Connors State College </t>
  </si>
  <si>
    <t>206996</t>
  </si>
  <si>
    <t xml:space="preserve">Eastern Oklahoma State College </t>
  </si>
  <si>
    <t>207050</t>
  </si>
  <si>
    <t xml:space="preserve">Murray State College </t>
  </si>
  <si>
    <t>207236</t>
  </si>
  <si>
    <t xml:space="preserve">Northeastern Oklahoma Agricultural &amp; Mechanical College </t>
  </si>
  <si>
    <t>207290</t>
  </si>
  <si>
    <t xml:space="preserve">Northern Oklahoma College </t>
  </si>
  <si>
    <t>207281</t>
  </si>
  <si>
    <t xml:space="preserve">Oklahoma City Community College </t>
  </si>
  <si>
    <t>207449</t>
  </si>
  <si>
    <t xml:space="preserve">Oklahoma State University-Oklahoma City </t>
  </si>
  <si>
    <t>207397</t>
  </si>
  <si>
    <t xml:space="preserve">Oklahoma State University-Okmulgee </t>
  </si>
  <si>
    <t>207564</t>
  </si>
  <si>
    <t>Redlands Community College</t>
  </si>
  <si>
    <t>207069</t>
  </si>
  <si>
    <t xml:space="preserve">Rogers State College </t>
  </si>
  <si>
    <t>207661</t>
  </si>
  <si>
    <t xml:space="preserve">Rose State College </t>
  </si>
  <si>
    <t>207670</t>
  </si>
  <si>
    <t xml:space="preserve">Seminole Junior College </t>
  </si>
  <si>
    <t>207740</t>
  </si>
  <si>
    <t xml:space="preserve">Tulsa Junior College </t>
  </si>
  <si>
    <t>207935</t>
  </si>
  <si>
    <t xml:space="preserve">Western Oklahoma State College </t>
  </si>
  <si>
    <t>207035</t>
  </si>
  <si>
    <t>Oklahoma College of Osteopathic Medicine and Surgery</t>
  </si>
  <si>
    <t>207315</t>
  </si>
  <si>
    <t>Oklahoma State University-Veterinary Medicine</t>
  </si>
  <si>
    <t>University of Oklahoma Health Sciences Center</t>
  </si>
  <si>
    <t>207342</t>
  </si>
  <si>
    <t>University of Oklahoma-Law Center</t>
  </si>
  <si>
    <t>SC</t>
  </si>
  <si>
    <t>University of South Carolina-Columbia</t>
  </si>
  <si>
    <t>218663</t>
  </si>
  <si>
    <t>Clemson University</t>
  </si>
  <si>
    <t>217882</t>
  </si>
  <si>
    <t xml:space="preserve">Winthrop University </t>
  </si>
  <si>
    <t>218964</t>
  </si>
  <si>
    <t>College of Charleston **</t>
  </si>
  <si>
    <t>217819</t>
  </si>
  <si>
    <t xml:space="preserve">Francis Marion University </t>
  </si>
  <si>
    <t>218061</t>
  </si>
  <si>
    <t xml:space="preserve">South Carolina State University </t>
  </si>
  <si>
    <t>218733</t>
  </si>
  <si>
    <t>The Citadel, the Military College of South Carolina</t>
  </si>
  <si>
    <t>217864</t>
  </si>
  <si>
    <t>Coastal Carolina University</t>
  </si>
  <si>
    <t>218229</t>
  </si>
  <si>
    <t xml:space="preserve">Lander University </t>
  </si>
  <si>
    <t>218645</t>
  </si>
  <si>
    <t>University of South Carolina-Aiken</t>
  </si>
  <si>
    <t>218724</t>
  </si>
  <si>
    <t>University of South Carolina-Spartanburg</t>
  </si>
  <si>
    <t>218742</t>
  </si>
  <si>
    <t xml:space="preserve">Aiken Technical College </t>
  </si>
  <si>
    <t>217615</t>
  </si>
  <si>
    <t xml:space="preserve">Central Carolina Technical College </t>
  </si>
  <si>
    <t>218858</t>
  </si>
  <si>
    <t xml:space="preserve">Chesterfield-Marlboro Technical College </t>
  </si>
  <si>
    <t>217837</t>
  </si>
  <si>
    <t xml:space="preserve">Denmark Technical College </t>
  </si>
  <si>
    <t>217989</t>
  </si>
  <si>
    <t xml:space="preserve">Florence-Darlington Technical College </t>
  </si>
  <si>
    <t>218025</t>
  </si>
  <si>
    <t xml:space="preserve">Greenville Technical College </t>
  </si>
  <si>
    <t>218113</t>
  </si>
  <si>
    <t xml:space="preserve">Horry-Georgetown Technical College </t>
  </si>
  <si>
    <t>218140</t>
  </si>
  <si>
    <t xml:space="preserve">Midlands Technical College </t>
  </si>
  <si>
    <t>218353</t>
  </si>
  <si>
    <t xml:space="preserve">Orangeburg-Calhoun Technical College </t>
  </si>
  <si>
    <t>218487</t>
  </si>
  <si>
    <t xml:space="preserve">Piedmont Technical College </t>
  </si>
  <si>
    <t>218520</t>
  </si>
  <si>
    <t xml:space="preserve">Spartanburg Technical College </t>
  </si>
  <si>
    <t>218830</t>
  </si>
  <si>
    <t>Technical College of the Low Country</t>
  </si>
  <si>
    <t>217712</t>
  </si>
  <si>
    <t xml:space="preserve">Tri-County Technical College </t>
  </si>
  <si>
    <t>218885</t>
  </si>
  <si>
    <t xml:space="preserve">Trident Technical College </t>
  </si>
  <si>
    <t>218894</t>
  </si>
  <si>
    <t>University of South Carolina-Beaufort</t>
  </si>
  <si>
    <t>218654</t>
  </si>
  <si>
    <t>University of South Carolina-Lancaster</t>
  </si>
  <si>
    <t>218672</t>
  </si>
  <si>
    <t>University of South Carolina-Salkehatchie</t>
  </si>
  <si>
    <t>218681</t>
  </si>
  <si>
    <t>University of South Carolina-Sumter</t>
  </si>
  <si>
    <t>218690</t>
  </si>
  <si>
    <t>University of South Carolina-Union</t>
  </si>
  <si>
    <t>218706</t>
  </si>
  <si>
    <t xml:space="preserve">Willamsburg Technical College </t>
  </si>
  <si>
    <t>218955</t>
  </si>
  <si>
    <t xml:space="preserve">York Technical College </t>
  </si>
  <si>
    <t>218991</t>
  </si>
  <si>
    <t>Medical University of South Carolina</t>
  </si>
  <si>
    <t>218335</t>
  </si>
  <si>
    <t>TN</t>
  </si>
  <si>
    <t>University of Tennessee, Knoxville</t>
  </si>
  <si>
    <t>221759</t>
  </si>
  <si>
    <t>University of Memphis</t>
  </si>
  <si>
    <t>220862</t>
  </si>
  <si>
    <t xml:space="preserve">East Tennessee State University </t>
  </si>
  <si>
    <t>220075</t>
  </si>
  <si>
    <t xml:space="preserve">Middle Tennessee State University </t>
  </si>
  <si>
    <t>220978</t>
  </si>
  <si>
    <t xml:space="preserve">Tennessee State University </t>
  </si>
  <si>
    <t>221838</t>
  </si>
  <si>
    <t xml:space="preserve">Austin Peay State University </t>
  </si>
  <si>
    <t>219602</t>
  </si>
  <si>
    <t xml:space="preserve">Tennessee Technological University </t>
  </si>
  <si>
    <t>221847</t>
  </si>
  <si>
    <t>University of Tennessee at Chattanooga</t>
  </si>
  <si>
    <t>221740</t>
  </si>
  <si>
    <t>University of Tennessee at Martin</t>
  </si>
  <si>
    <t>221768</t>
  </si>
  <si>
    <t>Chattanooga State Technical Community College</t>
  </si>
  <si>
    <t>219824</t>
  </si>
  <si>
    <t>Cleveland State Community College</t>
  </si>
  <si>
    <t>219879</t>
  </si>
  <si>
    <t>Columbia State Community College</t>
  </si>
  <si>
    <t>219888</t>
  </si>
  <si>
    <t>Dyersburg State Community College</t>
  </si>
  <si>
    <t>220057</t>
  </si>
  <si>
    <t>Jackson State Community College</t>
  </si>
  <si>
    <t>220400</t>
  </si>
  <si>
    <t>Motlow State Community College</t>
  </si>
  <si>
    <t>221096</t>
  </si>
  <si>
    <t>Nashville State Technical Institute</t>
  </si>
  <si>
    <t>221184</t>
  </si>
  <si>
    <t>Northeast State Technical Community College</t>
  </si>
  <si>
    <t>221908</t>
  </si>
  <si>
    <t>Pellissippi State Technical Community College</t>
  </si>
  <si>
    <t>221642</t>
  </si>
  <si>
    <t>Roane State Community College</t>
  </si>
  <si>
    <t>221397</t>
  </si>
  <si>
    <t>Shelby State Community College</t>
  </si>
  <si>
    <t>221485</t>
  </si>
  <si>
    <t>State Technical Institute at Memphis</t>
  </si>
  <si>
    <t>221652</t>
  </si>
  <si>
    <t>Volunteer State Community College</t>
  </si>
  <si>
    <t>222053</t>
  </si>
  <si>
    <t>Walters State Community College</t>
  </si>
  <si>
    <t>222062</t>
  </si>
  <si>
    <t>TTC at Athens</t>
  </si>
  <si>
    <t>219596</t>
  </si>
  <si>
    <t>TTC at Chattanooga</t>
  </si>
  <si>
    <t>TTC at Covington</t>
  </si>
  <si>
    <t>219921</t>
  </si>
  <si>
    <t>TTC at Crossville</t>
  </si>
  <si>
    <t>221591</t>
  </si>
  <si>
    <t>TTC at Dickson</t>
  </si>
  <si>
    <t>219994</t>
  </si>
  <si>
    <t>TTC at Elizabethton</t>
  </si>
  <si>
    <t>220127</t>
  </si>
  <si>
    <t>TTC at Harriman</t>
  </si>
  <si>
    <t>220251</t>
  </si>
  <si>
    <t>TTC at Hartsville</t>
  </si>
  <si>
    <t>220279</t>
  </si>
  <si>
    <t>TTC at Holenwald</t>
  </si>
  <si>
    <t>220321</t>
  </si>
  <si>
    <t>TTC at Jacksboro</t>
  </si>
  <si>
    <t>220394</t>
  </si>
  <si>
    <t>TTC at Jackson</t>
  </si>
  <si>
    <t>221616</t>
  </si>
  <si>
    <t>TTC at Knoxville</t>
  </si>
  <si>
    <t>221625</t>
  </si>
  <si>
    <t>TTC at Livingston</t>
  </si>
  <si>
    <t>220640</t>
  </si>
  <si>
    <t>TTC at McKenzie</t>
  </si>
  <si>
    <t>220756</t>
  </si>
  <si>
    <t>TTC at McMinnville</t>
  </si>
  <si>
    <t>221607</t>
  </si>
  <si>
    <t>TTC at Memphis</t>
  </si>
  <si>
    <t>220853</t>
  </si>
  <si>
    <t>TTC at Morristown</t>
  </si>
  <si>
    <t>221050</t>
  </si>
  <si>
    <t>TTC at Murphressboro</t>
  </si>
  <si>
    <t>221102</t>
  </si>
  <si>
    <t>TTC at Nashville</t>
  </si>
  <si>
    <t>248925</t>
  </si>
  <si>
    <t>TTC at Newbern</t>
  </si>
  <si>
    <t>221236</t>
  </si>
  <si>
    <t>TTC at Oneida</t>
  </si>
  <si>
    <t>221582</t>
  </si>
  <si>
    <t>TTC at Paris</t>
  </si>
  <si>
    <t>221281</t>
  </si>
  <si>
    <t>TTC at Pulaski</t>
  </si>
  <si>
    <t>221333</t>
  </si>
  <si>
    <t>TTC at Ripley</t>
  </si>
  <si>
    <t>221388</t>
  </si>
  <si>
    <t>TTC at Savannah</t>
  </si>
  <si>
    <t>221430</t>
  </si>
  <si>
    <t>TTC at Shelbyville</t>
  </si>
  <si>
    <t>221494</t>
  </si>
  <si>
    <t>TTC at Whiteville</t>
  </si>
  <si>
    <t>221634</t>
  </si>
  <si>
    <t>University of Tennessee at Memphis</t>
  </si>
  <si>
    <t>221704</t>
  </si>
  <si>
    <t>University of Tennessee Space Institute</t>
  </si>
  <si>
    <t>University of Tennessee Veterinary Medicine</t>
  </si>
  <si>
    <t>TX</t>
  </si>
  <si>
    <t xml:space="preserve">Texas A &amp; M Univ </t>
  </si>
  <si>
    <t>228723</t>
  </si>
  <si>
    <t xml:space="preserve">Texas Tech Univ </t>
  </si>
  <si>
    <t>229115</t>
  </si>
  <si>
    <t>Texas Woman's Univ</t>
  </si>
  <si>
    <t>229179</t>
  </si>
  <si>
    <t>Univ of Houston</t>
  </si>
  <si>
    <t>225511</t>
  </si>
  <si>
    <t>Univ of North Texas</t>
  </si>
  <si>
    <t>227216</t>
  </si>
  <si>
    <t>Univ of Texas at Austin</t>
  </si>
  <si>
    <t>228778</t>
  </si>
  <si>
    <t>Univ of Texas at Arlington</t>
  </si>
  <si>
    <t>228769</t>
  </si>
  <si>
    <t>Univ of Texas at Dallas</t>
  </si>
  <si>
    <t>228787</t>
  </si>
  <si>
    <t xml:space="preserve">East Texas State Univ </t>
  </si>
  <si>
    <t>224554</t>
  </si>
  <si>
    <t>Lamar Univ-Beaumont</t>
  </si>
  <si>
    <t>226091</t>
  </si>
  <si>
    <t>Prairie View A &amp; M Univ **</t>
  </si>
  <si>
    <t>227526</t>
  </si>
  <si>
    <t xml:space="preserve">Sam Houston State Univ </t>
  </si>
  <si>
    <t>227881</t>
  </si>
  <si>
    <t xml:space="preserve">Southwest Texas State Univ </t>
  </si>
  <si>
    <t>228459</t>
  </si>
  <si>
    <t>Stephen F. Austin State Univ</t>
  </si>
  <si>
    <t>228431</t>
  </si>
  <si>
    <t xml:space="preserve">Sul Ross State Univ </t>
  </si>
  <si>
    <t>228501</t>
  </si>
  <si>
    <t>Texas A &amp; M Univ-Corpus Christi **</t>
  </si>
  <si>
    <t>224147</t>
  </si>
  <si>
    <t>Texas A &amp; M Univ-Kingsville</t>
  </si>
  <si>
    <t>228705</t>
  </si>
  <si>
    <t xml:space="preserve">Texas Southern Univ </t>
  </si>
  <si>
    <t>229063</t>
  </si>
  <si>
    <t xml:space="preserve">Univ of Houston-Clear Lake </t>
  </si>
  <si>
    <t>225414</t>
  </si>
  <si>
    <t>Univ of Texas at El Paso</t>
  </si>
  <si>
    <t>228796</t>
  </si>
  <si>
    <t>Univ of Texas at San Antonio</t>
  </si>
  <si>
    <t>229027</t>
  </si>
  <si>
    <t>Univ of Texas at Tyler</t>
  </si>
  <si>
    <t>228802</t>
  </si>
  <si>
    <t>West Texas A &amp; M Univ</t>
  </si>
  <si>
    <t>229814</t>
  </si>
  <si>
    <t xml:space="preserve">Angelo State Univ </t>
  </si>
  <si>
    <t>222831</t>
  </si>
  <si>
    <t xml:space="preserve">Midwestern State Univ  </t>
  </si>
  <si>
    <t>226833</t>
  </si>
  <si>
    <t xml:space="preserve">Tarleton State Univ  </t>
  </si>
  <si>
    <t>228529</t>
  </si>
  <si>
    <t>Texas A &amp; M International Univ</t>
  </si>
  <si>
    <t>226152</t>
  </si>
  <si>
    <t>Univ of Texas of the Permian Basin</t>
  </si>
  <si>
    <t>229018</t>
  </si>
  <si>
    <t>Univ of Texas-Pan American</t>
  </si>
  <si>
    <t>227368</t>
  </si>
  <si>
    <t>East Texas State Univ at Texarkana</t>
  </si>
  <si>
    <t>224545</t>
  </si>
  <si>
    <t xml:space="preserve">Sul Ross State Univ/Uvalde Center </t>
  </si>
  <si>
    <t>NOT AVAILABLE</t>
  </si>
  <si>
    <t>Univ of Houston-Victoria</t>
  </si>
  <si>
    <t>225502</t>
  </si>
  <si>
    <t>Univ of Texas at Brownsville</t>
  </si>
  <si>
    <t>227377</t>
  </si>
  <si>
    <t>Texas A &amp; M Univ at Galveston</t>
  </si>
  <si>
    <t>228714</t>
  </si>
  <si>
    <t>Univ of Houston-Downtown</t>
  </si>
  <si>
    <t>225432</t>
  </si>
  <si>
    <t>ALAMO COM COL DISTRICT</t>
  </si>
  <si>
    <t xml:space="preserve">Alvin Community College </t>
  </si>
  <si>
    <t>222567</t>
  </si>
  <si>
    <t xml:space="preserve">Amarillo College </t>
  </si>
  <si>
    <t>222576</t>
  </si>
  <si>
    <t xml:space="preserve">Angelina College </t>
  </si>
  <si>
    <t>222822</t>
  </si>
  <si>
    <t xml:space="preserve">Austin Community College </t>
  </si>
  <si>
    <t>222992</t>
  </si>
  <si>
    <t xml:space="preserve">Bee County College </t>
  </si>
  <si>
    <t>223320</t>
  </si>
  <si>
    <t xml:space="preserve">Blinn College </t>
  </si>
  <si>
    <t>223427</t>
  </si>
  <si>
    <t xml:space="preserve">Brazosport College </t>
  </si>
  <si>
    <t>223506</t>
  </si>
  <si>
    <t>DALLAS CO COM COL DISTRICT</t>
  </si>
  <si>
    <t>Brookhaven College  (DCCCD)</t>
  </si>
  <si>
    <t>223524</t>
  </si>
  <si>
    <t>Cedar Valley College  (DCCCD)</t>
  </si>
  <si>
    <t>223773</t>
  </si>
  <si>
    <t xml:space="preserve">Central Texas College </t>
  </si>
  <si>
    <t>223816</t>
  </si>
  <si>
    <t xml:space="preserve">Cisco Junior College </t>
  </si>
  <si>
    <t>223898</t>
  </si>
  <si>
    <t xml:space="preserve">Clarendon College </t>
  </si>
  <si>
    <t>223922</t>
  </si>
  <si>
    <t>College of the Mainland</t>
  </si>
  <si>
    <t>226408</t>
  </si>
  <si>
    <t>Collin County Community College</t>
  </si>
  <si>
    <t>247834</t>
  </si>
  <si>
    <t xml:space="preserve">Del Mar College </t>
  </si>
  <si>
    <t>224350</t>
  </si>
  <si>
    <t>Eastfield College  (DCCCD)</t>
  </si>
  <si>
    <t>224572</t>
  </si>
  <si>
    <t>El Centro College  (DCCCD)</t>
  </si>
  <si>
    <t>224615</t>
  </si>
  <si>
    <t xml:space="preserve">El Paso County Community College </t>
  </si>
  <si>
    <t>224642</t>
  </si>
  <si>
    <t xml:space="preserve">Frank Phillips College </t>
  </si>
  <si>
    <t>224891</t>
  </si>
  <si>
    <t xml:space="preserve">Galveston College </t>
  </si>
  <si>
    <t>224961</t>
  </si>
  <si>
    <t xml:space="preserve">Grayson County College </t>
  </si>
  <si>
    <t>225070</t>
  </si>
  <si>
    <t>Hill College</t>
  </si>
  <si>
    <t>225371</t>
  </si>
  <si>
    <t>Houston Community College</t>
  </si>
  <si>
    <t>225423</t>
  </si>
  <si>
    <t>Howard College</t>
  </si>
  <si>
    <t>225520</t>
  </si>
  <si>
    <t xml:space="preserve">Kilgore College </t>
  </si>
  <si>
    <t>226019</t>
  </si>
  <si>
    <t>Lamar Institute of Technology</t>
  </si>
  <si>
    <t>Lamar Univ-Orange Campus</t>
  </si>
  <si>
    <t>226107</t>
  </si>
  <si>
    <t>Lamar Univ-Port Arthur Campus</t>
  </si>
  <si>
    <t>226116</t>
  </si>
  <si>
    <t xml:space="preserve">Laredo Community College </t>
  </si>
  <si>
    <t>226134</t>
  </si>
  <si>
    <t xml:space="preserve">Lee College </t>
  </si>
  <si>
    <t>226204</t>
  </si>
  <si>
    <t xml:space="preserve">McLennan Community College </t>
  </si>
  <si>
    <t>226578</t>
  </si>
  <si>
    <t xml:space="preserve">Midland College </t>
  </si>
  <si>
    <t>226806</t>
  </si>
  <si>
    <t>Mountain View College  (DCCCD)</t>
  </si>
  <si>
    <t>226930</t>
  </si>
  <si>
    <t xml:space="preserve">Navarro College </t>
  </si>
  <si>
    <t>227146</t>
  </si>
  <si>
    <t>North Central Texas College</t>
  </si>
  <si>
    <t>224110</t>
  </si>
  <si>
    <t>North Harris Montgomery Community College District</t>
  </si>
  <si>
    <t>227182</t>
  </si>
  <si>
    <t>North Lake College  (DCCCD)</t>
  </si>
  <si>
    <t>227191</t>
  </si>
  <si>
    <t xml:space="preserve">Northeast Texas Community College </t>
  </si>
  <si>
    <t>227225</t>
  </si>
  <si>
    <t xml:space="preserve">Odessa College </t>
  </si>
  <si>
    <t>227304</t>
  </si>
  <si>
    <t>Palo Alto College  (ACCD)</t>
  </si>
  <si>
    <t>246354</t>
  </si>
  <si>
    <t>Panola College</t>
  </si>
  <si>
    <t>227386</t>
  </si>
  <si>
    <t>Paris Junior College</t>
  </si>
  <si>
    <t>227401</t>
  </si>
  <si>
    <t xml:space="preserve">Ranger College </t>
  </si>
  <si>
    <t>227687</t>
  </si>
  <si>
    <t>Richland College  (DCCCD)</t>
  </si>
  <si>
    <t>227766</t>
  </si>
  <si>
    <t>San Antonio College</t>
  </si>
  <si>
    <t>227924</t>
  </si>
  <si>
    <t>San Jacinto College (SJCDS)</t>
  </si>
  <si>
    <t>227979</t>
  </si>
  <si>
    <t xml:space="preserve">South Plains College </t>
  </si>
  <si>
    <t>228158</t>
  </si>
  <si>
    <t xml:space="preserve">South Texas Community College (HCJCD) </t>
  </si>
  <si>
    <t>409315</t>
  </si>
  <si>
    <t xml:space="preserve">Southwest Texas Junior College </t>
  </si>
  <si>
    <t>228316</t>
  </si>
  <si>
    <t>St. Philip's College  (ACCD)</t>
  </si>
  <si>
    <t>227854</t>
  </si>
  <si>
    <t>TARRANT CO JR COL DISTRICT</t>
  </si>
  <si>
    <t>Tarrant Co. Junior College (TCJCD)</t>
  </si>
  <si>
    <t>228547</t>
  </si>
  <si>
    <t xml:space="preserve">Temple Junior College </t>
  </si>
  <si>
    <t>228608</t>
  </si>
  <si>
    <t xml:space="preserve">Texarkana College </t>
  </si>
  <si>
    <t>228699</t>
  </si>
  <si>
    <t xml:space="preserve">Texas Southmost College </t>
  </si>
  <si>
    <t>229072</t>
  </si>
  <si>
    <t xml:space="preserve">Texas State Technical College-Amarillo </t>
  </si>
  <si>
    <t>228662</t>
  </si>
  <si>
    <t xml:space="preserve">Texas State Technical College-Harlingen </t>
  </si>
  <si>
    <t>229319</t>
  </si>
  <si>
    <t xml:space="preserve">Texas State Technical College-Sweetwater </t>
  </si>
  <si>
    <t>229328</t>
  </si>
  <si>
    <t>Texas State Technical College-Waco/Marshall</t>
  </si>
  <si>
    <t>228680</t>
  </si>
  <si>
    <t>Trinity Valley Community College</t>
  </si>
  <si>
    <t>225308</t>
  </si>
  <si>
    <t xml:space="preserve">Tyler Junior College </t>
  </si>
  <si>
    <t>229355</t>
  </si>
  <si>
    <t xml:space="preserve">Vernon Regional Junior College </t>
  </si>
  <si>
    <t>229504</t>
  </si>
  <si>
    <t xml:space="preserve">Victoria College </t>
  </si>
  <si>
    <t>229540</t>
  </si>
  <si>
    <t xml:space="preserve">Weatherford College </t>
  </si>
  <si>
    <t>229799</t>
  </si>
  <si>
    <t xml:space="preserve">Western Texas College </t>
  </si>
  <si>
    <t>229832</t>
  </si>
  <si>
    <t xml:space="preserve">Wharton County Junior College </t>
  </si>
  <si>
    <t>229841</t>
  </si>
  <si>
    <t>Texas Tech Univ Health Sciences Center</t>
  </si>
  <si>
    <t>229337</t>
  </si>
  <si>
    <t>Univ of Texas Health Science Center at Houston</t>
  </si>
  <si>
    <t>229300</t>
  </si>
  <si>
    <t>Univ of Texas Health Science Center at San Antonio</t>
  </si>
  <si>
    <t>228644</t>
  </si>
  <si>
    <t>Univ of Texas Medical Branch at Galveston</t>
  </si>
  <si>
    <t>228653</t>
  </si>
  <si>
    <t>Univ of Texas Southwestern Medical Center at Dallas</t>
  </si>
  <si>
    <t>228635</t>
  </si>
  <si>
    <t>Univ. of North Texas Health Science Center at Fort Worth</t>
  </si>
  <si>
    <t>228909</t>
  </si>
  <si>
    <t>VA</t>
  </si>
  <si>
    <t>University of Virginia</t>
  </si>
  <si>
    <t>234076</t>
  </si>
  <si>
    <t xml:space="preserve">Virginia Polytechnic Institute &amp; State University </t>
  </si>
  <si>
    <t>233921</t>
  </si>
  <si>
    <t>College of William &amp; Mary</t>
  </si>
  <si>
    <t>231624</t>
  </si>
  <si>
    <t xml:space="preserve">George Mason University </t>
  </si>
  <si>
    <t>232186</t>
  </si>
  <si>
    <t xml:space="preserve">Old Dominion University </t>
  </si>
  <si>
    <t>232982</t>
  </si>
  <si>
    <t xml:space="preserve">Virginia Commonwealth University  </t>
  </si>
  <si>
    <t>234030</t>
  </si>
  <si>
    <t xml:space="preserve">James Madison University  </t>
  </si>
  <si>
    <t>232423</t>
  </si>
  <si>
    <t xml:space="preserve">Norfolk State University </t>
  </si>
  <si>
    <t>232937</t>
  </si>
  <si>
    <t>Radford University</t>
  </si>
  <si>
    <t>233277</t>
  </si>
  <si>
    <t xml:space="preserve">Virginia State University </t>
  </si>
  <si>
    <t>234155</t>
  </si>
  <si>
    <t xml:space="preserve">Longwood College </t>
  </si>
  <si>
    <t>232566</t>
  </si>
  <si>
    <t>Christopher Newport University</t>
  </si>
  <si>
    <t>231712</t>
  </si>
  <si>
    <t>Clinch Valley College of the University of Virginia</t>
  </si>
  <si>
    <t>233897</t>
  </si>
  <si>
    <t xml:space="preserve">Mary Washington College </t>
  </si>
  <si>
    <t>232681</t>
  </si>
  <si>
    <t>All CC's</t>
  </si>
  <si>
    <t>^N/A</t>
  </si>
  <si>
    <t xml:space="preserve">Richard Bland College </t>
  </si>
  <si>
    <t>233338</t>
  </si>
  <si>
    <t>Virginia Military Institute</t>
  </si>
  <si>
    <t>234085</t>
  </si>
  <si>
    <t>WV</t>
  </si>
  <si>
    <t xml:space="preserve">West Virginia University </t>
  </si>
  <si>
    <t>238032</t>
  </si>
  <si>
    <t xml:space="preserve">Marshall University </t>
  </si>
  <si>
    <t>237525</t>
  </si>
  <si>
    <t xml:space="preserve">Bluefield State College </t>
  </si>
  <si>
    <t>237215</t>
  </si>
  <si>
    <t xml:space="preserve">Concord College </t>
  </si>
  <si>
    <t>237330</t>
  </si>
  <si>
    <t xml:space="preserve">Fairmont State College </t>
  </si>
  <si>
    <t>237367</t>
  </si>
  <si>
    <t xml:space="preserve">Glenville State College </t>
  </si>
  <si>
    <t>237385</t>
  </si>
  <si>
    <t xml:space="preserve">Shepherd College </t>
  </si>
  <si>
    <t>237792</t>
  </si>
  <si>
    <t xml:space="preserve">West Liberty State College </t>
  </si>
  <si>
    <t>237932</t>
  </si>
  <si>
    <t xml:space="preserve">West Virginia Institute of Technology </t>
  </si>
  <si>
    <t>237950</t>
  </si>
  <si>
    <t xml:space="preserve">West Virginia State College </t>
  </si>
  <si>
    <t>237899</t>
  </si>
  <si>
    <t>Potomac State College of West Virginia University</t>
  </si>
  <si>
    <t>237701</t>
  </si>
  <si>
    <t>Southern West Virginia Community College</t>
  </si>
  <si>
    <t>237817</t>
  </si>
  <si>
    <t>West Virginia Northern Community College</t>
  </si>
  <si>
    <t>238014</t>
  </si>
  <si>
    <t>West Virginia University at Parkersburg</t>
  </si>
  <si>
    <t>237686</t>
  </si>
  <si>
    <t>West Virginia Graduate College</t>
  </si>
  <si>
    <t>237871</t>
  </si>
  <si>
    <t>Not requested</t>
  </si>
  <si>
    <t>West Virginia School of Osteopathic Medicine</t>
  </si>
  <si>
    <t>237880</t>
  </si>
  <si>
    <t xml:space="preserve">    Professor</t>
  </si>
  <si>
    <t xml:space="preserve">   Assoc. Prof.</t>
  </si>
  <si>
    <t xml:space="preserve">   Ass't. Prof.</t>
  </si>
  <si>
    <t xml:space="preserve">   Instructor</t>
  </si>
  <si>
    <t xml:space="preserve">     Single Rank</t>
  </si>
  <si>
    <t xml:space="preserve">  All Ranks Avg.</t>
  </si>
  <si>
    <t>No.</t>
  </si>
  <si>
    <t>Av. Sal.</t>
  </si>
  <si>
    <t>AL 9-10 M</t>
  </si>
  <si>
    <t>Four-Year 1</t>
  </si>
  <si>
    <t>Four-Year 2</t>
  </si>
  <si>
    <t>Four-Year 3</t>
  </si>
  <si>
    <t>Four-Year 4</t>
  </si>
  <si>
    <t>Four-Year 5</t>
  </si>
  <si>
    <t>Four-Year 6</t>
  </si>
  <si>
    <t>Two-Year 1</t>
  </si>
  <si>
    <t>Two-Year 2</t>
  </si>
  <si>
    <t>AL 11-12 M</t>
  </si>
  <si>
    <t>AR 9-10 M</t>
  </si>
  <si>
    <t>AR 11-12 M</t>
  </si>
  <si>
    <t>FL 9-10 M</t>
  </si>
  <si>
    <t>FL 11-12 M</t>
  </si>
  <si>
    <t>GA 9-10 M</t>
  </si>
  <si>
    <t>GA 11-12 M</t>
  </si>
  <si>
    <t>KY 9-10 M</t>
  </si>
  <si>
    <t>KY 11-12 M</t>
  </si>
  <si>
    <t>LA 9-10 M</t>
  </si>
  <si>
    <t>LA 11-12 M</t>
  </si>
  <si>
    <t>MD 9-10 M</t>
  </si>
  <si>
    <t>MD 11-12 M</t>
  </si>
  <si>
    <t>MS 9-10 M</t>
  </si>
  <si>
    <t>MS 11-12 M</t>
  </si>
  <si>
    <t>NC 9-10 M</t>
  </si>
  <si>
    <t>NC 11-12 M</t>
  </si>
  <si>
    <t>OK 9-10 M</t>
  </si>
  <si>
    <t>OK 11-12 M</t>
  </si>
  <si>
    <t>SC 9-10 M</t>
  </si>
  <si>
    <t>SC 11-12 M</t>
  </si>
  <si>
    <t>TN 9-10 M</t>
  </si>
  <si>
    <t>TN 11-12 M</t>
  </si>
  <si>
    <t>TX 9-10 M</t>
  </si>
  <si>
    <t>TX 11-12 M</t>
  </si>
  <si>
    <t>VA 9-10 M</t>
  </si>
  <si>
    <t>VA 11-12 M</t>
  </si>
  <si>
    <t>WV 9-10 M</t>
  </si>
  <si>
    <t>WV 11-12 M</t>
  </si>
  <si>
    <t>Section III:  (** Optional **) Combined Salaries  (i.e. converted to 9-month equivalent basis)</t>
  </si>
  <si>
    <t>Conversion Factor(s) Used for Section III:</t>
  </si>
  <si>
    <t>Rationale For "Non-Standard" Conversion Factor(s):</t>
  </si>
  <si>
    <t>AL CHE</t>
  </si>
  <si>
    <t>n/a</t>
  </si>
  <si>
    <t>AR DHE</t>
  </si>
  <si>
    <t>FL BOR</t>
  </si>
  <si>
    <t>9/11</t>
  </si>
  <si>
    <t>not provided (reported in Pt. 6a)</t>
  </si>
  <si>
    <t>FL CC</t>
  </si>
  <si>
    <t>GA BOR</t>
  </si>
  <si>
    <t>GA TAE</t>
  </si>
  <si>
    <t>KY CHE</t>
  </si>
  <si>
    <t>LA BOR</t>
  </si>
  <si>
    <t>MD CHE</t>
  </si>
  <si>
    <t>MS IHL</t>
  </si>
  <si>
    <t>MS CC</t>
  </si>
  <si>
    <t>NC UNC</t>
  </si>
  <si>
    <t>NC CC</t>
  </si>
  <si>
    <t>actual monthly salary x 9 months</t>
  </si>
  <si>
    <t>Because of the large number of 10 month and 12</t>
  </si>
  <si>
    <t>month faculty employed in the NC Community</t>
  </si>
  <si>
    <t>College System, the SREB conversion overstates</t>
  </si>
  <si>
    <t>the 9-month salary of faculty. This has caused</t>
  </si>
  <si>
    <t>confusion among policy-makers in the past, since</t>
  </si>
  <si>
    <t>the SREB number did not match actual salary data.</t>
  </si>
  <si>
    <t>As a result, the decision was made to supply</t>
  </si>
  <si>
    <t>SREB with the actual 9-month salary based on</t>
  </si>
  <si>
    <t>monthly pay. In addition, the monthly salary figure</t>
  </si>
  <si>
    <t>is the the only one available at the State Office.</t>
  </si>
  <si>
    <t>OK BOR</t>
  </si>
  <si>
    <t>SC CHE</t>
  </si>
  <si>
    <t>TN HEC</t>
  </si>
  <si>
    <t>TX HECB</t>
  </si>
  <si>
    <t>VA SCHEV</t>
  </si>
  <si>
    <t>WV SCUS</t>
  </si>
  <si>
    <t>Full-Time Instructional Faculty</t>
  </si>
  <si>
    <t>[COMBINED 9/10 Month and 11/12 Month Contract Groups]</t>
  </si>
  <si>
    <t>Total $</t>
  </si>
  <si>
    <t>Total 4-Yr</t>
  </si>
  <si>
    <t>SREB</t>
  </si>
  <si>
    <t>Table 19</t>
  </si>
  <si>
    <t>Weighted Average Full-Time Faculty Salaries</t>
  </si>
  <si>
    <t>Public Institutions</t>
  </si>
  <si>
    <t>SREB States</t>
  </si>
  <si>
    <t>1995-96</t>
  </si>
  <si>
    <t>-</t>
  </si>
  <si>
    <t>Associate</t>
  </si>
  <si>
    <t>Assistant</t>
  </si>
  <si>
    <t>Undesig-</t>
  </si>
  <si>
    <t>Single</t>
  </si>
  <si>
    <t>All</t>
  </si>
  <si>
    <t>nated/Other</t>
  </si>
  <si>
    <t>Rank</t>
  </si>
  <si>
    <t>Ranks</t>
  </si>
  <si>
    <t>All Four-Year</t>
  </si>
  <si>
    <t>Table 20</t>
  </si>
  <si>
    <t>Weighted Average Salaries of Full-Time Faculty</t>
  </si>
  <si>
    <t>Public Four-Year Institutions</t>
  </si>
  <si>
    <t>I</t>
  </si>
  <si>
    <t>II</t>
  </si>
  <si>
    <t>III</t>
  </si>
  <si>
    <t>IV</t>
  </si>
  <si>
    <t>V</t>
  </si>
  <si>
    <t>VI</t>
  </si>
  <si>
    <t>Average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</si>
  <si>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</si>
  <si>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</si>
  <si>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</si>
  <si>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</si>
  <si>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</si>
  <si>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</si>
  <si>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</si>
  <si>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</si>
  <si>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</si>
  <si>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</si>
  <si>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</si>
  <si>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</si>
  <si>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</si>
  <si>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</si>
  <si>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</si>
  <si>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</si>
  <si>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Table 21</t>
  </si>
  <si>
    <t>Public Two-Year Institutions</t>
  </si>
  <si>
    <t xml:space="preserve">   Two-Year 1</t>
  </si>
  <si>
    <t xml:space="preserve">   Two-Year 2</t>
  </si>
  <si>
    <t>Table 22</t>
  </si>
  <si>
    <t>Weighted Average Salaries and Salary Rankings of Full-Time Faculty</t>
  </si>
  <si>
    <t xml:space="preserve">   Professor</t>
  </si>
  <si>
    <t xml:space="preserve">  Undes/Other</t>
  </si>
  <si>
    <t xml:space="preserve"> Single Rank</t>
  </si>
  <si>
    <t xml:space="preserve">    All Ranks</t>
  </si>
  <si>
    <t>Table 23</t>
  </si>
  <si>
    <t>Public Four-Year 1 Institutions</t>
  </si>
  <si>
    <t>Table 24</t>
  </si>
  <si>
    <t>Public Four-Year 2 Institutions</t>
  </si>
  <si>
    <t>Table 25</t>
  </si>
  <si>
    <t>Public Four-Year 3 Institutions</t>
  </si>
  <si>
    <t>Table 26</t>
  </si>
  <si>
    <t>Public Four-Year 4 Institutions</t>
  </si>
  <si>
    <t>Table 27</t>
  </si>
  <si>
    <t>Public Four-Year 5 Institutions</t>
  </si>
  <si>
    <t>Table 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</si>
</sst>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;;;"/>
  </numFmts>
  <fonts count="15">
    <font>
      <sz val="10"/>
      <name val="Swis721 Cn BT"/>
      <family val="0"/>
    </font>
    <font>
      <sz val="8"/>
      <name val="Arial"/>
      <family val="0"/>
    </font>
    <font>
      <b/>
      <sz val="10"/>
      <name val="Swis721 Cn BT"/>
      <family val="2"/>
    </font>
    <font>
      <sz val="10"/>
      <color indexed="12"/>
      <name val="Courier"/>
      <family val="0"/>
    </font>
    <font>
      <sz val="8"/>
      <color indexed="12"/>
      <name val="Arial"/>
      <family val="0"/>
    </font>
    <font>
      <sz val="10"/>
      <color indexed="10"/>
      <name val="Swis721 Cn BT"/>
      <family val="2"/>
    </font>
    <font>
      <sz val="10"/>
      <color indexed="12"/>
      <name val="Swis721 Cn BT"/>
      <family val="2"/>
    </font>
    <font>
      <sz val="12"/>
      <name val="Futura XBlk BT"/>
      <family val="2"/>
    </font>
    <font>
      <sz val="12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Futura XBlk BT"/>
      <family val="2"/>
    </font>
    <font>
      <sz val="12"/>
      <name val="Swis721 Cn BT"/>
      <family val="2"/>
    </font>
    <font>
      <sz val="8"/>
      <name val="Tahoma"/>
      <family val="0"/>
    </font>
    <font>
      <b/>
      <sz val="8"/>
      <name val="Swis721 Cn BT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2" fillId="0" borderId="0" xfId="0" applyFont="1" applyAlignment="1">
      <alignment/>
    </xf>
    <xf numFmtId="37" fontId="0" fillId="0" borderId="1" xfId="0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 horizontal="centerContinuous"/>
    </xf>
    <xf numFmtId="37" fontId="0" fillId="0" borderId="9" xfId="0" applyBorder="1" applyAlignment="1">
      <alignment horizontal="centerContinuous"/>
    </xf>
    <xf numFmtId="37" fontId="0" fillId="0" borderId="10" xfId="0" applyBorder="1" applyAlignment="1">
      <alignment horizontal="centerContinuous"/>
    </xf>
    <xf numFmtId="37" fontId="0" fillId="0" borderId="11" xfId="0" applyNumberFormat="1" applyBorder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1" xfId="0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37" fontId="3" fillId="0" borderId="2" xfId="0" applyNumberFormat="1" applyFont="1" applyBorder="1" applyAlignment="1" applyProtection="1">
      <alignment/>
      <protection locked="0"/>
    </xf>
    <xf numFmtId="37" fontId="0" fillId="0" borderId="0" xfId="0" applyAlignment="1">
      <alignment horizontal="centerContinuous"/>
    </xf>
    <xf numFmtId="37" fontId="0" fillId="0" borderId="12" xfId="0" applyBorder="1" applyAlignment="1">
      <alignment horizontal="centerContinuous"/>
    </xf>
    <xf numFmtId="37" fontId="0" fillId="0" borderId="2" xfId="0" applyNumberFormat="1" applyBorder="1" applyAlignment="1" applyProtection="1">
      <alignment horizontal="centerContinuous"/>
      <protection/>
    </xf>
    <xf numFmtId="37" fontId="0" fillId="0" borderId="1" xfId="0" applyBorder="1" applyAlignment="1">
      <alignment horizontal="centerContinuous"/>
    </xf>
    <xf numFmtId="37" fontId="0" fillId="0" borderId="1" xfId="0" applyBorder="1" applyAlignment="1">
      <alignment horizontal="right"/>
    </xf>
    <xf numFmtId="37" fontId="3" fillId="0" borderId="1" xfId="0" applyFont="1" applyBorder="1" applyAlignment="1" applyProtection="1">
      <alignment horizontal="right"/>
      <protection locked="0"/>
    </xf>
    <xf numFmtId="37" fontId="3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5" fillId="0" borderId="1" xfId="0" applyFont="1" applyBorder="1" applyAlignment="1" applyProtection="1">
      <alignment/>
      <protection locked="0"/>
    </xf>
    <xf numFmtId="37" fontId="0" fillId="0" borderId="2" xfId="0" applyBorder="1" applyAlignment="1">
      <alignment/>
    </xf>
    <xf numFmtId="37" fontId="0" fillId="0" borderId="0" xfId="0" applyFont="1" applyAlignment="1">
      <alignment/>
    </xf>
    <xf numFmtId="37" fontId="2" fillId="0" borderId="12" xfId="0" applyFont="1" applyBorder="1" applyAlignment="1">
      <alignment/>
    </xf>
    <xf numFmtId="37" fontId="0" fillId="0" borderId="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 horizontal="centerContinuous"/>
    </xf>
    <xf numFmtId="37" fontId="0" fillId="0" borderId="5" xfId="0" applyFont="1" applyBorder="1" applyAlignment="1">
      <alignment horizontal="centerContinuous"/>
    </xf>
    <xf numFmtId="37" fontId="0" fillId="0" borderId="3" xfId="0" applyFont="1" applyBorder="1" applyAlignment="1">
      <alignment horizontal="centerContinuous"/>
    </xf>
    <xf numFmtId="37" fontId="0" fillId="0" borderId="6" xfId="0" applyNumberFormat="1" applyFont="1" applyBorder="1" applyAlignment="1" applyProtection="1">
      <alignment horizontal="centerContinuous"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 horizontal="centerContinuous"/>
    </xf>
    <xf numFmtId="37" fontId="0" fillId="0" borderId="9" xfId="0" applyFont="1" applyBorder="1" applyAlignment="1">
      <alignment horizontal="centerContinuous"/>
    </xf>
    <xf numFmtId="37" fontId="0" fillId="0" borderId="10" xfId="0" applyFont="1" applyBorder="1" applyAlignment="1">
      <alignment horizontal="centerContinuous"/>
    </xf>
    <xf numFmtId="37" fontId="0" fillId="0" borderId="11" xfId="0" applyNumberFormat="1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/>
      <protection locked="0"/>
    </xf>
    <xf numFmtId="37" fontId="6" fillId="0" borderId="1" xfId="0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0" fillId="0" borderId="0" xfId="0" applyFont="1" applyAlignment="1">
      <alignment horizontal="centerContinuous"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>
      <alignment horizontal="centerContinuous"/>
    </xf>
    <xf numFmtId="37" fontId="0" fillId="0" borderId="2" xfId="0" applyNumberFormat="1" applyFont="1" applyBorder="1" applyAlignment="1" applyProtection="1">
      <alignment horizontal="centerContinuous"/>
      <protection/>
    </xf>
    <xf numFmtId="37" fontId="0" fillId="0" borderId="1" xfId="0" applyFont="1" applyBorder="1" applyAlignment="1">
      <alignment horizontal="centerContinuous"/>
    </xf>
    <xf numFmtId="37" fontId="0" fillId="0" borderId="1" xfId="0" applyFont="1" applyBorder="1" applyAlignment="1">
      <alignment horizontal="right"/>
    </xf>
    <xf numFmtId="37" fontId="6" fillId="0" borderId="1" xfId="0" applyFont="1" applyBorder="1" applyAlignment="1" applyProtection="1">
      <alignment horizontal="right"/>
      <protection locked="0"/>
    </xf>
    <xf numFmtId="37" fontId="6" fillId="0" borderId="2" xfId="0" applyFont="1" applyBorder="1" applyAlignment="1" applyProtection="1">
      <alignment/>
      <protection locked="0"/>
    </xf>
    <xf numFmtId="37" fontId="0" fillId="0" borderId="2" xfId="0" applyFont="1" applyBorder="1" applyAlignment="1">
      <alignment/>
    </xf>
    <xf numFmtId="37" fontId="6" fillId="0" borderId="2" xfId="0" applyNumberFormat="1" applyFont="1" applyBorder="1" applyAlignment="1" applyProtection="1">
      <alignment horizontal="centerContinuous"/>
      <protection locked="0"/>
    </xf>
    <xf numFmtId="37" fontId="3" fillId="2" borderId="1" xfId="0" applyFont="1" applyFill="1" applyBorder="1" applyAlignment="1" applyProtection="1">
      <alignment/>
      <protection locked="0"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7" xfId="0" applyFont="1" applyBorder="1" applyAlignment="1" applyProtection="1">
      <alignment/>
      <protection locked="0"/>
    </xf>
    <xf numFmtId="37" fontId="0" fillId="0" borderId="1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3" xfId="0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9" xfId="0" applyNumberFormat="1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8" fillId="0" borderId="1" xfId="0" applyFont="1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37" fontId="2" fillId="0" borderId="0" xfId="0" applyFont="1" applyAlignment="1" applyProtection="1">
      <alignment horizontal="left"/>
      <protection/>
    </xf>
    <xf numFmtId="37" fontId="0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left"/>
      <protection locked="0"/>
    </xf>
    <xf numFmtId="5" fontId="0" fillId="0" borderId="0" xfId="0" applyNumberFormat="1" applyFont="1" applyAlignment="1" applyProtection="1">
      <alignment horizontal="left"/>
      <protection/>
    </xf>
    <xf numFmtId="37" fontId="9" fillId="0" borderId="0" xfId="0" applyFont="1" applyAlignment="1" applyProtection="1">
      <alignment/>
      <protection/>
    </xf>
    <xf numFmtId="37" fontId="10" fillId="0" borderId="14" xfId="0" applyFont="1" applyBorder="1" applyAlignment="1" applyProtection="1">
      <alignment/>
      <protection/>
    </xf>
    <xf numFmtId="37" fontId="11" fillId="0" borderId="15" xfId="0" applyFont="1" applyBorder="1" applyAlignment="1" applyProtection="1">
      <alignment horizontal="centerContinuous"/>
      <protection/>
    </xf>
    <xf numFmtId="37" fontId="10" fillId="0" borderId="16" xfId="0" applyFon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37" fontId="3" fillId="0" borderId="0" xfId="0" applyFont="1" applyAlignment="1" applyProtection="1">
      <alignment horizontal="center"/>
      <protection locked="0"/>
    </xf>
    <xf numFmtId="37" fontId="3" fillId="0" borderId="1" xfId="0" applyFont="1" applyBorder="1" applyAlignment="1" applyProtection="1">
      <alignment horizontal="center"/>
      <protection locked="0"/>
    </xf>
    <xf numFmtId="37" fontId="3" fillId="0" borderId="1" xfId="0" applyNumberFormat="1" applyFont="1" applyBorder="1" applyAlignment="1" applyProtection="1">
      <alignment horizontal="center"/>
      <protection locked="0"/>
    </xf>
    <xf numFmtId="37" fontId="0" fillId="0" borderId="0" xfId="0" applyAlignment="1">
      <alignment horizontal="center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37" fontId="0" fillId="0" borderId="7" xfId="0" applyFont="1" applyBorder="1" applyAlignment="1">
      <alignment horizontal="center"/>
    </xf>
    <xf numFmtId="37" fontId="6" fillId="0" borderId="0" xfId="0" applyFont="1" applyAlignment="1" applyProtection="1">
      <alignment horizontal="center"/>
      <protection locked="0"/>
    </xf>
    <xf numFmtId="37" fontId="6" fillId="0" borderId="1" xfId="0" applyFont="1" applyBorder="1" applyAlignment="1" applyProtection="1">
      <alignment horizontal="center"/>
      <protection locked="0"/>
    </xf>
    <xf numFmtId="37" fontId="6" fillId="0" borderId="1" xfId="0" applyNumberFormat="1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 locked="0"/>
    </xf>
    <xf numFmtId="37" fontId="0" fillId="0" borderId="3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Border="1" applyAlignment="1">
      <alignment horizontal="center"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9" xfId="0" applyNumberForma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 locked="0"/>
    </xf>
    <xf numFmtId="37" fontId="0" fillId="0" borderId="0" xfId="0" applyFon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38100</xdr:rowOff>
    </xdr:from>
    <xdr:to>
      <xdr:col>1</xdr:col>
      <xdr:colOff>0</xdr:colOff>
      <xdr:row>10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47700" y="1209675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1994-95
(thousands)</a:t>
          </a:r>
        </a:p>
      </xdr:txBody>
    </xdr:sp>
    <xdr:clientData fLocksWithSheet="0"/>
  </xdr:twoCellAnchor>
  <xdr:twoCellAnchor>
    <xdr:from>
      <xdr:col>0</xdr:col>
      <xdr:colOff>152400</xdr:colOff>
      <xdr:row>7</xdr:row>
      <xdr:rowOff>28575</xdr:rowOff>
    </xdr:from>
    <xdr:to>
      <xdr:col>1</xdr:col>
      <xdr:colOff>371475</xdr:colOff>
      <xdr:row>47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52400" y="1362075"/>
          <a:ext cx="8667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46</xdr:row>
      <xdr:rowOff>57150</xdr:rowOff>
    </xdr:from>
    <xdr:to>
      <xdr:col>1</xdr:col>
      <xdr:colOff>0</xdr:colOff>
      <xdr:row>48</xdr:row>
      <xdr:rowOff>85725</xdr:rowOff>
    </xdr:to>
    <xdr:sp>
      <xdr:nvSpPr>
        <xdr:cNvPr id="3" name="Oval 3"/>
        <xdr:cNvSpPr>
          <a:spLocks/>
        </xdr:cNvSpPr>
      </xdr:nvSpPr>
      <xdr:spPr>
        <a:xfrm>
          <a:off x="647700" y="7705725"/>
          <a:ext cx="0" cy="3524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49</xdr:row>
      <xdr:rowOff>28575</xdr:rowOff>
    </xdr:from>
    <xdr:to>
      <xdr:col>1</xdr:col>
      <xdr:colOff>0</xdr:colOff>
      <xdr:row>50</xdr:row>
      <xdr:rowOff>85725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47700" y="8162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1</xdr:col>
      <xdr:colOff>0</xdr:colOff>
      <xdr:row>49</xdr:row>
      <xdr:rowOff>19050</xdr:rowOff>
    </xdr:from>
    <xdr:to>
      <xdr:col>1</xdr:col>
      <xdr:colOff>0</xdr:colOff>
      <xdr:row>50</xdr:row>
      <xdr:rowOff>114300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647700" y="8153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659"/>
  <sheetViews>
    <sheetView showGridLines="0" tabSelected="1" defaultGridColor="0" zoomScale="80" zoomScaleNormal="80" colorId="22" workbookViewId="0" topLeftCell="A1">
      <pane ySplit="4" topLeftCell="W5" activePane="bottomLeft" state="frozen"/>
      <selection pane="topLeft" activeCell="A1" sqref="A1"/>
      <selection pane="bottomLeft" activeCell="A5" sqref="A5"/>
    </sheetView>
  </sheetViews>
  <sheetFormatPr defaultColWidth="9.7109375" defaultRowHeight="12.75"/>
  <cols>
    <col min="1" max="1" width="4.7109375" style="0" customWidth="1"/>
    <col min="2" max="2" width="21.7109375" style="0" customWidth="1"/>
    <col min="3" max="3" width="7.7109375" style="0" customWidth="1"/>
    <col min="4" max="4" width="5.7109375" style="0" customWidth="1"/>
    <col min="5" max="28" width="6.7109375" style="0" customWidth="1"/>
  </cols>
  <sheetData>
    <row r="1" spans="1:17" ht="12.75">
      <c r="A1" s="2" t="s">
        <v>28</v>
      </c>
      <c r="P1" s="3"/>
      <c r="Q1" s="4" t="s">
        <v>29</v>
      </c>
    </row>
    <row r="2" spans="16:17" ht="12.75">
      <c r="P2" s="3"/>
      <c r="Q2" s="5"/>
    </row>
    <row r="3" spans="1:28" ht="12.75">
      <c r="A3" s="6"/>
      <c r="B3" s="6"/>
      <c r="C3" s="6"/>
      <c r="D3" s="6"/>
      <c r="E3" s="7" t="s">
        <v>30</v>
      </c>
      <c r="F3" s="8"/>
      <c r="G3" s="9" t="s">
        <v>31</v>
      </c>
      <c r="H3" s="8"/>
      <c r="I3" s="9" t="s">
        <v>32</v>
      </c>
      <c r="J3" s="8"/>
      <c r="K3" s="9" t="s">
        <v>33</v>
      </c>
      <c r="L3" s="8"/>
      <c r="M3" s="9" t="s">
        <v>34</v>
      </c>
      <c r="N3" s="8"/>
      <c r="O3" s="9" t="s">
        <v>35</v>
      </c>
      <c r="P3" s="8"/>
      <c r="Q3" s="10" t="s">
        <v>30</v>
      </c>
      <c r="R3" s="8"/>
      <c r="S3" s="9" t="s">
        <v>31</v>
      </c>
      <c r="T3" s="8"/>
      <c r="U3" s="9" t="s">
        <v>32</v>
      </c>
      <c r="V3" s="8"/>
      <c r="W3" s="9" t="s">
        <v>33</v>
      </c>
      <c r="X3" s="8"/>
      <c r="Y3" s="9" t="s">
        <v>34</v>
      </c>
      <c r="Z3" s="8"/>
      <c r="AA3" s="9" t="s">
        <v>35</v>
      </c>
      <c r="AB3" s="8"/>
    </row>
    <row r="4" spans="1:28" ht="12.75">
      <c r="A4" s="11" t="s">
        <v>36</v>
      </c>
      <c r="B4" s="11" t="s">
        <v>37</v>
      </c>
      <c r="C4" s="104" t="s">
        <v>38</v>
      </c>
      <c r="D4" s="104" t="s">
        <v>39</v>
      </c>
      <c r="E4" s="12" t="s">
        <v>40</v>
      </c>
      <c r="F4" s="13" t="s">
        <v>41</v>
      </c>
      <c r="G4" s="14" t="s">
        <v>40</v>
      </c>
      <c r="H4" s="13" t="s">
        <v>41</v>
      </c>
      <c r="I4" s="14" t="s">
        <v>40</v>
      </c>
      <c r="J4" s="13" t="s">
        <v>41</v>
      </c>
      <c r="K4" s="14" t="s">
        <v>40</v>
      </c>
      <c r="L4" s="13" t="s">
        <v>41</v>
      </c>
      <c r="M4" s="14" t="s">
        <v>40</v>
      </c>
      <c r="N4" s="13" t="s">
        <v>41</v>
      </c>
      <c r="O4" s="14" t="s">
        <v>40</v>
      </c>
      <c r="P4" s="13" t="s">
        <v>41</v>
      </c>
      <c r="Q4" s="15" t="s">
        <v>40</v>
      </c>
      <c r="R4" s="13" t="s">
        <v>41</v>
      </c>
      <c r="S4" s="14" t="s">
        <v>40</v>
      </c>
      <c r="T4" s="13" t="s">
        <v>41</v>
      </c>
      <c r="U4" s="14" t="s">
        <v>40</v>
      </c>
      <c r="V4" s="13" t="s">
        <v>41</v>
      </c>
      <c r="W4" s="14" t="s">
        <v>40</v>
      </c>
      <c r="X4" s="13" t="s">
        <v>41</v>
      </c>
      <c r="Y4" s="14" t="s">
        <v>40</v>
      </c>
      <c r="Z4" s="13" t="s">
        <v>41</v>
      </c>
      <c r="AA4" s="14" t="s">
        <v>40</v>
      </c>
      <c r="AB4" s="13" t="s">
        <v>41</v>
      </c>
    </row>
    <row r="5" spans="1:28" ht="12.75">
      <c r="A5" t="s">
        <v>42</v>
      </c>
      <c r="B5" s="16" t="s">
        <v>43</v>
      </c>
      <c r="C5" s="105" t="s">
        <v>44</v>
      </c>
      <c r="D5" s="106" t="s">
        <v>45</v>
      </c>
      <c r="E5" s="17">
        <v>203</v>
      </c>
      <c r="F5" s="18">
        <v>60547</v>
      </c>
      <c r="G5" s="16">
        <v>264</v>
      </c>
      <c r="H5" s="18">
        <v>45462</v>
      </c>
      <c r="I5" s="16">
        <v>183</v>
      </c>
      <c r="J5" s="19">
        <v>38260</v>
      </c>
      <c r="K5" s="17">
        <v>45</v>
      </c>
      <c r="L5" s="18">
        <v>25795</v>
      </c>
      <c r="M5" s="17">
        <v>15</v>
      </c>
      <c r="N5" s="18">
        <v>34230</v>
      </c>
      <c r="O5" s="17" t="s">
        <v>46</v>
      </c>
      <c r="P5" s="18" t="s">
        <v>46</v>
      </c>
      <c r="Q5" s="20">
        <v>180</v>
      </c>
      <c r="R5" s="18">
        <v>75432</v>
      </c>
      <c r="S5" s="17">
        <v>150</v>
      </c>
      <c r="T5" s="18">
        <v>56459</v>
      </c>
      <c r="U5" s="17">
        <v>78</v>
      </c>
      <c r="V5" s="18">
        <v>49301</v>
      </c>
      <c r="W5" s="17">
        <v>9</v>
      </c>
      <c r="X5" s="18">
        <v>32214</v>
      </c>
      <c r="Y5" s="17">
        <v>4</v>
      </c>
      <c r="Z5" s="18">
        <v>43519</v>
      </c>
      <c r="AA5" s="21"/>
      <c r="AB5" s="18"/>
    </row>
    <row r="6" spans="1:28" ht="12.75">
      <c r="A6" t="s">
        <v>42</v>
      </c>
      <c r="B6" s="16" t="s">
        <v>47</v>
      </c>
      <c r="C6" s="105" t="s">
        <v>48</v>
      </c>
      <c r="D6" s="106" t="s">
        <v>45</v>
      </c>
      <c r="E6" s="16">
        <v>259</v>
      </c>
      <c r="F6" s="18">
        <v>63834</v>
      </c>
      <c r="G6" s="16">
        <v>220</v>
      </c>
      <c r="H6" s="18">
        <v>47030</v>
      </c>
      <c r="I6" s="16">
        <v>197</v>
      </c>
      <c r="J6" s="19">
        <v>40166</v>
      </c>
      <c r="K6" s="17">
        <v>67</v>
      </c>
      <c r="L6" s="18">
        <v>27783</v>
      </c>
      <c r="M6" s="17">
        <v>4</v>
      </c>
      <c r="N6" s="18">
        <v>24999</v>
      </c>
      <c r="O6" s="21"/>
      <c r="P6" s="18"/>
      <c r="Q6" s="20">
        <v>12</v>
      </c>
      <c r="R6" s="18">
        <v>77849</v>
      </c>
      <c r="S6" s="17">
        <v>6</v>
      </c>
      <c r="T6" s="18">
        <v>60931</v>
      </c>
      <c r="U6" s="21"/>
      <c r="V6" s="18"/>
      <c r="W6" s="17">
        <v>5</v>
      </c>
      <c r="X6" s="18">
        <v>23823</v>
      </c>
      <c r="Y6" s="21"/>
      <c r="Z6" s="18"/>
      <c r="AA6" s="21"/>
      <c r="AB6" s="18"/>
    </row>
    <row r="7" spans="1:28" ht="12.75">
      <c r="A7" t="s">
        <v>42</v>
      </c>
      <c r="B7" s="16" t="s">
        <v>49</v>
      </c>
      <c r="C7" s="105" t="s">
        <v>50</v>
      </c>
      <c r="D7" s="106" t="s">
        <v>51</v>
      </c>
      <c r="E7" s="16">
        <v>69</v>
      </c>
      <c r="F7" s="18">
        <v>60825</v>
      </c>
      <c r="G7" s="16">
        <v>137</v>
      </c>
      <c r="H7" s="18">
        <v>45619</v>
      </c>
      <c r="I7" s="16">
        <v>91</v>
      </c>
      <c r="J7" s="19">
        <v>37134</v>
      </c>
      <c r="K7" s="16">
        <v>17</v>
      </c>
      <c r="L7" s="18">
        <v>29124</v>
      </c>
      <c r="M7" s="16">
        <v>4</v>
      </c>
      <c r="N7" s="18">
        <v>31877</v>
      </c>
      <c r="O7" s="17">
        <v>20</v>
      </c>
      <c r="P7" s="18">
        <v>32947</v>
      </c>
      <c r="Q7" s="20">
        <v>56</v>
      </c>
      <c r="R7" s="18">
        <v>85357</v>
      </c>
      <c r="S7" s="17">
        <v>43</v>
      </c>
      <c r="T7" s="18">
        <v>60494</v>
      </c>
      <c r="U7" s="17">
        <v>43</v>
      </c>
      <c r="V7" s="18">
        <v>47050</v>
      </c>
      <c r="W7" s="17">
        <v>1</v>
      </c>
      <c r="X7" s="18">
        <v>51500</v>
      </c>
      <c r="Y7" s="17">
        <v>1</v>
      </c>
      <c r="Z7" s="18">
        <v>46711</v>
      </c>
      <c r="AA7" s="17"/>
      <c r="AB7" s="18"/>
    </row>
    <row r="8" spans="1:28" ht="12.75">
      <c r="A8" t="s">
        <v>42</v>
      </c>
      <c r="B8" s="16" t="s">
        <v>52</v>
      </c>
      <c r="C8" s="105" t="s">
        <v>53</v>
      </c>
      <c r="D8" s="106" t="s">
        <v>54</v>
      </c>
      <c r="E8" s="16">
        <v>46</v>
      </c>
      <c r="F8" s="18">
        <v>46103</v>
      </c>
      <c r="G8" s="16">
        <v>66</v>
      </c>
      <c r="H8" s="18">
        <v>38550</v>
      </c>
      <c r="I8" s="16">
        <v>122</v>
      </c>
      <c r="J8" s="19">
        <v>32895</v>
      </c>
      <c r="K8" s="16">
        <v>32</v>
      </c>
      <c r="L8" s="18">
        <v>25530</v>
      </c>
      <c r="M8" s="21"/>
      <c r="N8" s="18"/>
      <c r="O8" s="21"/>
      <c r="P8" s="18"/>
      <c r="Q8" s="20">
        <v>19</v>
      </c>
      <c r="R8" s="18">
        <v>65886</v>
      </c>
      <c r="S8" s="17">
        <v>7</v>
      </c>
      <c r="T8" s="18">
        <v>54054</v>
      </c>
      <c r="U8" s="17">
        <v>6</v>
      </c>
      <c r="V8" s="18">
        <v>49640</v>
      </c>
      <c r="W8" s="21"/>
      <c r="X8" s="18"/>
      <c r="Y8" s="21"/>
      <c r="Z8" s="18"/>
      <c r="AA8" s="21"/>
      <c r="AB8" s="18"/>
    </row>
    <row r="9" spans="1:28" ht="12.75">
      <c r="A9" t="s">
        <v>42</v>
      </c>
      <c r="B9" s="16" t="s">
        <v>55</v>
      </c>
      <c r="C9" s="105" t="s">
        <v>56</v>
      </c>
      <c r="D9" s="106" t="s">
        <v>54</v>
      </c>
      <c r="E9" s="16">
        <v>28</v>
      </c>
      <c r="F9" s="18">
        <v>48965</v>
      </c>
      <c r="G9" s="16">
        <v>32</v>
      </c>
      <c r="H9" s="18">
        <v>40357</v>
      </c>
      <c r="I9" s="16">
        <v>61</v>
      </c>
      <c r="J9" s="19">
        <v>35832</v>
      </c>
      <c r="K9" s="16">
        <v>59</v>
      </c>
      <c r="L9" s="18">
        <v>31401</v>
      </c>
      <c r="M9" s="21"/>
      <c r="N9" s="18"/>
      <c r="O9" s="21"/>
      <c r="P9" s="18"/>
      <c r="Q9" s="20">
        <v>77</v>
      </c>
      <c r="R9" s="18">
        <v>57562</v>
      </c>
      <c r="S9" s="17">
        <v>4</v>
      </c>
      <c r="T9" s="18">
        <v>43260</v>
      </c>
      <c r="U9" s="17">
        <v>3</v>
      </c>
      <c r="V9" s="18">
        <v>49558</v>
      </c>
      <c r="W9" s="17">
        <v>4</v>
      </c>
      <c r="X9" s="18">
        <v>41765</v>
      </c>
      <c r="Y9" s="21"/>
      <c r="Z9" s="18"/>
      <c r="AA9" s="21"/>
      <c r="AB9" s="18"/>
    </row>
    <row r="10" spans="1:28" ht="12.75">
      <c r="A10" t="s">
        <v>42</v>
      </c>
      <c r="B10" s="16" t="s">
        <v>57</v>
      </c>
      <c r="C10" s="105" t="s">
        <v>58</v>
      </c>
      <c r="D10" s="106" t="s">
        <v>54</v>
      </c>
      <c r="E10" s="16">
        <v>57</v>
      </c>
      <c r="F10" s="18">
        <v>60889</v>
      </c>
      <c r="G10" s="16">
        <v>71</v>
      </c>
      <c r="H10" s="18">
        <v>44377</v>
      </c>
      <c r="I10" s="16">
        <v>88</v>
      </c>
      <c r="J10" s="19">
        <v>40229</v>
      </c>
      <c r="K10" s="16">
        <v>8</v>
      </c>
      <c r="L10" s="18">
        <v>30320</v>
      </c>
      <c r="M10" s="16">
        <v>16</v>
      </c>
      <c r="N10" s="18">
        <v>24229</v>
      </c>
      <c r="O10" s="21"/>
      <c r="P10" s="18"/>
      <c r="Q10" s="20">
        <v>19</v>
      </c>
      <c r="R10" s="18">
        <v>69982</v>
      </c>
      <c r="S10" s="17">
        <v>19</v>
      </c>
      <c r="T10" s="18">
        <v>42809</v>
      </c>
      <c r="U10" s="17">
        <v>3</v>
      </c>
      <c r="V10" s="18">
        <v>28123</v>
      </c>
      <c r="W10" s="21"/>
      <c r="X10" s="18"/>
      <c r="Y10" s="17">
        <v>2</v>
      </c>
      <c r="Z10" s="18">
        <v>26688</v>
      </c>
      <c r="AA10" s="21"/>
      <c r="AB10" s="18"/>
    </row>
    <row r="11" spans="1:28" ht="12.75">
      <c r="A11" t="s">
        <v>42</v>
      </c>
      <c r="B11" s="16" t="s">
        <v>59</v>
      </c>
      <c r="C11" s="105" t="s">
        <v>60</v>
      </c>
      <c r="D11" s="106" t="s">
        <v>54</v>
      </c>
      <c r="E11" s="16">
        <v>89</v>
      </c>
      <c r="F11" s="18">
        <v>57177</v>
      </c>
      <c r="G11" s="16">
        <v>86</v>
      </c>
      <c r="H11" s="18">
        <v>45600</v>
      </c>
      <c r="I11" s="16">
        <v>106</v>
      </c>
      <c r="J11" s="19">
        <v>40397</v>
      </c>
      <c r="K11" s="16">
        <v>39</v>
      </c>
      <c r="L11" s="18">
        <v>31449</v>
      </c>
      <c r="M11" s="16">
        <v>2</v>
      </c>
      <c r="N11" s="18">
        <v>32202</v>
      </c>
      <c r="O11" s="21"/>
      <c r="P11" s="18"/>
      <c r="Q11" s="20">
        <v>40</v>
      </c>
      <c r="R11" s="18">
        <v>78377</v>
      </c>
      <c r="S11" s="17">
        <v>25</v>
      </c>
      <c r="T11" s="18">
        <v>57111</v>
      </c>
      <c r="U11" s="17">
        <v>46</v>
      </c>
      <c r="V11" s="18">
        <v>47870</v>
      </c>
      <c r="W11" s="17">
        <v>13</v>
      </c>
      <c r="X11" s="18">
        <v>37400</v>
      </c>
      <c r="Y11" s="17">
        <v>1</v>
      </c>
      <c r="Z11" s="18">
        <v>33818</v>
      </c>
      <c r="AA11" s="21"/>
      <c r="AB11" s="18"/>
    </row>
    <row r="12" spans="1:28" ht="12.75">
      <c r="A12" t="s">
        <v>42</v>
      </c>
      <c r="B12" s="16" t="s">
        <v>61</v>
      </c>
      <c r="C12" s="105" t="s">
        <v>62</v>
      </c>
      <c r="D12" s="106" t="s">
        <v>63</v>
      </c>
      <c r="E12" s="16">
        <v>42</v>
      </c>
      <c r="F12" s="18">
        <v>52489</v>
      </c>
      <c r="G12" s="16">
        <v>50</v>
      </c>
      <c r="H12" s="18">
        <v>41306</v>
      </c>
      <c r="I12" s="16">
        <v>59</v>
      </c>
      <c r="J12" s="19">
        <v>35071</v>
      </c>
      <c r="K12" s="16">
        <v>18</v>
      </c>
      <c r="L12" s="18">
        <v>27972</v>
      </c>
      <c r="M12" s="21"/>
      <c r="N12" s="18"/>
      <c r="O12" s="21"/>
      <c r="P12" s="18"/>
      <c r="Q12" s="20">
        <v>17</v>
      </c>
      <c r="R12" s="18">
        <v>72094</v>
      </c>
      <c r="S12" s="17">
        <v>7</v>
      </c>
      <c r="T12" s="18">
        <v>63014</v>
      </c>
      <c r="U12" s="17">
        <v>1</v>
      </c>
      <c r="V12" s="18">
        <v>53000</v>
      </c>
      <c r="W12" s="17">
        <v>2</v>
      </c>
      <c r="X12" s="18">
        <v>40050</v>
      </c>
      <c r="Y12" s="21"/>
      <c r="Z12" s="18"/>
      <c r="AA12" s="21"/>
      <c r="AB12" s="18"/>
    </row>
    <row r="13" spans="1:28" ht="12.75">
      <c r="A13" t="s">
        <v>42</v>
      </c>
      <c r="B13" s="16" t="s">
        <v>64</v>
      </c>
      <c r="C13" s="105" t="s">
        <v>65</v>
      </c>
      <c r="D13" s="106" t="s">
        <v>63</v>
      </c>
      <c r="E13" s="16">
        <v>17</v>
      </c>
      <c r="F13" s="18">
        <v>46890</v>
      </c>
      <c r="G13" s="16">
        <v>42</v>
      </c>
      <c r="H13" s="18">
        <v>42425</v>
      </c>
      <c r="I13" s="16">
        <v>59</v>
      </c>
      <c r="J13" s="19">
        <v>35076</v>
      </c>
      <c r="K13" s="16">
        <v>22</v>
      </c>
      <c r="L13" s="18">
        <v>26448</v>
      </c>
      <c r="M13" s="21"/>
      <c r="N13" s="18"/>
      <c r="O13" s="21"/>
      <c r="P13" s="18"/>
      <c r="Q13" s="20">
        <v>14</v>
      </c>
      <c r="R13" s="18">
        <v>61420</v>
      </c>
      <c r="S13" s="17">
        <v>23</v>
      </c>
      <c r="T13" s="18">
        <v>48032</v>
      </c>
      <c r="U13" s="17">
        <v>38</v>
      </c>
      <c r="V13" s="18">
        <v>38862</v>
      </c>
      <c r="W13" s="17">
        <v>1</v>
      </c>
      <c r="X13" s="18">
        <v>24000</v>
      </c>
      <c r="Y13" s="21"/>
      <c r="Z13" s="18"/>
      <c r="AA13" s="21"/>
      <c r="AB13" s="18"/>
    </row>
    <row r="14" spans="1:28" ht="12.75">
      <c r="A14" t="s">
        <v>42</v>
      </c>
      <c r="B14" s="16" t="s">
        <v>66</v>
      </c>
      <c r="C14" s="105" t="s">
        <v>67</v>
      </c>
      <c r="D14" s="106" t="s">
        <v>63</v>
      </c>
      <c r="E14" s="22"/>
      <c r="F14" s="18"/>
      <c r="G14" s="21"/>
      <c r="H14" s="18"/>
      <c r="I14" s="16">
        <v>1</v>
      </c>
      <c r="J14" s="19">
        <v>44000</v>
      </c>
      <c r="K14" s="21"/>
      <c r="L14" s="18"/>
      <c r="M14" s="21"/>
      <c r="N14" s="18"/>
      <c r="O14" s="21"/>
      <c r="P14" s="18"/>
      <c r="Q14" s="20">
        <v>6</v>
      </c>
      <c r="R14" s="18">
        <v>67842</v>
      </c>
      <c r="S14" s="17">
        <v>6</v>
      </c>
      <c r="T14" s="18">
        <v>52322</v>
      </c>
      <c r="U14" s="17">
        <v>18</v>
      </c>
      <c r="V14" s="18">
        <v>44764</v>
      </c>
      <c r="W14" s="17">
        <v>1</v>
      </c>
      <c r="X14" s="18">
        <v>24532</v>
      </c>
      <c r="Y14" s="21"/>
      <c r="Z14" s="18"/>
      <c r="AA14" s="21"/>
      <c r="AB14" s="18"/>
    </row>
    <row r="15" spans="1:28" ht="12.75">
      <c r="A15" t="s">
        <v>42</v>
      </c>
      <c r="B15" s="16" t="s">
        <v>68</v>
      </c>
      <c r="C15" s="105" t="s">
        <v>69</v>
      </c>
      <c r="D15" s="106" t="s">
        <v>63</v>
      </c>
      <c r="E15" s="16">
        <v>47</v>
      </c>
      <c r="F15" s="18">
        <v>46671</v>
      </c>
      <c r="G15" s="16">
        <v>37</v>
      </c>
      <c r="H15" s="18">
        <v>39895</v>
      </c>
      <c r="I15" s="16">
        <v>29</v>
      </c>
      <c r="J15" s="19">
        <v>31508</v>
      </c>
      <c r="K15" s="16">
        <v>14</v>
      </c>
      <c r="L15" s="18">
        <v>26555</v>
      </c>
      <c r="M15" s="21"/>
      <c r="N15" s="18"/>
      <c r="O15" s="21"/>
      <c r="P15" s="18"/>
      <c r="Q15" s="23"/>
      <c r="R15" s="18"/>
      <c r="S15" s="21"/>
      <c r="T15" s="18"/>
      <c r="U15" s="21"/>
      <c r="V15" s="18"/>
      <c r="W15" s="21"/>
      <c r="X15" s="18"/>
      <c r="Y15" s="21"/>
      <c r="Z15" s="18"/>
      <c r="AA15" s="21"/>
      <c r="AB15" s="18"/>
    </row>
    <row r="16" spans="1:28" ht="12.75">
      <c r="A16" t="s">
        <v>42</v>
      </c>
      <c r="B16" s="16" t="s">
        <v>70</v>
      </c>
      <c r="C16" s="105" t="s">
        <v>71</v>
      </c>
      <c r="D16" s="106" t="s">
        <v>72</v>
      </c>
      <c r="E16" s="16">
        <v>33</v>
      </c>
      <c r="F16" s="18">
        <v>46390</v>
      </c>
      <c r="G16" s="16">
        <v>56</v>
      </c>
      <c r="H16" s="18">
        <v>38700</v>
      </c>
      <c r="I16" s="16">
        <v>71</v>
      </c>
      <c r="J16" s="19">
        <v>34747</v>
      </c>
      <c r="K16" s="16">
        <v>62</v>
      </c>
      <c r="L16" s="18">
        <v>27784</v>
      </c>
      <c r="M16" s="21"/>
      <c r="N16" s="18"/>
      <c r="O16" s="21"/>
      <c r="P16" s="18"/>
      <c r="Q16" s="23"/>
      <c r="R16" s="18"/>
      <c r="S16" s="21"/>
      <c r="T16" s="18"/>
      <c r="U16" s="21"/>
      <c r="V16" s="18"/>
      <c r="W16" s="21"/>
      <c r="X16" s="18"/>
      <c r="Y16" s="21"/>
      <c r="Z16" s="18"/>
      <c r="AA16" s="21"/>
      <c r="AB16" s="18"/>
    </row>
    <row r="17" spans="1:28" ht="12.75">
      <c r="A17" t="s">
        <v>42</v>
      </c>
      <c r="B17" s="16" t="s">
        <v>73</v>
      </c>
      <c r="C17" s="105" t="s">
        <v>74</v>
      </c>
      <c r="D17" s="106" t="s">
        <v>72</v>
      </c>
      <c r="E17" s="17">
        <v>9</v>
      </c>
      <c r="F17" s="18">
        <v>46747</v>
      </c>
      <c r="G17" s="17">
        <v>20</v>
      </c>
      <c r="H17" s="18">
        <v>42478</v>
      </c>
      <c r="I17" s="17">
        <v>20</v>
      </c>
      <c r="J17" s="19">
        <v>36666</v>
      </c>
      <c r="K17" s="17">
        <v>1</v>
      </c>
      <c r="L17" s="18">
        <v>38500</v>
      </c>
      <c r="M17" s="17">
        <v>1</v>
      </c>
      <c r="N17" s="18">
        <v>30272</v>
      </c>
      <c r="O17" s="21"/>
      <c r="P17" s="18"/>
      <c r="Q17" s="20">
        <v>1</v>
      </c>
      <c r="R17" s="18">
        <v>60396</v>
      </c>
      <c r="S17" s="21"/>
      <c r="T17" s="18"/>
      <c r="U17" s="17">
        <v>2</v>
      </c>
      <c r="V17" s="18">
        <v>48658</v>
      </c>
      <c r="W17" s="17">
        <v>1</v>
      </c>
      <c r="X17" s="18">
        <v>31700</v>
      </c>
      <c r="Y17" s="17">
        <v>1</v>
      </c>
      <c r="Z17" s="18">
        <v>31724</v>
      </c>
      <c r="AA17" s="21"/>
      <c r="AB17" s="18"/>
    </row>
    <row r="18" spans="1:28" ht="12.75">
      <c r="A18" t="s">
        <v>42</v>
      </c>
      <c r="B18" s="16" t="s">
        <v>75</v>
      </c>
      <c r="C18" s="105" t="s">
        <v>76</v>
      </c>
      <c r="D18" s="106" t="s">
        <v>72</v>
      </c>
      <c r="E18" s="17">
        <v>52</v>
      </c>
      <c r="F18" s="18">
        <v>51165</v>
      </c>
      <c r="G18" s="17">
        <v>40</v>
      </c>
      <c r="H18" s="18">
        <v>44041</v>
      </c>
      <c r="I18" s="17">
        <v>63</v>
      </c>
      <c r="J18" s="19">
        <v>37819</v>
      </c>
      <c r="K18" s="17">
        <v>20</v>
      </c>
      <c r="L18" s="18">
        <v>32878</v>
      </c>
      <c r="M18" s="21"/>
      <c r="N18" s="18"/>
      <c r="O18" s="21"/>
      <c r="P18" s="18"/>
      <c r="Q18" s="20">
        <v>15</v>
      </c>
      <c r="R18" s="18">
        <v>65055</v>
      </c>
      <c r="S18" s="17">
        <v>2</v>
      </c>
      <c r="T18" s="18">
        <v>50872</v>
      </c>
      <c r="U18" s="17">
        <v>2</v>
      </c>
      <c r="V18" s="18">
        <v>48113</v>
      </c>
      <c r="W18" s="17">
        <v>3</v>
      </c>
      <c r="X18" s="18">
        <v>36285</v>
      </c>
      <c r="Y18" s="21"/>
      <c r="Z18" s="18"/>
      <c r="AA18" s="21"/>
      <c r="AB18" s="18"/>
    </row>
    <row r="19" spans="1:28" ht="12.75">
      <c r="A19" t="s">
        <v>42</v>
      </c>
      <c r="B19" s="16" t="s">
        <v>77</v>
      </c>
      <c r="C19" s="105" t="s">
        <v>78</v>
      </c>
      <c r="D19" s="106" t="s">
        <v>72</v>
      </c>
      <c r="E19" s="17">
        <v>5</v>
      </c>
      <c r="F19" s="18">
        <v>39852</v>
      </c>
      <c r="G19" s="17">
        <v>7</v>
      </c>
      <c r="H19" s="18">
        <v>34591</v>
      </c>
      <c r="I19" s="17">
        <v>12</v>
      </c>
      <c r="J19" s="19">
        <v>28086</v>
      </c>
      <c r="K19" s="17">
        <v>2</v>
      </c>
      <c r="L19" s="18">
        <v>21911</v>
      </c>
      <c r="M19" s="21"/>
      <c r="N19" s="18"/>
      <c r="O19" s="21"/>
      <c r="P19" s="18"/>
      <c r="Q19" s="20">
        <v>20</v>
      </c>
      <c r="R19" s="18">
        <v>50471</v>
      </c>
      <c r="S19" s="17">
        <v>18</v>
      </c>
      <c r="T19" s="18">
        <v>43020</v>
      </c>
      <c r="U19" s="17">
        <v>24</v>
      </c>
      <c r="V19" s="18">
        <v>35852</v>
      </c>
      <c r="W19" s="17">
        <v>3</v>
      </c>
      <c r="X19" s="18">
        <v>31183</v>
      </c>
      <c r="Y19" s="21"/>
      <c r="Z19" s="18"/>
      <c r="AA19" s="21"/>
      <c r="AB19" s="18"/>
    </row>
    <row r="20" spans="1:28" ht="12.75">
      <c r="A20" t="s">
        <v>42</v>
      </c>
      <c r="B20" s="16" t="s">
        <v>79</v>
      </c>
      <c r="C20" s="105" t="s">
        <v>80</v>
      </c>
      <c r="D20" s="106" t="s">
        <v>81</v>
      </c>
      <c r="E20" s="17">
        <v>19</v>
      </c>
      <c r="F20" s="18">
        <v>49453</v>
      </c>
      <c r="G20" s="17">
        <v>13</v>
      </c>
      <c r="H20" s="18">
        <v>43811</v>
      </c>
      <c r="I20" s="17">
        <v>27</v>
      </c>
      <c r="J20" s="19">
        <v>37421</v>
      </c>
      <c r="K20" s="21"/>
      <c r="L20" s="18"/>
      <c r="M20" s="21"/>
      <c r="N20" s="18"/>
      <c r="O20" s="21"/>
      <c r="P20" s="18"/>
      <c r="Q20" s="20">
        <v>5</v>
      </c>
      <c r="R20" s="18">
        <v>65007</v>
      </c>
      <c r="S20" s="17">
        <v>1</v>
      </c>
      <c r="T20" s="18">
        <v>65161</v>
      </c>
      <c r="U20" s="17">
        <v>1</v>
      </c>
      <c r="V20" s="18">
        <v>52600</v>
      </c>
      <c r="W20" s="21"/>
      <c r="X20" s="18"/>
      <c r="Y20" s="21"/>
      <c r="Z20" s="18"/>
      <c r="AA20" s="21"/>
      <c r="AB20" s="18"/>
    </row>
    <row r="21" spans="1:28" ht="12.75">
      <c r="A21" t="s">
        <v>42</v>
      </c>
      <c r="B21" s="16" t="s">
        <v>82</v>
      </c>
      <c r="C21" s="105" t="s">
        <v>83</v>
      </c>
      <c r="D21" s="106" t="s">
        <v>84</v>
      </c>
      <c r="E21" s="22"/>
      <c r="F21" s="18"/>
      <c r="G21" s="21"/>
      <c r="H21" s="18"/>
      <c r="I21" s="21"/>
      <c r="J21" s="24"/>
      <c r="K21" s="21"/>
      <c r="L21" s="18"/>
      <c r="M21" s="21"/>
      <c r="N21" s="18"/>
      <c r="O21" s="21"/>
      <c r="P21" s="18"/>
      <c r="Q21" s="23"/>
      <c r="R21" s="18"/>
      <c r="S21" s="21"/>
      <c r="T21" s="18"/>
      <c r="U21" s="21"/>
      <c r="V21" s="18"/>
      <c r="W21" s="21"/>
      <c r="X21" s="18"/>
      <c r="Y21" s="21"/>
      <c r="Z21" s="18"/>
      <c r="AA21" s="21"/>
      <c r="AB21" s="18"/>
    </row>
    <row r="22" spans="1:28" ht="12.75">
      <c r="A22" t="s">
        <v>42</v>
      </c>
      <c r="B22" s="16" t="s">
        <v>85</v>
      </c>
      <c r="C22" s="105" t="s">
        <v>86</v>
      </c>
      <c r="D22" s="105" t="s">
        <v>84</v>
      </c>
      <c r="E22" s="22"/>
      <c r="F22" s="24"/>
      <c r="G22" s="21"/>
      <c r="H22" s="24"/>
      <c r="I22" s="21"/>
      <c r="J22" s="24"/>
      <c r="K22" s="21"/>
      <c r="L22" s="24"/>
      <c r="M22" s="21"/>
      <c r="N22" s="24"/>
      <c r="O22" s="21"/>
      <c r="P22" s="24"/>
      <c r="Q22" s="23"/>
      <c r="R22" s="24"/>
      <c r="S22" s="21"/>
      <c r="T22" s="24"/>
      <c r="U22" s="21"/>
      <c r="V22" s="24"/>
      <c r="W22" s="21"/>
      <c r="X22" s="24"/>
      <c r="Y22" s="21"/>
      <c r="Z22" s="24"/>
      <c r="AA22" s="21"/>
      <c r="AB22" s="24"/>
    </row>
    <row r="23" spans="1:28" ht="12.75">
      <c r="A23" t="s">
        <v>42</v>
      </c>
      <c r="B23" s="16" t="s">
        <v>87</v>
      </c>
      <c r="C23" s="105" t="s">
        <v>88</v>
      </c>
      <c r="D23" s="105" t="s">
        <v>84</v>
      </c>
      <c r="E23" s="22"/>
      <c r="F23" s="24"/>
      <c r="G23" s="21"/>
      <c r="H23" s="24"/>
      <c r="I23" s="21"/>
      <c r="J23" s="24"/>
      <c r="K23" s="21"/>
      <c r="L23" s="24"/>
      <c r="M23" s="21"/>
      <c r="N23" s="24"/>
      <c r="O23" s="21"/>
      <c r="P23" s="24"/>
      <c r="Q23" s="23"/>
      <c r="R23" s="24"/>
      <c r="S23" s="21"/>
      <c r="T23" s="24"/>
      <c r="U23" s="21"/>
      <c r="V23" s="24"/>
      <c r="W23" s="21"/>
      <c r="X23" s="24"/>
      <c r="Y23" s="21"/>
      <c r="Z23" s="24"/>
      <c r="AA23" s="21"/>
      <c r="AB23" s="24"/>
    </row>
    <row r="24" spans="1:28" ht="12.75">
      <c r="A24" t="s">
        <v>42</v>
      </c>
      <c r="B24" s="16" t="s">
        <v>89</v>
      </c>
      <c r="C24" s="105" t="s">
        <v>90</v>
      </c>
      <c r="D24" s="105" t="s">
        <v>84</v>
      </c>
      <c r="E24" s="22"/>
      <c r="F24" s="24"/>
      <c r="G24" s="21"/>
      <c r="H24" s="24"/>
      <c r="I24" s="21"/>
      <c r="J24" s="24"/>
      <c r="K24" s="21"/>
      <c r="L24" s="24"/>
      <c r="M24" s="21"/>
      <c r="N24" s="24"/>
      <c r="O24" s="21"/>
      <c r="P24" s="24"/>
      <c r="Q24" s="23"/>
      <c r="R24" s="24"/>
      <c r="S24" s="21"/>
      <c r="T24" s="24"/>
      <c r="U24" s="21"/>
      <c r="V24" s="24"/>
      <c r="W24" s="21"/>
      <c r="X24" s="24"/>
      <c r="Y24" s="21"/>
      <c r="Z24" s="24"/>
      <c r="AA24" s="21"/>
      <c r="AB24" s="24"/>
    </row>
    <row r="25" spans="1:28" ht="12.75">
      <c r="A25" t="s">
        <v>42</v>
      </c>
      <c r="B25" s="16" t="s">
        <v>91</v>
      </c>
      <c r="C25" s="105" t="s">
        <v>92</v>
      </c>
      <c r="D25" s="105" t="s">
        <v>84</v>
      </c>
      <c r="E25" s="22"/>
      <c r="F25" s="24"/>
      <c r="G25" s="21"/>
      <c r="H25" s="24"/>
      <c r="I25" s="21"/>
      <c r="J25" s="24"/>
      <c r="K25" s="16"/>
      <c r="L25" s="19"/>
      <c r="M25" s="21"/>
      <c r="N25" s="24"/>
      <c r="O25" s="16">
        <v>39</v>
      </c>
      <c r="P25" s="19">
        <v>36152</v>
      </c>
      <c r="Q25" s="23"/>
      <c r="R25" s="24"/>
      <c r="S25" s="21"/>
      <c r="T25" s="24"/>
      <c r="U25" s="21"/>
      <c r="V25" s="24"/>
      <c r="W25" s="21"/>
      <c r="X25" s="24"/>
      <c r="Y25" s="21"/>
      <c r="Z25" s="24"/>
      <c r="AA25" s="21"/>
      <c r="AB25" s="24"/>
    </row>
    <row r="26" spans="1:28" ht="12.75">
      <c r="A26" t="s">
        <v>42</v>
      </c>
      <c r="B26" s="16" t="s">
        <v>93</v>
      </c>
      <c r="C26" s="105" t="s">
        <v>94</v>
      </c>
      <c r="D26" s="105" t="s">
        <v>84</v>
      </c>
      <c r="E26" s="22"/>
      <c r="F26" s="24"/>
      <c r="G26" s="21"/>
      <c r="H26" s="24"/>
      <c r="I26" s="21"/>
      <c r="J26" s="24"/>
      <c r="K26" s="16"/>
      <c r="L26" s="19"/>
      <c r="M26" s="21"/>
      <c r="N26" s="24"/>
      <c r="O26" s="16">
        <v>40</v>
      </c>
      <c r="P26" s="19">
        <v>39569</v>
      </c>
      <c r="Q26" s="23"/>
      <c r="R26" s="24"/>
      <c r="S26" s="21"/>
      <c r="T26" s="24"/>
      <c r="U26" s="21"/>
      <c r="V26" s="24"/>
      <c r="W26" s="21"/>
      <c r="X26" s="24"/>
      <c r="Y26" s="21"/>
      <c r="Z26" s="24"/>
      <c r="AA26" s="21"/>
      <c r="AB26" s="24"/>
    </row>
    <row r="27" spans="1:28" ht="12.75">
      <c r="A27" t="s">
        <v>42</v>
      </c>
      <c r="B27" s="16" t="s">
        <v>95</v>
      </c>
      <c r="C27" s="105" t="s">
        <v>96</v>
      </c>
      <c r="D27" s="105" t="s">
        <v>84</v>
      </c>
      <c r="E27" s="22"/>
      <c r="F27" s="24"/>
      <c r="G27" s="21"/>
      <c r="H27" s="24"/>
      <c r="I27" s="21"/>
      <c r="J27" s="24"/>
      <c r="K27" s="21"/>
      <c r="L27" s="24"/>
      <c r="M27" s="21"/>
      <c r="N27" s="24"/>
      <c r="O27" s="21"/>
      <c r="P27" s="24"/>
      <c r="Q27" s="23"/>
      <c r="R27" s="24"/>
      <c r="S27" s="21"/>
      <c r="T27" s="24"/>
      <c r="U27" s="21"/>
      <c r="V27" s="24"/>
      <c r="W27" s="21"/>
      <c r="X27" s="24"/>
      <c r="Y27" s="21"/>
      <c r="Z27" s="24"/>
      <c r="AA27" s="21"/>
      <c r="AB27" s="24"/>
    </row>
    <row r="28" spans="1:28" ht="12.75">
      <c r="A28" t="s">
        <v>42</v>
      </c>
      <c r="B28" s="16" t="s">
        <v>97</v>
      </c>
      <c r="C28" s="105" t="s">
        <v>98</v>
      </c>
      <c r="D28" s="105" t="s">
        <v>84</v>
      </c>
      <c r="E28" s="22"/>
      <c r="F28" s="24"/>
      <c r="G28" s="21"/>
      <c r="H28" s="24"/>
      <c r="I28" s="21"/>
      <c r="J28" s="24"/>
      <c r="K28" s="21"/>
      <c r="L28" s="24"/>
      <c r="M28" s="21"/>
      <c r="N28" s="24"/>
      <c r="O28" s="21"/>
      <c r="P28" s="24"/>
      <c r="Q28" s="23"/>
      <c r="R28" s="24"/>
      <c r="S28" s="21"/>
      <c r="T28" s="24"/>
      <c r="U28" s="21"/>
      <c r="V28" s="24"/>
      <c r="W28" s="21"/>
      <c r="X28" s="24"/>
      <c r="Y28" s="21"/>
      <c r="Z28" s="24"/>
      <c r="AA28" s="21"/>
      <c r="AB28" s="24"/>
    </row>
    <row r="29" spans="1:28" ht="12.75">
      <c r="A29" t="s">
        <v>42</v>
      </c>
      <c r="B29" s="16" t="s">
        <v>99</v>
      </c>
      <c r="C29" s="105" t="s">
        <v>100</v>
      </c>
      <c r="D29" s="105" t="s">
        <v>84</v>
      </c>
      <c r="E29" s="22"/>
      <c r="F29" s="24"/>
      <c r="G29" s="21"/>
      <c r="H29" s="24"/>
      <c r="I29" s="21"/>
      <c r="J29" s="24"/>
      <c r="K29" s="21"/>
      <c r="L29" s="24"/>
      <c r="M29" s="21"/>
      <c r="N29" s="24"/>
      <c r="O29" s="21"/>
      <c r="P29" s="24"/>
      <c r="Q29" s="23"/>
      <c r="R29" s="24"/>
      <c r="S29" s="21"/>
      <c r="T29" s="24"/>
      <c r="U29" s="21"/>
      <c r="V29" s="24"/>
      <c r="W29" s="21"/>
      <c r="X29" s="24"/>
      <c r="Y29" s="21"/>
      <c r="Z29" s="24"/>
      <c r="AA29" s="21"/>
      <c r="AB29" s="24"/>
    </row>
    <row r="30" spans="1:28" ht="12.75">
      <c r="A30" t="s">
        <v>42</v>
      </c>
      <c r="B30" s="16" t="s">
        <v>101</v>
      </c>
      <c r="C30" s="105" t="s">
        <v>102</v>
      </c>
      <c r="D30" s="105" t="s">
        <v>84</v>
      </c>
      <c r="E30" s="22"/>
      <c r="F30" s="24"/>
      <c r="G30" s="21"/>
      <c r="H30" s="24"/>
      <c r="I30" s="21"/>
      <c r="J30" s="24"/>
      <c r="K30" s="21"/>
      <c r="L30" s="24"/>
      <c r="M30" s="21"/>
      <c r="N30" s="24"/>
      <c r="O30" s="21"/>
      <c r="P30" s="24"/>
      <c r="Q30" s="23"/>
      <c r="R30" s="24"/>
      <c r="S30" s="21"/>
      <c r="T30" s="24"/>
      <c r="U30" s="21"/>
      <c r="V30" s="24"/>
      <c r="W30" s="21"/>
      <c r="X30" s="24"/>
      <c r="Y30" s="21"/>
      <c r="Z30" s="24"/>
      <c r="AA30" s="21"/>
      <c r="AB30" s="24"/>
    </row>
    <row r="31" spans="1:28" ht="12.75">
      <c r="A31" t="s">
        <v>42</v>
      </c>
      <c r="B31" s="16" t="s">
        <v>103</v>
      </c>
      <c r="C31" s="105" t="s">
        <v>104</v>
      </c>
      <c r="D31" s="105" t="s">
        <v>84</v>
      </c>
      <c r="E31" s="22"/>
      <c r="F31" s="24"/>
      <c r="G31" s="21"/>
      <c r="H31" s="24"/>
      <c r="I31" s="21"/>
      <c r="J31" s="24"/>
      <c r="K31" s="16"/>
      <c r="L31" s="19"/>
      <c r="M31" s="21"/>
      <c r="N31" s="24"/>
      <c r="O31" s="16">
        <v>34</v>
      </c>
      <c r="P31" s="19">
        <v>35738</v>
      </c>
      <c r="Q31" s="23"/>
      <c r="R31" s="24"/>
      <c r="S31" s="21"/>
      <c r="T31" s="24"/>
      <c r="U31" s="21"/>
      <c r="V31" s="24"/>
      <c r="W31" s="16"/>
      <c r="X31" s="18"/>
      <c r="Y31" s="21"/>
      <c r="Z31" s="24"/>
      <c r="AA31" s="16">
        <v>8</v>
      </c>
      <c r="AB31" s="18">
        <v>53994</v>
      </c>
    </row>
    <row r="32" spans="1:28" ht="12.75">
      <c r="A32" t="s">
        <v>42</v>
      </c>
      <c r="B32" s="16" t="s">
        <v>105</v>
      </c>
      <c r="C32" s="105" t="s">
        <v>106</v>
      </c>
      <c r="D32" s="105" t="s">
        <v>84</v>
      </c>
      <c r="E32" s="22"/>
      <c r="F32" s="24"/>
      <c r="G32" s="21"/>
      <c r="H32" s="24"/>
      <c r="I32" s="21"/>
      <c r="J32" s="24"/>
      <c r="K32" s="21"/>
      <c r="L32" s="24"/>
      <c r="M32" s="21"/>
      <c r="N32" s="24"/>
      <c r="O32" s="21"/>
      <c r="P32" s="24"/>
      <c r="Q32" s="23"/>
      <c r="R32" s="24"/>
      <c r="S32" s="21"/>
      <c r="T32" s="24"/>
      <c r="U32" s="21"/>
      <c r="V32" s="24"/>
      <c r="W32" s="21"/>
      <c r="X32" s="18"/>
      <c r="Y32" s="21"/>
      <c r="Z32" s="24"/>
      <c r="AA32" s="21"/>
      <c r="AB32" s="18"/>
    </row>
    <row r="33" spans="1:28" ht="12.75">
      <c r="A33" t="s">
        <v>42</v>
      </c>
      <c r="B33" s="16" t="s">
        <v>107</v>
      </c>
      <c r="C33" s="105" t="s">
        <v>108</v>
      </c>
      <c r="D33" s="105" t="s">
        <v>84</v>
      </c>
      <c r="E33" s="22"/>
      <c r="F33" s="24"/>
      <c r="G33" s="21"/>
      <c r="H33" s="24"/>
      <c r="I33" s="21"/>
      <c r="J33" s="24"/>
      <c r="K33" s="21"/>
      <c r="L33" s="24"/>
      <c r="M33" s="21"/>
      <c r="N33" s="24"/>
      <c r="O33" s="21"/>
      <c r="P33" s="24"/>
      <c r="Q33" s="23"/>
      <c r="R33" s="24"/>
      <c r="S33" s="21"/>
      <c r="T33" s="24"/>
      <c r="U33" s="21"/>
      <c r="V33" s="24"/>
      <c r="W33" s="21"/>
      <c r="X33" s="18"/>
      <c r="Y33" s="21"/>
      <c r="Z33" s="24"/>
      <c r="AA33" s="21"/>
      <c r="AB33" s="18"/>
    </row>
    <row r="34" spans="1:28" ht="12.75">
      <c r="A34" t="s">
        <v>42</v>
      </c>
      <c r="B34" s="16" t="s">
        <v>109</v>
      </c>
      <c r="C34" s="105" t="s">
        <v>110</v>
      </c>
      <c r="D34" s="105" t="s">
        <v>84</v>
      </c>
      <c r="E34" s="22"/>
      <c r="F34" s="24"/>
      <c r="G34" s="21"/>
      <c r="H34" s="24"/>
      <c r="I34" s="21"/>
      <c r="J34" s="24"/>
      <c r="K34" s="21"/>
      <c r="L34" s="24"/>
      <c r="M34" s="21"/>
      <c r="N34" s="24"/>
      <c r="O34" s="21"/>
      <c r="P34" s="24"/>
      <c r="Q34" s="23"/>
      <c r="R34" s="24"/>
      <c r="S34" s="21"/>
      <c r="T34" s="24"/>
      <c r="U34" s="21"/>
      <c r="V34" s="24"/>
      <c r="W34" s="21"/>
      <c r="X34" s="18"/>
      <c r="Y34" s="21"/>
      <c r="Z34" s="24"/>
      <c r="AA34" s="21"/>
      <c r="AB34" s="18"/>
    </row>
    <row r="35" spans="1:28" ht="12.75">
      <c r="A35" t="s">
        <v>42</v>
      </c>
      <c r="B35" s="16" t="s">
        <v>111</v>
      </c>
      <c r="C35" s="105" t="s">
        <v>112</v>
      </c>
      <c r="D35" s="105" t="s">
        <v>84</v>
      </c>
      <c r="E35" s="22"/>
      <c r="F35" s="24"/>
      <c r="G35" s="21"/>
      <c r="H35" s="24"/>
      <c r="I35" s="21"/>
      <c r="J35" s="24"/>
      <c r="K35" s="16"/>
      <c r="L35" s="19"/>
      <c r="M35" s="21"/>
      <c r="N35" s="24"/>
      <c r="O35" s="16">
        <v>22</v>
      </c>
      <c r="P35" s="19">
        <v>37912</v>
      </c>
      <c r="Q35" s="23"/>
      <c r="R35" s="24"/>
      <c r="S35" s="21"/>
      <c r="T35" s="24"/>
      <c r="U35" s="21"/>
      <c r="V35" s="24"/>
      <c r="W35" s="21"/>
      <c r="X35" s="18"/>
      <c r="Y35" s="21"/>
      <c r="Z35" s="24"/>
      <c r="AA35" s="21"/>
      <c r="AB35" s="18"/>
    </row>
    <row r="36" spans="1:28" ht="12.75">
      <c r="A36" t="s">
        <v>42</v>
      </c>
      <c r="B36" s="16" t="s">
        <v>113</v>
      </c>
      <c r="C36" s="105" t="s">
        <v>114</v>
      </c>
      <c r="D36" s="105" t="s">
        <v>84</v>
      </c>
      <c r="E36" s="22"/>
      <c r="F36" s="24"/>
      <c r="G36" s="21"/>
      <c r="H36" s="24"/>
      <c r="I36" s="21"/>
      <c r="J36" s="24"/>
      <c r="K36" s="16"/>
      <c r="L36" s="19"/>
      <c r="M36" s="21"/>
      <c r="N36" s="24"/>
      <c r="O36" s="16">
        <v>28</v>
      </c>
      <c r="P36" s="19">
        <v>37218</v>
      </c>
      <c r="Q36" s="23"/>
      <c r="R36" s="24"/>
      <c r="S36" s="21"/>
      <c r="T36" s="24"/>
      <c r="U36" s="21"/>
      <c r="V36" s="24"/>
      <c r="W36" s="16"/>
      <c r="X36" s="18"/>
      <c r="Y36" s="21"/>
      <c r="Z36" s="24"/>
      <c r="AA36" s="16">
        <v>5</v>
      </c>
      <c r="AB36" s="18">
        <v>53705</v>
      </c>
    </row>
    <row r="37" spans="1:28" ht="12.75">
      <c r="A37" t="s">
        <v>42</v>
      </c>
      <c r="B37" s="16" t="s">
        <v>115</v>
      </c>
      <c r="C37" s="105" t="s">
        <v>116</v>
      </c>
      <c r="D37" s="105" t="s">
        <v>84</v>
      </c>
      <c r="E37" s="22"/>
      <c r="F37" s="24"/>
      <c r="G37" s="21"/>
      <c r="H37" s="24"/>
      <c r="I37" s="21"/>
      <c r="J37" s="24"/>
      <c r="K37" s="16"/>
      <c r="L37" s="19"/>
      <c r="M37" s="21"/>
      <c r="N37" s="24"/>
      <c r="O37" s="16" t="s">
        <v>46</v>
      </c>
      <c r="P37" s="19" t="s">
        <v>46</v>
      </c>
      <c r="Q37" s="23"/>
      <c r="R37" s="24"/>
      <c r="S37" s="21"/>
      <c r="T37" s="24"/>
      <c r="U37" s="21"/>
      <c r="V37" s="24"/>
      <c r="W37" s="21"/>
      <c r="X37" s="18"/>
      <c r="Y37" s="21"/>
      <c r="Z37" s="24"/>
      <c r="AA37" s="21"/>
      <c r="AB37" s="18"/>
    </row>
    <row r="38" spans="1:28" ht="12.75">
      <c r="A38" t="s">
        <v>42</v>
      </c>
      <c r="B38" s="16" t="s">
        <v>117</v>
      </c>
      <c r="C38" s="105" t="s">
        <v>118</v>
      </c>
      <c r="D38" s="105" t="s">
        <v>84</v>
      </c>
      <c r="E38" s="22"/>
      <c r="F38" s="24"/>
      <c r="G38" s="21"/>
      <c r="H38" s="24"/>
      <c r="I38" s="21"/>
      <c r="J38" s="24"/>
      <c r="K38" s="16"/>
      <c r="L38" s="19"/>
      <c r="M38" s="21"/>
      <c r="N38" s="24"/>
      <c r="O38" s="16">
        <v>15</v>
      </c>
      <c r="P38" s="19">
        <v>39870</v>
      </c>
      <c r="Q38" s="23"/>
      <c r="R38" s="24"/>
      <c r="S38" s="21"/>
      <c r="T38" s="24"/>
      <c r="U38" s="21"/>
      <c r="V38" s="25"/>
      <c r="W38" s="21"/>
      <c r="X38" s="18"/>
      <c r="Y38" s="21"/>
      <c r="Z38" s="24"/>
      <c r="AA38" s="21"/>
      <c r="AB38" s="18"/>
    </row>
    <row r="39" spans="1:28" ht="12.75">
      <c r="A39" t="s">
        <v>42</v>
      </c>
      <c r="B39" s="16" t="s">
        <v>119</v>
      </c>
      <c r="C39" s="105" t="s">
        <v>120</v>
      </c>
      <c r="D39" s="105" t="s">
        <v>84</v>
      </c>
      <c r="E39" s="22"/>
      <c r="F39" s="24"/>
      <c r="G39" s="21"/>
      <c r="H39" s="24"/>
      <c r="I39" s="21"/>
      <c r="J39" s="24"/>
      <c r="K39" s="21"/>
      <c r="L39" s="24"/>
      <c r="M39" s="21"/>
      <c r="N39" s="24"/>
      <c r="O39" s="21"/>
      <c r="P39" s="24"/>
      <c r="Q39" s="23"/>
      <c r="R39" s="24"/>
      <c r="S39" s="21"/>
      <c r="T39" s="24"/>
      <c r="U39" s="21"/>
      <c r="V39" s="25"/>
      <c r="W39" s="21"/>
      <c r="X39" s="18"/>
      <c r="Y39" s="21"/>
      <c r="Z39" s="24"/>
      <c r="AA39" s="21"/>
      <c r="AB39" s="18"/>
    </row>
    <row r="40" spans="1:28" ht="12.75">
      <c r="A40" t="s">
        <v>42</v>
      </c>
      <c r="B40" s="16" t="s">
        <v>121</v>
      </c>
      <c r="C40" s="105" t="s">
        <v>122</v>
      </c>
      <c r="D40" s="105" t="s">
        <v>84</v>
      </c>
      <c r="E40" s="22"/>
      <c r="F40" s="24"/>
      <c r="G40" s="21"/>
      <c r="H40" s="24"/>
      <c r="I40" s="21"/>
      <c r="J40" s="24"/>
      <c r="K40" s="16"/>
      <c r="L40" s="19"/>
      <c r="M40" s="21"/>
      <c r="N40" s="24"/>
      <c r="O40" s="16">
        <v>18</v>
      </c>
      <c r="P40" s="19">
        <v>37402</v>
      </c>
      <c r="Q40" s="23"/>
      <c r="R40" s="24"/>
      <c r="S40" s="21"/>
      <c r="T40" s="24"/>
      <c r="U40" s="21"/>
      <c r="V40" s="25"/>
      <c r="W40" s="16"/>
      <c r="X40" s="18"/>
      <c r="Y40" s="21"/>
      <c r="Z40" s="24"/>
      <c r="AA40" s="16">
        <v>10</v>
      </c>
      <c r="AB40" s="18">
        <v>55767</v>
      </c>
    </row>
    <row r="41" spans="1:28" ht="12.75">
      <c r="A41" t="s">
        <v>42</v>
      </c>
      <c r="B41" s="16" t="s">
        <v>123</v>
      </c>
      <c r="C41" s="105" t="s">
        <v>124</v>
      </c>
      <c r="D41" s="105" t="s">
        <v>84</v>
      </c>
      <c r="E41" s="22"/>
      <c r="F41" s="24"/>
      <c r="G41" s="21"/>
      <c r="H41" s="24"/>
      <c r="I41" s="21"/>
      <c r="J41" s="24"/>
      <c r="K41" s="21"/>
      <c r="L41" s="24"/>
      <c r="M41" s="21"/>
      <c r="N41" s="24"/>
      <c r="O41" s="21"/>
      <c r="P41" s="24"/>
      <c r="Q41" s="23"/>
      <c r="R41" s="24"/>
      <c r="S41" s="21"/>
      <c r="T41" s="24"/>
      <c r="U41" s="21"/>
      <c r="V41" s="25"/>
      <c r="W41" s="21"/>
      <c r="X41" s="18"/>
      <c r="Y41" s="21"/>
      <c r="Z41" s="24"/>
      <c r="AA41" s="21"/>
      <c r="AB41" s="18"/>
    </row>
    <row r="42" spans="1:28" ht="12.75">
      <c r="A42" t="s">
        <v>42</v>
      </c>
      <c r="B42" s="16" t="s">
        <v>125</v>
      </c>
      <c r="C42" s="105" t="s">
        <v>126</v>
      </c>
      <c r="D42" s="105" t="s">
        <v>84</v>
      </c>
      <c r="E42" s="22"/>
      <c r="F42" s="24"/>
      <c r="G42" s="21"/>
      <c r="H42" s="24"/>
      <c r="I42" s="21"/>
      <c r="J42" s="24"/>
      <c r="K42" s="21"/>
      <c r="L42" s="24"/>
      <c r="M42" s="21"/>
      <c r="N42" s="24"/>
      <c r="O42" s="21"/>
      <c r="P42" s="24"/>
      <c r="Q42" s="23"/>
      <c r="R42" s="24"/>
      <c r="S42" s="21"/>
      <c r="T42" s="24"/>
      <c r="U42" s="21"/>
      <c r="V42" s="25"/>
      <c r="W42" s="21"/>
      <c r="X42" s="18"/>
      <c r="Y42" s="21"/>
      <c r="Z42" s="24"/>
      <c r="AA42" s="21"/>
      <c r="AB42" s="18"/>
    </row>
    <row r="43" spans="1:28" ht="12.75">
      <c r="A43" t="s">
        <v>42</v>
      </c>
      <c r="B43" s="16" t="s">
        <v>127</v>
      </c>
      <c r="C43" s="105" t="s">
        <v>128</v>
      </c>
      <c r="D43" s="105" t="s">
        <v>129</v>
      </c>
      <c r="E43" s="22"/>
      <c r="F43" s="24"/>
      <c r="G43" s="21"/>
      <c r="H43" s="24"/>
      <c r="I43" s="21"/>
      <c r="J43" s="24"/>
      <c r="K43" s="16"/>
      <c r="L43" s="19"/>
      <c r="M43" s="21"/>
      <c r="N43" s="24"/>
      <c r="O43" s="16">
        <v>18</v>
      </c>
      <c r="P43" s="19">
        <v>38188</v>
      </c>
      <c r="Q43" s="23"/>
      <c r="R43" s="24"/>
      <c r="S43" s="21"/>
      <c r="T43" s="24"/>
      <c r="U43" s="21"/>
      <c r="V43" s="25"/>
      <c r="W43" s="21"/>
      <c r="X43" s="18"/>
      <c r="Y43" s="21"/>
      <c r="Z43" s="24"/>
      <c r="AA43" s="21"/>
      <c r="AB43" s="18"/>
    </row>
    <row r="44" spans="1:28" ht="12.75">
      <c r="A44" t="s">
        <v>42</v>
      </c>
      <c r="B44" s="16" t="s">
        <v>130</v>
      </c>
      <c r="C44" s="105" t="s">
        <v>131</v>
      </c>
      <c r="D44" s="105" t="s">
        <v>129</v>
      </c>
      <c r="E44" s="22"/>
      <c r="F44" s="24"/>
      <c r="G44" s="21"/>
      <c r="H44" s="24"/>
      <c r="I44" s="21"/>
      <c r="J44" s="24"/>
      <c r="K44" s="21"/>
      <c r="L44" s="24"/>
      <c r="M44" s="21"/>
      <c r="N44" s="24"/>
      <c r="O44" s="21"/>
      <c r="P44" s="24"/>
      <c r="Q44" s="23"/>
      <c r="R44" s="24"/>
      <c r="S44" s="21"/>
      <c r="T44" s="24"/>
      <c r="U44" s="21"/>
      <c r="V44" s="25"/>
      <c r="W44" s="21"/>
      <c r="X44" s="18"/>
      <c r="Y44" s="21"/>
      <c r="Z44" s="24"/>
      <c r="AA44" s="21"/>
      <c r="AB44" s="18"/>
    </row>
    <row r="45" spans="1:28" ht="12.75">
      <c r="A45" t="s">
        <v>42</v>
      </c>
      <c r="B45" s="16" t="s">
        <v>132</v>
      </c>
      <c r="C45" s="105" t="s">
        <v>133</v>
      </c>
      <c r="D45" s="105" t="s">
        <v>129</v>
      </c>
      <c r="E45" s="22"/>
      <c r="F45" s="24"/>
      <c r="G45" s="21"/>
      <c r="H45" s="24"/>
      <c r="I45" s="21"/>
      <c r="J45" s="24"/>
      <c r="K45" s="16"/>
      <c r="L45" s="19"/>
      <c r="M45" s="21"/>
      <c r="N45" s="24"/>
      <c r="O45" s="16">
        <v>42</v>
      </c>
      <c r="P45" s="19">
        <v>36995</v>
      </c>
      <c r="Q45" s="23"/>
      <c r="R45" s="24"/>
      <c r="S45" s="21"/>
      <c r="T45" s="24"/>
      <c r="U45" s="21"/>
      <c r="V45" s="25"/>
      <c r="W45" s="16"/>
      <c r="X45" s="18"/>
      <c r="Y45" s="21"/>
      <c r="Z45" s="24"/>
      <c r="AA45" s="16">
        <v>8</v>
      </c>
      <c r="AB45" s="18">
        <v>58092</v>
      </c>
    </row>
    <row r="46" spans="1:28" ht="12.75">
      <c r="A46" t="s">
        <v>42</v>
      </c>
      <c r="B46" s="16" t="s">
        <v>134</v>
      </c>
      <c r="C46" s="105" t="s">
        <v>135</v>
      </c>
      <c r="D46" s="105" t="s">
        <v>129</v>
      </c>
      <c r="E46" s="22"/>
      <c r="F46" s="24"/>
      <c r="G46" s="21"/>
      <c r="H46" s="24"/>
      <c r="I46" s="21"/>
      <c r="J46" s="24"/>
      <c r="K46" s="16"/>
      <c r="L46" s="19"/>
      <c r="M46" s="21"/>
      <c r="N46" s="24"/>
      <c r="O46" s="16">
        <v>9</v>
      </c>
      <c r="P46" s="19">
        <v>33111</v>
      </c>
      <c r="Q46" s="23"/>
      <c r="R46" s="24"/>
      <c r="S46" s="21"/>
      <c r="T46" s="24"/>
      <c r="U46" s="21"/>
      <c r="V46" s="25"/>
      <c r="W46" s="16"/>
      <c r="X46" s="18"/>
      <c r="Y46" s="21"/>
      <c r="Z46" s="24"/>
      <c r="AA46" s="16">
        <v>20</v>
      </c>
      <c r="AB46" s="18">
        <v>54679</v>
      </c>
    </row>
    <row r="47" spans="1:28" ht="12.75">
      <c r="A47" t="s">
        <v>42</v>
      </c>
      <c r="B47" s="16" t="s">
        <v>136</v>
      </c>
      <c r="C47" s="105" t="s">
        <v>137</v>
      </c>
      <c r="D47" s="105" t="s">
        <v>129</v>
      </c>
      <c r="E47" s="22"/>
      <c r="F47" s="24"/>
      <c r="G47" s="21"/>
      <c r="H47" s="24"/>
      <c r="I47" s="21"/>
      <c r="J47" s="24"/>
      <c r="K47" s="21"/>
      <c r="L47" s="24"/>
      <c r="M47" s="21"/>
      <c r="N47" s="24"/>
      <c r="O47" s="21"/>
      <c r="P47" s="24"/>
      <c r="Q47" s="23"/>
      <c r="R47" s="24"/>
      <c r="S47" s="21"/>
      <c r="T47" s="24"/>
      <c r="U47" s="21"/>
      <c r="V47" s="25"/>
      <c r="W47" s="16"/>
      <c r="X47" s="18"/>
      <c r="Y47" s="21"/>
      <c r="Z47" s="24"/>
      <c r="AA47" s="16">
        <v>38</v>
      </c>
      <c r="AB47" s="18">
        <v>51731</v>
      </c>
    </row>
    <row r="48" spans="1:28" ht="12.75">
      <c r="A48" t="s">
        <v>42</v>
      </c>
      <c r="B48" s="16" t="s">
        <v>138</v>
      </c>
      <c r="C48" s="105" t="s">
        <v>139</v>
      </c>
      <c r="D48" s="105" t="s">
        <v>129</v>
      </c>
      <c r="E48" s="22"/>
      <c r="F48" s="24"/>
      <c r="G48" s="21"/>
      <c r="H48" s="24"/>
      <c r="I48" s="21"/>
      <c r="J48" s="24"/>
      <c r="K48" s="21"/>
      <c r="L48" s="24"/>
      <c r="M48" s="21"/>
      <c r="N48" s="24"/>
      <c r="O48" s="21"/>
      <c r="P48" s="24"/>
      <c r="Q48" s="23"/>
      <c r="R48" s="24"/>
      <c r="S48" s="21"/>
      <c r="T48" s="24"/>
      <c r="U48" s="21"/>
      <c r="V48" s="25"/>
      <c r="W48" s="16"/>
      <c r="X48" s="18"/>
      <c r="Y48" s="21"/>
      <c r="Z48" s="24"/>
      <c r="AA48" s="16">
        <v>26</v>
      </c>
      <c r="AB48" s="18">
        <v>53016</v>
      </c>
    </row>
    <row r="49" spans="1:28" ht="12.75">
      <c r="A49" t="s">
        <v>42</v>
      </c>
      <c r="B49" s="16" t="s">
        <v>140</v>
      </c>
      <c r="C49" s="105" t="s">
        <v>141</v>
      </c>
      <c r="D49" s="105" t="s">
        <v>129</v>
      </c>
      <c r="E49" s="22"/>
      <c r="F49" s="24"/>
      <c r="G49" s="21"/>
      <c r="H49" s="24"/>
      <c r="I49" s="21"/>
      <c r="J49" s="24"/>
      <c r="K49" s="21"/>
      <c r="L49" s="24"/>
      <c r="M49" s="21"/>
      <c r="N49" s="24"/>
      <c r="O49" s="21"/>
      <c r="P49" s="24"/>
      <c r="Q49" s="23"/>
      <c r="R49" s="24"/>
      <c r="S49" s="21"/>
      <c r="T49" s="24"/>
      <c r="U49" s="21"/>
      <c r="V49" s="25"/>
      <c r="W49" s="16"/>
      <c r="X49" s="26"/>
      <c r="Y49" s="21"/>
      <c r="Z49" s="24"/>
      <c r="AA49" s="16">
        <v>64</v>
      </c>
      <c r="AB49" s="26">
        <v>46273</v>
      </c>
    </row>
    <row r="50" spans="1:28" ht="12.75">
      <c r="A50" t="s">
        <v>42</v>
      </c>
      <c r="B50" s="16" t="s">
        <v>142</v>
      </c>
      <c r="C50" s="105" t="s">
        <v>143</v>
      </c>
      <c r="D50" s="105" t="s">
        <v>129</v>
      </c>
      <c r="E50" s="22"/>
      <c r="F50" s="24"/>
      <c r="G50" s="21"/>
      <c r="H50" s="24"/>
      <c r="I50" s="21"/>
      <c r="J50" s="24"/>
      <c r="K50" s="21"/>
      <c r="L50" s="24"/>
      <c r="M50" s="21"/>
      <c r="N50" s="24"/>
      <c r="O50" s="21"/>
      <c r="P50" s="24"/>
      <c r="Q50" s="23"/>
      <c r="R50" s="24"/>
      <c r="S50" s="21"/>
      <c r="T50" s="24"/>
      <c r="U50" s="21"/>
      <c r="V50" s="25"/>
      <c r="W50" s="16"/>
      <c r="X50" s="26"/>
      <c r="Y50" s="21"/>
      <c r="Z50" s="24"/>
      <c r="AA50" s="16">
        <v>27</v>
      </c>
      <c r="AB50" s="26">
        <v>49897</v>
      </c>
    </row>
    <row r="51" spans="1:28" ht="12.75">
      <c r="A51" t="s">
        <v>42</v>
      </c>
      <c r="B51" s="16" t="s">
        <v>144</v>
      </c>
      <c r="C51" s="105" t="s">
        <v>145</v>
      </c>
      <c r="D51" s="105" t="s">
        <v>129</v>
      </c>
      <c r="E51" s="22"/>
      <c r="F51" s="24"/>
      <c r="G51" s="21"/>
      <c r="H51" s="24"/>
      <c r="I51" s="21"/>
      <c r="J51" s="24"/>
      <c r="K51" s="21"/>
      <c r="L51" s="24"/>
      <c r="M51" s="21"/>
      <c r="N51" s="24"/>
      <c r="O51" s="21"/>
      <c r="P51" s="24"/>
      <c r="Q51" s="23"/>
      <c r="R51" s="24"/>
      <c r="S51" s="21"/>
      <c r="T51" s="24"/>
      <c r="U51" s="21"/>
      <c r="V51" s="25"/>
      <c r="W51" s="21"/>
      <c r="X51" s="26"/>
      <c r="Y51" s="21"/>
      <c r="Z51" s="24"/>
      <c r="AA51" s="21"/>
      <c r="AB51" s="26"/>
    </row>
    <row r="52" spans="1:28" ht="12.75">
      <c r="A52" t="s">
        <v>42</v>
      </c>
      <c r="B52" s="16" t="s">
        <v>146</v>
      </c>
      <c r="C52" s="105" t="s">
        <v>147</v>
      </c>
      <c r="D52" s="105" t="s">
        <v>129</v>
      </c>
      <c r="E52" s="22"/>
      <c r="F52" s="24"/>
      <c r="G52" s="21"/>
      <c r="H52" s="24"/>
      <c r="I52" s="21"/>
      <c r="J52" s="24"/>
      <c r="K52" s="21"/>
      <c r="L52" s="24"/>
      <c r="M52" s="21"/>
      <c r="N52" s="24"/>
      <c r="O52" s="21"/>
      <c r="P52" s="24"/>
      <c r="Q52" s="23"/>
      <c r="R52" s="24"/>
      <c r="S52" s="21"/>
      <c r="T52" s="24"/>
      <c r="U52" s="21"/>
      <c r="V52" s="25"/>
      <c r="W52" s="16"/>
      <c r="X52" s="26"/>
      <c r="Y52" s="21"/>
      <c r="Z52" s="24"/>
      <c r="AA52" s="16">
        <v>27</v>
      </c>
      <c r="AB52" s="26">
        <v>44294</v>
      </c>
    </row>
    <row r="53" spans="1:28" ht="12.75">
      <c r="A53" t="s">
        <v>42</v>
      </c>
      <c r="B53" s="16" t="s">
        <v>148</v>
      </c>
      <c r="C53" s="105" t="s">
        <v>149</v>
      </c>
      <c r="D53" s="105" t="s">
        <v>129</v>
      </c>
      <c r="E53" s="22"/>
      <c r="F53" s="24"/>
      <c r="G53" s="21"/>
      <c r="H53" s="24"/>
      <c r="I53" s="21"/>
      <c r="J53" s="24"/>
      <c r="K53" s="21"/>
      <c r="L53" s="24"/>
      <c r="M53" s="21"/>
      <c r="N53" s="24"/>
      <c r="O53" s="21"/>
      <c r="P53" s="24"/>
      <c r="Q53" s="23"/>
      <c r="R53" s="24"/>
      <c r="S53" s="21"/>
      <c r="T53" s="24"/>
      <c r="U53" s="21"/>
      <c r="V53" s="25"/>
      <c r="W53" s="16"/>
      <c r="X53" s="26"/>
      <c r="Y53" s="21"/>
      <c r="Z53" s="24"/>
      <c r="AA53" s="16">
        <v>24</v>
      </c>
      <c r="AB53" s="26">
        <v>41743</v>
      </c>
    </row>
    <row r="54" spans="1:28" ht="12.75">
      <c r="A54" t="s">
        <v>42</v>
      </c>
      <c r="B54" s="16" t="s">
        <v>150</v>
      </c>
      <c r="C54" s="105" t="s">
        <v>151</v>
      </c>
      <c r="D54" s="105" t="s">
        <v>129</v>
      </c>
      <c r="E54" s="22"/>
      <c r="F54" s="24"/>
      <c r="G54" s="21"/>
      <c r="H54" s="24"/>
      <c r="I54" s="21"/>
      <c r="J54" s="24"/>
      <c r="K54" s="16"/>
      <c r="L54" s="19"/>
      <c r="M54" s="21"/>
      <c r="N54" s="24"/>
      <c r="O54" s="16">
        <v>54</v>
      </c>
      <c r="P54" s="19">
        <v>31981</v>
      </c>
      <c r="Q54" s="23"/>
      <c r="R54" s="24"/>
      <c r="S54" s="21"/>
      <c r="T54" s="24"/>
      <c r="U54" s="21"/>
      <c r="V54" s="25"/>
      <c r="W54" s="21"/>
      <c r="X54" s="25"/>
      <c r="Y54" s="21"/>
      <c r="Z54" s="24"/>
      <c r="AA54" s="21"/>
      <c r="AB54" s="24"/>
    </row>
    <row r="55" spans="1:28" ht="12.75">
      <c r="A55" t="s">
        <v>42</v>
      </c>
      <c r="B55" s="16" t="s">
        <v>152</v>
      </c>
      <c r="C55" s="105" t="s">
        <v>86</v>
      </c>
      <c r="D55" s="105" t="s">
        <v>129</v>
      </c>
      <c r="E55" s="22"/>
      <c r="F55" s="24"/>
      <c r="G55" s="21"/>
      <c r="H55" s="24"/>
      <c r="I55" s="21"/>
      <c r="J55" s="24"/>
      <c r="K55" s="21"/>
      <c r="L55" s="24"/>
      <c r="M55" s="21"/>
      <c r="N55" s="24"/>
      <c r="O55" s="21"/>
      <c r="P55" s="24"/>
      <c r="Q55" s="23"/>
      <c r="R55" s="24"/>
      <c r="S55" s="21"/>
      <c r="T55" s="24"/>
      <c r="U55" s="21"/>
      <c r="V55" s="25"/>
      <c r="W55" s="21"/>
      <c r="X55" s="25"/>
      <c r="Y55" s="21"/>
      <c r="Z55" s="24"/>
      <c r="AA55" s="21"/>
      <c r="AB55" s="24"/>
    </row>
    <row r="56" spans="1:28" ht="12.75">
      <c r="A56" t="s">
        <v>153</v>
      </c>
      <c r="B56" s="16" t="s">
        <v>154</v>
      </c>
      <c r="C56" s="105" t="s">
        <v>155</v>
      </c>
      <c r="D56" s="107" t="s">
        <v>45</v>
      </c>
      <c r="E56" s="17">
        <v>159</v>
      </c>
      <c r="F56" s="19">
        <v>61336</v>
      </c>
      <c r="G56" s="17">
        <v>140</v>
      </c>
      <c r="H56" s="19">
        <v>47575</v>
      </c>
      <c r="I56" s="17">
        <v>162</v>
      </c>
      <c r="J56" s="19">
        <v>41002</v>
      </c>
      <c r="K56" s="17">
        <v>46</v>
      </c>
      <c r="L56" s="19">
        <v>27101</v>
      </c>
      <c r="M56" s="17">
        <v>14</v>
      </c>
      <c r="N56" s="19">
        <v>13275</v>
      </c>
      <c r="P56" s="18"/>
      <c r="Q56" s="20">
        <v>161</v>
      </c>
      <c r="R56" s="19">
        <v>72640</v>
      </c>
      <c r="S56" s="17">
        <v>55</v>
      </c>
      <c r="T56" s="19">
        <v>54610</v>
      </c>
      <c r="U56" s="17">
        <v>44</v>
      </c>
      <c r="V56" s="19">
        <v>47408</v>
      </c>
      <c r="W56" s="17">
        <v>27</v>
      </c>
      <c r="X56" s="19">
        <v>28678</v>
      </c>
      <c r="Z56" s="19"/>
      <c r="AB56" s="18"/>
    </row>
    <row r="57" spans="1:28" ht="12.75">
      <c r="A57" t="s">
        <v>153</v>
      </c>
      <c r="B57" s="16" t="s">
        <v>156</v>
      </c>
      <c r="C57" s="105" t="s">
        <v>157</v>
      </c>
      <c r="D57" s="106" t="s">
        <v>54</v>
      </c>
      <c r="E57" s="16">
        <v>89</v>
      </c>
      <c r="F57" s="18">
        <v>53161</v>
      </c>
      <c r="G57" s="17">
        <v>76</v>
      </c>
      <c r="H57" s="18">
        <v>43999</v>
      </c>
      <c r="I57" s="17">
        <v>116</v>
      </c>
      <c r="J57" s="18">
        <v>35300</v>
      </c>
      <c r="K57" s="17">
        <v>74</v>
      </c>
      <c r="L57" s="18">
        <v>27202</v>
      </c>
      <c r="N57" s="18"/>
      <c r="P57" s="18"/>
      <c r="Q57" s="20">
        <v>13</v>
      </c>
      <c r="R57" s="18">
        <v>72518</v>
      </c>
      <c r="S57" s="17">
        <v>15</v>
      </c>
      <c r="T57" s="18">
        <v>59103</v>
      </c>
      <c r="U57" s="17">
        <v>10</v>
      </c>
      <c r="V57" s="18">
        <v>47433</v>
      </c>
      <c r="W57" s="17">
        <v>11</v>
      </c>
      <c r="X57" s="18">
        <v>32390</v>
      </c>
      <c r="Z57" s="18"/>
      <c r="AB57" s="18"/>
    </row>
    <row r="58" spans="1:28" ht="12.75">
      <c r="A58" t="s">
        <v>153</v>
      </c>
      <c r="B58" s="16" t="s">
        <v>158</v>
      </c>
      <c r="C58" s="105" t="s">
        <v>159</v>
      </c>
      <c r="D58" s="106" t="s">
        <v>54</v>
      </c>
      <c r="E58" s="16">
        <v>108</v>
      </c>
      <c r="F58" s="18">
        <v>54835</v>
      </c>
      <c r="G58" s="17">
        <v>94</v>
      </c>
      <c r="H58" s="18">
        <v>42294</v>
      </c>
      <c r="I58" s="17">
        <v>51</v>
      </c>
      <c r="J58" s="18">
        <v>37905</v>
      </c>
      <c r="K58" s="16">
        <v>52</v>
      </c>
      <c r="L58" s="18">
        <v>27216</v>
      </c>
      <c r="M58" s="16">
        <v>30</v>
      </c>
      <c r="N58" s="18">
        <v>27673</v>
      </c>
      <c r="P58" s="18"/>
      <c r="Q58" s="20">
        <v>8</v>
      </c>
      <c r="R58" s="18">
        <v>64086</v>
      </c>
      <c r="S58" s="17">
        <v>6</v>
      </c>
      <c r="T58" s="18">
        <v>50131</v>
      </c>
      <c r="U58" s="17">
        <v>3</v>
      </c>
      <c r="V58" s="18">
        <v>39073</v>
      </c>
      <c r="W58" s="17">
        <v>12</v>
      </c>
      <c r="X58" s="18">
        <v>35331</v>
      </c>
      <c r="Y58" s="17">
        <v>3</v>
      </c>
      <c r="Z58" s="18">
        <v>46750</v>
      </c>
      <c r="AB58" s="18"/>
    </row>
    <row r="59" spans="1:28" ht="12.75">
      <c r="A59" t="s">
        <v>153</v>
      </c>
      <c r="B59" s="16" t="s">
        <v>160</v>
      </c>
      <c r="C59" s="105" t="s">
        <v>161</v>
      </c>
      <c r="D59" s="106" t="s">
        <v>54</v>
      </c>
      <c r="E59" s="16">
        <v>77</v>
      </c>
      <c r="F59" s="18">
        <v>53300</v>
      </c>
      <c r="G59" s="17">
        <v>85</v>
      </c>
      <c r="H59" s="18">
        <v>42574</v>
      </c>
      <c r="I59" s="17">
        <v>85</v>
      </c>
      <c r="J59" s="18">
        <v>36749</v>
      </c>
      <c r="K59" s="16">
        <v>70</v>
      </c>
      <c r="L59" s="18">
        <v>29658</v>
      </c>
      <c r="N59" s="18"/>
      <c r="P59" s="18"/>
      <c r="Q59" s="20">
        <v>21</v>
      </c>
      <c r="R59" s="18">
        <v>69185</v>
      </c>
      <c r="S59" s="17">
        <v>10</v>
      </c>
      <c r="T59" s="18">
        <v>62828</v>
      </c>
      <c r="U59" s="17">
        <v>2</v>
      </c>
      <c r="V59" s="18">
        <v>40500</v>
      </c>
      <c r="W59" s="17">
        <v>6</v>
      </c>
      <c r="X59" s="18">
        <v>29582</v>
      </c>
      <c r="Z59" s="18"/>
      <c r="AB59" s="18"/>
    </row>
    <row r="60" spans="1:28" ht="12.75">
      <c r="A60" t="s">
        <v>153</v>
      </c>
      <c r="B60" s="16" t="s">
        <v>162</v>
      </c>
      <c r="C60" s="105" t="s">
        <v>163</v>
      </c>
      <c r="D60" s="106" t="s">
        <v>72</v>
      </c>
      <c r="E60" s="16">
        <v>39</v>
      </c>
      <c r="F60" s="18">
        <v>44371</v>
      </c>
      <c r="G60" s="17">
        <v>59</v>
      </c>
      <c r="H60" s="18">
        <v>38879</v>
      </c>
      <c r="I60" s="17">
        <v>51</v>
      </c>
      <c r="J60" s="18">
        <v>35592</v>
      </c>
      <c r="K60" s="16">
        <v>10</v>
      </c>
      <c r="L60" s="18">
        <v>25429</v>
      </c>
      <c r="N60" s="18"/>
      <c r="P60" s="18"/>
      <c r="Q60" s="20">
        <v>13</v>
      </c>
      <c r="R60" s="18">
        <v>57371</v>
      </c>
      <c r="S60" s="17">
        <v>4</v>
      </c>
      <c r="T60" s="18">
        <v>55702</v>
      </c>
      <c r="U60" s="17">
        <v>3</v>
      </c>
      <c r="V60" s="18">
        <v>48892</v>
      </c>
      <c r="W60" s="17">
        <v>2</v>
      </c>
      <c r="X60" s="18">
        <v>40400</v>
      </c>
      <c r="Z60" s="18"/>
      <c r="AB60" s="18"/>
    </row>
    <row r="61" spans="1:28" ht="12.75">
      <c r="A61" t="s">
        <v>153</v>
      </c>
      <c r="B61" s="16" t="s">
        <v>164</v>
      </c>
      <c r="C61" s="105" t="s">
        <v>165</v>
      </c>
      <c r="D61" s="106" t="s">
        <v>72</v>
      </c>
      <c r="E61" s="16">
        <v>49</v>
      </c>
      <c r="F61" s="18">
        <v>46585</v>
      </c>
      <c r="G61" s="17">
        <v>46</v>
      </c>
      <c r="H61" s="18">
        <v>39455</v>
      </c>
      <c r="I61" s="17">
        <v>32</v>
      </c>
      <c r="J61" s="18">
        <v>34757</v>
      </c>
      <c r="K61" s="16">
        <v>17</v>
      </c>
      <c r="L61" s="18">
        <v>26216</v>
      </c>
      <c r="N61" s="18"/>
      <c r="P61" s="18"/>
      <c r="Q61" s="20">
        <v>1</v>
      </c>
      <c r="R61" s="18">
        <v>63623</v>
      </c>
      <c r="T61" s="18"/>
      <c r="U61" s="17">
        <v>1</v>
      </c>
      <c r="V61" s="18">
        <v>56290</v>
      </c>
      <c r="X61" s="18"/>
      <c r="Z61" s="18"/>
      <c r="AB61" s="18"/>
    </row>
    <row r="62" spans="1:28" ht="12.75">
      <c r="A62" t="s">
        <v>153</v>
      </c>
      <c r="B62" s="16" t="s">
        <v>166</v>
      </c>
      <c r="C62" s="105" t="s">
        <v>167</v>
      </c>
      <c r="D62" s="106" t="s">
        <v>81</v>
      </c>
      <c r="E62" s="16">
        <v>31</v>
      </c>
      <c r="F62" s="18">
        <v>48703</v>
      </c>
      <c r="G62" s="17">
        <v>24</v>
      </c>
      <c r="H62" s="18">
        <v>39988</v>
      </c>
      <c r="I62" s="17">
        <v>37</v>
      </c>
      <c r="J62" s="18">
        <v>34214</v>
      </c>
      <c r="K62" s="16">
        <v>17</v>
      </c>
      <c r="L62" s="18">
        <v>27171</v>
      </c>
      <c r="N62" s="18"/>
      <c r="P62" s="18"/>
      <c r="Q62" s="20">
        <v>7</v>
      </c>
      <c r="R62" s="18">
        <v>60596</v>
      </c>
      <c r="S62" s="17">
        <v>1</v>
      </c>
      <c r="T62" s="18">
        <v>47291</v>
      </c>
      <c r="U62" s="17">
        <v>2</v>
      </c>
      <c r="V62" s="18">
        <v>42839</v>
      </c>
      <c r="W62" s="17">
        <v>12</v>
      </c>
      <c r="X62" s="18">
        <v>35579</v>
      </c>
      <c r="Z62" s="18"/>
      <c r="AB62" s="18"/>
    </row>
    <row r="63" spans="1:28" ht="12.75">
      <c r="A63" t="s">
        <v>153</v>
      </c>
      <c r="B63" s="16" t="s">
        <v>168</v>
      </c>
      <c r="C63" s="105" t="s">
        <v>169</v>
      </c>
      <c r="D63" s="106" t="s">
        <v>81</v>
      </c>
      <c r="E63" s="16">
        <v>13</v>
      </c>
      <c r="F63" s="18">
        <v>44855</v>
      </c>
      <c r="G63" s="17">
        <v>22</v>
      </c>
      <c r="H63" s="18">
        <v>37871</v>
      </c>
      <c r="I63" s="17">
        <v>30</v>
      </c>
      <c r="J63" s="18">
        <v>33343</v>
      </c>
      <c r="K63" s="16">
        <v>27</v>
      </c>
      <c r="L63" s="18">
        <v>28203</v>
      </c>
      <c r="M63" s="16">
        <v>1</v>
      </c>
      <c r="N63" s="18">
        <v>18500</v>
      </c>
      <c r="P63" s="18"/>
      <c r="Q63" s="20">
        <v>11</v>
      </c>
      <c r="R63" s="18">
        <v>61726</v>
      </c>
      <c r="S63" s="17">
        <v>2</v>
      </c>
      <c r="T63" s="18">
        <v>51095</v>
      </c>
      <c r="U63" s="17">
        <v>10</v>
      </c>
      <c r="V63" s="18">
        <v>43702</v>
      </c>
      <c r="W63" s="17">
        <v>2</v>
      </c>
      <c r="X63" s="18">
        <v>33500</v>
      </c>
      <c r="Z63" s="18"/>
      <c r="AB63" s="18"/>
    </row>
    <row r="64" spans="1:28" ht="12.75">
      <c r="A64" t="s">
        <v>153</v>
      </c>
      <c r="B64" s="16" t="s">
        <v>170</v>
      </c>
      <c r="C64" s="105" t="s">
        <v>171</v>
      </c>
      <c r="D64" s="106" t="s">
        <v>81</v>
      </c>
      <c r="E64" s="16">
        <v>20</v>
      </c>
      <c r="F64" s="18">
        <v>42701</v>
      </c>
      <c r="G64" s="17">
        <v>23</v>
      </c>
      <c r="H64" s="18">
        <v>38632</v>
      </c>
      <c r="I64" s="17">
        <v>48</v>
      </c>
      <c r="J64" s="18">
        <v>35886</v>
      </c>
      <c r="K64" s="16">
        <v>38</v>
      </c>
      <c r="L64" s="18">
        <v>28354</v>
      </c>
      <c r="N64" s="18"/>
      <c r="P64" s="18"/>
      <c r="Q64" s="20">
        <v>21</v>
      </c>
      <c r="R64" s="19">
        <v>53354</v>
      </c>
      <c r="S64" s="17">
        <v>11</v>
      </c>
      <c r="T64" s="19">
        <v>48331</v>
      </c>
      <c r="U64" s="17">
        <v>14</v>
      </c>
      <c r="V64" s="18">
        <v>41904</v>
      </c>
      <c r="W64" s="17">
        <v>10</v>
      </c>
      <c r="X64" s="18">
        <v>32317</v>
      </c>
      <c r="Z64" s="18"/>
      <c r="AB64" s="18"/>
    </row>
    <row r="65" spans="1:28" ht="12.75">
      <c r="A65" t="s">
        <v>153</v>
      </c>
      <c r="B65" s="16" t="s">
        <v>172</v>
      </c>
      <c r="C65" s="105" t="s">
        <v>173</v>
      </c>
      <c r="D65" s="106" t="s">
        <v>84</v>
      </c>
      <c r="F65" s="18"/>
      <c r="H65" s="18"/>
      <c r="J65" s="18"/>
      <c r="L65" s="18"/>
      <c r="N65" s="18"/>
      <c r="P65" s="18"/>
      <c r="Q65" s="5"/>
      <c r="R65" s="18"/>
      <c r="T65" s="18"/>
      <c r="V65" s="18"/>
      <c r="X65" s="18"/>
      <c r="Z65" s="18"/>
      <c r="AB65" s="18"/>
    </row>
    <row r="66" spans="1:28" ht="12.75">
      <c r="A66" t="s">
        <v>153</v>
      </c>
      <c r="B66" s="16" t="s">
        <v>174</v>
      </c>
      <c r="C66" s="105" t="s">
        <v>173</v>
      </c>
      <c r="D66" s="106" t="s">
        <v>84</v>
      </c>
      <c r="F66" s="18"/>
      <c r="H66" s="18"/>
      <c r="J66" s="18"/>
      <c r="L66" s="18"/>
      <c r="N66" s="18"/>
      <c r="O66" s="16">
        <v>64</v>
      </c>
      <c r="P66" s="18">
        <v>27549</v>
      </c>
      <c r="Q66" s="5"/>
      <c r="R66" s="18"/>
      <c r="T66" s="18"/>
      <c r="V66" s="18"/>
      <c r="X66" s="18"/>
      <c r="Z66" s="18"/>
      <c r="AA66" s="17">
        <v>15</v>
      </c>
      <c r="AB66" s="18">
        <v>37598</v>
      </c>
    </row>
    <row r="67" spans="1:28" ht="12.75">
      <c r="A67" t="s">
        <v>153</v>
      </c>
      <c r="B67" s="16" t="s">
        <v>175</v>
      </c>
      <c r="C67" s="105" t="s">
        <v>176</v>
      </c>
      <c r="D67" s="106" t="s">
        <v>84</v>
      </c>
      <c r="F67" s="18"/>
      <c r="H67" s="18"/>
      <c r="J67" s="18"/>
      <c r="L67" s="18"/>
      <c r="N67" s="18"/>
      <c r="O67" s="17">
        <v>15</v>
      </c>
      <c r="P67" s="18">
        <v>27479</v>
      </c>
      <c r="Q67" s="5"/>
      <c r="R67" s="18"/>
      <c r="T67" s="18"/>
      <c r="V67" s="19"/>
      <c r="X67" s="19"/>
      <c r="Z67" s="19"/>
      <c r="AB67" s="18"/>
    </row>
    <row r="68" spans="1:28" ht="12.75">
      <c r="A68" t="s">
        <v>153</v>
      </c>
      <c r="B68" s="16" t="s">
        <v>177</v>
      </c>
      <c r="C68" s="105" t="s">
        <v>178</v>
      </c>
      <c r="D68" s="106" t="s">
        <v>84</v>
      </c>
      <c r="F68" s="18"/>
      <c r="H68" s="18"/>
      <c r="J68" s="18"/>
      <c r="L68" s="18"/>
      <c r="N68" s="18"/>
      <c r="O68" s="16">
        <v>37</v>
      </c>
      <c r="P68" s="18">
        <v>29112</v>
      </c>
      <c r="Q68" s="5"/>
      <c r="R68" s="18"/>
      <c r="T68" s="18"/>
      <c r="V68" s="18"/>
      <c r="X68" s="18"/>
      <c r="Z68" s="18"/>
      <c r="AA68" s="16">
        <v>1</v>
      </c>
      <c r="AB68" s="18">
        <v>31500</v>
      </c>
    </row>
    <row r="69" spans="1:28" ht="12.75">
      <c r="A69" t="s">
        <v>153</v>
      </c>
      <c r="B69" s="16" t="s">
        <v>179</v>
      </c>
      <c r="C69" s="105" t="s">
        <v>180</v>
      </c>
      <c r="D69" s="106" t="s">
        <v>84</v>
      </c>
      <c r="F69" s="18"/>
      <c r="H69" s="18"/>
      <c r="J69" s="18"/>
      <c r="L69" s="18"/>
      <c r="N69" s="18"/>
      <c r="O69" s="16">
        <v>18</v>
      </c>
      <c r="P69" s="18">
        <v>30441</v>
      </c>
      <c r="Q69" s="5"/>
      <c r="R69" s="18"/>
      <c r="T69" s="18"/>
      <c r="V69" s="18"/>
      <c r="X69" s="18"/>
      <c r="Z69" s="18"/>
      <c r="AA69" s="16">
        <v>3</v>
      </c>
      <c r="AB69" s="18">
        <v>25939</v>
      </c>
    </row>
    <row r="70" spans="1:28" ht="12.75">
      <c r="A70" t="s">
        <v>153</v>
      </c>
      <c r="B70" s="16" t="s">
        <v>181</v>
      </c>
      <c r="C70" s="105" t="s">
        <v>182</v>
      </c>
      <c r="D70" s="106" t="s">
        <v>84</v>
      </c>
      <c r="F70" s="18"/>
      <c r="H70" s="18"/>
      <c r="J70" s="18"/>
      <c r="L70" s="18"/>
      <c r="N70" s="18"/>
      <c r="O70" s="16">
        <v>35</v>
      </c>
      <c r="P70" s="18">
        <v>29595</v>
      </c>
      <c r="Q70" s="5"/>
      <c r="R70" s="18"/>
      <c r="T70" s="18"/>
      <c r="V70" s="18"/>
      <c r="X70" s="18"/>
      <c r="Z70" s="18"/>
      <c r="AA70" s="16">
        <v>7</v>
      </c>
      <c r="AB70" s="18">
        <v>48909</v>
      </c>
    </row>
    <row r="71" spans="1:28" ht="12.75">
      <c r="A71" t="s">
        <v>153</v>
      </c>
      <c r="B71" s="16" t="s">
        <v>183</v>
      </c>
      <c r="C71" s="105" t="s">
        <v>184</v>
      </c>
      <c r="D71" s="106" t="s">
        <v>84</v>
      </c>
      <c r="F71" s="18"/>
      <c r="H71" s="18"/>
      <c r="J71" s="18"/>
      <c r="L71" s="18"/>
      <c r="N71" s="18"/>
      <c r="O71" s="16">
        <v>51</v>
      </c>
      <c r="P71" s="18">
        <v>34753</v>
      </c>
      <c r="Q71" s="5"/>
      <c r="R71" s="18"/>
      <c r="T71" s="18"/>
      <c r="V71" s="18"/>
      <c r="X71" s="18"/>
      <c r="Z71" s="18"/>
      <c r="AA71" s="16">
        <v>3</v>
      </c>
      <c r="AB71" s="18">
        <v>47224</v>
      </c>
    </row>
    <row r="72" spans="1:28" ht="12.75">
      <c r="A72" t="s">
        <v>153</v>
      </c>
      <c r="B72" s="16" t="s">
        <v>185</v>
      </c>
      <c r="C72" s="105" t="s">
        <v>186</v>
      </c>
      <c r="D72" s="107" t="s">
        <v>84</v>
      </c>
      <c r="F72" s="19"/>
      <c r="H72" s="19"/>
      <c r="J72" s="19"/>
      <c r="L72" s="19"/>
      <c r="N72" s="19"/>
      <c r="O72" s="16">
        <v>17</v>
      </c>
      <c r="P72" s="18">
        <v>28132</v>
      </c>
      <c r="Q72" s="5"/>
      <c r="R72" s="18"/>
      <c r="T72" s="18"/>
      <c r="V72" s="18"/>
      <c r="X72" s="18"/>
      <c r="Z72" s="18"/>
      <c r="AA72" s="16">
        <v>2</v>
      </c>
      <c r="AB72" s="18">
        <v>33450</v>
      </c>
    </row>
    <row r="73" spans="1:28" ht="12.75">
      <c r="A73" t="s">
        <v>153</v>
      </c>
      <c r="B73" s="16" t="s">
        <v>187</v>
      </c>
      <c r="C73" s="105" t="s">
        <v>188</v>
      </c>
      <c r="D73" s="106" t="s">
        <v>84</v>
      </c>
      <c r="F73" s="18"/>
      <c r="H73" s="18"/>
      <c r="J73" s="18"/>
      <c r="L73" s="18"/>
      <c r="N73" s="18"/>
      <c r="O73" s="17">
        <v>14</v>
      </c>
      <c r="P73" s="18">
        <v>30974</v>
      </c>
      <c r="Q73" s="5"/>
      <c r="R73" s="18"/>
      <c r="T73" s="18"/>
      <c r="V73" s="18"/>
      <c r="X73" s="18"/>
      <c r="Z73" s="18"/>
      <c r="AA73" s="16">
        <v>7</v>
      </c>
      <c r="AB73" s="18">
        <v>33187</v>
      </c>
    </row>
    <row r="74" spans="1:28" ht="12.75">
      <c r="A74" t="s">
        <v>153</v>
      </c>
      <c r="B74" s="16" t="s">
        <v>189</v>
      </c>
      <c r="C74" s="105" t="s">
        <v>190</v>
      </c>
      <c r="D74" s="106" t="s">
        <v>84</v>
      </c>
      <c r="F74" s="18"/>
      <c r="H74" s="18"/>
      <c r="J74" s="18"/>
      <c r="L74" s="18"/>
      <c r="N74" s="18"/>
      <c r="O74" s="17">
        <v>37</v>
      </c>
      <c r="P74" s="18">
        <v>30108</v>
      </c>
      <c r="Q74" s="5"/>
      <c r="R74" s="18"/>
      <c r="T74" s="18"/>
      <c r="V74" s="18"/>
      <c r="X74" s="18"/>
      <c r="Z74" s="18"/>
      <c r="AA74" s="16">
        <v>5</v>
      </c>
      <c r="AB74" s="18">
        <v>42701</v>
      </c>
    </row>
    <row r="75" spans="1:28" ht="12.75">
      <c r="A75" t="s">
        <v>153</v>
      </c>
      <c r="B75" s="16" t="s">
        <v>191</v>
      </c>
      <c r="C75" s="105" t="s">
        <v>192</v>
      </c>
      <c r="D75" s="106" t="s">
        <v>84</v>
      </c>
      <c r="F75" s="18"/>
      <c r="H75" s="18"/>
      <c r="J75" s="18"/>
      <c r="L75" s="18"/>
      <c r="N75" s="18"/>
      <c r="O75" s="17">
        <v>55</v>
      </c>
      <c r="P75" s="18">
        <v>33165</v>
      </c>
      <c r="Q75" s="5"/>
      <c r="R75" s="18"/>
      <c r="T75" s="18"/>
      <c r="V75" s="18"/>
      <c r="X75" s="18"/>
      <c r="Z75" s="18"/>
      <c r="AA75" s="16">
        <v>13</v>
      </c>
      <c r="AB75" s="18">
        <v>42860</v>
      </c>
    </row>
    <row r="76" spans="1:28" ht="12.75">
      <c r="A76" t="s">
        <v>153</v>
      </c>
      <c r="B76" s="16" t="s">
        <v>193</v>
      </c>
      <c r="C76" s="105" t="s">
        <v>194</v>
      </c>
      <c r="D76" s="106" t="s">
        <v>84</v>
      </c>
      <c r="F76" s="18"/>
      <c r="H76" s="18"/>
      <c r="J76" s="18"/>
      <c r="L76" s="18"/>
      <c r="N76" s="18"/>
      <c r="O76" s="17">
        <v>33</v>
      </c>
      <c r="P76" s="18">
        <v>31374</v>
      </c>
      <c r="Q76" s="5"/>
      <c r="R76" s="18"/>
      <c r="T76" s="18"/>
      <c r="V76" s="18"/>
      <c r="X76" s="18"/>
      <c r="Z76" s="18"/>
      <c r="AA76" s="16">
        <v>10</v>
      </c>
      <c r="AB76" s="18">
        <v>31417</v>
      </c>
    </row>
    <row r="77" spans="1:28" ht="12.75">
      <c r="A77" t="s">
        <v>153</v>
      </c>
      <c r="B77" s="16" t="s">
        <v>195</v>
      </c>
      <c r="C77" s="105" t="s">
        <v>196</v>
      </c>
      <c r="D77" s="106" t="s">
        <v>84</v>
      </c>
      <c r="F77" s="18"/>
      <c r="H77" s="18"/>
      <c r="J77" s="18"/>
      <c r="L77" s="18"/>
      <c r="N77" s="18"/>
      <c r="O77" s="17">
        <v>24</v>
      </c>
      <c r="P77" s="18">
        <v>30612</v>
      </c>
      <c r="Q77" s="5"/>
      <c r="R77" s="18"/>
      <c r="T77" s="18"/>
      <c r="V77" s="18"/>
      <c r="X77" s="18"/>
      <c r="Z77" s="18"/>
      <c r="AB77" s="18"/>
    </row>
    <row r="78" spans="1:28" ht="12.75">
      <c r="A78" t="s">
        <v>153</v>
      </c>
      <c r="B78" s="16" t="s">
        <v>197</v>
      </c>
      <c r="C78" s="105" t="s">
        <v>198</v>
      </c>
      <c r="D78" s="106" t="s">
        <v>84</v>
      </c>
      <c r="F78" s="18"/>
      <c r="H78" s="18"/>
      <c r="J78" s="18"/>
      <c r="L78" s="18"/>
      <c r="N78" s="18"/>
      <c r="O78" s="17">
        <v>14</v>
      </c>
      <c r="P78" s="18">
        <v>27292</v>
      </c>
      <c r="Q78" s="5"/>
      <c r="R78" s="18"/>
      <c r="T78" s="18"/>
      <c r="V78" s="18"/>
      <c r="X78" s="18"/>
      <c r="Z78" s="18"/>
      <c r="AB78" s="18"/>
    </row>
    <row r="79" spans="1:28" ht="12.75">
      <c r="A79" t="s">
        <v>153</v>
      </c>
      <c r="B79" s="16" t="s">
        <v>199</v>
      </c>
      <c r="C79" s="105" t="s">
        <v>200</v>
      </c>
      <c r="D79" s="106" t="s">
        <v>84</v>
      </c>
      <c r="F79" s="18"/>
      <c r="H79" s="18"/>
      <c r="J79" s="18"/>
      <c r="L79" s="18"/>
      <c r="N79" s="18"/>
      <c r="O79" s="17">
        <v>29</v>
      </c>
      <c r="P79" s="18">
        <v>28467</v>
      </c>
      <c r="Q79" s="5"/>
      <c r="R79" s="18"/>
      <c r="T79" s="18"/>
      <c r="V79" s="18"/>
      <c r="X79" s="18"/>
      <c r="Z79" s="18"/>
      <c r="AB79" s="18"/>
    </row>
    <row r="80" spans="1:28" ht="12.75">
      <c r="A80" t="s">
        <v>153</v>
      </c>
      <c r="B80" s="16" t="s">
        <v>201</v>
      </c>
      <c r="C80" s="105" t="s">
        <v>202</v>
      </c>
      <c r="D80" s="106" t="s">
        <v>84</v>
      </c>
      <c r="F80" s="18"/>
      <c r="H80" s="18"/>
      <c r="J80" s="18"/>
      <c r="L80" s="18"/>
      <c r="N80" s="18"/>
      <c r="O80" s="17">
        <v>49</v>
      </c>
      <c r="P80" s="18">
        <v>29026</v>
      </c>
      <c r="Q80" s="5"/>
      <c r="R80" s="18"/>
      <c r="T80" s="18"/>
      <c r="V80" s="18"/>
      <c r="X80" s="18"/>
      <c r="Z80" s="18"/>
      <c r="AA80" s="16">
        <v>3</v>
      </c>
      <c r="AB80" s="18">
        <v>38072</v>
      </c>
    </row>
    <row r="81" spans="1:28" ht="12.75">
      <c r="A81" t="s">
        <v>153</v>
      </c>
      <c r="B81" s="16" t="s">
        <v>203</v>
      </c>
      <c r="C81" s="105" t="s">
        <v>204</v>
      </c>
      <c r="D81" s="106" t="s">
        <v>84</v>
      </c>
      <c r="F81" s="18"/>
      <c r="H81" s="18"/>
      <c r="J81" s="18"/>
      <c r="L81" s="18"/>
      <c r="N81" s="18"/>
      <c r="O81" s="17">
        <v>21</v>
      </c>
      <c r="P81" s="18">
        <v>29024</v>
      </c>
      <c r="Q81" s="5"/>
      <c r="R81" s="18"/>
      <c r="T81" s="18"/>
      <c r="V81" s="18"/>
      <c r="X81" s="18"/>
      <c r="Z81" s="18"/>
      <c r="AA81" s="16">
        <v>3</v>
      </c>
      <c r="AB81" s="18">
        <v>34063</v>
      </c>
    </row>
    <row r="82" spans="1:28" ht="12.75">
      <c r="A82" t="s">
        <v>153</v>
      </c>
      <c r="B82" s="16" t="s">
        <v>205</v>
      </c>
      <c r="C82" s="105" t="s">
        <v>206</v>
      </c>
      <c r="D82" s="106" t="s">
        <v>84</v>
      </c>
      <c r="F82" s="18"/>
      <c r="H82" s="18"/>
      <c r="J82" s="18"/>
      <c r="L82" s="18"/>
      <c r="N82" s="18"/>
      <c r="O82" s="17">
        <v>39</v>
      </c>
      <c r="P82" s="18">
        <v>30580</v>
      </c>
      <c r="Q82" s="5"/>
      <c r="R82" s="18"/>
      <c r="T82" s="18"/>
      <c r="V82" s="18"/>
      <c r="X82" s="18"/>
      <c r="Z82" s="18"/>
      <c r="AA82" s="16">
        <v>1</v>
      </c>
      <c r="AB82" s="18">
        <v>48000</v>
      </c>
    </row>
    <row r="83" spans="1:28" ht="12.75">
      <c r="A83" t="s">
        <v>153</v>
      </c>
      <c r="B83" s="16" t="s">
        <v>207</v>
      </c>
      <c r="C83" s="105" t="s">
        <v>208</v>
      </c>
      <c r="D83" s="106" t="s">
        <v>84</v>
      </c>
      <c r="F83" s="18"/>
      <c r="H83" s="18"/>
      <c r="J83" s="18"/>
      <c r="L83" s="18"/>
      <c r="N83" s="18"/>
      <c r="O83" s="17">
        <v>27</v>
      </c>
      <c r="P83" s="18">
        <v>27796</v>
      </c>
      <c r="Q83" s="5"/>
      <c r="R83" s="18"/>
      <c r="T83" s="18"/>
      <c r="V83" s="18"/>
      <c r="X83" s="18"/>
      <c r="Z83" s="18"/>
      <c r="AB83" s="18"/>
    </row>
    <row r="84" spans="1:28" ht="12.75">
      <c r="A84" t="s">
        <v>153</v>
      </c>
      <c r="B84" s="16" t="s">
        <v>209</v>
      </c>
      <c r="C84" s="105" t="s">
        <v>210</v>
      </c>
      <c r="D84" s="106" t="s">
        <v>84</v>
      </c>
      <c r="F84" s="18"/>
      <c r="H84" s="18"/>
      <c r="J84" s="18"/>
      <c r="L84" s="18"/>
      <c r="N84" s="18"/>
      <c r="O84" s="16">
        <v>14</v>
      </c>
      <c r="P84" s="18">
        <v>33951</v>
      </c>
      <c r="Q84" s="5"/>
      <c r="R84" s="18"/>
      <c r="T84" s="18"/>
      <c r="V84" s="18"/>
      <c r="X84" s="18"/>
      <c r="Z84" s="18"/>
      <c r="AA84" s="16">
        <v>3</v>
      </c>
      <c r="AB84" s="18">
        <v>39426</v>
      </c>
    </row>
    <row r="85" spans="1:28" ht="12.75">
      <c r="A85" t="s">
        <v>153</v>
      </c>
      <c r="B85" s="16" t="s">
        <v>211</v>
      </c>
      <c r="C85" s="108" t="s">
        <v>212</v>
      </c>
      <c r="D85" s="106" t="s">
        <v>84</v>
      </c>
      <c r="F85" s="18"/>
      <c r="H85" s="18"/>
      <c r="J85" s="18"/>
      <c r="L85" s="18"/>
      <c r="N85" s="18"/>
      <c r="O85" s="16">
        <v>32</v>
      </c>
      <c r="P85" s="18">
        <v>32471</v>
      </c>
      <c r="Q85" s="5"/>
      <c r="R85" s="18"/>
      <c r="T85" s="18"/>
      <c r="V85" s="18"/>
      <c r="X85" s="18"/>
      <c r="Z85" s="18"/>
      <c r="AA85" s="16">
        <v>11</v>
      </c>
      <c r="AB85" s="18">
        <v>32519</v>
      </c>
    </row>
    <row r="86" spans="1:28" ht="12.75">
      <c r="A86" t="s">
        <v>153</v>
      </c>
      <c r="B86" s="16" t="s">
        <v>213</v>
      </c>
      <c r="C86" s="105" t="s">
        <v>214</v>
      </c>
      <c r="D86" s="106" t="s">
        <v>84</v>
      </c>
      <c r="F86" s="18"/>
      <c r="H86" s="18"/>
      <c r="J86" s="18"/>
      <c r="L86" s="18"/>
      <c r="N86" s="18"/>
      <c r="O86" s="17">
        <v>23</v>
      </c>
      <c r="P86" s="18">
        <v>32008</v>
      </c>
      <c r="Q86" s="5"/>
      <c r="R86" s="18"/>
      <c r="T86" s="18"/>
      <c r="V86" s="18"/>
      <c r="X86" s="18"/>
      <c r="Z86" s="18"/>
      <c r="AA86" s="17">
        <v>5</v>
      </c>
      <c r="AB86" s="18">
        <v>37688</v>
      </c>
    </row>
    <row r="87" spans="1:28" ht="12.75">
      <c r="A87" t="s">
        <v>153</v>
      </c>
      <c r="B87" s="16" t="s">
        <v>215</v>
      </c>
      <c r="C87" s="105" t="s">
        <v>216</v>
      </c>
      <c r="D87" s="106" t="s">
        <v>84</v>
      </c>
      <c r="F87" s="18"/>
      <c r="H87" s="18"/>
      <c r="J87" s="18"/>
      <c r="L87" s="18"/>
      <c r="N87" s="18"/>
      <c r="O87" s="17">
        <v>99</v>
      </c>
      <c r="P87" s="18">
        <v>31292</v>
      </c>
      <c r="Q87" s="5"/>
      <c r="R87" s="18"/>
      <c r="T87" s="18"/>
      <c r="V87" s="18"/>
      <c r="X87" s="18"/>
      <c r="Z87" s="18"/>
      <c r="AA87" s="17">
        <v>19</v>
      </c>
      <c r="AB87" s="18">
        <v>41963</v>
      </c>
    </row>
    <row r="88" spans="1:28" ht="12.75">
      <c r="A88" t="s">
        <v>153</v>
      </c>
      <c r="B88" s="16" t="s">
        <v>217</v>
      </c>
      <c r="C88" s="105" t="s">
        <v>218</v>
      </c>
      <c r="D88" s="107" t="s">
        <v>219</v>
      </c>
      <c r="E88" s="17"/>
      <c r="F88" s="19"/>
      <c r="G88" s="17">
        <v>4</v>
      </c>
      <c r="H88" s="19">
        <v>48380</v>
      </c>
      <c r="I88" s="17">
        <v>4</v>
      </c>
      <c r="J88" s="19">
        <v>33728</v>
      </c>
      <c r="K88" s="17">
        <v>4</v>
      </c>
      <c r="L88" s="19">
        <v>25297</v>
      </c>
      <c r="M88" s="17">
        <v>0</v>
      </c>
      <c r="N88" s="19"/>
      <c r="P88" s="3"/>
      <c r="Q88" s="20">
        <v>14</v>
      </c>
      <c r="R88" s="18">
        <v>92770</v>
      </c>
      <c r="S88" s="17">
        <v>30</v>
      </c>
      <c r="T88" s="18">
        <v>56966</v>
      </c>
      <c r="U88" s="17">
        <v>41</v>
      </c>
      <c r="V88" s="18">
        <v>53478</v>
      </c>
      <c r="W88" s="17">
        <v>34</v>
      </c>
      <c r="X88" s="18">
        <v>43289</v>
      </c>
      <c r="Z88" s="18"/>
      <c r="AB88" s="18"/>
    </row>
    <row r="89" spans="1:28" ht="12.75">
      <c r="A89" t="s">
        <v>220</v>
      </c>
      <c r="B89" s="16" t="s">
        <v>221</v>
      </c>
      <c r="C89" s="105" t="s">
        <v>222</v>
      </c>
      <c r="D89" s="106" t="s">
        <v>45</v>
      </c>
      <c r="E89" s="16">
        <v>493</v>
      </c>
      <c r="F89" s="19">
        <v>62623</v>
      </c>
      <c r="G89" s="17">
        <v>331</v>
      </c>
      <c r="H89" s="19">
        <v>45814</v>
      </c>
      <c r="I89" s="17">
        <v>169</v>
      </c>
      <c r="J89" s="19">
        <v>42179</v>
      </c>
      <c r="K89" s="17">
        <v>14</v>
      </c>
      <c r="L89" s="19">
        <v>18286</v>
      </c>
      <c r="M89" s="17">
        <v>4</v>
      </c>
      <c r="N89" s="19">
        <v>33490</v>
      </c>
      <c r="P89" s="3"/>
      <c r="Q89" s="20"/>
      <c r="R89" s="18"/>
      <c r="S89" s="17"/>
      <c r="T89" s="18"/>
      <c r="U89" s="17"/>
      <c r="V89" s="18"/>
      <c r="W89" s="17"/>
      <c r="X89" s="18"/>
      <c r="Y89" s="17"/>
      <c r="Z89" s="18"/>
      <c r="AB89" s="18"/>
    </row>
    <row r="90" spans="1:28" ht="12.75">
      <c r="A90" t="s">
        <v>220</v>
      </c>
      <c r="B90" s="16" t="s">
        <v>223</v>
      </c>
      <c r="C90" s="105" t="s">
        <v>224</v>
      </c>
      <c r="D90" s="106" t="s">
        <v>45</v>
      </c>
      <c r="E90" s="16">
        <v>1007</v>
      </c>
      <c r="F90" s="19">
        <v>66018</v>
      </c>
      <c r="G90" s="17">
        <v>697</v>
      </c>
      <c r="H90" s="19">
        <v>47370</v>
      </c>
      <c r="I90" s="17">
        <v>486</v>
      </c>
      <c r="J90" s="19">
        <v>42327</v>
      </c>
      <c r="K90" s="17">
        <v>35</v>
      </c>
      <c r="L90" s="19">
        <v>36368</v>
      </c>
      <c r="M90" s="17">
        <v>0</v>
      </c>
      <c r="N90" s="19">
        <v>0</v>
      </c>
      <c r="P90" s="3"/>
      <c r="Q90" s="20"/>
      <c r="R90" s="18"/>
      <c r="S90" s="17"/>
      <c r="T90" s="18"/>
      <c r="U90" s="17"/>
      <c r="V90" s="18"/>
      <c r="W90" s="17"/>
      <c r="X90" s="18"/>
      <c r="Y90" s="17"/>
      <c r="Z90" s="18"/>
      <c r="AB90" s="18"/>
    </row>
    <row r="91" spans="1:28" ht="12.75">
      <c r="A91" t="s">
        <v>220</v>
      </c>
      <c r="B91" s="16" t="s">
        <v>225</v>
      </c>
      <c r="C91" s="105" t="s">
        <v>226</v>
      </c>
      <c r="D91" s="106" t="s">
        <v>45</v>
      </c>
      <c r="E91" s="16">
        <v>389</v>
      </c>
      <c r="F91" s="19">
        <v>62779</v>
      </c>
      <c r="G91" s="17">
        <v>313</v>
      </c>
      <c r="H91" s="19">
        <v>46567</v>
      </c>
      <c r="I91" s="17">
        <v>229</v>
      </c>
      <c r="J91" s="19">
        <v>40715</v>
      </c>
      <c r="K91" s="17">
        <v>92</v>
      </c>
      <c r="L91" s="19">
        <v>31478</v>
      </c>
      <c r="M91" s="17">
        <v>29</v>
      </c>
      <c r="N91" s="19">
        <v>35235</v>
      </c>
      <c r="P91" s="3"/>
      <c r="Q91" s="20"/>
      <c r="R91" s="18"/>
      <c r="S91" s="17"/>
      <c r="T91" s="18"/>
      <c r="U91" s="17"/>
      <c r="V91" s="18"/>
      <c r="W91" s="17"/>
      <c r="X91" s="18"/>
      <c r="Y91" s="17"/>
      <c r="Z91" s="18"/>
      <c r="AB91" s="18"/>
    </row>
    <row r="92" spans="1:28" ht="12.75">
      <c r="A92" t="s">
        <v>220</v>
      </c>
      <c r="B92" s="16" t="s">
        <v>227</v>
      </c>
      <c r="C92" s="105" t="s">
        <v>228</v>
      </c>
      <c r="D92" s="106" t="s">
        <v>51</v>
      </c>
      <c r="E92" s="16">
        <v>195</v>
      </c>
      <c r="F92" s="19">
        <v>63267</v>
      </c>
      <c r="G92" s="17">
        <v>160</v>
      </c>
      <c r="H92" s="19">
        <v>47746</v>
      </c>
      <c r="I92" s="17">
        <v>138</v>
      </c>
      <c r="J92" s="19">
        <v>41946</v>
      </c>
      <c r="K92" s="17">
        <v>29</v>
      </c>
      <c r="L92" s="19">
        <v>32769</v>
      </c>
      <c r="M92" s="17">
        <v>13</v>
      </c>
      <c r="N92" s="19">
        <v>33600</v>
      </c>
      <c r="P92" s="3"/>
      <c r="Q92" s="20"/>
      <c r="R92" s="18"/>
      <c r="S92" s="17"/>
      <c r="T92" s="18"/>
      <c r="U92" s="17"/>
      <c r="V92" s="18"/>
      <c r="W92" s="17"/>
      <c r="X92" s="18"/>
      <c r="Y92" s="17"/>
      <c r="Z92" s="18"/>
      <c r="AB92" s="18"/>
    </row>
    <row r="93" spans="1:28" ht="12.75">
      <c r="A93" t="s">
        <v>220</v>
      </c>
      <c r="B93" s="16" t="s">
        <v>229</v>
      </c>
      <c r="C93" s="105" t="s">
        <v>230</v>
      </c>
      <c r="D93" s="106" t="s">
        <v>51</v>
      </c>
      <c r="E93" s="16">
        <v>186</v>
      </c>
      <c r="F93" s="19">
        <v>61007</v>
      </c>
      <c r="G93" s="17">
        <v>208</v>
      </c>
      <c r="H93" s="19">
        <v>46915</v>
      </c>
      <c r="I93" s="17">
        <v>133</v>
      </c>
      <c r="J93" s="19">
        <v>38902</v>
      </c>
      <c r="K93" s="17">
        <v>38</v>
      </c>
      <c r="L93" s="19">
        <v>30102</v>
      </c>
      <c r="M93" s="17">
        <v>1</v>
      </c>
      <c r="N93" s="19">
        <v>28950</v>
      </c>
      <c r="P93" s="3"/>
      <c r="Q93" s="20"/>
      <c r="R93" s="18"/>
      <c r="S93" s="17"/>
      <c r="T93" s="18"/>
      <c r="U93" s="17"/>
      <c r="V93" s="18"/>
      <c r="W93" s="17"/>
      <c r="X93" s="18"/>
      <c r="Y93" s="17"/>
      <c r="Z93" s="18"/>
      <c r="AB93" s="18"/>
    </row>
    <row r="94" spans="1:28" ht="12.75">
      <c r="A94" t="s">
        <v>220</v>
      </c>
      <c r="B94" s="16" t="s">
        <v>231</v>
      </c>
      <c r="C94" s="105" t="s">
        <v>232</v>
      </c>
      <c r="D94" s="106" t="s">
        <v>54</v>
      </c>
      <c r="E94" s="16">
        <v>172</v>
      </c>
      <c r="F94" s="19">
        <v>62411</v>
      </c>
      <c r="G94" s="17">
        <v>245</v>
      </c>
      <c r="H94" s="19">
        <v>48328</v>
      </c>
      <c r="I94" s="17">
        <v>253</v>
      </c>
      <c r="J94" s="19">
        <v>42700</v>
      </c>
      <c r="K94" s="17">
        <v>132</v>
      </c>
      <c r="L94" s="19">
        <v>34840</v>
      </c>
      <c r="M94" s="17">
        <v>4</v>
      </c>
      <c r="N94" s="19">
        <v>35371</v>
      </c>
      <c r="P94" s="3"/>
      <c r="Q94" s="20"/>
      <c r="R94" s="18"/>
      <c r="S94" s="17"/>
      <c r="T94" s="18"/>
      <c r="U94" s="17"/>
      <c r="V94" s="18"/>
      <c r="W94" s="17"/>
      <c r="X94" s="18"/>
      <c r="Y94" s="17"/>
      <c r="Z94" s="18"/>
      <c r="AB94" s="18"/>
    </row>
    <row r="95" spans="1:28" ht="12.75">
      <c r="A95" t="s">
        <v>220</v>
      </c>
      <c r="B95" s="16" t="s">
        <v>233</v>
      </c>
      <c r="C95" s="105" t="s">
        <v>234</v>
      </c>
      <c r="D95" s="106" t="s">
        <v>54</v>
      </c>
      <c r="E95" s="16">
        <v>61</v>
      </c>
      <c r="F95" s="19">
        <v>54484</v>
      </c>
      <c r="G95" s="17">
        <v>67</v>
      </c>
      <c r="H95" s="19">
        <v>43243</v>
      </c>
      <c r="I95" s="17">
        <v>60</v>
      </c>
      <c r="J95" s="19">
        <v>38470</v>
      </c>
      <c r="K95" s="17">
        <v>24</v>
      </c>
      <c r="L95" s="19">
        <v>29312</v>
      </c>
      <c r="M95" s="17">
        <v>0</v>
      </c>
      <c r="N95" s="19">
        <v>0</v>
      </c>
      <c r="P95" s="3"/>
      <c r="Q95" s="20"/>
      <c r="R95" s="18"/>
      <c r="S95" s="17"/>
      <c r="T95" s="18"/>
      <c r="U95" s="17"/>
      <c r="V95" s="18"/>
      <c r="W95" s="17"/>
      <c r="X95" s="18"/>
      <c r="Y95" s="17"/>
      <c r="Z95" s="18"/>
      <c r="AB95" s="18"/>
    </row>
    <row r="96" spans="1:28" ht="12.75">
      <c r="A96" t="s">
        <v>220</v>
      </c>
      <c r="B96" s="16" t="s">
        <v>235</v>
      </c>
      <c r="C96" s="105" t="s">
        <v>236</v>
      </c>
      <c r="D96" s="106" t="s">
        <v>63</v>
      </c>
      <c r="E96" s="16">
        <v>95</v>
      </c>
      <c r="F96" s="19">
        <v>55381</v>
      </c>
      <c r="G96" s="17">
        <v>122</v>
      </c>
      <c r="H96" s="19">
        <v>46897</v>
      </c>
      <c r="I96" s="17">
        <v>176</v>
      </c>
      <c r="J96" s="19">
        <v>39887</v>
      </c>
      <c r="K96" s="17">
        <v>47</v>
      </c>
      <c r="L96" s="19">
        <v>29772</v>
      </c>
      <c r="M96" s="17">
        <v>3</v>
      </c>
      <c r="N96" s="19">
        <v>39085</v>
      </c>
      <c r="P96" s="3"/>
      <c r="Q96" s="20"/>
      <c r="R96" s="18"/>
      <c r="S96" s="17"/>
      <c r="T96" s="18"/>
      <c r="U96" s="17"/>
      <c r="V96" s="18"/>
      <c r="W96" s="17"/>
      <c r="X96" s="18"/>
      <c r="Y96" s="17"/>
      <c r="Z96" s="18"/>
      <c r="AB96" s="18"/>
    </row>
    <row r="97" spans="1:28" ht="12.75">
      <c r="A97" t="s">
        <v>220</v>
      </c>
      <c r="B97" s="16" t="s">
        <v>237</v>
      </c>
      <c r="C97" s="105" t="s">
        <v>238</v>
      </c>
      <c r="D97" s="106" t="s">
        <v>63</v>
      </c>
      <c r="E97" s="16">
        <v>91</v>
      </c>
      <c r="F97" s="19">
        <v>58346</v>
      </c>
      <c r="G97" s="17">
        <v>96</v>
      </c>
      <c r="H97" s="19">
        <v>44089</v>
      </c>
      <c r="I97" s="17">
        <v>56</v>
      </c>
      <c r="J97" s="19">
        <v>35694</v>
      </c>
      <c r="K97" s="17">
        <v>81</v>
      </c>
      <c r="L97" s="19">
        <v>30528</v>
      </c>
      <c r="M97" s="17">
        <v>14</v>
      </c>
      <c r="N97" s="19">
        <v>20932</v>
      </c>
      <c r="P97" s="3"/>
      <c r="Q97" s="20"/>
      <c r="R97" s="19"/>
      <c r="S97" s="17"/>
      <c r="T97" s="19"/>
      <c r="U97" s="17"/>
      <c r="V97" s="18"/>
      <c r="W97" s="17"/>
      <c r="X97" s="19"/>
      <c r="Y97" s="17"/>
      <c r="Z97" s="19"/>
      <c r="AB97" s="18"/>
    </row>
    <row r="98" spans="1:28" ht="12.75">
      <c r="A98" t="s">
        <v>220</v>
      </c>
      <c r="B98" s="16" t="s">
        <v>239</v>
      </c>
      <c r="C98" s="105" t="s">
        <v>240</v>
      </c>
      <c r="D98" s="106" t="s">
        <v>84</v>
      </c>
      <c r="F98" s="18"/>
      <c r="H98" s="18"/>
      <c r="J98" s="18"/>
      <c r="L98" s="18"/>
      <c r="N98" s="18"/>
      <c r="O98" s="16">
        <v>235</v>
      </c>
      <c r="P98" s="19">
        <v>33390</v>
      </c>
      <c r="Q98" s="20"/>
      <c r="R98" s="18"/>
      <c r="T98" s="18"/>
      <c r="V98" s="19"/>
      <c r="X98" s="18"/>
      <c r="Z98" s="18"/>
      <c r="AB98" s="18"/>
    </row>
    <row r="99" spans="1:28" ht="12.75">
      <c r="A99" t="s">
        <v>220</v>
      </c>
      <c r="B99" s="16" t="s">
        <v>241</v>
      </c>
      <c r="C99" s="105" t="s">
        <v>242</v>
      </c>
      <c r="D99" s="106" t="s">
        <v>84</v>
      </c>
      <c r="F99" s="18"/>
      <c r="H99" s="18"/>
      <c r="J99" s="18"/>
      <c r="L99" s="18"/>
      <c r="N99" s="18"/>
      <c r="O99" s="16">
        <v>308</v>
      </c>
      <c r="P99" s="19">
        <v>38387</v>
      </c>
      <c r="Q99" s="5"/>
      <c r="R99" s="18"/>
      <c r="T99" s="18"/>
      <c r="V99" s="18"/>
      <c r="X99" s="18"/>
      <c r="Z99" s="18"/>
      <c r="AB99" s="18"/>
    </row>
    <row r="100" spans="1:28" ht="12.75">
      <c r="A100" t="s">
        <v>220</v>
      </c>
      <c r="B100" s="16" t="s">
        <v>243</v>
      </c>
      <c r="C100" s="105" t="s">
        <v>244</v>
      </c>
      <c r="D100" s="106" t="s">
        <v>84</v>
      </c>
      <c r="F100" s="18"/>
      <c r="H100" s="18"/>
      <c r="J100" s="18"/>
      <c r="L100" s="18"/>
      <c r="N100" s="18"/>
      <c r="O100" s="16">
        <v>104</v>
      </c>
      <c r="P100" s="19">
        <v>33377</v>
      </c>
      <c r="Q100" s="5"/>
      <c r="R100" s="18"/>
      <c r="T100" s="18"/>
      <c r="V100" s="18"/>
      <c r="X100" s="18"/>
      <c r="Z100" s="18"/>
      <c r="AB100" s="18"/>
    </row>
    <row r="101" spans="1:28" ht="12.75">
      <c r="A101" t="s">
        <v>220</v>
      </c>
      <c r="B101" s="16" t="s">
        <v>245</v>
      </c>
      <c r="C101" s="105" t="s">
        <v>246</v>
      </c>
      <c r="D101" s="106" t="s">
        <v>84</v>
      </c>
      <c r="F101" s="18"/>
      <c r="H101" s="18"/>
      <c r="J101" s="18"/>
      <c r="L101" s="18"/>
      <c r="N101" s="18"/>
      <c r="O101" s="16">
        <v>63</v>
      </c>
      <c r="P101" s="19">
        <v>34512</v>
      </c>
      <c r="Q101" s="5"/>
      <c r="R101" s="18"/>
      <c r="T101" s="18"/>
      <c r="V101" s="18"/>
      <c r="X101" s="18"/>
      <c r="Z101" s="18"/>
      <c r="AB101" s="18"/>
    </row>
    <row r="102" spans="1:28" ht="12.75">
      <c r="A102" t="s">
        <v>220</v>
      </c>
      <c r="B102" s="16" t="s">
        <v>247</v>
      </c>
      <c r="C102" s="105" t="s">
        <v>248</v>
      </c>
      <c r="D102" s="106" t="s">
        <v>84</v>
      </c>
      <c r="F102" s="18"/>
      <c r="H102" s="18"/>
      <c r="J102" s="18"/>
      <c r="L102" s="18"/>
      <c r="N102" s="18"/>
      <c r="O102" s="16">
        <v>196</v>
      </c>
      <c r="P102" s="19">
        <v>35344</v>
      </c>
      <c r="Q102" s="5"/>
      <c r="R102" s="18"/>
      <c r="T102" s="18"/>
      <c r="V102" s="18"/>
      <c r="X102" s="18"/>
      <c r="Z102" s="18"/>
      <c r="AB102" s="18"/>
    </row>
    <row r="103" spans="1:28" ht="12.75">
      <c r="A103" t="s">
        <v>220</v>
      </c>
      <c r="B103" s="16" t="s">
        <v>249</v>
      </c>
      <c r="C103" s="105" t="s">
        <v>250</v>
      </c>
      <c r="D103" s="106" t="s">
        <v>84</v>
      </c>
      <c r="F103" s="18"/>
      <c r="H103" s="18"/>
      <c r="J103" s="18"/>
      <c r="L103" s="18"/>
      <c r="N103" s="18"/>
      <c r="O103" s="16">
        <v>96</v>
      </c>
      <c r="P103" s="19">
        <v>35117</v>
      </c>
      <c r="Q103" s="5"/>
      <c r="R103" s="18"/>
      <c r="T103" s="18"/>
      <c r="V103" s="18"/>
      <c r="X103" s="18"/>
      <c r="Z103" s="18"/>
      <c r="AB103" s="18"/>
    </row>
    <row r="104" spans="1:28" ht="12.75">
      <c r="A104" t="s">
        <v>220</v>
      </c>
      <c r="B104" s="16" t="s">
        <v>251</v>
      </c>
      <c r="C104" s="105" t="s">
        <v>252</v>
      </c>
      <c r="D104" s="106" t="s">
        <v>84</v>
      </c>
      <c r="F104" s="18"/>
      <c r="H104" s="18"/>
      <c r="J104" s="18"/>
      <c r="L104" s="18"/>
      <c r="N104" s="18"/>
      <c r="O104" s="16">
        <v>396</v>
      </c>
      <c r="P104" s="19">
        <v>37752</v>
      </c>
      <c r="Q104" s="5"/>
      <c r="R104" s="18"/>
      <c r="T104" s="18"/>
      <c r="V104" s="18"/>
      <c r="X104" s="18"/>
      <c r="Z104" s="18"/>
      <c r="AB104" s="18"/>
    </row>
    <row r="105" spans="1:28" ht="12.75">
      <c r="A105" t="s">
        <v>220</v>
      </c>
      <c r="B105" s="16" t="s">
        <v>253</v>
      </c>
      <c r="C105" s="105" t="s">
        <v>254</v>
      </c>
      <c r="D105" s="107" t="s">
        <v>84</v>
      </c>
      <c r="F105" s="19"/>
      <c r="H105" s="19"/>
      <c r="J105" s="19"/>
      <c r="L105" s="19"/>
      <c r="N105" s="19"/>
      <c r="O105" s="16">
        <v>31</v>
      </c>
      <c r="P105" s="19">
        <v>30129</v>
      </c>
      <c r="Q105" s="5"/>
      <c r="R105" s="18"/>
      <c r="T105" s="18"/>
      <c r="V105" s="18"/>
      <c r="X105" s="18"/>
      <c r="Z105" s="18"/>
      <c r="AB105" s="18"/>
    </row>
    <row r="106" spans="1:28" ht="12.75">
      <c r="A106" t="s">
        <v>220</v>
      </c>
      <c r="B106" s="16" t="s">
        <v>255</v>
      </c>
      <c r="C106" s="105" t="s">
        <v>256</v>
      </c>
      <c r="D106" s="106" t="s">
        <v>84</v>
      </c>
      <c r="F106" s="18"/>
      <c r="H106" s="18"/>
      <c r="J106" s="18"/>
      <c r="L106" s="18"/>
      <c r="N106" s="18"/>
      <c r="O106" s="16">
        <v>90</v>
      </c>
      <c r="P106" s="19">
        <v>36362</v>
      </c>
      <c r="Q106" s="5"/>
      <c r="R106" s="18"/>
      <c r="T106" s="18"/>
      <c r="V106" s="18"/>
      <c r="X106" s="18"/>
      <c r="Z106" s="18"/>
      <c r="AB106" s="18"/>
    </row>
    <row r="107" spans="1:28" ht="12.75">
      <c r="A107" t="s">
        <v>220</v>
      </c>
      <c r="B107" s="16" t="s">
        <v>257</v>
      </c>
      <c r="C107" s="105" t="s">
        <v>258</v>
      </c>
      <c r="D107" s="106" t="s">
        <v>84</v>
      </c>
      <c r="F107" s="18"/>
      <c r="H107" s="18"/>
      <c r="J107" s="18"/>
      <c r="L107" s="18"/>
      <c r="N107" s="18"/>
      <c r="O107" s="16">
        <v>221</v>
      </c>
      <c r="P107" s="19">
        <v>35329</v>
      </c>
      <c r="Q107" s="5"/>
      <c r="R107" s="18"/>
      <c r="T107" s="18"/>
      <c r="V107" s="18"/>
      <c r="X107" s="18"/>
      <c r="Z107" s="18"/>
      <c r="AB107" s="18"/>
    </row>
    <row r="108" spans="1:28" ht="12.75">
      <c r="A108" t="s">
        <v>220</v>
      </c>
      <c r="B108" s="16" t="s">
        <v>259</v>
      </c>
      <c r="C108" s="105" t="s">
        <v>260</v>
      </c>
      <c r="D108" s="106" t="s">
        <v>84</v>
      </c>
      <c r="F108" s="18"/>
      <c r="H108" s="18"/>
      <c r="J108" s="18"/>
      <c r="L108" s="18"/>
      <c r="N108" s="18"/>
      <c r="O108" s="16">
        <v>132</v>
      </c>
      <c r="P108" s="19">
        <v>42798</v>
      </c>
      <c r="Q108" s="5"/>
      <c r="R108" s="18"/>
      <c r="T108" s="18"/>
      <c r="V108" s="18"/>
      <c r="X108" s="18"/>
      <c r="Z108" s="18"/>
      <c r="AB108" s="18"/>
    </row>
    <row r="109" spans="1:28" ht="12.75">
      <c r="A109" t="s">
        <v>220</v>
      </c>
      <c r="B109" s="16" t="s">
        <v>261</v>
      </c>
      <c r="C109" s="105" t="s">
        <v>262</v>
      </c>
      <c r="D109" s="106" t="s">
        <v>84</v>
      </c>
      <c r="F109" s="18"/>
      <c r="H109" s="18"/>
      <c r="J109" s="18"/>
      <c r="L109" s="18"/>
      <c r="N109" s="18"/>
      <c r="O109" s="16">
        <v>58</v>
      </c>
      <c r="P109" s="19">
        <v>31372</v>
      </c>
      <c r="Q109" s="5"/>
      <c r="R109" s="18"/>
      <c r="T109" s="18"/>
      <c r="V109" s="18"/>
      <c r="X109" s="18"/>
      <c r="Z109" s="18"/>
      <c r="AB109" s="18"/>
    </row>
    <row r="110" spans="1:28" ht="12.75">
      <c r="A110" t="s">
        <v>220</v>
      </c>
      <c r="B110" s="16" t="s">
        <v>263</v>
      </c>
      <c r="C110" s="105" t="s">
        <v>264</v>
      </c>
      <c r="D110" s="106" t="s">
        <v>84</v>
      </c>
      <c r="F110" s="18"/>
      <c r="H110" s="18"/>
      <c r="J110" s="18"/>
      <c r="L110" s="18"/>
      <c r="N110" s="18"/>
      <c r="O110" s="16">
        <v>41</v>
      </c>
      <c r="P110" s="19">
        <v>31804</v>
      </c>
      <c r="Q110" s="5"/>
      <c r="R110" s="18"/>
      <c r="T110" s="18"/>
      <c r="V110" s="18"/>
      <c r="X110" s="18"/>
      <c r="Z110" s="18"/>
      <c r="AB110" s="18"/>
    </row>
    <row r="111" spans="1:28" ht="12.75">
      <c r="A111" t="s">
        <v>220</v>
      </c>
      <c r="B111" s="16" t="s">
        <v>265</v>
      </c>
      <c r="C111" s="105" t="s">
        <v>266</v>
      </c>
      <c r="D111" s="106" t="s">
        <v>84</v>
      </c>
      <c r="F111" s="18"/>
      <c r="H111" s="18"/>
      <c r="J111" s="18"/>
      <c r="L111" s="18"/>
      <c r="N111" s="18"/>
      <c r="O111" s="16">
        <v>133</v>
      </c>
      <c r="P111" s="19">
        <v>32726</v>
      </c>
      <c r="Q111" s="5"/>
      <c r="R111" s="18"/>
      <c r="T111" s="18"/>
      <c r="V111" s="18"/>
      <c r="X111" s="18"/>
      <c r="Z111" s="18"/>
      <c r="AB111" s="19"/>
    </row>
    <row r="112" spans="1:28" ht="12.75">
      <c r="A112" t="s">
        <v>220</v>
      </c>
      <c r="B112" s="16" t="s">
        <v>267</v>
      </c>
      <c r="C112" s="105" t="s">
        <v>268</v>
      </c>
      <c r="D112" s="106" t="s">
        <v>84</v>
      </c>
      <c r="F112" s="18"/>
      <c r="H112" s="18"/>
      <c r="J112" s="18"/>
      <c r="L112" s="18"/>
      <c r="N112" s="18"/>
      <c r="O112" s="16">
        <v>793</v>
      </c>
      <c r="P112" s="19">
        <v>40570</v>
      </c>
      <c r="Q112" s="5"/>
      <c r="R112" s="18"/>
      <c r="T112" s="18"/>
      <c r="V112" s="18"/>
      <c r="X112" s="18"/>
      <c r="Z112" s="18"/>
      <c r="AB112" s="18"/>
    </row>
    <row r="113" spans="1:28" ht="12.75">
      <c r="A113" t="s">
        <v>220</v>
      </c>
      <c r="B113" s="16" t="s">
        <v>269</v>
      </c>
      <c r="C113" s="105" t="s">
        <v>270</v>
      </c>
      <c r="D113" s="106" t="s">
        <v>84</v>
      </c>
      <c r="F113" s="18"/>
      <c r="H113" s="18"/>
      <c r="J113" s="18"/>
      <c r="L113" s="18"/>
      <c r="N113" s="18"/>
      <c r="O113" s="16">
        <v>30</v>
      </c>
      <c r="P113" s="19">
        <v>34760</v>
      </c>
      <c r="Q113" s="5"/>
      <c r="R113" s="18"/>
      <c r="T113" s="18"/>
      <c r="V113" s="18"/>
      <c r="X113" s="18"/>
      <c r="Z113" s="18"/>
      <c r="AB113" s="18"/>
    </row>
    <row r="114" spans="1:28" ht="12.75">
      <c r="A114" t="s">
        <v>220</v>
      </c>
      <c r="B114" s="16" t="s">
        <v>271</v>
      </c>
      <c r="C114" s="105" t="s">
        <v>272</v>
      </c>
      <c r="D114" s="106" t="s">
        <v>84</v>
      </c>
      <c r="F114" s="18"/>
      <c r="H114" s="18"/>
      <c r="J114" s="18"/>
      <c r="L114" s="18"/>
      <c r="N114" s="18"/>
      <c r="O114" s="16">
        <v>74</v>
      </c>
      <c r="P114" s="19">
        <v>36812</v>
      </c>
      <c r="Q114" s="5"/>
      <c r="R114" s="18"/>
      <c r="T114" s="18"/>
      <c r="V114" s="18"/>
      <c r="X114" s="18"/>
      <c r="Z114" s="18"/>
      <c r="AB114" s="18"/>
    </row>
    <row r="115" spans="1:28" ht="12.75">
      <c r="A115" t="s">
        <v>220</v>
      </c>
      <c r="B115" s="16" t="s">
        <v>273</v>
      </c>
      <c r="C115" s="105" t="s">
        <v>274</v>
      </c>
      <c r="D115" s="106" t="s">
        <v>84</v>
      </c>
      <c r="F115" s="18"/>
      <c r="H115" s="18"/>
      <c r="J115" s="18"/>
      <c r="L115" s="18"/>
      <c r="N115" s="18"/>
      <c r="O115" s="16">
        <v>173</v>
      </c>
      <c r="P115" s="19">
        <v>35209</v>
      </c>
      <c r="Q115" s="5"/>
      <c r="R115" s="19"/>
      <c r="T115" s="19"/>
      <c r="V115" s="19"/>
      <c r="X115" s="19"/>
      <c r="Z115" s="19"/>
      <c r="AB115" s="18"/>
    </row>
    <row r="116" spans="1:28" ht="12.75">
      <c r="A116" t="s">
        <v>220</v>
      </c>
      <c r="B116" s="16" t="s">
        <v>275</v>
      </c>
      <c r="C116" s="105" t="s">
        <v>276</v>
      </c>
      <c r="D116" s="106" t="s">
        <v>84</v>
      </c>
      <c r="F116" s="18"/>
      <c r="H116" s="18"/>
      <c r="J116" s="18"/>
      <c r="L116" s="18"/>
      <c r="N116" s="18"/>
      <c r="O116" s="16">
        <v>83</v>
      </c>
      <c r="P116" s="19">
        <v>33093</v>
      </c>
      <c r="Q116" s="5"/>
      <c r="R116" s="18"/>
      <c r="T116" s="18"/>
      <c r="V116" s="18"/>
      <c r="X116" s="18"/>
      <c r="Z116" s="18"/>
      <c r="AB116" s="18"/>
    </row>
    <row r="117" spans="1:28" ht="12.75">
      <c r="A117" t="s">
        <v>220</v>
      </c>
      <c r="B117" s="16" t="s">
        <v>277</v>
      </c>
      <c r="C117" s="105" t="s">
        <v>278</v>
      </c>
      <c r="D117" s="106" t="s">
        <v>84</v>
      </c>
      <c r="F117" s="18"/>
      <c r="H117" s="18"/>
      <c r="J117" s="18"/>
      <c r="L117" s="18"/>
      <c r="N117" s="18"/>
      <c r="O117" s="16">
        <v>233</v>
      </c>
      <c r="P117" s="19">
        <v>34378</v>
      </c>
      <c r="Q117" s="5"/>
      <c r="R117" s="18"/>
      <c r="T117" s="18"/>
      <c r="V117" s="18"/>
      <c r="X117" s="18"/>
      <c r="Z117" s="18"/>
      <c r="AB117" s="18"/>
    </row>
    <row r="118" spans="1:28" ht="12.75">
      <c r="A118" t="s">
        <v>220</v>
      </c>
      <c r="B118" s="16" t="s">
        <v>279</v>
      </c>
      <c r="C118" s="105" t="s">
        <v>280</v>
      </c>
      <c r="D118" s="106" t="s">
        <v>84</v>
      </c>
      <c r="F118" s="18"/>
      <c r="H118" s="18"/>
      <c r="J118" s="18"/>
      <c r="L118" s="18"/>
      <c r="N118" s="18"/>
      <c r="O118" s="16">
        <v>96</v>
      </c>
      <c r="P118" s="19">
        <v>31968</v>
      </c>
      <c r="Q118" s="5"/>
      <c r="R118" s="18"/>
      <c r="T118" s="18"/>
      <c r="V118" s="18"/>
      <c r="X118" s="18"/>
      <c r="Z118" s="18"/>
      <c r="AB118" s="18"/>
    </row>
    <row r="119" spans="1:28" ht="12.75">
      <c r="A119" t="s">
        <v>220</v>
      </c>
      <c r="B119" s="16" t="s">
        <v>281</v>
      </c>
      <c r="C119" s="105" t="s">
        <v>282</v>
      </c>
      <c r="D119" s="106" t="s">
        <v>84</v>
      </c>
      <c r="F119" s="18"/>
      <c r="H119" s="18"/>
      <c r="J119" s="18"/>
      <c r="L119" s="18"/>
      <c r="N119" s="18"/>
      <c r="O119" s="16">
        <v>237</v>
      </c>
      <c r="P119" s="19">
        <v>34162</v>
      </c>
      <c r="Q119" s="5"/>
      <c r="R119" s="18"/>
      <c r="T119" s="18"/>
      <c r="V119" s="18"/>
      <c r="X119" s="18"/>
      <c r="Z119" s="18"/>
      <c r="AB119" s="18"/>
    </row>
    <row r="120" spans="1:28" ht="12.75">
      <c r="A120" t="s">
        <v>220</v>
      </c>
      <c r="B120" s="16" t="s">
        <v>283</v>
      </c>
      <c r="C120" s="105" t="s">
        <v>284</v>
      </c>
      <c r="D120" s="106" t="s">
        <v>84</v>
      </c>
      <c r="F120" s="18"/>
      <c r="H120" s="18"/>
      <c r="J120" s="18"/>
      <c r="L120" s="18"/>
      <c r="N120" s="18"/>
      <c r="O120" s="16">
        <v>137</v>
      </c>
      <c r="P120" s="19">
        <v>34677</v>
      </c>
      <c r="Q120" s="5"/>
      <c r="R120" s="18"/>
      <c r="T120" s="18"/>
      <c r="V120" s="18"/>
      <c r="X120" s="18"/>
      <c r="Z120" s="18"/>
      <c r="AB120" s="19"/>
    </row>
    <row r="121" spans="1:28" ht="12.75">
      <c r="A121" t="s">
        <v>220</v>
      </c>
      <c r="B121" s="16" t="s">
        <v>285</v>
      </c>
      <c r="C121" s="105" t="s">
        <v>286</v>
      </c>
      <c r="D121" s="106" t="s">
        <v>84</v>
      </c>
      <c r="F121" s="18"/>
      <c r="H121" s="18"/>
      <c r="J121" s="18"/>
      <c r="L121" s="18"/>
      <c r="N121" s="18"/>
      <c r="O121" s="16">
        <v>42</v>
      </c>
      <c r="P121" s="19">
        <v>34483</v>
      </c>
      <c r="Q121" s="5"/>
      <c r="R121" s="18"/>
      <c r="T121" s="18"/>
      <c r="V121" s="18"/>
      <c r="X121" s="18"/>
      <c r="Z121" s="18"/>
      <c r="AB121" s="18"/>
    </row>
    <row r="122" spans="1:28" ht="12.75">
      <c r="A122" t="s">
        <v>220</v>
      </c>
      <c r="B122" s="16" t="s">
        <v>287</v>
      </c>
      <c r="C122" s="105" t="s">
        <v>288</v>
      </c>
      <c r="D122" s="106" t="s">
        <v>84</v>
      </c>
      <c r="F122" s="18"/>
      <c r="H122" s="18"/>
      <c r="J122" s="18"/>
      <c r="L122" s="18"/>
      <c r="N122" s="18"/>
      <c r="O122" s="16">
        <v>68</v>
      </c>
      <c r="P122" s="19">
        <v>32168</v>
      </c>
      <c r="Q122" s="5"/>
      <c r="R122" s="18"/>
      <c r="T122" s="18"/>
      <c r="V122" s="18"/>
      <c r="X122" s="18"/>
      <c r="Z122" s="18"/>
      <c r="AB122" s="18"/>
    </row>
    <row r="123" spans="1:28" ht="12.75">
      <c r="A123" t="s">
        <v>220</v>
      </c>
      <c r="B123" s="16" t="s">
        <v>289</v>
      </c>
      <c r="C123" s="105" t="s">
        <v>290</v>
      </c>
      <c r="D123" s="107" t="s">
        <v>84</v>
      </c>
      <c r="F123" s="19"/>
      <c r="H123" s="19"/>
      <c r="J123" s="19"/>
      <c r="L123" s="19"/>
      <c r="N123" s="19"/>
      <c r="O123" s="16">
        <v>288</v>
      </c>
      <c r="P123" s="19">
        <v>36706</v>
      </c>
      <c r="Q123" s="5"/>
      <c r="R123" s="18"/>
      <c r="T123" s="18"/>
      <c r="V123" s="18"/>
      <c r="X123" s="18"/>
      <c r="Z123" s="18"/>
      <c r="AB123" s="18"/>
    </row>
    <row r="124" spans="1:28" ht="12.75">
      <c r="A124" t="s">
        <v>220</v>
      </c>
      <c r="B124" s="16" t="s">
        <v>291</v>
      </c>
      <c r="C124" s="105" t="s">
        <v>292</v>
      </c>
      <c r="D124" s="106" t="s">
        <v>84</v>
      </c>
      <c r="F124" s="18"/>
      <c r="H124" s="18"/>
      <c r="J124" s="18"/>
      <c r="L124" s="18"/>
      <c r="N124" s="18"/>
      <c r="O124" s="16">
        <v>132</v>
      </c>
      <c r="P124" s="19">
        <v>45369</v>
      </c>
      <c r="Q124" s="5"/>
      <c r="R124" s="18"/>
      <c r="T124" s="18"/>
      <c r="V124" s="18"/>
      <c r="X124" s="18"/>
      <c r="Z124" s="18"/>
      <c r="AB124" s="18"/>
    </row>
    <row r="125" spans="1:28" ht="12.75">
      <c r="A125" t="s">
        <v>220</v>
      </c>
      <c r="B125" s="16" t="s">
        <v>293</v>
      </c>
      <c r="C125" s="105" t="s">
        <v>294</v>
      </c>
      <c r="D125" s="106" t="s">
        <v>84</v>
      </c>
      <c r="F125" s="18"/>
      <c r="H125" s="18"/>
      <c r="J125" s="18"/>
      <c r="L125" s="18"/>
      <c r="N125" s="18"/>
      <c r="O125" s="16">
        <v>190</v>
      </c>
      <c r="P125" s="19">
        <v>36943</v>
      </c>
      <c r="Q125" s="5"/>
      <c r="R125" s="18"/>
      <c r="T125" s="18"/>
      <c r="V125" s="18"/>
      <c r="X125" s="18"/>
      <c r="Z125" s="18"/>
      <c r="AB125" s="18"/>
    </row>
    <row r="126" spans="1:28" ht="12.75">
      <c r="A126" t="s">
        <v>295</v>
      </c>
      <c r="B126" s="16" t="s">
        <v>296</v>
      </c>
      <c r="C126" s="105" t="s">
        <v>297</v>
      </c>
      <c r="D126" s="106" t="s">
        <v>45</v>
      </c>
      <c r="E126" s="17">
        <v>617</v>
      </c>
      <c r="F126" s="18">
        <v>68494</v>
      </c>
      <c r="G126" s="16">
        <v>504</v>
      </c>
      <c r="H126" s="18">
        <v>48736</v>
      </c>
      <c r="I126" s="16">
        <v>284</v>
      </c>
      <c r="J126" s="18">
        <v>41677</v>
      </c>
      <c r="K126" s="17">
        <v>144</v>
      </c>
      <c r="L126" s="18">
        <v>39345</v>
      </c>
      <c r="M126" s="16"/>
      <c r="N126" s="18"/>
      <c r="O126" s="16"/>
      <c r="P126" s="18"/>
      <c r="Q126" s="20">
        <v>0</v>
      </c>
      <c r="R126" s="18"/>
      <c r="S126" s="16"/>
      <c r="T126" s="18"/>
      <c r="U126" s="16"/>
      <c r="V126" s="26"/>
      <c r="W126" s="16"/>
      <c r="X126" s="25"/>
      <c r="Y126" s="16"/>
      <c r="Z126" s="18"/>
      <c r="AA126" s="16"/>
      <c r="AB126" s="18"/>
    </row>
    <row r="127" spans="1:28" ht="12.75">
      <c r="A127" t="s">
        <v>295</v>
      </c>
      <c r="B127" s="16" t="s">
        <v>298</v>
      </c>
      <c r="C127" s="105" t="s">
        <v>299</v>
      </c>
      <c r="D127" s="106" t="s">
        <v>51</v>
      </c>
      <c r="E127" s="17">
        <v>264</v>
      </c>
      <c r="F127" s="18">
        <v>78347</v>
      </c>
      <c r="G127" s="16">
        <v>232</v>
      </c>
      <c r="H127" s="18">
        <v>58001</v>
      </c>
      <c r="I127" s="16">
        <v>164</v>
      </c>
      <c r="J127" s="18">
        <v>50976</v>
      </c>
      <c r="K127" s="17">
        <v>16</v>
      </c>
      <c r="L127" s="18">
        <v>26253</v>
      </c>
      <c r="M127" s="16"/>
      <c r="N127" s="18"/>
      <c r="O127" s="16"/>
      <c r="P127" s="18"/>
      <c r="Q127" s="20">
        <v>0</v>
      </c>
      <c r="R127" s="18"/>
      <c r="S127" s="16"/>
      <c r="T127" s="18"/>
      <c r="U127" s="16"/>
      <c r="V127" s="26"/>
      <c r="W127" s="16"/>
      <c r="X127" s="25"/>
      <c r="Y127" s="16"/>
      <c r="Z127" s="18"/>
      <c r="AA127" s="16"/>
      <c r="AB127" s="18"/>
    </row>
    <row r="128" spans="1:28" ht="12.75">
      <c r="A128" t="s">
        <v>295</v>
      </c>
      <c r="B128" s="16" t="s">
        <v>300</v>
      </c>
      <c r="C128" s="105" t="s">
        <v>301</v>
      </c>
      <c r="D128" s="106" t="s">
        <v>51</v>
      </c>
      <c r="E128" s="17">
        <v>263</v>
      </c>
      <c r="F128" s="18">
        <v>71990</v>
      </c>
      <c r="G128" s="16">
        <v>258</v>
      </c>
      <c r="H128" s="18">
        <v>51321</v>
      </c>
      <c r="I128" s="16">
        <v>218</v>
      </c>
      <c r="J128" s="18">
        <v>43658</v>
      </c>
      <c r="K128" s="17">
        <v>62</v>
      </c>
      <c r="L128" s="18">
        <v>35915</v>
      </c>
      <c r="M128" s="16"/>
      <c r="N128" s="18"/>
      <c r="O128" s="16"/>
      <c r="P128" s="18"/>
      <c r="Q128" s="20">
        <v>0</v>
      </c>
      <c r="R128" s="18"/>
      <c r="S128" s="16"/>
      <c r="T128" s="18"/>
      <c r="U128" s="16"/>
      <c r="V128" s="26"/>
      <c r="W128" s="16"/>
      <c r="X128" s="26"/>
      <c r="Y128" s="16"/>
      <c r="Z128" s="18"/>
      <c r="AA128" s="16"/>
      <c r="AB128" s="18"/>
    </row>
    <row r="129" spans="1:28" ht="12.75">
      <c r="A129" t="s">
        <v>295</v>
      </c>
      <c r="B129" s="16" t="s">
        <v>302</v>
      </c>
      <c r="C129" s="105" t="s">
        <v>303</v>
      </c>
      <c r="D129" s="106" t="s">
        <v>54</v>
      </c>
      <c r="E129" s="16">
        <v>118</v>
      </c>
      <c r="F129" s="18">
        <v>55001</v>
      </c>
      <c r="G129" s="16">
        <v>147</v>
      </c>
      <c r="H129" s="18">
        <v>45319</v>
      </c>
      <c r="I129" s="16">
        <v>198</v>
      </c>
      <c r="J129" s="18">
        <v>36912</v>
      </c>
      <c r="K129" s="17">
        <v>52</v>
      </c>
      <c r="L129" s="18">
        <v>29971</v>
      </c>
      <c r="M129" s="16"/>
      <c r="N129" s="18"/>
      <c r="O129" s="16"/>
      <c r="P129" s="18"/>
      <c r="Q129" s="20">
        <v>0</v>
      </c>
      <c r="R129" s="18"/>
      <c r="S129" s="16"/>
      <c r="T129" s="18"/>
      <c r="U129" s="16"/>
      <c r="V129" s="26"/>
      <c r="W129" s="16"/>
      <c r="X129" s="26"/>
      <c r="Y129" s="16"/>
      <c r="Z129" s="18"/>
      <c r="AA129" s="16"/>
      <c r="AB129" s="18"/>
    </row>
    <row r="130" spans="1:28" ht="12.75">
      <c r="A130" t="s">
        <v>295</v>
      </c>
      <c r="B130" s="16" t="s">
        <v>304</v>
      </c>
      <c r="C130" s="105" t="s">
        <v>305</v>
      </c>
      <c r="D130" s="106" t="s">
        <v>63</v>
      </c>
      <c r="E130" s="16">
        <v>57</v>
      </c>
      <c r="F130" s="18">
        <v>49967</v>
      </c>
      <c r="G130" s="16">
        <v>46</v>
      </c>
      <c r="H130" s="18">
        <v>43706</v>
      </c>
      <c r="I130" s="16">
        <v>62</v>
      </c>
      <c r="J130" s="18">
        <v>37909</v>
      </c>
      <c r="K130" s="17">
        <v>5</v>
      </c>
      <c r="L130" s="18">
        <v>33728</v>
      </c>
      <c r="M130" s="16"/>
      <c r="N130" s="18"/>
      <c r="O130" s="16"/>
      <c r="P130" s="18"/>
      <c r="Q130" s="20">
        <v>0</v>
      </c>
      <c r="R130" s="18"/>
      <c r="S130" s="16"/>
      <c r="T130" s="18"/>
      <c r="U130" s="16"/>
      <c r="V130" s="26"/>
      <c r="W130" s="16"/>
      <c r="X130" s="26"/>
      <c r="Y130" s="16"/>
      <c r="Z130" s="18"/>
      <c r="AA130" s="16"/>
      <c r="AB130" s="18"/>
    </row>
    <row r="131" spans="1:28" ht="12.75">
      <c r="A131" t="s">
        <v>295</v>
      </c>
      <c r="B131" s="16" t="s">
        <v>306</v>
      </c>
      <c r="C131" s="105" t="s">
        <v>307</v>
      </c>
      <c r="D131" s="106" t="s">
        <v>63</v>
      </c>
      <c r="E131" s="16">
        <v>102</v>
      </c>
      <c r="F131" s="18">
        <v>51402</v>
      </c>
      <c r="G131" s="16">
        <v>97</v>
      </c>
      <c r="H131" s="18">
        <v>43250</v>
      </c>
      <c r="I131" s="16">
        <v>131</v>
      </c>
      <c r="J131" s="18">
        <v>38042</v>
      </c>
      <c r="K131" s="17">
        <v>28</v>
      </c>
      <c r="L131" s="18">
        <v>30100</v>
      </c>
      <c r="M131" s="16"/>
      <c r="N131" s="18"/>
      <c r="O131" s="16"/>
      <c r="P131" s="18"/>
      <c r="Q131" s="20">
        <v>0</v>
      </c>
      <c r="R131" s="18"/>
      <c r="S131" s="16"/>
      <c r="T131" s="18"/>
      <c r="U131" s="16"/>
      <c r="V131" s="18"/>
      <c r="W131" s="16"/>
      <c r="X131" s="26"/>
      <c r="Y131" s="16"/>
      <c r="Z131" s="18"/>
      <c r="AA131" s="16"/>
      <c r="AB131" s="18"/>
    </row>
    <row r="132" spans="1:28" ht="12.75">
      <c r="A132" t="s">
        <v>295</v>
      </c>
      <c r="B132" s="16" t="s">
        <v>308</v>
      </c>
      <c r="C132" s="105" t="s">
        <v>309</v>
      </c>
      <c r="D132" s="106" t="s">
        <v>63</v>
      </c>
      <c r="E132" s="16">
        <v>91</v>
      </c>
      <c r="F132" s="18">
        <v>50834</v>
      </c>
      <c r="G132" s="16">
        <v>57</v>
      </c>
      <c r="H132" s="18">
        <v>42596</v>
      </c>
      <c r="I132" s="16">
        <v>93</v>
      </c>
      <c r="J132" s="18">
        <v>39665</v>
      </c>
      <c r="K132" s="17">
        <v>10</v>
      </c>
      <c r="L132" s="18">
        <v>28339</v>
      </c>
      <c r="M132" s="16"/>
      <c r="N132" s="18"/>
      <c r="O132" s="16"/>
      <c r="P132" s="18"/>
      <c r="Q132" s="20">
        <v>0</v>
      </c>
      <c r="R132" s="18"/>
      <c r="S132" s="16"/>
      <c r="T132" s="18"/>
      <c r="U132" s="16"/>
      <c r="V132" s="18"/>
      <c r="W132" s="16"/>
      <c r="X132" s="26"/>
      <c r="Y132" s="16"/>
      <c r="Z132" s="18"/>
      <c r="AA132" s="16"/>
      <c r="AB132" s="18"/>
    </row>
    <row r="133" spans="1:28" ht="12.75">
      <c r="A133" t="s">
        <v>295</v>
      </c>
      <c r="B133" s="16" t="s">
        <v>310</v>
      </c>
      <c r="C133" s="105" t="s">
        <v>311</v>
      </c>
      <c r="D133" s="106" t="s">
        <v>72</v>
      </c>
      <c r="E133" s="16">
        <v>36</v>
      </c>
      <c r="F133" s="18">
        <v>52230</v>
      </c>
      <c r="G133" s="16">
        <v>25</v>
      </c>
      <c r="H133" s="18">
        <v>44033</v>
      </c>
      <c r="I133" s="16">
        <v>67</v>
      </c>
      <c r="J133" s="18">
        <v>39149</v>
      </c>
      <c r="K133" s="17">
        <v>5</v>
      </c>
      <c r="L133" s="18">
        <v>30500</v>
      </c>
      <c r="M133" s="16"/>
      <c r="N133" s="18"/>
      <c r="O133" s="16"/>
      <c r="P133" s="18"/>
      <c r="Q133" s="20">
        <v>0</v>
      </c>
      <c r="R133" s="18"/>
      <c r="S133" s="16"/>
      <c r="T133" s="18"/>
      <c r="U133" s="16"/>
      <c r="V133" s="18"/>
      <c r="W133" s="16"/>
      <c r="X133" s="18"/>
      <c r="Y133" s="16"/>
      <c r="Z133" s="18"/>
      <c r="AA133" s="16"/>
      <c r="AB133" s="18"/>
    </row>
    <row r="134" spans="1:28" ht="12.75">
      <c r="A134" t="s">
        <v>295</v>
      </c>
      <c r="B134" s="16" t="s">
        <v>312</v>
      </c>
      <c r="C134" s="105" t="s">
        <v>313</v>
      </c>
      <c r="D134" s="106" t="s">
        <v>72</v>
      </c>
      <c r="E134" s="17">
        <v>33</v>
      </c>
      <c r="F134" s="18">
        <v>56058</v>
      </c>
      <c r="G134" s="16">
        <v>49</v>
      </c>
      <c r="H134" s="18">
        <v>43900</v>
      </c>
      <c r="I134" s="16">
        <v>68</v>
      </c>
      <c r="J134" s="18">
        <v>37699</v>
      </c>
      <c r="K134" s="17">
        <v>11</v>
      </c>
      <c r="L134" s="18">
        <v>30637</v>
      </c>
      <c r="M134" s="16"/>
      <c r="N134" s="18"/>
      <c r="O134" s="16"/>
      <c r="P134" s="18"/>
      <c r="Q134" s="20">
        <v>0</v>
      </c>
      <c r="R134" s="18"/>
      <c r="S134" s="16"/>
      <c r="T134" s="18"/>
      <c r="U134" s="16"/>
      <c r="V134" s="18"/>
      <c r="W134" s="16"/>
      <c r="X134" s="18"/>
      <c r="Y134" s="16"/>
      <c r="Z134" s="18"/>
      <c r="AA134" s="16"/>
      <c r="AB134" s="18"/>
    </row>
    <row r="135" spans="1:28" ht="12.75">
      <c r="A135" t="s">
        <v>295</v>
      </c>
      <c r="B135" s="16" t="s">
        <v>314</v>
      </c>
      <c r="C135" s="105" t="s">
        <v>315</v>
      </c>
      <c r="D135" s="106" t="s">
        <v>72</v>
      </c>
      <c r="E135" s="16">
        <v>63</v>
      </c>
      <c r="F135" s="18">
        <v>50384</v>
      </c>
      <c r="G135" s="16">
        <v>46</v>
      </c>
      <c r="H135" s="18">
        <v>43201</v>
      </c>
      <c r="I135" s="16">
        <v>57</v>
      </c>
      <c r="J135" s="18">
        <v>38504</v>
      </c>
      <c r="K135" s="17">
        <v>5</v>
      </c>
      <c r="L135" s="18">
        <v>31009</v>
      </c>
      <c r="M135" s="16"/>
      <c r="N135" s="18"/>
      <c r="O135" s="16"/>
      <c r="P135" s="18"/>
      <c r="Q135" s="20">
        <v>0</v>
      </c>
      <c r="R135" s="18"/>
      <c r="S135" s="16"/>
      <c r="T135" s="18"/>
      <c r="U135" s="16"/>
      <c r="V135" s="18"/>
      <c r="W135" s="16"/>
      <c r="X135" s="18"/>
      <c r="Y135" s="16"/>
      <c r="Z135" s="18"/>
      <c r="AA135" s="16"/>
      <c r="AB135" s="18"/>
    </row>
    <row r="136" spans="1:28" ht="12.75">
      <c r="A136" t="s">
        <v>295</v>
      </c>
      <c r="B136" s="16" t="s">
        <v>316</v>
      </c>
      <c r="C136" s="105" t="s">
        <v>317</v>
      </c>
      <c r="D136" s="106" t="s">
        <v>72</v>
      </c>
      <c r="E136" s="17">
        <v>14</v>
      </c>
      <c r="F136" s="18">
        <v>51721</v>
      </c>
      <c r="G136" s="16">
        <v>25</v>
      </c>
      <c r="H136" s="18">
        <v>45046</v>
      </c>
      <c r="I136" s="16">
        <v>41</v>
      </c>
      <c r="J136" s="18">
        <v>36731</v>
      </c>
      <c r="K136" s="17">
        <v>11</v>
      </c>
      <c r="L136" s="18">
        <v>30564</v>
      </c>
      <c r="M136" s="16"/>
      <c r="N136" s="18"/>
      <c r="O136" s="16"/>
      <c r="P136" s="18"/>
      <c r="Q136" s="20">
        <v>0</v>
      </c>
      <c r="R136" s="18"/>
      <c r="S136" s="16"/>
      <c r="T136" s="18"/>
      <c r="U136" s="16"/>
      <c r="V136" s="18"/>
      <c r="W136" s="16"/>
      <c r="X136" s="18"/>
      <c r="Y136" s="16"/>
      <c r="Z136" s="18"/>
      <c r="AA136" s="16"/>
      <c r="AB136" s="18"/>
    </row>
    <row r="137" spans="1:28" ht="12.75">
      <c r="A137" t="s">
        <v>295</v>
      </c>
      <c r="B137" s="16" t="s">
        <v>318</v>
      </c>
      <c r="C137" s="105" t="s">
        <v>319</v>
      </c>
      <c r="D137" s="106" t="s">
        <v>72</v>
      </c>
      <c r="E137" s="16">
        <v>32</v>
      </c>
      <c r="F137" s="18">
        <v>48153</v>
      </c>
      <c r="G137" s="16">
        <v>22</v>
      </c>
      <c r="H137" s="18">
        <v>43365</v>
      </c>
      <c r="I137" s="16">
        <v>40</v>
      </c>
      <c r="J137" s="18">
        <v>34420</v>
      </c>
      <c r="K137" s="17">
        <v>5</v>
      </c>
      <c r="L137" s="18">
        <v>34955</v>
      </c>
      <c r="M137" s="16"/>
      <c r="N137" s="18"/>
      <c r="O137" s="16"/>
      <c r="P137" s="18"/>
      <c r="Q137" s="20">
        <v>0</v>
      </c>
      <c r="R137" s="18"/>
      <c r="S137" s="16"/>
      <c r="T137" s="18"/>
      <c r="U137" s="16"/>
      <c r="V137" s="18"/>
      <c r="W137" s="16"/>
      <c r="X137" s="18"/>
      <c r="Y137" s="16"/>
      <c r="Z137" s="18"/>
      <c r="AA137" s="16"/>
      <c r="AB137" s="18"/>
    </row>
    <row r="138" spans="1:28" ht="12.75">
      <c r="A138" t="s">
        <v>295</v>
      </c>
      <c r="B138" s="16" t="s">
        <v>320</v>
      </c>
      <c r="C138" s="105" t="s">
        <v>321</v>
      </c>
      <c r="D138" s="106" t="s">
        <v>72</v>
      </c>
      <c r="E138" s="16">
        <v>70</v>
      </c>
      <c r="F138" s="18">
        <v>57701</v>
      </c>
      <c r="G138" s="16">
        <v>119</v>
      </c>
      <c r="H138" s="18">
        <v>47411</v>
      </c>
      <c r="I138" s="16">
        <v>86</v>
      </c>
      <c r="J138" s="18">
        <v>39672</v>
      </c>
      <c r="K138" s="17">
        <v>18</v>
      </c>
      <c r="L138" s="18">
        <v>30273</v>
      </c>
      <c r="M138" s="16"/>
      <c r="N138" s="18"/>
      <c r="O138" s="16"/>
      <c r="P138" s="18"/>
      <c r="Q138" s="20">
        <v>0</v>
      </c>
      <c r="R138" s="18"/>
      <c r="S138" s="16"/>
      <c r="T138" s="18"/>
      <c r="U138" s="16"/>
      <c r="V138" s="18"/>
      <c r="W138" s="16"/>
      <c r="X138" s="18"/>
      <c r="Y138" s="16"/>
      <c r="Z138" s="18"/>
      <c r="AA138" s="16"/>
      <c r="AB138" s="18"/>
    </row>
    <row r="139" spans="1:28" ht="12.75">
      <c r="A139" t="s">
        <v>295</v>
      </c>
      <c r="B139" s="16" t="s">
        <v>322</v>
      </c>
      <c r="C139" s="105" t="s">
        <v>323</v>
      </c>
      <c r="D139" s="106" t="s">
        <v>72</v>
      </c>
      <c r="E139" s="16">
        <v>40</v>
      </c>
      <c r="F139" s="18">
        <v>48551</v>
      </c>
      <c r="G139" s="16">
        <v>28</v>
      </c>
      <c r="H139" s="18">
        <v>42396</v>
      </c>
      <c r="I139" s="16">
        <v>49</v>
      </c>
      <c r="J139" s="18">
        <v>38256</v>
      </c>
      <c r="K139" s="17">
        <v>2</v>
      </c>
      <c r="L139" s="18">
        <v>31370</v>
      </c>
      <c r="M139" s="16"/>
      <c r="N139" s="18"/>
      <c r="O139" s="16"/>
      <c r="P139" s="18"/>
      <c r="Q139" s="20">
        <v>0</v>
      </c>
      <c r="R139" s="18"/>
      <c r="S139" s="16"/>
      <c r="T139" s="18"/>
      <c r="U139" s="16"/>
      <c r="V139" s="18"/>
      <c r="W139" s="16"/>
      <c r="X139" s="18"/>
      <c r="Y139" s="16"/>
      <c r="Z139" s="18"/>
      <c r="AA139" s="16"/>
      <c r="AB139" s="18"/>
    </row>
    <row r="140" spans="1:28" ht="12.75">
      <c r="A140" t="s">
        <v>295</v>
      </c>
      <c r="B140" s="16" t="s">
        <v>324</v>
      </c>
      <c r="C140" s="105" t="s">
        <v>325</v>
      </c>
      <c r="D140" s="106" t="s">
        <v>81</v>
      </c>
      <c r="E140" s="16">
        <v>38</v>
      </c>
      <c r="F140" s="18">
        <v>50803</v>
      </c>
      <c r="G140" s="16">
        <v>39</v>
      </c>
      <c r="H140" s="18">
        <v>42114</v>
      </c>
      <c r="I140" s="16">
        <v>111</v>
      </c>
      <c r="J140" s="18">
        <v>35046</v>
      </c>
      <c r="K140" s="17">
        <v>1</v>
      </c>
      <c r="L140" s="18">
        <v>32015</v>
      </c>
      <c r="M140" s="16"/>
      <c r="N140" s="18"/>
      <c r="O140" s="16"/>
      <c r="P140" s="18"/>
      <c r="Q140" s="20">
        <v>0</v>
      </c>
      <c r="R140" s="18"/>
      <c r="S140" s="16"/>
      <c r="T140" s="18"/>
      <c r="U140" s="16"/>
      <c r="V140" s="18"/>
      <c r="W140" s="16"/>
      <c r="X140" s="18"/>
      <c r="Y140" s="16"/>
      <c r="Z140" s="18"/>
      <c r="AA140" s="16"/>
      <c r="AB140" s="18"/>
    </row>
    <row r="141" spans="1:28" ht="12.75">
      <c r="A141" t="s">
        <v>295</v>
      </c>
      <c r="B141" s="16" t="s">
        <v>326</v>
      </c>
      <c r="C141" s="105" t="s">
        <v>327</v>
      </c>
      <c r="D141" s="106" t="s">
        <v>81</v>
      </c>
      <c r="E141" s="16">
        <v>30</v>
      </c>
      <c r="F141" s="18">
        <v>56207</v>
      </c>
      <c r="G141" s="16">
        <v>27</v>
      </c>
      <c r="H141" s="18">
        <v>43510</v>
      </c>
      <c r="I141" s="16">
        <v>46</v>
      </c>
      <c r="J141" s="18">
        <v>39326</v>
      </c>
      <c r="K141" s="17">
        <v>17</v>
      </c>
      <c r="L141" s="18">
        <v>34958</v>
      </c>
      <c r="M141" s="16"/>
      <c r="N141" s="18"/>
      <c r="O141" s="16"/>
      <c r="P141" s="18"/>
      <c r="Q141" s="20">
        <v>0</v>
      </c>
      <c r="R141" s="18"/>
      <c r="S141" s="16"/>
      <c r="T141" s="18"/>
      <c r="U141" s="16"/>
      <c r="V141" s="18"/>
      <c r="W141" s="16"/>
      <c r="X141" s="18"/>
      <c r="Y141" s="16"/>
      <c r="Z141" s="18"/>
      <c r="AA141" s="16"/>
      <c r="AB141" s="18"/>
    </row>
    <row r="142" spans="1:28" ht="12.75">
      <c r="A142" t="s">
        <v>295</v>
      </c>
      <c r="B142" s="16" t="s">
        <v>328</v>
      </c>
      <c r="C142" s="105" t="s">
        <v>329</v>
      </c>
      <c r="D142" s="106" t="s">
        <v>81</v>
      </c>
      <c r="E142" s="16">
        <v>37</v>
      </c>
      <c r="F142" s="18">
        <v>49681</v>
      </c>
      <c r="G142" s="16">
        <v>54</v>
      </c>
      <c r="H142" s="18">
        <v>39855</v>
      </c>
      <c r="I142" s="16">
        <v>39</v>
      </c>
      <c r="J142" s="18">
        <v>38917</v>
      </c>
      <c r="K142" s="17">
        <v>4</v>
      </c>
      <c r="L142" s="18">
        <v>29907</v>
      </c>
      <c r="M142" s="16"/>
      <c r="N142" s="18"/>
      <c r="O142" s="16"/>
      <c r="P142" s="18"/>
      <c r="Q142" s="20">
        <v>0</v>
      </c>
      <c r="R142" s="18"/>
      <c r="S142" s="16"/>
      <c r="T142" s="18"/>
      <c r="U142" s="16"/>
      <c r="V142" s="18"/>
      <c r="W142" s="16"/>
      <c r="X142" s="18"/>
      <c r="Y142" s="16"/>
      <c r="Z142" s="18"/>
      <c r="AA142" s="16"/>
      <c r="AB142" s="18"/>
    </row>
    <row r="143" spans="1:28" ht="12.75">
      <c r="A143" t="s">
        <v>295</v>
      </c>
      <c r="B143" s="16" t="s">
        <v>330</v>
      </c>
      <c r="C143" s="105" t="s">
        <v>331</v>
      </c>
      <c r="D143" s="106" t="s">
        <v>84</v>
      </c>
      <c r="E143" s="16">
        <v>13</v>
      </c>
      <c r="F143" s="18">
        <v>45190</v>
      </c>
      <c r="G143" s="16">
        <v>24</v>
      </c>
      <c r="H143" s="18">
        <v>41838</v>
      </c>
      <c r="I143" s="16">
        <v>44</v>
      </c>
      <c r="J143" s="18">
        <v>34895</v>
      </c>
      <c r="K143" s="17">
        <v>16</v>
      </c>
      <c r="L143" s="18">
        <v>30403</v>
      </c>
      <c r="M143" s="16"/>
      <c r="N143" s="18"/>
      <c r="O143" s="16"/>
      <c r="P143" s="18"/>
      <c r="Q143" s="20">
        <v>0</v>
      </c>
      <c r="R143" s="18"/>
      <c r="S143" s="16"/>
      <c r="T143" s="18"/>
      <c r="U143" s="16"/>
      <c r="V143" s="18"/>
      <c r="W143" s="16"/>
      <c r="X143" s="18"/>
      <c r="Y143" s="16"/>
      <c r="Z143" s="18"/>
      <c r="AA143" s="16"/>
      <c r="AB143" s="18"/>
    </row>
    <row r="144" spans="1:28" ht="12.75">
      <c r="A144" t="s">
        <v>295</v>
      </c>
      <c r="B144" s="16" t="s">
        <v>332</v>
      </c>
      <c r="C144" s="105" t="s">
        <v>333</v>
      </c>
      <c r="D144" s="106" t="s">
        <v>84</v>
      </c>
      <c r="E144" s="16">
        <v>11</v>
      </c>
      <c r="F144" s="18">
        <v>45840</v>
      </c>
      <c r="G144" s="16">
        <v>25</v>
      </c>
      <c r="H144" s="18">
        <v>39615</v>
      </c>
      <c r="I144" s="16">
        <v>12</v>
      </c>
      <c r="J144" s="18">
        <v>35525</v>
      </c>
      <c r="K144" s="17">
        <v>4</v>
      </c>
      <c r="L144" s="18">
        <v>34372</v>
      </c>
      <c r="M144" s="16"/>
      <c r="N144" s="18"/>
      <c r="O144" s="16"/>
      <c r="P144" s="18"/>
      <c r="Q144" s="20">
        <v>0</v>
      </c>
      <c r="R144" s="18"/>
      <c r="S144" s="16"/>
      <c r="T144" s="18"/>
      <c r="U144" s="16"/>
      <c r="V144" s="18"/>
      <c r="W144" s="16"/>
      <c r="X144" s="18"/>
      <c r="Y144" s="16"/>
      <c r="Z144" s="18"/>
      <c r="AA144" s="16"/>
      <c r="AB144" s="18"/>
    </row>
    <row r="145" spans="1:28" ht="12.75">
      <c r="A145" t="s">
        <v>295</v>
      </c>
      <c r="B145" s="16" t="s">
        <v>334</v>
      </c>
      <c r="C145" s="105" t="s">
        <v>335</v>
      </c>
      <c r="D145" s="106" t="s">
        <v>84</v>
      </c>
      <c r="E145" s="16">
        <v>11</v>
      </c>
      <c r="F145" s="18">
        <v>42170</v>
      </c>
      <c r="G145" s="16">
        <v>3</v>
      </c>
      <c r="H145" s="18">
        <v>36178</v>
      </c>
      <c r="I145" s="16">
        <v>3</v>
      </c>
      <c r="J145" s="18">
        <v>33448</v>
      </c>
      <c r="K145" s="17">
        <v>3</v>
      </c>
      <c r="L145" s="18">
        <v>29358</v>
      </c>
      <c r="M145" s="16"/>
      <c r="N145" s="18"/>
      <c r="O145" s="16"/>
      <c r="P145" s="18"/>
      <c r="Q145" s="20">
        <v>0</v>
      </c>
      <c r="R145" s="18"/>
      <c r="S145" s="16"/>
      <c r="T145" s="18"/>
      <c r="U145" s="16"/>
      <c r="V145" s="18"/>
      <c r="W145" s="16"/>
      <c r="X145" s="18"/>
      <c r="Y145" s="16"/>
      <c r="Z145" s="18"/>
      <c r="AA145" s="16"/>
      <c r="AB145" s="18"/>
    </row>
    <row r="146" spans="1:28" ht="12.75">
      <c r="A146" t="s">
        <v>295</v>
      </c>
      <c r="B146" s="16" t="s">
        <v>336</v>
      </c>
      <c r="C146" s="105" t="s">
        <v>337</v>
      </c>
      <c r="D146" s="106" t="s">
        <v>84</v>
      </c>
      <c r="E146" s="16">
        <v>7</v>
      </c>
      <c r="F146" s="18">
        <v>47354</v>
      </c>
      <c r="G146" s="16">
        <v>7</v>
      </c>
      <c r="H146" s="18">
        <v>39516</v>
      </c>
      <c r="I146" s="16">
        <v>22</v>
      </c>
      <c r="J146" s="18">
        <v>36171</v>
      </c>
      <c r="K146" s="17">
        <v>17</v>
      </c>
      <c r="L146" s="18">
        <v>31871</v>
      </c>
      <c r="M146" s="16"/>
      <c r="N146" s="18"/>
      <c r="O146" s="16"/>
      <c r="P146" s="18"/>
      <c r="Q146" s="20">
        <v>0</v>
      </c>
      <c r="R146" s="18"/>
      <c r="S146" s="16"/>
      <c r="T146" s="18"/>
      <c r="U146" s="16"/>
      <c r="V146" s="18"/>
      <c r="W146" s="16"/>
      <c r="X146" s="18"/>
      <c r="Y146" s="16"/>
      <c r="Z146" s="18"/>
      <c r="AA146" s="16"/>
      <c r="AB146" s="18"/>
    </row>
    <row r="147" spans="1:28" ht="12.75">
      <c r="A147" t="s">
        <v>295</v>
      </c>
      <c r="B147" s="16" t="s">
        <v>338</v>
      </c>
      <c r="C147" s="105" t="s">
        <v>339</v>
      </c>
      <c r="D147" s="106" t="s">
        <v>84</v>
      </c>
      <c r="E147" s="16">
        <v>8</v>
      </c>
      <c r="F147" s="18">
        <v>47515</v>
      </c>
      <c r="G147" s="16">
        <v>13</v>
      </c>
      <c r="H147" s="18">
        <v>41920</v>
      </c>
      <c r="I147" s="16">
        <v>32</v>
      </c>
      <c r="J147" s="18">
        <v>34249</v>
      </c>
      <c r="K147" s="17">
        <v>16</v>
      </c>
      <c r="L147" s="18">
        <v>31999</v>
      </c>
      <c r="M147" s="16"/>
      <c r="N147" s="18"/>
      <c r="O147" s="16"/>
      <c r="P147" s="18"/>
      <c r="Q147" s="20">
        <v>0</v>
      </c>
      <c r="R147" s="18"/>
      <c r="S147" s="16"/>
      <c r="T147" s="18"/>
      <c r="U147" s="16"/>
      <c r="V147" s="18"/>
      <c r="W147" s="16"/>
      <c r="X147" s="18"/>
      <c r="Y147" s="16"/>
      <c r="Z147" s="18"/>
      <c r="AA147" s="16"/>
      <c r="AB147" s="18"/>
    </row>
    <row r="148" spans="1:28" ht="12.75">
      <c r="A148" t="s">
        <v>295</v>
      </c>
      <c r="B148" s="16" t="s">
        <v>340</v>
      </c>
      <c r="C148" s="105" t="s">
        <v>341</v>
      </c>
      <c r="D148" s="106" t="s">
        <v>84</v>
      </c>
      <c r="E148" s="16">
        <v>14</v>
      </c>
      <c r="F148" s="18">
        <v>43452</v>
      </c>
      <c r="G148" s="16">
        <v>11</v>
      </c>
      <c r="H148" s="18">
        <v>39558</v>
      </c>
      <c r="I148" s="16">
        <v>38</v>
      </c>
      <c r="J148" s="18">
        <v>36752</v>
      </c>
      <c r="K148" s="17">
        <v>7</v>
      </c>
      <c r="L148" s="18">
        <v>33008</v>
      </c>
      <c r="M148" s="16"/>
      <c r="N148" s="18"/>
      <c r="O148" s="16"/>
      <c r="P148" s="18"/>
      <c r="Q148" s="20">
        <v>0</v>
      </c>
      <c r="R148" s="18"/>
      <c r="S148" s="16"/>
      <c r="T148" s="18"/>
      <c r="U148" s="16"/>
      <c r="V148" s="18"/>
      <c r="W148" s="16"/>
      <c r="X148" s="18"/>
      <c r="Y148" s="16"/>
      <c r="Z148" s="18"/>
      <c r="AA148" s="16"/>
      <c r="AB148" s="18"/>
    </row>
    <row r="149" spans="1:28" ht="12.75">
      <c r="A149" t="s">
        <v>295</v>
      </c>
      <c r="B149" s="16" t="s">
        <v>342</v>
      </c>
      <c r="C149" s="105" t="s">
        <v>343</v>
      </c>
      <c r="D149" s="106" t="s">
        <v>84</v>
      </c>
      <c r="E149" s="16">
        <v>22</v>
      </c>
      <c r="F149" s="18">
        <v>48247</v>
      </c>
      <c r="G149" s="16">
        <v>85</v>
      </c>
      <c r="H149" s="18">
        <v>42278</v>
      </c>
      <c r="I149" s="16">
        <v>152</v>
      </c>
      <c r="J149" s="18">
        <v>34288</v>
      </c>
      <c r="K149" s="17">
        <v>64</v>
      </c>
      <c r="L149" s="18">
        <v>30768</v>
      </c>
      <c r="M149" s="16"/>
      <c r="N149" s="18"/>
      <c r="O149" s="16"/>
      <c r="P149" s="18"/>
      <c r="Q149" s="20">
        <v>0</v>
      </c>
      <c r="R149" s="18"/>
      <c r="S149" s="16"/>
      <c r="T149" s="18"/>
      <c r="U149" s="16"/>
      <c r="V149" s="18"/>
      <c r="W149" s="16"/>
      <c r="X149" s="18"/>
      <c r="Y149" s="16"/>
      <c r="Z149" s="18"/>
      <c r="AA149" s="16"/>
      <c r="AB149" s="18"/>
    </row>
    <row r="150" spans="1:28" ht="12.75">
      <c r="A150" t="s">
        <v>295</v>
      </c>
      <c r="B150" s="16" t="s">
        <v>344</v>
      </c>
      <c r="C150" s="105" t="s">
        <v>345</v>
      </c>
      <c r="D150" s="106" t="s">
        <v>84</v>
      </c>
      <c r="E150" s="16">
        <v>1</v>
      </c>
      <c r="F150" s="18">
        <v>47239</v>
      </c>
      <c r="G150" s="16">
        <v>5</v>
      </c>
      <c r="H150" s="18">
        <v>43298</v>
      </c>
      <c r="I150" s="16">
        <v>8</v>
      </c>
      <c r="J150" s="18">
        <v>36531</v>
      </c>
      <c r="K150" s="17">
        <v>5</v>
      </c>
      <c r="L150" s="18">
        <v>30474</v>
      </c>
      <c r="M150" s="16"/>
      <c r="N150" s="18"/>
      <c r="O150" s="16"/>
      <c r="P150" s="18"/>
      <c r="Q150" s="20">
        <v>0</v>
      </c>
      <c r="R150" s="18"/>
      <c r="S150" s="16"/>
      <c r="T150" s="18"/>
      <c r="U150" s="16"/>
      <c r="V150" s="18"/>
      <c r="W150" s="16"/>
      <c r="X150" s="18"/>
      <c r="Y150" s="16"/>
      <c r="Z150" s="18"/>
      <c r="AA150" s="16"/>
      <c r="AB150" s="18"/>
    </row>
    <row r="151" spans="1:28" ht="12.75">
      <c r="A151" t="s">
        <v>295</v>
      </c>
      <c r="B151" s="17" t="s">
        <v>346</v>
      </c>
      <c r="C151" s="105" t="s">
        <v>347</v>
      </c>
      <c r="D151" s="106" t="s">
        <v>84</v>
      </c>
      <c r="E151" s="17">
        <v>11</v>
      </c>
      <c r="F151" s="18">
        <v>47987</v>
      </c>
      <c r="G151" s="17">
        <v>17</v>
      </c>
      <c r="H151" s="18">
        <v>37999</v>
      </c>
      <c r="I151" s="17">
        <v>24</v>
      </c>
      <c r="J151" s="18">
        <v>33586</v>
      </c>
      <c r="K151" s="17">
        <v>10</v>
      </c>
      <c r="L151" s="18">
        <v>32099</v>
      </c>
      <c r="M151" s="16"/>
      <c r="N151" s="18"/>
      <c r="O151" s="16"/>
      <c r="P151" s="18"/>
      <c r="Q151" s="20">
        <v>0</v>
      </c>
      <c r="R151" s="18"/>
      <c r="S151" s="16"/>
      <c r="T151" s="18"/>
      <c r="U151" s="16"/>
      <c r="V151" s="18"/>
      <c r="W151" s="16"/>
      <c r="X151" s="18"/>
      <c r="Y151" s="16"/>
      <c r="Z151" s="18"/>
      <c r="AA151" s="16"/>
      <c r="AB151" s="18"/>
    </row>
    <row r="152" spans="1:28" ht="12.75">
      <c r="A152" t="s">
        <v>295</v>
      </c>
      <c r="B152" s="16" t="s">
        <v>348</v>
      </c>
      <c r="C152" s="105" t="s">
        <v>349</v>
      </c>
      <c r="D152" s="106" t="s">
        <v>84</v>
      </c>
      <c r="E152" s="17">
        <v>10</v>
      </c>
      <c r="F152" s="18">
        <v>49449</v>
      </c>
      <c r="G152" s="17">
        <v>27</v>
      </c>
      <c r="H152" s="18">
        <v>39147</v>
      </c>
      <c r="I152" s="17">
        <v>38</v>
      </c>
      <c r="J152" s="18">
        <v>33042</v>
      </c>
      <c r="K152" s="17">
        <v>6</v>
      </c>
      <c r="L152" s="18">
        <v>26194</v>
      </c>
      <c r="M152" s="16"/>
      <c r="N152" s="18"/>
      <c r="O152" s="16"/>
      <c r="P152" s="18"/>
      <c r="Q152" s="20">
        <v>0</v>
      </c>
      <c r="R152" s="18"/>
      <c r="S152" s="16"/>
      <c r="T152" s="18"/>
      <c r="U152" s="16"/>
      <c r="V152" s="18"/>
      <c r="W152" s="16"/>
      <c r="X152" s="18"/>
      <c r="Y152" s="16"/>
      <c r="Z152" s="18"/>
      <c r="AA152" s="16"/>
      <c r="AB152" s="18"/>
    </row>
    <row r="153" spans="1:28" ht="12.75">
      <c r="A153" t="s">
        <v>295</v>
      </c>
      <c r="B153" s="16" t="s">
        <v>350</v>
      </c>
      <c r="C153" s="105" t="s">
        <v>351</v>
      </c>
      <c r="D153" s="106" t="s">
        <v>84</v>
      </c>
      <c r="E153" s="17">
        <v>10</v>
      </c>
      <c r="F153" s="18">
        <v>44424</v>
      </c>
      <c r="G153" s="17">
        <v>14</v>
      </c>
      <c r="H153" s="18">
        <v>39749</v>
      </c>
      <c r="I153" s="17">
        <v>33</v>
      </c>
      <c r="J153" s="18">
        <v>31975</v>
      </c>
      <c r="K153" s="17">
        <v>10</v>
      </c>
      <c r="L153" s="18">
        <v>28255</v>
      </c>
      <c r="M153" s="16"/>
      <c r="N153" s="18"/>
      <c r="O153" s="16"/>
      <c r="P153" s="18"/>
      <c r="Q153" s="20">
        <v>0</v>
      </c>
      <c r="R153" s="18"/>
      <c r="S153" s="16"/>
      <c r="T153" s="18"/>
      <c r="U153" s="16"/>
      <c r="V153" s="18"/>
      <c r="W153" s="16"/>
      <c r="X153" s="18"/>
      <c r="Y153" s="16"/>
      <c r="Z153" s="18"/>
      <c r="AA153" s="16"/>
      <c r="AB153" s="18"/>
    </row>
    <row r="154" spans="1:28" ht="12.75">
      <c r="A154" t="s">
        <v>295</v>
      </c>
      <c r="B154" s="16" t="s">
        <v>352</v>
      </c>
      <c r="C154" s="105" t="s">
        <v>353</v>
      </c>
      <c r="D154" s="106" t="s">
        <v>84</v>
      </c>
      <c r="E154" s="17">
        <v>25</v>
      </c>
      <c r="F154" s="18">
        <v>48312</v>
      </c>
      <c r="G154" s="17">
        <v>24</v>
      </c>
      <c r="H154" s="18">
        <v>39869</v>
      </c>
      <c r="I154" s="17">
        <v>56</v>
      </c>
      <c r="J154" s="18">
        <v>35057</v>
      </c>
      <c r="K154" s="17">
        <v>24</v>
      </c>
      <c r="L154" s="18">
        <v>31032</v>
      </c>
      <c r="M154" s="16"/>
      <c r="N154" s="18"/>
      <c r="O154" s="16"/>
      <c r="P154" s="18"/>
      <c r="Q154" s="20">
        <v>0</v>
      </c>
      <c r="R154" s="18"/>
      <c r="S154" s="16"/>
      <c r="T154" s="18"/>
      <c r="U154" s="16"/>
      <c r="V154" s="18"/>
      <c r="W154" s="16"/>
      <c r="X154" s="18"/>
      <c r="Y154" s="16"/>
      <c r="Z154" s="18"/>
      <c r="AA154" s="16"/>
      <c r="AB154" s="18"/>
    </row>
    <row r="155" spans="1:28" ht="12.75">
      <c r="A155" t="s">
        <v>295</v>
      </c>
      <c r="B155" s="16" t="s">
        <v>354</v>
      </c>
      <c r="C155" s="105" t="s">
        <v>355</v>
      </c>
      <c r="D155" s="106" t="s">
        <v>84</v>
      </c>
      <c r="E155" s="17">
        <v>9</v>
      </c>
      <c r="F155" s="18">
        <v>45301</v>
      </c>
      <c r="G155" s="17">
        <v>26</v>
      </c>
      <c r="H155" s="18">
        <v>39568</v>
      </c>
      <c r="I155" s="17">
        <v>21</v>
      </c>
      <c r="J155" s="18">
        <v>33568</v>
      </c>
      <c r="K155" s="17">
        <v>7</v>
      </c>
      <c r="L155" s="18">
        <v>27934</v>
      </c>
      <c r="M155" s="16"/>
      <c r="N155" s="18"/>
      <c r="O155" s="16"/>
      <c r="P155" s="18"/>
      <c r="Q155" s="20">
        <v>0</v>
      </c>
      <c r="R155" s="18"/>
      <c r="S155" s="16"/>
      <c r="T155" s="18"/>
      <c r="U155" s="16"/>
      <c r="V155" s="18"/>
      <c r="W155" s="16"/>
      <c r="X155" s="18"/>
      <c r="Y155" s="16"/>
      <c r="Z155" s="18"/>
      <c r="AA155" s="16"/>
      <c r="AB155" s="18"/>
    </row>
    <row r="156" spans="1:28" ht="12.75">
      <c r="A156" t="s">
        <v>295</v>
      </c>
      <c r="B156" s="16" t="s">
        <v>356</v>
      </c>
      <c r="C156" s="105" t="s">
        <v>357</v>
      </c>
      <c r="D156" s="106" t="s">
        <v>84</v>
      </c>
      <c r="E156" s="17">
        <v>4</v>
      </c>
      <c r="F156" s="18">
        <v>49298</v>
      </c>
      <c r="G156" s="17">
        <v>10</v>
      </c>
      <c r="H156" s="18">
        <v>39185</v>
      </c>
      <c r="I156" s="17">
        <v>21</v>
      </c>
      <c r="J156" s="18">
        <v>33606</v>
      </c>
      <c r="K156" s="17">
        <v>8</v>
      </c>
      <c r="L156" s="18">
        <v>29940</v>
      </c>
      <c r="M156" s="16"/>
      <c r="N156" s="18"/>
      <c r="O156" s="16"/>
      <c r="P156" s="18"/>
      <c r="Q156" s="20">
        <v>0</v>
      </c>
      <c r="R156" s="18"/>
      <c r="S156" s="16"/>
      <c r="T156" s="18"/>
      <c r="U156" s="16"/>
      <c r="V156" s="18"/>
      <c r="W156" s="16"/>
      <c r="X156" s="18"/>
      <c r="Y156" s="16"/>
      <c r="Z156" s="18"/>
      <c r="AA156" s="16"/>
      <c r="AB156" s="18"/>
    </row>
    <row r="157" spans="1:28" ht="12.75">
      <c r="A157" t="s">
        <v>295</v>
      </c>
      <c r="B157" s="16" t="s">
        <v>358</v>
      </c>
      <c r="C157" s="105" t="s">
        <v>359</v>
      </c>
      <c r="D157" s="106" t="s">
        <v>84</v>
      </c>
      <c r="E157" s="17">
        <v>1</v>
      </c>
      <c r="F157" s="18">
        <v>47934</v>
      </c>
      <c r="G157" s="17">
        <v>3</v>
      </c>
      <c r="H157" s="18">
        <v>42998</v>
      </c>
      <c r="I157" s="17">
        <v>10</v>
      </c>
      <c r="J157" s="18">
        <v>36691</v>
      </c>
      <c r="K157" s="17">
        <v>6</v>
      </c>
      <c r="L157" s="18">
        <v>30315</v>
      </c>
      <c r="M157" s="16"/>
      <c r="N157" s="18"/>
      <c r="O157" s="16"/>
      <c r="P157" s="18"/>
      <c r="Q157" s="20">
        <v>0</v>
      </c>
      <c r="R157" s="18"/>
      <c r="S157" s="16"/>
      <c r="T157" s="18"/>
      <c r="U157" s="16"/>
      <c r="V157" s="18"/>
      <c r="W157" s="16"/>
      <c r="X157" s="18"/>
      <c r="Y157" s="16"/>
      <c r="Z157" s="18"/>
      <c r="AA157" s="16"/>
      <c r="AB157" s="18"/>
    </row>
    <row r="158" spans="1:28" ht="12.75">
      <c r="A158" t="s">
        <v>295</v>
      </c>
      <c r="B158" s="16" t="s">
        <v>360</v>
      </c>
      <c r="C158" s="105" t="s">
        <v>361</v>
      </c>
      <c r="D158" s="106" t="s">
        <v>129</v>
      </c>
      <c r="E158" s="17"/>
      <c r="F158" s="18"/>
      <c r="G158" s="16"/>
      <c r="H158" s="18"/>
      <c r="I158" s="16"/>
      <c r="J158" s="18"/>
      <c r="K158" s="16"/>
      <c r="L158" s="18"/>
      <c r="M158" s="16"/>
      <c r="N158" s="18"/>
      <c r="O158" s="17">
        <v>1</v>
      </c>
      <c r="P158" s="18">
        <v>28704</v>
      </c>
      <c r="Q158" s="20"/>
      <c r="R158" s="18"/>
      <c r="S158" s="16"/>
      <c r="T158" s="18"/>
      <c r="U158" s="16"/>
      <c r="V158" s="18"/>
      <c r="W158" s="16"/>
      <c r="X158" s="18"/>
      <c r="Y158" s="16"/>
      <c r="Z158" s="18"/>
      <c r="AA158" s="16">
        <v>55</v>
      </c>
      <c r="AB158" s="18">
        <v>46384</v>
      </c>
    </row>
    <row r="159" spans="1:28" ht="12.75">
      <c r="A159" t="s">
        <v>295</v>
      </c>
      <c r="B159" s="16" t="s">
        <v>362</v>
      </c>
      <c r="C159" s="105" t="s">
        <v>363</v>
      </c>
      <c r="D159" s="106" t="s">
        <v>129</v>
      </c>
      <c r="E159" s="17"/>
      <c r="F159" s="18"/>
      <c r="G159" s="16"/>
      <c r="H159" s="18"/>
      <c r="I159" s="16"/>
      <c r="J159" s="18"/>
      <c r="K159" s="16"/>
      <c r="L159" s="18"/>
      <c r="M159" s="16"/>
      <c r="N159" s="18"/>
      <c r="O159" s="17">
        <v>3</v>
      </c>
      <c r="P159" s="18">
        <v>28701</v>
      </c>
      <c r="Q159" s="20"/>
      <c r="R159" s="18"/>
      <c r="S159" s="16"/>
      <c r="T159" s="18"/>
      <c r="U159" s="16"/>
      <c r="V159" s="18"/>
      <c r="W159" s="16"/>
      <c r="X159" s="18"/>
      <c r="Y159" s="16"/>
      <c r="Z159" s="18"/>
      <c r="AA159" s="16">
        <v>20</v>
      </c>
      <c r="AB159" s="18">
        <v>40767</v>
      </c>
    </row>
    <row r="160" spans="1:28" ht="12.75">
      <c r="A160" t="s">
        <v>295</v>
      </c>
      <c r="B160" s="16" t="s">
        <v>364</v>
      </c>
      <c r="C160" s="105" t="s">
        <v>365</v>
      </c>
      <c r="D160" s="106" t="s">
        <v>129</v>
      </c>
      <c r="E160" s="17"/>
      <c r="F160" s="18"/>
      <c r="G160" s="16"/>
      <c r="H160" s="18"/>
      <c r="I160" s="16"/>
      <c r="J160" s="18"/>
      <c r="K160" s="16"/>
      <c r="L160" s="18"/>
      <c r="M160" s="16"/>
      <c r="N160" s="18"/>
      <c r="O160" s="17">
        <v>14</v>
      </c>
      <c r="P160" s="18">
        <v>33227</v>
      </c>
      <c r="Q160" s="20"/>
      <c r="R160" s="18"/>
      <c r="S160" s="16"/>
      <c r="T160" s="18"/>
      <c r="U160" s="16"/>
      <c r="V160" s="18"/>
      <c r="W160" s="16"/>
      <c r="X160" s="18"/>
      <c r="Y160" s="16"/>
      <c r="Z160" s="18"/>
      <c r="AA160" s="16">
        <v>63</v>
      </c>
      <c r="AB160" s="18">
        <v>48385</v>
      </c>
    </row>
    <row r="161" spans="1:28" ht="12.75">
      <c r="A161" t="s">
        <v>295</v>
      </c>
      <c r="B161" s="16" t="s">
        <v>366</v>
      </c>
      <c r="C161" s="105" t="s">
        <v>367</v>
      </c>
      <c r="D161" s="106" t="s">
        <v>129</v>
      </c>
      <c r="E161" s="16"/>
      <c r="F161" s="18"/>
      <c r="G161" s="16"/>
      <c r="H161" s="18"/>
      <c r="I161" s="16"/>
      <c r="J161" s="18"/>
      <c r="K161" s="16"/>
      <c r="L161" s="18"/>
      <c r="M161" s="16"/>
      <c r="N161" s="18"/>
      <c r="O161" s="17">
        <v>0</v>
      </c>
      <c r="P161" s="18"/>
      <c r="Q161" s="20"/>
      <c r="R161" s="18"/>
      <c r="S161" s="16"/>
      <c r="T161" s="18"/>
      <c r="U161" s="16"/>
      <c r="V161" s="18"/>
      <c r="W161" s="16"/>
      <c r="X161" s="18"/>
      <c r="Y161" s="16"/>
      <c r="Z161" s="18"/>
      <c r="AA161" s="16">
        <v>107</v>
      </c>
      <c r="AB161" s="18">
        <v>46031</v>
      </c>
    </row>
    <row r="162" spans="1:28" ht="12.75">
      <c r="A162" t="s">
        <v>295</v>
      </c>
      <c r="B162" s="16" t="s">
        <v>368</v>
      </c>
      <c r="C162" s="105" t="s">
        <v>369</v>
      </c>
      <c r="D162" s="106" t="s">
        <v>129</v>
      </c>
      <c r="E162" s="16"/>
      <c r="F162" s="18"/>
      <c r="G162" s="16"/>
      <c r="H162" s="18"/>
      <c r="I162" s="16"/>
      <c r="J162" s="18"/>
      <c r="K162" s="16"/>
      <c r="L162" s="18"/>
      <c r="M162" s="16"/>
      <c r="N162" s="18"/>
      <c r="O162" s="17">
        <v>2</v>
      </c>
      <c r="P162" s="18">
        <v>47047</v>
      </c>
      <c r="Q162" s="20"/>
      <c r="R162" s="18"/>
      <c r="S162" s="16"/>
      <c r="T162" s="18"/>
      <c r="U162" s="16"/>
      <c r="V162" s="18"/>
      <c r="W162" s="16"/>
      <c r="X162" s="18"/>
      <c r="Y162" s="16"/>
      <c r="Z162" s="18"/>
      <c r="AA162" s="16">
        <v>90</v>
      </c>
      <c r="AB162" s="18">
        <v>45165</v>
      </c>
    </row>
    <row r="163" spans="1:28" ht="12.75">
      <c r="A163" t="s">
        <v>295</v>
      </c>
      <c r="B163" s="16" t="s">
        <v>370</v>
      </c>
      <c r="C163" s="105" t="s">
        <v>371</v>
      </c>
      <c r="D163" s="106" t="s">
        <v>129</v>
      </c>
      <c r="E163" s="16"/>
      <c r="F163" s="18"/>
      <c r="G163" s="16"/>
      <c r="H163" s="18"/>
      <c r="I163" s="16"/>
      <c r="J163" s="18"/>
      <c r="K163" s="16"/>
      <c r="L163" s="18"/>
      <c r="M163" s="16"/>
      <c r="N163" s="18"/>
      <c r="O163" s="16">
        <v>0</v>
      </c>
      <c r="P163" s="18"/>
      <c r="Q163" s="20"/>
      <c r="R163" s="18"/>
      <c r="S163" s="16"/>
      <c r="T163" s="18"/>
      <c r="U163" s="16"/>
      <c r="V163" s="18"/>
      <c r="W163" s="16"/>
      <c r="X163" s="18"/>
      <c r="Y163" s="16"/>
      <c r="Z163" s="18"/>
      <c r="AA163" s="16">
        <v>35</v>
      </c>
      <c r="AB163" s="18">
        <v>39379</v>
      </c>
    </row>
    <row r="164" spans="1:28" ht="12.75">
      <c r="A164" t="s">
        <v>295</v>
      </c>
      <c r="B164" s="16" t="s">
        <v>372</v>
      </c>
      <c r="C164" s="105" t="s">
        <v>373</v>
      </c>
      <c r="D164" s="106" t="s">
        <v>129</v>
      </c>
      <c r="E164" s="16"/>
      <c r="F164" s="18"/>
      <c r="G164" s="16"/>
      <c r="H164" s="18"/>
      <c r="I164" s="16"/>
      <c r="J164" s="18"/>
      <c r="K164" s="16"/>
      <c r="L164" s="18"/>
      <c r="M164" s="16"/>
      <c r="N164" s="18"/>
      <c r="O164" s="16">
        <v>1</v>
      </c>
      <c r="P164" s="18">
        <v>31777</v>
      </c>
      <c r="Q164" s="20"/>
      <c r="R164" s="18"/>
      <c r="S164" s="16"/>
      <c r="T164" s="18"/>
      <c r="U164" s="16"/>
      <c r="V164" s="18"/>
      <c r="W164" s="16"/>
      <c r="X164" s="18"/>
      <c r="Y164" s="16"/>
      <c r="Z164" s="18"/>
      <c r="AA164" s="16">
        <v>58</v>
      </c>
      <c r="AB164" s="18">
        <v>29352</v>
      </c>
    </row>
    <row r="165" spans="1:28" ht="12.75">
      <c r="A165" t="s">
        <v>295</v>
      </c>
      <c r="B165" s="16" t="s">
        <v>374</v>
      </c>
      <c r="C165" s="105" t="s">
        <v>375</v>
      </c>
      <c r="D165" s="106" t="s">
        <v>129</v>
      </c>
      <c r="E165" s="16"/>
      <c r="F165" s="18"/>
      <c r="G165" s="16"/>
      <c r="H165" s="18"/>
      <c r="I165" s="16"/>
      <c r="J165" s="18"/>
      <c r="K165" s="16"/>
      <c r="L165" s="18"/>
      <c r="M165" s="16"/>
      <c r="N165" s="18"/>
      <c r="O165" s="16">
        <v>10</v>
      </c>
      <c r="P165" s="18">
        <v>48994</v>
      </c>
      <c r="Q165" s="20"/>
      <c r="R165" s="18"/>
      <c r="S165" s="16"/>
      <c r="T165" s="18"/>
      <c r="U165" s="16"/>
      <c r="V165" s="18"/>
      <c r="W165" s="16"/>
      <c r="X165" s="18"/>
      <c r="Y165" s="16"/>
      <c r="Z165" s="18"/>
      <c r="AA165" s="16">
        <v>38</v>
      </c>
      <c r="AB165" s="18">
        <v>51855</v>
      </c>
    </row>
    <row r="166" spans="1:28" ht="12.75">
      <c r="A166" t="s">
        <v>295</v>
      </c>
      <c r="B166" s="16" t="s">
        <v>376</v>
      </c>
      <c r="C166" s="105" t="s">
        <v>377</v>
      </c>
      <c r="D166" s="106" t="s">
        <v>129</v>
      </c>
      <c r="E166" s="17"/>
      <c r="F166" s="18"/>
      <c r="G166" s="16"/>
      <c r="H166" s="18"/>
      <c r="I166" s="16"/>
      <c r="J166" s="18"/>
      <c r="K166" s="16"/>
      <c r="L166" s="18"/>
      <c r="M166" s="16"/>
      <c r="N166" s="18"/>
      <c r="O166" s="16">
        <v>0</v>
      </c>
      <c r="P166" s="18"/>
      <c r="Q166" s="20"/>
      <c r="R166" s="18"/>
      <c r="S166" s="16"/>
      <c r="T166" s="18"/>
      <c r="U166" s="16"/>
      <c r="V166" s="18"/>
      <c r="W166" s="16"/>
      <c r="X166" s="18"/>
      <c r="Y166" s="16"/>
      <c r="Z166" s="18"/>
      <c r="AA166" s="16">
        <v>74</v>
      </c>
      <c r="AB166" s="18">
        <v>42971</v>
      </c>
    </row>
    <row r="167" spans="1:28" ht="12.75">
      <c r="A167" t="s">
        <v>295</v>
      </c>
      <c r="B167" s="16" t="s">
        <v>378</v>
      </c>
      <c r="C167" s="105" t="s">
        <v>379</v>
      </c>
      <c r="D167" s="106" t="s">
        <v>129</v>
      </c>
      <c r="E167" s="16"/>
      <c r="F167" s="18"/>
      <c r="G167" s="16"/>
      <c r="H167" s="18"/>
      <c r="I167" s="16"/>
      <c r="J167" s="18"/>
      <c r="K167" s="16"/>
      <c r="L167" s="18"/>
      <c r="M167" s="16"/>
      <c r="N167" s="18"/>
      <c r="O167" s="16">
        <v>2</v>
      </c>
      <c r="P167" s="18">
        <v>34106</v>
      </c>
      <c r="Q167" s="20"/>
      <c r="R167" s="18"/>
      <c r="S167" s="16"/>
      <c r="T167" s="18"/>
      <c r="U167" s="16"/>
      <c r="V167" s="18"/>
      <c r="W167" s="16"/>
      <c r="X167" s="18"/>
      <c r="Y167" s="16"/>
      <c r="Z167" s="18"/>
      <c r="AA167" s="16">
        <v>42</v>
      </c>
      <c r="AB167" s="18">
        <v>43315</v>
      </c>
    </row>
    <row r="168" spans="1:28" ht="12.75">
      <c r="A168" t="s">
        <v>295</v>
      </c>
      <c r="B168" s="16" t="s">
        <v>380</v>
      </c>
      <c r="C168" s="105" t="s">
        <v>381</v>
      </c>
      <c r="D168" s="106" t="s">
        <v>129</v>
      </c>
      <c r="E168" s="17"/>
      <c r="F168" s="18"/>
      <c r="G168" s="16"/>
      <c r="H168" s="18"/>
      <c r="I168" s="16"/>
      <c r="J168" s="18"/>
      <c r="K168" s="16"/>
      <c r="L168" s="18"/>
      <c r="M168" s="16"/>
      <c r="N168" s="18"/>
      <c r="O168" s="16">
        <v>1</v>
      </c>
      <c r="P168" s="18">
        <v>30650</v>
      </c>
      <c r="Q168" s="20"/>
      <c r="R168" s="18"/>
      <c r="S168" s="16"/>
      <c r="T168" s="18"/>
      <c r="U168" s="16"/>
      <c r="V168" s="18"/>
      <c r="W168" s="16"/>
      <c r="X168" s="18"/>
      <c r="Y168" s="16"/>
      <c r="Z168" s="18"/>
      <c r="AA168" s="16">
        <v>6</v>
      </c>
      <c r="AB168" s="18">
        <v>35613</v>
      </c>
    </row>
    <row r="169" spans="1:28" ht="12.75">
      <c r="A169" t="s">
        <v>295</v>
      </c>
      <c r="B169" s="16" t="s">
        <v>382</v>
      </c>
      <c r="C169" s="105" t="s">
        <v>383</v>
      </c>
      <c r="D169" s="106" t="s">
        <v>129</v>
      </c>
      <c r="E169" s="16"/>
      <c r="F169" s="18"/>
      <c r="G169" s="16"/>
      <c r="H169" s="18"/>
      <c r="I169" s="16"/>
      <c r="J169" s="18"/>
      <c r="K169" s="16"/>
      <c r="L169" s="18"/>
      <c r="M169" s="16"/>
      <c r="N169" s="18"/>
      <c r="O169" s="16">
        <v>4</v>
      </c>
      <c r="P169" s="18">
        <v>45154</v>
      </c>
      <c r="Q169" s="20"/>
      <c r="R169" s="18"/>
      <c r="S169" s="16"/>
      <c r="T169" s="18"/>
      <c r="U169" s="16"/>
      <c r="V169" s="18"/>
      <c r="W169" s="16"/>
      <c r="X169" s="18"/>
      <c r="Y169" s="16"/>
      <c r="Z169" s="18"/>
      <c r="AA169" s="16">
        <v>85</v>
      </c>
      <c r="AB169" s="18">
        <v>51617</v>
      </c>
    </row>
    <row r="170" spans="1:28" ht="12.75">
      <c r="A170" t="s">
        <v>295</v>
      </c>
      <c r="B170" s="16" t="s">
        <v>384</v>
      </c>
      <c r="C170" s="105" t="s">
        <v>385</v>
      </c>
      <c r="D170" s="106" t="s">
        <v>129</v>
      </c>
      <c r="E170" s="16"/>
      <c r="F170" s="18"/>
      <c r="G170" s="16"/>
      <c r="H170" s="18"/>
      <c r="I170" s="16"/>
      <c r="J170" s="18"/>
      <c r="K170" s="16"/>
      <c r="L170" s="18"/>
      <c r="M170" s="16"/>
      <c r="N170" s="18"/>
      <c r="O170" s="16">
        <v>0</v>
      </c>
      <c r="P170" s="18"/>
      <c r="Q170" s="20"/>
      <c r="R170" s="18"/>
      <c r="S170" s="16"/>
      <c r="T170" s="18"/>
      <c r="U170" s="16"/>
      <c r="V170" s="18"/>
      <c r="W170" s="16"/>
      <c r="X170" s="18"/>
      <c r="Y170" s="16"/>
      <c r="Z170" s="18"/>
      <c r="AA170" s="16">
        <v>29</v>
      </c>
      <c r="AB170" s="18">
        <v>50997</v>
      </c>
    </row>
    <row r="171" spans="1:28" ht="12.75">
      <c r="A171" t="s">
        <v>295</v>
      </c>
      <c r="B171" s="16" t="s">
        <v>386</v>
      </c>
      <c r="C171" s="105" t="s">
        <v>387</v>
      </c>
      <c r="D171" s="106" t="s">
        <v>129</v>
      </c>
      <c r="E171" s="16"/>
      <c r="F171" s="18"/>
      <c r="G171" s="16"/>
      <c r="H171" s="18"/>
      <c r="I171" s="16"/>
      <c r="J171" s="18"/>
      <c r="K171" s="16"/>
      <c r="L171" s="18"/>
      <c r="M171" s="16"/>
      <c r="N171" s="18"/>
      <c r="O171" s="16">
        <v>0</v>
      </c>
      <c r="P171" s="18"/>
      <c r="Q171" s="20"/>
      <c r="R171" s="18"/>
      <c r="S171" s="16"/>
      <c r="T171" s="18"/>
      <c r="U171" s="16"/>
      <c r="V171" s="18"/>
      <c r="W171" s="16"/>
      <c r="X171" s="18"/>
      <c r="Y171" s="16"/>
      <c r="Z171" s="18"/>
      <c r="AA171" s="16">
        <v>38</v>
      </c>
      <c r="AB171" s="18">
        <v>41346</v>
      </c>
    </row>
    <row r="172" spans="1:28" ht="12.75">
      <c r="A172" t="s">
        <v>295</v>
      </c>
      <c r="B172" s="16" t="s">
        <v>388</v>
      </c>
      <c r="C172" s="105" t="s">
        <v>389</v>
      </c>
      <c r="D172" s="106" t="s">
        <v>129</v>
      </c>
      <c r="E172" s="16"/>
      <c r="F172" s="18"/>
      <c r="G172" s="16"/>
      <c r="H172" s="18"/>
      <c r="I172" s="16"/>
      <c r="J172" s="18"/>
      <c r="K172" s="16"/>
      <c r="L172" s="18"/>
      <c r="M172" s="16"/>
      <c r="N172" s="18"/>
      <c r="O172" s="16">
        <v>0</v>
      </c>
      <c r="P172" s="18"/>
      <c r="Q172" s="20"/>
      <c r="R172" s="18"/>
      <c r="S172" s="16"/>
      <c r="T172" s="18"/>
      <c r="U172" s="16"/>
      <c r="V172" s="18"/>
      <c r="W172" s="16"/>
      <c r="X172" s="18"/>
      <c r="Y172" s="16"/>
      <c r="Z172" s="18"/>
      <c r="AA172" s="16">
        <v>81</v>
      </c>
      <c r="AB172" s="18">
        <v>50890</v>
      </c>
    </row>
    <row r="173" spans="1:28" ht="12.75">
      <c r="A173" t="s">
        <v>295</v>
      </c>
      <c r="B173" s="16" t="s">
        <v>390</v>
      </c>
      <c r="C173" s="105" t="s">
        <v>391</v>
      </c>
      <c r="D173" s="106" t="s">
        <v>129</v>
      </c>
      <c r="E173" s="16"/>
      <c r="F173" s="18"/>
      <c r="G173" s="16"/>
      <c r="H173" s="18"/>
      <c r="I173" s="16"/>
      <c r="J173" s="18"/>
      <c r="K173" s="16"/>
      <c r="L173" s="18"/>
      <c r="M173" s="16"/>
      <c r="N173" s="18"/>
      <c r="O173" s="16">
        <v>0</v>
      </c>
      <c r="P173" s="18"/>
      <c r="Q173" s="20"/>
      <c r="R173" s="18"/>
      <c r="S173" s="16"/>
      <c r="T173" s="18"/>
      <c r="U173" s="16"/>
      <c r="V173" s="18"/>
      <c r="W173" s="16"/>
      <c r="X173" s="18"/>
      <c r="Y173" s="16"/>
      <c r="Z173" s="18"/>
      <c r="AA173" s="16">
        <v>33</v>
      </c>
      <c r="AB173" s="18">
        <v>37603</v>
      </c>
    </row>
    <row r="174" spans="1:28" ht="12.75">
      <c r="A174" t="s">
        <v>295</v>
      </c>
      <c r="B174" s="16" t="s">
        <v>392</v>
      </c>
      <c r="C174" s="105" t="s">
        <v>393</v>
      </c>
      <c r="D174" s="106" t="s">
        <v>129</v>
      </c>
      <c r="E174" s="16"/>
      <c r="F174" s="18"/>
      <c r="G174" s="16"/>
      <c r="H174" s="18"/>
      <c r="I174" s="16"/>
      <c r="J174" s="18"/>
      <c r="K174" s="16"/>
      <c r="L174" s="18"/>
      <c r="M174" s="16"/>
      <c r="N174" s="18"/>
      <c r="O174" s="16">
        <v>3</v>
      </c>
      <c r="P174" s="18">
        <v>32005</v>
      </c>
      <c r="Q174" s="20"/>
      <c r="R174" s="18"/>
      <c r="S174" s="16"/>
      <c r="T174" s="18"/>
      <c r="U174" s="16"/>
      <c r="V174" s="18"/>
      <c r="W174" s="16"/>
      <c r="X174" s="18"/>
      <c r="Y174" s="16"/>
      <c r="Z174" s="18"/>
      <c r="AA174" s="16">
        <v>39</v>
      </c>
      <c r="AB174" s="18">
        <v>41697</v>
      </c>
    </row>
    <row r="175" spans="1:28" ht="12.75">
      <c r="A175" t="s">
        <v>295</v>
      </c>
      <c r="B175" s="16" t="s">
        <v>394</v>
      </c>
      <c r="C175" s="105" t="s">
        <v>395</v>
      </c>
      <c r="D175" s="106" t="s">
        <v>129</v>
      </c>
      <c r="E175" s="16"/>
      <c r="F175" s="18"/>
      <c r="G175" s="16"/>
      <c r="H175" s="18"/>
      <c r="I175" s="16"/>
      <c r="J175" s="18"/>
      <c r="K175" s="16"/>
      <c r="L175" s="18"/>
      <c r="M175" s="16"/>
      <c r="N175" s="18"/>
      <c r="O175" s="16">
        <v>0</v>
      </c>
      <c r="P175" s="18">
        <v>0</v>
      </c>
      <c r="Q175" s="20"/>
      <c r="R175" s="18"/>
      <c r="S175" s="16"/>
      <c r="T175" s="18"/>
      <c r="U175" s="16"/>
      <c r="V175" s="18"/>
      <c r="W175" s="16"/>
      <c r="X175" s="18"/>
      <c r="Y175" s="16"/>
      <c r="Z175" s="18"/>
      <c r="AA175" s="16">
        <v>69</v>
      </c>
      <c r="AB175" s="18">
        <v>41211</v>
      </c>
    </row>
    <row r="176" spans="1:28" ht="12.75">
      <c r="A176" t="s">
        <v>295</v>
      </c>
      <c r="B176" s="16" t="s">
        <v>396</v>
      </c>
      <c r="C176" s="105" t="s">
        <v>397</v>
      </c>
      <c r="D176" s="106" t="s">
        <v>129</v>
      </c>
      <c r="E176" s="16"/>
      <c r="F176" s="18"/>
      <c r="G176" s="16"/>
      <c r="H176" s="18"/>
      <c r="I176" s="16"/>
      <c r="J176" s="18"/>
      <c r="K176" s="16"/>
      <c r="L176" s="18"/>
      <c r="M176" s="16"/>
      <c r="N176" s="18"/>
      <c r="O176" s="16">
        <v>0</v>
      </c>
      <c r="P176" s="18"/>
      <c r="Q176" s="20"/>
      <c r="R176" s="18"/>
      <c r="S176" s="16"/>
      <c r="T176" s="18"/>
      <c r="U176" s="16"/>
      <c r="V176" s="18"/>
      <c r="W176" s="16"/>
      <c r="X176" s="18"/>
      <c r="Y176" s="16"/>
      <c r="Z176" s="18"/>
      <c r="AA176" s="16">
        <v>32</v>
      </c>
      <c r="AB176" s="18">
        <v>43774</v>
      </c>
    </row>
    <row r="177" spans="1:28" ht="12.75">
      <c r="A177" t="s">
        <v>295</v>
      </c>
      <c r="B177" s="16" t="s">
        <v>398</v>
      </c>
      <c r="C177" s="105" t="s">
        <v>399</v>
      </c>
      <c r="D177" s="106" t="s">
        <v>129</v>
      </c>
      <c r="E177" s="16"/>
      <c r="F177" s="18"/>
      <c r="G177" s="16"/>
      <c r="H177" s="18"/>
      <c r="I177" s="16"/>
      <c r="J177" s="18"/>
      <c r="K177" s="16"/>
      <c r="L177" s="18"/>
      <c r="M177" s="16"/>
      <c r="N177" s="18"/>
      <c r="O177" s="16">
        <v>1</v>
      </c>
      <c r="P177" s="18">
        <v>31490</v>
      </c>
      <c r="Q177" s="20"/>
      <c r="R177" s="18"/>
      <c r="S177" s="16"/>
      <c r="T177" s="18"/>
      <c r="U177" s="16"/>
      <c r="V177" s="18"/>
      <c r="W177" s="16"/>
      <c r="X177" s="18"/>
      <c r="Y177" s="16"/>
      <c r="Z177" s="18"/>
      <c r="AA177" s="16">
        <v>32</v>
      </c>
      <c r="AB177" s="18">
        <v>44046</v>
      </c>
    </row>
    <row r="178" spans="1:28" ht="12.75">
      <c r="A178" t="s">
        <v>295</v>
      </c>
      <c r="B178" s="16" t="s">
        <v>400</v>
      </c>
      <c r="C178" s="105" t="s">
        <v>401</v>
      </c>
      <c r="D178" s="106" t="s">
        <v>129</v>
      </c>
      <c r="E178" s="16"/>
      <c r="F178" s="18"/>
      <c r="G178" s="16"/>
      <c r="H178" s="18"/>
      <c r="I178" s="16"/>
      <c r="J178" s="18"/>
      <c r="K178" s="16"/>
      <c r="L178" s="18"/>
      <c r="M178" s="16"/>
      <c r="N178" s="18"/>
      <c r="O178" s="16">
        <v>0</v>
      </c>
      <c r="P178" s="18">
        <v>0</v>
      </c>
      <c r="Q178" s="20"/>
      <c r="R178" s="18"/>
      <c r="S178" s="16"/>
      <c r="T178" s="18"/>
      <c r="U178" s="16"/>
      <c r="V178" s="18"/>
      <c r="W178" s="16"/>
      <c r="X178" s="18"/>
      <c r="Y178" s="16"/>
      <c r="Z178" s="18"/>
      <c r="AA178" s="16">
        <v>46</v>
      </c>
      <c r="AB178" s="18">
        <v>36636</v>
      </c>
    </row>
    <row r="179" spans="1:28" ht="12.75">
      <c r="A179" t="s">
        <v>295</v>
      </c>
      <c r="B179" s="16" t="s">
        <v>402</v>
      </c>
      <c r="C179" s="105" t="s">
        <v>403</v>
      </c>
      <c r="D179" s="106" t="s">
        <v>129</v>
      </c>
      <c r="E179" s="16"/>
      <c r="F179" s="18"/>
      <c r="G179" s="16"/>
      <c r="H179" s="18"/>
      <c r="I179" s="16"/>
      <c r="J179" s="18"/>
      <c r="K179" s="16"/>
      <c r="L179" s="18"/>
      <c r="M179" s="16"/>
      <c r="N179" s="18"/>
      <c r="O179" s="16">
        <v>0</v>
      </c>
      <c r="P179" s="18"/>
      <c r="Q179" s="20"/>
      <c r="R179" s="18"/>
      <c r="S179" s="16"/>
      <c r="T179" s="18"/>
      <c r="U179" s="16"/>
      <c r="V179" s="18"/>
      <c r="W179" s="16"/>
      <c r="X179" s="18"/>
      <c r="Y179" s="16"/>
      <c r="Z179" s="18"/>
      <c r="AA179" s="16">
        <v>23</v>
      </c>
      <c r="AB179" s="18">
        <v>39821</v>
      </c>
    </row>
    <row r="180" spans="1:28" ht="12.75">
      <c r="A180" t="s">
        <v>295</v>
      </c>
      <c r="B180" s="16" t="s">
        <v>404</v>
      </c>
      <c r="C180" s="105" t="s">
        <v>405</v>
      </c>
      <c r="D180" s="106" t="s">
        <v>129</v>
      </c>
      <c r="E180" s="16"/>
      <c r="F180" s="18"/>
      <c r="G180" s="16"/>
      <c r="H180" s="18"/>
      <c r="I180" s="16"/>
      <c r="J180" s="18"/>
      <c r="K180" s="16"/>
      <c r="L180" s="18"/>
      <c r="M180" s="16"/>
      <c r="N180" s="18"/>
      <c r="O180" s="16">
        <v>0</v>
      </c>
      <c r="P180" s="18"/>
      <c r="Q180" s="20"/>
      <c r="R180" s="18"/>
      <c r="S180" s="16"/>
      <c r="T180" s="18"/>
      <c r="U180" s="16"/>
      <c r="V180" s="18"/>
      <c r="W180" s="16"/>
      <c r="X180" s="18"/>
      <c r="Y180" s="16"/>
      <c r="Z180" s="18"/>
      <c r="AA180" s="16">
        <v>26</v>
      </c>
      <c r="AB180" s="18">
        <v>37700</v>
      </c>
    </row>
    <row r="181" spans="1:28" ht="12.75">
      <c r="A181" t="s">
        <v>295</v>
      </c>
      <c r="B181" s="16" t="s">
        <v>406</v>
      </c>
      <c r="C181" s="105" t="s">
        <v>407</v>
      </c>
      <c r="D181" s="106" t="s">
        <v>129</v>
      </c>
      <c r="E181" s="16"/>
      <c r="F181" s="18"/>
      <c r="G181" s="16"/>
      <c r="H181" s="18"/>
      <c r="I181" s="16"/>
      <c r="J181" s="18"/>
      <c r="K181" s="16"/>
      <c r="L181" s="18"/>
      <c r="M181" s="16"/>
      <c r="N181" s="18"/>
      <c r="O181" s="16">
        <v>0</v>
      </c>
      <c r="P181" s="18"/>
      <c r="Q181" s="20"/>
      <c r="R181" s="18"/>
      <c r="S181" s="16"/>
      <c r="T181" s="18"/>
      <c r="U181" s="16"/>
      <c r="V181" s="18"/>
      <c r="W181" s="16"/>
      <c r="X181" s="18"/>
      <c r="Y181" s="16"/>
      <c r="Z181" s="18"/>
      <c r="AA181" s="16">
        <v>28</v>
      </c>
      <c r="AB181" s="18">
        <v>42481</v>
      </c>
    </row>
    <row r="182" spans="1:28" ht="12.75">
      <c r="A182" t="s">
        <v>295</v>
      </c>
      <c r="B182" s="16" t="s">
        <v>408</v>
      </c>
      <c r="C182" s="105" t="s">
        <v>409</v>
      </c>
      <c r="D182" s="106" t="s">
        <v>129</v>
      </c>
      <c r="E182" s="16"/>
      <c r="F182" s="18"/>
      <c r="G182" s="16"/>
      <c r="H182" s="18"/>
      <c r="I182" s="16"/>
      <c r="J182" s="18"/>
      <c r="K182" s="16"/>
      <c r="L182" s="18"/>
      <c r="M182" s="16"/>
      <c r="N182" s="18"/>
      <c r="O182" s="16">
        <v>0</v>
      </c>
      <c r="P182" s="18"/>
      <c r="Q182" s="20"/>
      <c r="R182" s="18"/>
      <c r="S182" s="16"/>
      <c r="T182" s="18"/>
      <c r="U182" s="16"/>
      <c r="V182" s="18"/>
      <c r="W182" s="16"/>
      <c r="X182" s="18"/>
      <c r="Y182" s="16"/>
      <c r="Z182" s="18"/>
      <c r="AA182" s="16">
        <v>31</v>
      </c>
      <c r="AB182" s="18">
        <v>41419</v>
      </c>
    </row>
    <row r="183" spans="1:28" ht="12.75">
      <c r="A183" t="s">
        <v>295</v>
      </c>
      <c r="B183" s="16" t="s">
        <v>410</v>
      </c>
      <c r="C183" s="105" t="s">
        <v>411</v>
      </c>
      <c r="D183" s="106" t="s">
        <v>129</v>
      </c>
      <c r="E183" s="16"/>
      <c r="F183" s="18"/>
      <c r="G183" s="16"/>
      <c r="H183" s="18"/>
      <c r="I183" s="16"/>
      <c r="J183" s="18"/>
      <c r="K183" s="16"/>
      <c r="L183" s="18"/>
      <c r="M183" s="16"/>
      <c r="N183" s="18"/>
      <c r="O183" s="17">
        <v>0</v>
      </c>
      <c r="P183" s="18"/>
      <c r="Q183" s="20"/>
      <c r="R183" s="18"/>
      <c r="S183" s="16"/>
      <c r="T183" s="18"/>
      <c r="U183" s="16"/>
      <c r="V183" s="18"/>
      <c r="W183" s="16"/>
      <c r="X183" s="18"/>
      <c r="Y183" s="16"/>
      <c r="Z183" s="18"/>
      <c r="AA183" s="16">
        <v>61</v>
      </c>
      <c r="AB183" s="18">
        <v>48665</v>
      </c>
    </row>
    <row r="184" spans="1:28" ht="12.75">
      <c r="A184" t="s">
        <v>295</v>
      </c>
      <c r="B184" s="16" t="s">
        <v>412</v>
      </c>
      <c r="C184" s="105" t="s">
        <v>413</v>
      </c>
      <c r="D184" s="106" t="s">
        <v>129</v>
      </c>
      <c r="E184" s="16"/>
      <c r="F184" s="18"/>
      <c r="G184" s="16"/>
      <c r="H184" s="18"/>
      <c r="I184" s="16"/>
      <c r="J184" s="18"/>
      <c r="K184" s="16"/>
      <c r="L184" s="18"/>
      <c r="M184" s="16"/>
      <c r="N184" s="18"/>
      <c r="O184" s="17">
        <v>0</v>
      </c>
      <c r="P184" s="18"/>
      <c r="Q184" s="4"/>
      <c r="R184" s="18"/>
      <c r="S184" s="16"/>
      <c r="T184" s="18"/>
      <c r="U184" s="16"/>
      <c r="V184" s="18"/>
      <c r="W184" s="16"/>
      <c r="X184" s="18"/>
      <c r="Y184" s="16"/>
      <c r="Z184" s="18"/>
      <c r="AA184" s="16">
        <v>50</v>
      </c>
      <c r="AB184" s="18">
        <v>49673</v>
      </c>
    </row>
    <row r="185" spans="1:28" ht="12.75">
      <c r="A185" t="s">
        <v>295</v>
      </c>
      <c r="B185" s="16" t="s">
        <v>414</v>
      </c>
      <c r="C185" s="105" t="s">
        <v>415</v>
      </c>
      <c r="D185" s="106" t="s">
        <v>129</v>
      </c>
      <c r="E185" s="16"/>
      <c r="F185" s="18"/>
      <c r="G185" s="16"/>
      <c r="H185" s="18"/>
      <c r="I185" s="16"/>
      <c r="J185" s="18"/>
      <c r="K185" s="16"/>
      <c r="L185" s="18"/>
      <c r="M185" s="16"/>
      <c r="N185" s="18"/>
      <c r="O185" s="17">
        <v>0</v>
      </c>
      <c r="P185" s="18"/>
      <c r="Q185" s="5"/>
      <c r="R185" s="18"/>
      <c r="S185" s="16"/>
      <c r="T185" s="18"/>
      <c r="U185" s="16"/>
      <c r="V185" s="18"/>
      <c r="W185" s="16"/>
      <c r="X185" s="18"/>
      <c r="Y185" s="16"/>
      <c r="Z185" s="18"/>
      <c r="AA185" s="16">
        <v>21</v>
      </c>
      <c r="AB185" s="18">
        <v>34649</v>
      </c>
    </row>
    <row r="186" spans="1:28" ht="12.75">
      <c r="A186" t="s">
        <v>295</v>
      </c>
      <c r="B186" s="16" t="s">
        <v>416</v>
      </c>
      <c r="C186" s="105" t="s">
        <v>417</v>
      </c>
      <c r="D186" s="106" t="s">
        <v>129</v>
      </c>
      <c r="E186" s="16"/>
      <c r="F186" s="18"/>
      <c r="G186" s="16"/>
      <c r="H186" s="18"/>
      <c r="I186" s="16"/>
      <c r="J186" s="18"/>
      <c r="K186" s="16"/>
      <c r="L186" s="18"/>
      <c r="M186" s="16"/>
      <c r="N186" s="18"/>
      <c r="O186" s="17">
        <v>0</v>
      </c>
      <c r="P186" s="18"/>
      <c r="Q186" s="23"/>
      <c r="R186" s="18"/>
      <c r="S186" s="16"/>
      <c r="T186" s="18"/>
      <c r="U186" s="16"/>
      <c r="V186" s="18"/>
      <c r="W186" s="16"/>
      <c r="X186" s="18"/>
      <c r="Y186" s="16"/>
      <c r="Z186" s="18"/>
      <c r="AA186" s="16">
        <v>30</v>
      </c>
      <c r="AB186" s="18">
        <v>46066</v>
      </c>
    </row>
    <row r="187" spans="1:28" ht="12.75">
      <c r="A187" t="s">
        <v>295</v>
      </c>
      <c r="B187" s="16" t="s">
        <v>418</v>
      </c>
      <c r="C187" s="105" t="s">
        <v>419</v>
      </c>
      <c r="D187" s="106" t="s">
        <v>129</v>
      </c>
      <c r="E187" s="16"/>
      <c r="F187" s="18"/>
      <c r="G187" s="16"/>
      <c r="H187" s="18"/>
      <c r="I187" s="16"/>
      <c r="J187" s="18"/>
      <c r="K187" s="16"/>
      <c r="L187" s="18"/>
      <c r="M187" s="16"/>
      <c r="N187" s="18"/>
      <c r="O187" s="17">
        <v>0</v>
      </c>
      <c r="P187" s="18"/>
      <c r="Q187" s="23"/>
      <c r="R187" s="18"/>
      <c r="S187" s="16"/>
      <c r="T187" s="18"/>
      <c r="U187" s="16"/>
      <c r="V187" s="18"/>
      <c r="W187" s="16"/>
      <c r="X187" s="18"/>
      <c r="Y187" s="16"/>
      <c r="Z187" s="18"/>
      <c r="AA187" s="16">
        <v>33</v>
      </c>
      <c r="AB187" s="18">
        <v>43317</v>
      </c>
    </row>
    <row r="188" spans="1:28" ht="12.75">
      <c r="A188" t="s">
        <v>295</v>
      </c>
      <c r="B188" s="16" t="s">
        <v>420</v>
      </c>
      <c r="C188" s="105" t="s">
        <v>421</v>
      </c>
      <c r="D188" s="106" t="s">
        <v>129</v>
      </c>
      <c r="E188" s="16"/>
      <c r="F188" s="18"/>
      <c r="G188" s="16"/>
      <c r="H188" s="18"/>
      <c r="I188" s="16"/>
      <c r="J188" s="18"/>
      <c r="K188" s="16"/>
      <c r="L188" s="18"/>
      <c r="M188" s="16"/>
      <c r="N188" s="18"/>
      <c r="O188" s="17">
        <v>0</v>
      </c>
      <c r="P188" s="18"/>
      <c r="Q188" s="20"/>
      <c r="R188" s="18"/>
      <c r="S188" s="16"/>
      <c r="T188" s="18"/>
      <c r="U188" s="16"/>
      <c r="V188" s="18"/>
      <c r="W188" s="16"/>
      <c r="X188" s="18"/>
      <c r="Y188" s="16"/>
      <c r="Z188" s="18"/>
      <c r="AA188" s="16">
        <v>44</v>
      </c>
      <c r="AB188" s="18">
        <v>44506</v>
      </c>
    </row>
    <row r="189" spans="1:28" ht="12.75">
      <c r="A189" t="s">
        <v>295</v>
      </c>
      <c r="B189" s="16" t="s">
        <v>422</v>
      </c>
      <c r="C189" s="105" t="s">
        <v>423</v>
      </c>
      <c r="D189" s="106" t="s">
        <v>129</v>
      </c>
      <c r="E189" s="16"/>
      <c r="F189" s="18"/>
      <c r="G189" s="16"/>
      <c r="H189" s="18"/>
      <c r="I189" s="16"/>
      <c r="J189" s="18"/>
      <c r="K189" s="16"/>
      <c r="L189" s="18"/>
      <c r="M189" s="16"/>
      <c r="N189" s="18"/>
      <c r="O189" s="17">
        <v>0</v>
      </c>
      <c r="P189" s="18"/>
      <c r="Q189" s="20"/>
      <c r="R189" s="18"/>
      <c r="S189" s="16"/>
      <c r="T189" s="18"/>
      <c r="U189" s="16"/>
      <c r="V189" s="18"/>
      <c r="W189" s="16"/>
      <c r="X189" s="18"/>
      <c r="Y189" s="16"/>
      <c r="Z189" s="18"/>
      <c r="AA189" s="16">
        <v>30</v>
      </c>
      <c r="AB189" s="18">
        <v>39471</v>
      </c>
    </row>
    <row r="190" spans="1:28" ht="12.75">
      <c r="A190" t="s">
        <v>295</v>
      </c>
      <c r="B190" s="16" t="s">
        <v>424</v>
      </c>
      <c r="C190" s="105" t="s">
        <v>425</v>
      </c>
      <c r="D190" s="106" t="s">
        <v>129</v>
      </c>
      <c r="E190" s="16"/>
      <c r="F190" s="18"/>
      <c r="G190" s="16"/>
      <c r="H190" s="18"/>
      <c r="I190" s="16"/>
      <c r="J190" s="18"/>
      <c r="K190" s="16"/>
      <c r="L190" s="18"/>
      <c r="M190" s="16"/>
      <c r="N190" s="18"/>
      <c r="O190" s="17">
        <v>0</v>
      </c>
      <c r="P190" s="18"/>
      <c r="Q190" s="20"/>
      <c r="R190" s="18"/>
      <c r="S190" s="16"/>
      <c r="T190" s="18"/>
      <c r="U190" s="16"/>
      <c r="V190" s="18"/>
      <c r="W190" s="16"/>
      <c r="X190" s="18"/>
      <c r="Y190" s="16"/>
      <c r="Z190" s="18"/>
      <c r="AA190" s="16">
        <v>27</v>
      </c>
      <c r="AB190" s="18">
        <v>44178</v>
      </c>
    </row>
    <row r="191" spans="1:28" ht="12.75">
      <c r="A191" t="s">
        <v>295</v>
      </c>
      <c r="B191" s="16" t="s">
        <v>426</v>
      </c>
      <c r="C191" s="105" t="s">
        <v>427</v>
      </c>
      <c r="D191" s="106" t="s">
        <v>219</v>
      </c>
      <c r="E191" s="17">
        <v>176</v>
      </c>
      <c r="F191" s="18">
        <v>93374</v>
      </c>
      <c r="G191" s="17">
        <v>188</v>
      </c>
      <c r="H191" s="18">
        <v>67980</v>
      </c>
      <c r="I191" s="17">
        <v>236</v>
      </c>
      <c r="J191" s="18">
        <v>58318</v>
      </c>
      <c r="K191" s="17">
        <v>43</v>
      </c>
      <c r="L191" s="18">
        <v>51078</v>
      </c>
      <c r="M191" s="16"/>
      <c r="N191" s="18"/>
      <c r="O191" s="16"/>
      <c r="P191" s="18"/>
      <c r="Q191" s="20">
        <v>0</v>
      </c>
      <c r="R191" s="18"/>
      <c r="S191" s="16"/>
      <c r="T191" s="18"/>
      <c r="U191" s="16"/>
      <c r="V191" s="18"/>
      <c r="W191" s="16"/>
      <c r="X191" s="18"/>
      <c r="Y191" s="16"/>
      <c r="Z191" s="18"/>
      <c r="AA191" s="16"/>
      <c r="AB191" s="18"/>
    </row>
    <row r="192" spans="1:28" ht="12.75">
      <c r="A192" t="s">
        <v>295</v>
      </c>
      <c r="B192" s="16" t="s">
        <v>428</v>
      </c>
      <c r="C192" s="105" t="s">
        <v>429</v>
      </c>
      <c r="D192" s="106" t="s">
        <v>219</v>
      </c>
      <c r="E192" s="17">
        <v>49</v>
      </c>
      <c r="F192" s="18">
        <v>51080</v>
      </c>
      <c r="G192" s="17">
        <v>49</v>
      </c>
      <c r="H192" s="18">
        <v>43089</v>
      </c>
      <c r="I192" s="17">
        <v>26</v>
      </c>
      <c r="J192" s="18">
        <v>40757</v>
      </c>
      <c r="K192" s="17">
        <v>2</v>
      </c>
      <c r="L192" s="18">
        <v>34595</v>
      </c>
      <c r="M192" s="16"/>
      <c r="N192" s="18"/>
      <c r="O192" s="16"/>
      <c r="P192" s="18"/>
      <c r="Q192" s="20">
        <v>0</v>
      </c>
      <c r="R192" s="18"/>
      <c r="S192" s="16"/>
      <c r="T192" s="18"/>
      <c r="U192" s="16"/>
      <c r="V192" s="18"/>
      <c r="W192" s="16"/>
      <c r="X192" s="18"/>
      <c r="Y192" s="16"/>
      <c r="Z192" s="18"/>
      <c r="AA192" s="16"/>
      <c r="AB192" s="18"/>
    </row>
    <row r="193" spans="1:28" ht="12.75">
      <c r="A193" t="s">
        <v>430</v>
      </c>
      <c r="B193" s="16" t="s">
        <v>431</v>
      </c>
      <c r="C193" s="105" t="s">
        <v>432</v>
      </c>
      <c r="D193" s="106" t="s">
        <v>45</v>
      </c>
      <c r="E193" s="17">
        <f>265+34</f>
        <v>299</v>
      </c>
      <c r="F193" s="18">
        <v>69267</v>
      </c>
      <c r="G193" s="16">
        <f>218+78</f>
        <v>296</v>
      </c>
      <c r="H193" s="18">
        <v>49322</v>
      </c>
      <c r="I193" s="16">
        <f>121+94</f>
        <v>215</v>
      </c>
      <c r="J193" s="18">
        <v>43116</v>
      </c>
      <c r="K193" s="17">
        <v>9</v>
      </c>
      <c r="L193" s="18">
        <v>46588</v>
      </c>
      <c r="M193" s="17">
        <v>0</v>
      </c>
      <c r="N193" s="18">
        <v>0</v>
      </c>
      <c r="O193" s="17">
        <v>0</v>
      </c>
      <c r="P193" s="18">
        <v>0</v>
      </c>
      <c r="Q193" s="20">
        <f>169+18</f>
        <v>187</v>
      </c>
      <c r="R193" s="18">
        <v>79234</v>
      </c>
      <c r="S193" s="16">
        <f>112+37</f>
        <v>149</v>
      </c>
      <c r="T193" s="18">
        <v>63287</v>
      </c>
      <c r="U193" s="16">
        <f>41+39</f>
        <v>80</v>
      </c>
      <c r="V193" s="18">
        <v>53281</v>
      </c>
      <c r="W193" s="16">
        <v>3</v>
      </c>
      <c r="X193" s="18">
        <v>53847</v>
      </c>
      <c r="Y193" s="16">
        <v>0</v>
      </c>
      <c r="Z193" s="18">
        <v>0</v>
      </c>
      <c r="AA193" s="16">
        <v>0</v>
      </c>
      <c r="AB193" s="18">
        <v>0</v>
      </c>
    </row>
    <row r="194" spans="1:28" ht="12.75">
      <c r="A194" t="s">
        <v>430</v>
      </c>
      <c r="B194" s="16" t="s">
        <v>433</v>
      </c>
      <c r="C194" s="105" t="s">
        <v>434</v>
      </c>
      <c r="D194" s="106" t="s">
        <v>51</v>
      </c>
      <c r="E194" s="16">
        <f>129+25</f>
        <v>154</v>
      </c>
      <c r="F194" s="18">
        <v>60922</v>
      </c>
      <c r="G194" s="16">
        <f>95+50</f>
        <v>145</v>
      </c>
      <c r="H194" s="18">
        <v>44347</v>
      </c>
      <c r="I194" s="16">
        <f>80+59</f>
        <v>139</v>
      </c>
      <c r="J194" s="18">
        <v>37569</v>
      </c>
      <c r="K194" s="17">
        <v>7</v>
      </c>
      <c r="L194" s="18">
        <v>34358</v>
      </c>
      <c r="M194" s="17">
        <v>5</v>
      </c>
      <c r="N194" s="18">
        <v>30423</v>
      </c>
      <c r="O194" s="17">
        <v>0</v>
      </c>
      <c r="P194" s="18">
        <v>0</v>
      </c>
      <c r="Q194" s="20">
        <f>106+17</f>
        <v>123</v>
      </c>
      <c r="R194" s="18">
        <v>77342</v>
      </c>
      <c r="S194" s="16">
        <f>40+21</f>
        <v>61</v>
      </c>
      <c r="T194" s="18">
        <v>60276</v>
      </c>
      <c r="U194" s="16">
        <f>14+13</f>
        <v>27</v>
      </c>
      <c r="V194" s="18">
        <v>49792</v>
      </c>
      <c r="W194" s="16">
        <v>4</v>
      </c>
      <c r="X194" s="18">
        <v>28126</v>
      </c>
      <c r="Y194" s="16">
        <v>7</v>
      </c>
      <c r="Z194" s="18">
        <v>32026</v>
      </c>
      <c r="AA194" s="16">
        <v>0</v>
      </c>
      <c r="AB194" s="18">
        <v>0</v>
      </c>
    </row>
    <row r="195" spans="1:28" ht="12.75">
      <c r="A195" t="s">
        <v>430</v>
      </c>
      <c r="B195" s="16" t="s">
        <v>435</v>
      </c>
      <c r="C195" s="105" t="s">
        <v>436</v>
      </c>
      <c r="D195" s="106" t="s">
        <v>54</v>
      </c>
      <c r="E195" s="16">
        <f>145+47</f>
        <v>192</v>
      </c>
      <c r="F195" s="18">
        <v>53920</v>
      </c>
      <c r="G195" s="16">
        <f>83+58</f>
        <v>141</v>
      </c>
      <c r="H195" s="18">
        <v>46108</v>
      </c>
      <c r="I195" s="16">
        <v>175</v>
      </c>
      <c r="J195" s="18">
        <v>37971</v>
      </c>
      <c r="K195" s="16">
        <v>28</v>
      </c>
      <c r="L195" s="18">
        <v>29278</v>
      </c>
      <c r="M195" s="16">
        <v>0</v>
      </c>
      <c r="N195" s="18">
        <v>0</v>
      </c>
      <c r="O195" s="16">
        <v>0</v>
      </c>
      <c r="P195" s="18">
        <v>0</v>
      </c>
      <c r="Q195" s="20">
        <f>28+6</f>
        <v>34</v>
      </c>
      <c r="R195" s="18">
        <v>69521</v>
      </c>
      <c r="S195" s="16">
        <v>12</v>
      </c>
      <c r="T195" s="18">
        <v>63451</v>
      </c>
      <c r="U195" s="16">
        <v>6</v>
      </c>
      <c r="V195" s="18">
        <v>50915</v>
      </c>
      <c r="W195" s="16">
        <v>0</v>
      </c>
      <c r="X195" s="18">
        <v>0</v>
      </c>
      <c r="Y195" s="16">
        <v>0</v>
      </c>
      <c r="Z195" s="18">
        <v>0</v>
      </c>
      <c r="AA195" s="16">
        <v>0</v>
      </c>
      <c r="AB195" s="18">
        <v>0</v>
      </c>
    </row>
    <row r="196" spans="1:28" ht="12.75">
      <c r="A196" t="s">
        <v>430</v>
      </c>
      <c r="B196" s="16" t="s">
        <v>437</v>
      </c>
      <c r="C196" s="105" t="s">
        <v>438</v>
      </c>
      <c r="D196" s="106" t="s">
        <v>54</v>
      </c>
      <c r="E196" s="16">
        <f>68+11</f>
        <v>79</v>
      </c>
      <c r="F196" s="18">
        <v>50879</v>
      </c>
      <c r="G196" s="16">
        <f>61+16</f>
        <v>77</v>
      </c>
      <c r="H196" s="18">
        <v>43229</v>
      </c>
      <c r="I196" s="16">
        <f>51+44</f>
        <v>95</v>
      </c>
      <c r="J196" s="18">
        <v>35972</v>
      </c>
      <c r="K196" s="16">
        <v>5</v>
      </c>
      <c r="L196" s="18">
        <v>27570</v>
      </c>
      <c r="M196" s="16">
        <f>17+24</f>
        <v>41</v>
      </c>
      <c r="N196" s="18">
        <v>30760</v>
      </c>
      <c r="O196" s="16">
        <v>0</v>
      </c>
      <c r="P196" s="18">
        <v>0</v>
      </c>
      <c r="Q196" s="20">
        <v>24</v>
      </c>
      <c r="R196" s="18">
        <f>1514875/24</f>
        <v>63119.791666666664</v>
      </c>
      <c r="S196" s="16">
        <v>9</v>
      </c>
      <c r="T196" s="18">
        <v>55067</v>
      </c>
      <c r="U196" s="16">
        <v>5</v>
      </c>
      <c r="V196" s="18">
        <v>43087</v>
      </c>
      <c r="W196" s="16">
        <v>0</v>
      </c>
      <c r="X196" s="18">
        <v>0</v>
      </c>
      <c r="Y196" s="16">
        <v>3</v>
      </c>
      <c r="Z196" s="18">
        <v>30878</v>
      </c>
      <c r="AA196" s="16">
        <v>0</v>
      </c>
      <c r="AB196" s="18">
        <v>0</v>
      </c>
    </row>
    <row r="197" spans="1:28" ht="12.75">
      <c r="A197" t="s">
        <v>430</v>
      </c>
      <c r="B197" s="16" t="s">
        <v>439</v>
      </c>
      <c r="C197" s="105" t="s">
        <v>440</v>
      </c>
      <c r="D197" s="106" t="s">
        <v>54</v>
      </c>
      <c r="E197" s="16">
        <f>151+30</f>
        <v>181</v>
      </c>
      <c r="F197" s="18">
        <v>53646</v>
      </c>
      <c r="G197" s="16">
        <f>80+49</f>
        <v>129</v>
      </c>
      <c r="H197" s="18">
        <v>43554</v>
      </c>
      <c r="I197" s="16">
        <f>71+63</f>
        <v>134</v>
      </c>
      <c r="J197" s="18">
        <v>36134</v>
      </c>
      <c r="K197" s="16">
        <f>21+32</f>
        <v>53</v>
      </c>
      <c r="L197" s="18">
        <v>30763</v>
      </c>
      <c r="M197" s="16">
        <v>2</v>
      </c>
      <c r="N197" s="18">
        <v>42606</v>
      </c>
      <c r="O197" s="16">
        <v>0</v>
      </c>
      <c r="P197" s="18">
        <v>0</v>
      </c>
      <c r="Q197" s="20">
        <v>31</v>
      </c>
      <c r="R197" s="18">
        <v>68413</v>
      </c>
      <c r="S197" s="16">
        <v>9</v>
      </c>
      <c r="T197" s="18">
        <v>64695</v>
      </c>
      <c r="U197" s="16">
        <v>2</v>
      </c>
      <c r="V197" s="18">
        <v>44736</v>
      </c>
      <c r="W197" s="16">
        <v>1</v>
      </c>
      <c r="X197" s="18">
        <v>27000</v>
      </c>
      <c r="Y197" s="16">
        <v>0</v>
      </c>
      <c r="Z197" s="18">
        <v>0</v>
      </c>
      <c r="AA197" s="16">
        <v>0</v>
      </c>
      <c r="AB197" s="18">
        <v>0</v>
      </c>
    </row>
    <row r="198" spans="1:28" ht="12.75">
      <c r="A198" t="s">
        <v>430</v>
      </c>
      <c r="B198" s="16" t="s">
        <v>441</v>
      </c>
      <c r="C198" s="105" t="s">
        <v>442</v>
      </c>
      <c r="D198" s="106" t="s">
        <v>63</v>
      </c>
      <c r="E198" s="16">
        <v>86</v>
      </c>
      <c r="F198" s="18">
        <v>52403</v>
      </c>
      <c r="G198" s="16">
        <f>59+26</f>
        <v>85</v>
      </c>
      <c r="H198" s="18">
        <v>41079</v>
      </c>
      <c r="I198" s="16">
        <f>71+65</f>
        <v>136</v>
      </c>
      <c r="J198" s="18">
        <v>33723</v>
      </c>
      <c r="K198" s="16">
        <v>30</v>
      </c>
      <c r="L198" s="18">
        <v>25019</v>
      </c>
      <c r="M198" s="16">
        <v>0</v>
      </c>
      <c r="N198" s="18">
        <v>0</v>
      </c>
      <c r="O198" s="16">
        <v>0</v>
      </c>
      <c r="P198" s="18">
        <v>0</v>
      </c>
      <c r="Q198" s="23">
        <v>0</v>
      </c>
      <c r="R198" s="18">
        <v>0</v>
      </c>
      <c r="S198" s="16">
        <v>0</v>
      </c>
      <c r="T198" s="18">
        <v>0</v>
      </c>
      <c r="U198" s="16">
        <v>0</v>
      </c>
      <c r="V198" s="18">
        <v>0</v>
      </c>
      <c r="W198" s="16">
        <v>0</v>
      </c>
      <c r="X198" s="18">
        <v>0</v>
      </c>
      <c r="Y198" s="16">
        <v>0</v>
      </c>
      <c r="Z198" s="18">
        <v>0</v>
      </c>
      <c r="AA198" s="16">
        <v>0</v>
      </c>
      <c r="AB198" s="18">
        <v>0</v>
      </c>
    </row>
    <row r="199" spans="1:28" ht="12.75">
      <c r="A199" t="s">
        <v>430</v>
      </c>
      <c r="B199" s="16" t="s">
        <v>443</v>
      </c>
      <c r="C199" s="105" t="s">
        <v>444</v>
      </c>
      <c r="D199" s="106" t="s">
        <v>72</v>
      </c>
      <c r="E199" s="16">
        <f>64+21</f>
        <v>85</v>
      </c>
      <c r="F199" s="18">
        <v>57767</v>
      </c>
      <c r="G199" s="16">
        <f>65+38</f>
        <v>103</v>
      </c>
      <c r="H199" s="18">
        <v>43509</v>
      </c>
      <c r="I199" s="16">
        <f>48+42</f>
        <v>90</v>
      </c>
      <c r="J199" s="18">
        <v>36926</v>
      </c>
      <c r="K199" s="16">
        <v>5</v>
      </c>
      <c r="L199" s="18">
        <v>23728</v>
      </c>
      <c r="M199" s="16">
        <f>26+36</f>
        <v>62</v>
      </c>
      <c r="N199" s="18">
        <v>25708</v>
      </c>
      <c r="O199" s="16">
        <v>0</v>
      </c>
      <c r="P199" s="18">
        <v>0</v>
      </c>
      <c r="Q199" s="23">
        <v>16</v>
      </c>
      <c r="R199" s="18">
        <v>70529</v>
      </c>
      <c r="S199" s="16">
        <v>7</v>
      </c>
      <c r="T199" s="18">
        <v>65186</v>
      </c>
      <c r="U199" s="16">
        <v>0</v>
      </c>
      <c r="V199" s="18">
        <v>0</v>
      </c>
      <c r="W199" s="16">
        <v>1</v>
      </c>
      <c r="X199" s="18">
        <v>27319</v>
      </c>
      <c r="Y199" s="16">
        <v>4</v>
      </c>
      <c r="Z199" s="18">
        <v>35068</v>
      </c>
      <c r="AA199" s="16">
        <v>0</v>
      </c>
      <c r="AB199" s="18">
        <v>0</v>
      </c>
    </row>
    <row r="200" spans="1:28" ht="12.75">
      <c r="A200" t="s">
        <v>430</v>
      </c>
      <c r="B200" s="16" t="s">
        <v>445</v>
      </c>
      <c r="C200" s="105" t="s">
        <v>446</v>
      </c>
      <c r="D200" s="106" t="s">
        <v>81</v>
      </c>
      <c r="E200" s="16">
        <v>20</v>
      </c>
      <c r="F200" s="18">
        <v>53402</v>
      </c>
      <c r="G200" s="16">
        <f>27+11</f>
        <v>38</v>
      </c>
      <c r="H200" s="18">
        <v>43017</v>
      </c>
      <c r="I200" s="16">
        <v>46</v>
      </c>
      <c r="J200" s="18">
        <v>36985</v>
      </c>
      <c r="K200" s="16">
        <v>10</v>
      </c>
      <c r="L200" s="18">
        <v>27034</v>
      </c>
      <c r="M200" s="16">
        <v>3</v>
      </c>
      <c r="N200" s="18">
        <v>27124</v>
      </c>
      <c r="O200" s="16">
        <v>0</v>
      </c>
      <c r="P200" s="18">
        <v>0</v>
      </c>
      <c r="Q200" s="20">
        <v>5</v>
      </c>
      <c r="R200" s="18">
        <v>52058</v>
      </c>
      <c r="S200" s="16">
        <v>3</v>
      </c>
      <c r="T200" s="18">
        <v>49063</v>
      </c>
      <c r="U200" s="16">
        <v>2</v>
      </c>
      <c r="V200" s="18">
        <v>37400</v>
      </c>
      <c r="W200" s="16">
        <v>0</v>
      </c>
      <c r="X200" s="18">
        <v>0</v>
      </c>
      <c r="Y200" s="16">
        <v>0</v>
      </c>
      <c r="Z200" s="18">
        <v>0</v>
      </c>
      <c r="AA200" s="16">
        <v>0</v>
      </c>
      <c r="AB200" s="18">
        <v>0</v>
      </c>
    </row>
    <row r="201" spans="1:28" ht="12.75">
      <c r="A201" t="s">
        <v>430</v>
      </c>
      <c r="B201" s="16" t="s">
        <v>447</v>
      </c>
      <c r="C201" s="105" t="s">
        <v>448</v>
      </c>
      <c r="D201" s="106" t="s">
        <v>84</v>
      </c>
      <c r="E201" s="16">
        <f>85+92</f>
        <v>177</v>
      </c>
      <c r="F201" s="18">
        <v>43312</v>
      </c>
      <c r="G201" s="16">
        <f>171+200</f>
        <v>371</v>
      </c>
      <c r="H201" s="18">
        <v>33541</v>
      </c>
      <c r="I201" s="16">
        <f>129+133</f>
        <v>262</v>
      </c>
      <c r="J201" s="18">
        <v>28426</v>
      </c>
      <c r="K201" s="16">
        <f>55+75</f>
        <v>130</v>
      </c>
      <c r="L201" s="18">
        <v>27404</v>
      </c>
      <c r="M201" s="16">
        <v>0</v>
      </c>
      <c r="N201" s="18">
        <v>0</v>
      </c>
      <c r="O201" s="16">
        <v>0</v>
      </c>
      <c r="P201" s="18">
        <v>0</v>
      </c>
      <c r="Q201" s="20">
        <v>18</v>
      </c>
      <c r="R201" s="18">
        <v>51817</v>
      </c>
      <c r="S201" s="16">
        <v>18</v>
      </c>
      <c r="T201" s="18">
        <v>40503</v>
      </c>
      <c r="U201" s="16">
        <v>11</v>
      </c>
      <c r="V201" s="18">
        <v>38222</v>
      </c>
      <c r="W201" s="16">
        <v>4</v>
      </c>
      <c r="X201" s="18">
        <v>38828</v>
      </c>
      <c r="Y201" s="16">
        <v>0</v>
      </c>
      <c r="Z201" s="18">
        <v>0</v>
      </c>
      <c r="AA201" s="16">
        <v>0</v>
      </c>
      <c r="AB201" s="18">
        <v>0</v>
      </c>
    </row>
    <row r="202" spans="1:28" ht="12.75">
      <c r="A202" t="s">
        <v>449</v>
      </c>
      <c r="B202" s="16" t="s">
        <v>450</v>
      </c>
      <c r="C202" s="105" t="s">
        <v>451</v>
      </c>
      <c r="D202" s="107" t="s">
        <v>45</v>
      </c>
      <c r="E202" s="17">
        <v>346</v>
      </c>
      <c r="F202" s="19">
        <v>59826</v>
      </c>
      <c r="G202" s="17">
        <v>245</v>
      </c>
      <c r="H202" s="19">
        <v>43907</v>
      </c>
      <c r="I202" s="17">
        <v>184</v>
      </c>
      <c r="J202" s="19">
        <v>37689</v>
      </c>
      <c r="K202" s="17">
        <v>173</v>
      </c>
      <c r="L202" s="19">
        <v>26722</v>
      </c>
      <c r="N202" s="19"/>
      <c r="P202" s="3"/>
      <c r="Q202" s="27">
        <v>113</v>
      </c>
      <c r="R202" s="19">
        <v>75459</v>
      </c>
      <c r="S202" s="17">
        <v>64</v>
      </c>
      <c r="T202" s="19">
        <v>57455</v>
      </c>
      <c r="U202" s="17">
        <v>62</v>
      </c>
      <c r="V202" s="19">
        <v>48668</v>
      </c>
      <c r="W202" s="17">
        <v>17</v>
      </c>
      <c r="X202" s="19">
        <v>32674</v>
      </c>
      <c r="Z202" s="18"/>
      <c r="AB202" s="18"/>
    </row>
    <row r="203" spans="1:28" ht="12.75">
      <c r="A203" t="s">
        <v>449</v>
      </c>
      <c r="B203" s="16" t="s">
        <v>452</v>
      </c>
      <c r="C203" s="105" t="s">
        <v>453</v>
      </c>
      <c r="D203" s="107" t="s">
        <v>51</v>
      </c>
      <c r="E203" s="17">
        <v>194</v>
      </c>
      <c r="F203" s="19">
        <v>52026</v>
      </c>
      <c r="G203" s="17">
        <v>130</v>
      </c>
      <c r="H203" s="19">
        <v>38455</v>
      </c>
      <c r="I203" s="17">
        <v>97</v>
      </c>
      <c r="J203" s="19">
        <v>35981</v>
      </c>
      <c r="K203" s="17">
        <v>71</v>
      </c>
      <c r="L203" s="19">
        <v>22867</v>
      </c>
      <c r="N203" s="19"/>
      <c r="P203" s="3"/>
      <c r="Q203" s="27">
        <v>9</v>
      </c>
      <c r="R203" s="19">
        <v>71551</v>
      </c>
      <c r="S203" s="17">
        <v>5</v>
      </c>
      <c r="T203" s="19">
        <v>53109</v>
      </c>
      <c r="U203" s="17">
        <v>2</v>
      </c>
      <c r="V203" s="19">
        <v>61000</v>
      </c>
      <c r="W203" s="17">
        <v>0</v>
      </c>
      <c r="X203" s="19">
        <v>0</v>
      </c>
      <c r="Z203" s="18"/>
      <c r="AB203" s="18"/>
    </row>
    <row r="204" spans="1:28" ht="12.75">
      <c r="A204" t="s">
        <v>449</v>
      </c>
      <c r="B204" s="16" t="s">
        <v>454</v>
      </c>
      <c r="C204" s="105" t="s">
        <v>455</v>
      </c>
      <c r="D204" s="107" t="s">
        <v>51</v>
      </c>
      <c r="E204" s="16">
        <v>155</v>
      </c>
      <c r="F204" s="19">
        <v>54872</v>
      </c>
      <c r="G204" s="17">
        <v>134</v>
      </c>
      <c r="H204" s="19">
        <v>43042</v>
      </c>
      <c r="I204" s="17">
        <v>157</v>
      </c>
      <c r="J204" s="19">
        <v>37385</v>
      </c>
      <c r="K204" s="17">
        <v>94</v>
      </c>
      <c r="L204" s="19">
        <v>28865</v>
      </c>
      <c r="N204" s="19"/>
      <c r="P204" s="3"/>
      <c r="Q204" s="27">
        <v>3</v>
      </c>
      <c r="R204" s="19">
        <v>62122</v>
      </c>
      <c r="S204" s="17">
        <v>7</v>
      </c>
      <c r="T204" s="19">
        <v>40807</v>
      </c>
      <c r="U204" s="17">
        <v>5</v>
      </c>
      <c r="V204" s="19">
        <v>31393</v>
      </c>
      <c r="W204" s="17">
        <v>8</v>
      </c>
      <c r="X204" s="19">
        <v>26031</v>
      </c>
      <c r="Z204" s="18"/>
      <c r="AB204" s="18"/>
    </row>
    <row r="205" spans="1:28" ht="12.75">
      <c r="A205" t="s">
        <v>449</v>
      </c>
      <c r="B205" s="16" t="s">
        <v>456</v>
      </c>
      <c r="C205" s="105" t="s">
        <v>457</v>
      </c>
      <c r="D205" s="107" t="s">
        <v>54</v>
      </c>
      <c r="E205" s="16">
        <v>92</v>
      </c>
      <c r="F205" s="19">
        <v>49721</v>
      </c>
      <c r="G205" s="17">
        <v>79</v>
      </c>
      <c r="H205" s="19">
        <v>41091</v>
      </c>
      <c r="I205" s="17">
        <v>116</v>
      </c>
      <c r="J205" s="19">
        <v>35992</v>
      </c>
      <c r="K205" s="17">
        <v>37</v>
      </c>
      <c r="L205" s="19">
        <v>24189</v>
      </c>
      <c r="N205" s="19"/>
      <c r="P205" s="3"/>
      <c r="Q205" s="27">
        <v>42</v>
      </c>
      <c r="R205" s="19">
        <v>64785</v>
      </c>
      <c r="S205" s="17">
        <v>12</v>
      </c>
      <c r="T205" s="19">
        <v>58633</v>
      </c>
      <c r="U205" s="17">
        <v>2</v>
      </c>
      <c r="V205" s="19">
        <v>47524</v>
      </c>
      <c r="W205" s="17">
        <v>1</v>
      </c>
      <c r="X205" s="19">
        <v>33105</v>
      </c>
      <c r="Z205" s="19"/>
      <c r="AB205" s="19"/>
    </row>
    <row r="206" spans="1:28" ht="12.75">
      <c r="A206" t="s">
        <v>449</v>
      </c>
      <c r="B206" s="16" t="s">
        <v>458</v>
      </c>
      <c r="C206" s="105" t="s">
        <v>459</v>
      </c>
      <c r="D206" s="107" t="s">
        <v>54</v>
      </c>
      <c r="E206" s="16">
        <v>79</v>
      </c>
      <c r="F206" s="19">
        <v>46842</v>
      </c>
      <c r="G206" s="17">
        <v>86</v>
      </c>
      <c r="H206" s="19">
        <v>37294</v>
      </c>
      <c r="I206" s="17">
        <v>86</v>
      </c>
      <c r="J206" s="19">
        <v>32165</v>
      </c>
      <c r="K206" s="17">
        <v>28</v>
      </c>
      <c r="L206" s="19">
        <v>25467</v>
      </c>
      <c r="N206" s="19"/>
      <c r="P206" s="3"/>
      <c r="Q206" s="27">
        <v>1</v>
      </c>
      <c r="R206" s="19">
        <v>65200</v>
      </c>
      <c r="S206" s="17">
        <v>2</v>
      </c>
      <c r="T206" s="19">
        <v>46375</v>
      </c>
      <c r="U206" s="17">
        <v>2</v>
      </c>
      <c r="V206" s="19">
        <v>36796</v>
      </c>
      <c r="W206" s="17">
        <v>3</v>
      </c>
      <c r="X206" s="19">
        <v>31532</v>
      </c>
      <c r="Z206" s="19"/>
      <c r="AB206" s="19"/>
    </row>
    <row r="207" spans="1:28" ht="12.75">
      <c r="A207" t="s">
        <v>449</v>
      </c>
      <c r="B207" s="16" t="s">
        <v>460</v>
      </c>
      <c r="C207" s="105" t="s">
        <v>461</v>
      </c>
      <c r="D207" s="107" t="s">
        <v>54</v>
      </c>
      <c r="E207" s="16">
        <v>51</v>
      </c>
      <c r="F207" s="19">
        <v>47031</v>
      </c>
      <c r="G207" s="17">
        <v>75</v>
      </c>
      <c r="H207" s="19">
        <v>38072</v>
      </c>
      <c r="I207" s="17">
        <v>142</v>
      </c>
      <c r="J207" s="19">
        <v>33554</v>
      </c>
      <c r="K207" s="17">
        <v>97</v>
      </c>
      <c r="L207" s="19">
        <v>24107</v>
      </c>
      <c r="N207" s="19"/>
      <c r="P207" s="3"/>
      <c r="Q207" s="27">
        <v>35</v>
      </c>
      <c r="R207" s="19">
        <v>63190</v>
      </c>
      <c r="S207" s="17">
        <v>29</v>
      </c>
      <c r="T207" s="19">
        <v>55334</v>
      </c>
      <c r="U207" s="17">
        <v>23</v>
      </c>
      <c r="V207" s="19">
        <v>43626</v>
      </c>
      <c r="W207" s="17">
        <v>11</v>
      </c>
      <c r="X207" s="19">
        <v>35065</v>
      </c>
      <c r="Z207" s="19"/>
      <c r="AB207" s="19"/>
    </row>
    <row r="208" spans="1:28" ht="12.75">
      <c r="A208" t="s">
        <v>449</v>
      </c>
      <c r="B208" s="16" t="s">
        <v>462</v>
      </c>
      <c r="C208" s="105" t="s">
        <v>463</v>
      </c>
      <c r="D208" s="107" t="s">
        <v>54</v>
      </c>
      <c r="E208" s="16">
        <v>104</v>
      </c>
      <c r="F208" s="19">
        <v>49355</v>
      </c>
      <c r="G208" s="17">
        <v>85</v>
      </c>
      <c r="H208" s="19">
        <v>42248</v>
      </c>
      <c r="I208" s="17">
        <v>186</v>
      </c>
      <c r="J208" s="19">
        <v>35146</v>
      </c>
      <c r="K208" s="17">
        <v>41</v>
      </c>
      <c r="L208" s="19">
        <v>27528</v>
      </c>
      <c r="N208" s="19"/>
      <c r="P208" s="3"/>
      <c r="Q208" s="27">
        <v>4</v>
      </c>
      <c r="R208" s="19">
        <v>63284</v>
      </c>
      <c r="S208" s="17">
        <v>5</v>
      </c>
      <c r="T208" s="19">
        <v>51779</v>
      </c>
      <c r="U208" s="17">
        <v>5</v>
      </c>
      <c r="V208" s="19">
        <v>43787</v>
      </c>
      <c r="W208" s="17">
        <v>4</v>
      </c>
      <c r="X208" s="19">
        <v>35367</v>
      </c>
      <c r="Z208" s="19"/>
      <c r="AB208" s="19"/>
    </row>
    <row r="209" spans="1:28" ht="12.75">
      <c r="A209" t="s">
        <v>449</v>
      </c>
      <c r="B209" s="16" t="s">
        <v>464</v>
      </c>
      <c r="C209" s="105" t="s">
        <v>465</v>
      </c>
      <c r="D209" s="107" t="s">
        <v>63</v>
      </c>
      <c r="E209" s="16">
        <v>28</v>
      </c>
      <c r="F209" s="19">
        <v>47918</v>
      </c>
      <c r="G209" s="17">
        <v>53</v>
      </c>
      <c r="H209" s="19">
        <v>40420</v>
      </c>
      <c r="I209" s="17">
        <v>115</v>
      </c>
      <c r="J209" s="19">
        <v>35329</v>
      </c>
      <c r="K209" s="17">
        <v>41</v>
      </c>
      <c r="L209" s="19">
        <v>28050</v>
      </c>
      <c r="N209" s="19"/>
      <c r="P209" s="3"/>
      <c r="Q209" s="27">
        <v>18</v>
      </c>
      <c r="R209" s="19">
        <v>62076</v>
      </c>
      <c r="S209" s="17">
        <v>9</v>
      </c>
      <c r="T209" s="19">
        <v>55495</v>
      </c>
      <c r="U209" s="17">
        <v>12</v>
      </c>
      <c r="V209" s="19">
        <v>46607</v>
      </c>
      <c r="W209" s="17">
        <v>5</v>
      </c>
      <c r="X209" s="19">
        <v>32487</v>
      </c>
      <c r="Z209" s="19"/>
      <c r="AB209" s="19"/>
    </row>
    <row r="210" spans="1:28" ht="12.75">
      <c r="A210" t="s">
        <v>449</v>
      </c>
      <c r="B210" s="16" t="s">
        <v>466</v>
      </c>
      <c r="C210" s="105" t="s">
        <v>467</v>
      </c>
      <c r="D210" s="107" t="s">
        <v>63</v>
      </c>
      <c r="E210" s="16">
        <v>47</v>
      </c>
      <c r="F210" s="19">
        <v>45500</v>
      </c>
      <c r="G210" s="17">
        <v>56</v>
      </c>
      <c r="H210" s="19">
        <v>39183</v>
      </c>
      <c r="I210" s="17">
        <v>110</v>
      </c>
      <c r="J210" s="19">
        <v>32811</v>
      </c>
      <c r="K210" s="17">
        <v>23</v>
      </c>
      <c r="L210" s="19">
        <v>27119</v>
      </c>
      <c r="N210" s="19"/>
      <c r="P210" s="3"/>
      <c r="Q210" s="27">
        <v>7</v>
      </c>
      <c r="R210" s="19">
        <v>62607</v>
      </c>
      <c r="S210" s="17">
        <v>5</v>
      </c>
      <c r="T210" s="19">
        <v>54174</v>
      </c>
      <c r="U210" s="17">
        <v>6</v>
      </c>
      <c r="V210" s="19">
        <v>42840</v>
      </c>
      <c r="W210" s="17">
        <v>7</v>
      </c>
      <c r="X210" s="19">
        <v>32606</v>
      </c>
      <c r="Z210" s="19"/>
      <c r="AB210" s="19"/>
    </row>
    <row r="211" spans="1:28" ht="12.75">
      <c r="A211" t="s">
        <v>449</v>
      </c>
      <c r="B211" s="16" t="s">
        <v>468</v>
      </c>
      <c r="C211" s="105" t="s">
        <v>469</v>
      </c>
      <c r="D211" s="107" t="s">
        <v>63</v>
      </c>
      <c r="E211" s="16">
        <v>75</v>
      </c>
      <c r="F211" s="19">
        <v>50234</v>
      </c>
      <c r="G211" s="17">
        <v>86</v>
      </c>
      <c r="H211" s="19">
        <v>41896</v>
      </c>
      <c r="I211" s="17">
        <v>159</v>
      </c>
      <c r="J211" s="19">
        <v>34453</v>
      </c>
      <c r="K211" s="17">
        <v>111</v>
      </c>
      <c r="L211" s="19">
        <v>26077</v>
      </c>
      <c r="N211" s="19"/>
      <c r="P211" s="3"/>
      <c r="Q211" s="27">
        <v>1</v>
      </c>
      <c r="R211" s="19">
        <v>65202</v>
      </c>
      <c r="S211" s="17">
        <v>0</v>
      </c>
      <c r="T211" s="19">
        <v>0</v>
      </c>
      <c r="U211" s="17">
        <v>0</v>
      </c>
      <c r="V211" s="19">
        <v>0</v>
      </c>
      <c r="W211" s="17">
        <v>0</v>
      </c>
      <c r="X211" s="19">
        <v>0</v>
      </c>
      <c r="Z211" s="19"/>
      <c r="AB211" s="19"/>
    </row>
    <row r="212" spans="1:28" ht="12.75">
      <c r="A212" t="s">
        <v>449</v>
      </c>
      <c r="B212" s="16" t="s">
        <v>470</v>
      </c>
      <c r="C212" s="105" t="s">
        <v>471</v>
      </c>
      <c r="D212" s="107" t="s">
        <v>72</v>
      </c>
      <c r="E212" s="16">
        <v>56</v>
      </c>
      <c r="F212" s="19">
        <v>45974</v>
      </c>
      <c r="G212" s="17">
        <v>35</v>
      </c>
      <c r="H212" s="19">
        <v>38874</v>
      </c>
      <c r="I212" s="17">
        <v>39</v>
      </c>
      <c r="J212" s="19">
        <v>33898</v>
      </c>
      <c r="K212" s="17">
        <v>11</v>
      </c>
      <c r="L212" s="19">
        <v>24984</v>
      </c>
      <c r="N212" s="19"/>
      <c r="P212" s="3"/>
      <c r="Q212" s="27">
        <v>0</v>
      </c>
      <c r="R212" s="19">
        <v>0</v>
      </c>
      <c r="S212" s="17">
        <v>1</v>
      </c>
      <c r="T212" s="19">
        <v>66882</v>
      </c>
      <c r="U212" s="17">
        <v>0</v>
      </c>
      <c r="V212" s="19">
        <v>0</v>
      </c>
      <c r="W212" s="17">
        <v>3</v>
      </c>
      <c r="X212" s="19">
        <v>33475</v>
      </c>
      <c r="Z212" s="19"/>
      <c r="AB212" s="19"/>
    </row>
    <row r="213" spans="1:28" ht="12.75">
      <c r="A213" t="s">
        <v>449</v>
      </c>
      <c r="B213" s="16" t="s">
        <v>472</v>
      </c>
      <c r="C213" s="105" t="s">
        <v>473</v>
      </c>
      <c r="D213" s="107" t="s">
        <v>72</v>
      </c>
      <c r="E213" s="16">
        <v>63</v>
      </c>
      <c r="F213" s="19">
        <v>46089</v>
      </c>
      <c r="G213" s="17">
        <v>54</v>
      </c>
      <c r="H213" s="19">
        <v>38385</v>
      </c>
      <c r="I213" s="17">
        <v>76</v>
      </c>
      <c r="J213" s="19">
        <v>33938</v>
      </c>
      <c r="K213" s="17">
        <v>43</v>
      </c>
      <c r="L213" s="19">
        <v>26675</v>
      </c>
      <c r="M213" s="17">
        <v>19</v>
      </c>
      <c r="N213" s="19">
        <v>18178</v>
      </c>
      <c r="P213" s="3"/>
      <c r="Q213" s="27">
        <v>3</v>
      </c>
      <c r="R213" s="19">
        <v>57800</v>
      </c>
      <c r="S213" s="17">
        <v>6</v>
      </c>
      <c r="T213" s="19">
        <v>47527</v>
      </c>
      <c r="U213" s="17">
        <v>9</v>
      </c>
      <c r="V213" s="19">
        <v>38143</v>
      </c>
      <c r="W213" s="17">
        <v>6</v>
      </c>
      <c r="X213" s="19">
        <v>33078</v>
      </c>
      <c r="Y213" s="17">
        <v>1</v>
      </c>
      <c r="Z213" s="19">
        <v>30917</v>
      </c>
      <c r="AB213" s="19"/>
    </row>
    <row r="214" spans="1:28" ht="12.75">
      <c r="A214" t="s">
        <v>449</v>
      </c>
      <c r="B214" s="16" t="s">
        <v>474</v>
      </c>
      <c r="C214" s="105" t="s">
        <v>475</v>
      </c>
      <c r="D214" s="107" t="s">
        <v>72</v>
      </c>
      <c r="E214" s="17">
        <v>16</v>
      </c>
      <c r="F214" s="19">
        <v>44094</v>
      </c>
      <c r="G214" s="17">
        <v>19</v>
      </c>
      <c r="H214" s="19">
        <v>37447</v>
      </c>
      <c r="I214" s="17">
        <v>56</v>
      </c>
      <c r="J214" s="19">
        <v>31454</v>
      </c>
      <c r="K214" s="17">
        <v>6</v>
      </c>
      <c r="L214" s="19">
        <v>29936</v>
      </c>
      <c r="N214" s="19"/>
      <c r="P214" s="3"/>
      <c r="Q214" s="27">
        <v>4</v>
      </c>
      <c r="R214" s="19">
        <v>49978</v>
      </c>
      <c r="S214" s="17">
        <v>8</v>
      </c>
      <c r="T214" s="19">
        <v>49418</v>
      </c>
      <c r="U214" s="17">
        <v>10</v>
      </c>
      <c r="V214" s="19">
        <v>34660</v>
      </c>
      <c r="W214" s="17">
        <v>4</v>
      </c>
      <c r="X214" s="19">
        <v>36590</v>
      </c>
      <c r="Z214" s="19"/>
      <c r="AB214" s="19"/>
    </row>
    <row r="215" spans="1:28" ht="12.75">
      <c r="A215" t="s">
        <v>449</v>
      </c>
      <c r="B215" s="16" t="s">
        <v>476</v>
      </c>
      <c r="C215" s="105" t="s">
        <v>477</v>
      </c>
      <c r="D215" s="107" t="s">
        <v>84</v>
      </c>
      <c r="F215" s="19"/>
      <c r="H215" s="19"/>
      <c r="J215" s="19"/>
      <c r="L215" s="19"/>
      <c r="N215" s="19"/>
      <c r="P215" s="3"/>
      <c r="Q215" s="27"/>
      <c r="R215" s="19"/>
      <c r="T215" s="19"/>
      <c r="V215" s="19"/>
      <c r="X215" s="19"/>
      <c r="Z215" s="19"/>
      <c r="AB215" s="19"/>
    </row>
    <row r="216" spans="1:28" ht="12.75">
      <c r="A216" t="s">
        <v>449</v>
      </c>
      <c r="B216" s="16" t="s">
        <v>478</v>
      </c>
      <c r="C216" s="105" t="s">
        <v>479</v>
      </c>
      <c r="D216" s="107" t="s">
        <v>84</v>
      </c>
      <c r="E216" s="17">
        <f>15+17</f>
        <v>32</v>
      </c>
      <c r="F216" s="19">
        <f>SUM(648815+733991)/32</f>
        <v>43212.6875</v>
      </c>
      <c r="G216" s="17">
        <f>35+45</f>
        <v>80</v>
      </c>
      <c r="H216" s="19">
        <f>SUM(1271118+1735758)/80</f>
        <v>37585.95</v>
      </c>
      <c r="I216" s="17">
        <f>37+46</f>
        <v>83</v>
      </c>
      <c r="J216" s="19">
        <f>SUM(1142080+1453505)/I216</f>
        <v>31272.10843373494</v>
      </c>
      <c r="K216" s="17">
        <f>35+74</f>
        <v>109</v>
      </c>
      <c r="L216" s="19">
        <f>SUM(919246+2069039)/K216</f>
        <v>27415.45871559633</v>
      </c>
      <c r="M216" s="17">
        <v>0</v>
      </c>
      <c r="N216" s="19">
        <v>0</v>
      </c>
      <c r="O216" s="17">
        <f>122+182</f>
        <v>304</v>
      </c>
      <c r="P216" s="17">
        <f>SUM(3981259+9973552/O216)</f>
        <v>4014066.736842105</v>
      </c>
      <c r="Q216" s="27">
        <v>3</v>
      </c>
      <c r="R216" s="19">
        <f>55350+104073</f>
        <v>159423</v>
      </c>
      <c r="S216" s="17">
        <v>17</v>
      </c>
      <c r="T216" s="19">
        <v>43410</v>
      </c>
      <c r="U216" s="17">
        <v>6</v>
      </c>
      <c r="V216" s="19">
        <v>39182</v>
      </c>
      <c r="W216" s="17">
        <v>8</v>
      </c>
      <c r="X216" s="19">
        <v>30884</v>
      </c>
      <c r="Y216" s="17">
        <v>0</v>
      </c>
      <c r="Z216" s="19">
        <v>0</v>
      </c>
      <c r="AA216" s="17">
        <f>0</f>
        <v>0</v>
      </c>
      <c r="AB216" s="19">
        <v>0</v>
      </c>
    </row>
    <row r="217" spans="1:28" ht="12.75">
      <c r="A217" t="s">
        <v>449</v>
      </c>
      <c r="B217" s="16" t="s">
        <v>480</v>
      </c>
      <c r="C217" s="105" t="s">
        <v>481</v>
      </c>
      <c r="D217" s="107" t="s">
        <v>84</v>
      </c>
      <c r="E217" s="17">
        <v>16</v>
      </c>
      <c r="F217" s="19">
        <v>36859</v>
      </c>
      <c r="G217" s="17">
        <v>28</v>
      </c>
      <c r="H217" s="19">
        <v>33143</v>
      </c>
      <c r="I217" s="17">
        <v>14</v>
      </c>
      <c r="J217" s="19">
        <v>27772</v>
      </c>
      <c r="K217" s="17">
        <v>9</v>
      </c>
      <c r="L217" s="19">
        <v>24701</v>
      </c>
      <c r="N217" s="19"/>
      <c r="P217" s="3"/>
      <c r="Q217" s="27">
        <v>0</v>
      </c>
      <c r="R217" s="19">
        <v>0</v>
      </c>
      <c r="S217" s="17">
        <v>1</v>
      </c>
      <c r="T217" s="19">
        <v>45398</v>
      </c>
      <c r="U217" s="17">
        <v>0</v>
      </c>
      <c r="V217" s="19">
        <v>0</v>
      </c>
      <c r="W217" s="17">
        <v>0</v>
      </c>
      <c r="X217" s="19">
        <v>0</v>
      </c>
      <c r="Z217" s="19"/>
      <c r="AB217" s="19"/>
    </row>
    <row r="218" spans="1:28" ht="12.75">
      <c r="A218" t="s">
        <v>449</v>
      </c>
      <c r="B218" s="16" t="s">
        <v>482</v>
      </c>
      <c r="C218" s="105" t="s">
        <v>483</v>
      </c>
      <c r="D218" s="107" t="s">
        <v>84</v>
      </c>
      <c r="E218" s="17">
        <v>7</v>
      </c>
      <c r="F218" s="19">
        <v>39837</v>
      </c>
      <c r="G218" s="17">
        <v>13</v>
      </c>
      <c r="H218" s="19">
        <v>34341</v>
      </c>
      <c r="I218" s="17">
        <v>22</v>
      </c>
      <c r="J218" s="19">
        <v>30728</v>
      </c>
      <c r="K218" s="17">
        <v>14</v>
      </c>
      <c r="L218" s="19">
        <v>27509</v>
      </c>
      <c r="N218" s="19"/>
      <c r="P218" s="3"/>
      <c r="Q218" s="27">
        <v>0</v>
      </c>
      <c r="R218" s="19">
        <v>0</v>
      </c>
      <c r="S218" s="17">
        <v>5</v>
      </c>
      <c r="T218" s="19">
        <v>49719</v>
      </c>
      <c r="U218" s="17">
        <v>3</v>
      </c>
      <c r="V218" s="19">
        <v>42541</v>
      </c>
      <c r="W218" s="17">
        <v>1</v>
      </c>
      <c r="X218" s="19">
        <v>39785</v>
      </c>
      <c r="Z218" s="19"/>
      <c r="AB218" s="19"/>
    </row>
    <row r="219" spans="1:28" ht="12.75">
      <c r="A219" t="s">
        <v>449</v>
      </c>
      <c r="B219" s="16" t="s">
        <v>484</v>
      </c>
      <c r="C219" s="105" t="s">
        <v>485</v>
      </c>
      <c r="D219" s="107" t="s">
        <v>84</v>
      </c>
      <c r="E219" s="17">
        <v>0</v>
      </c>
      <c r="F219" s="19">
        <v>0</v>
      </c>
      <c r="G219" s="17">
        <v>8</v>
      </c>
      <c r="H219" s="19">
        <v>31429</v>
      </c>
      <c r="I219" s="17">
        <v>13</v>
      </c>
      <c r="J219" s="19">
        <v>31349</v>
      </c>
      <c r="K219" s="17">
        <v>22</v>
      </c>
      <c r="L219" s="19">
        <v>24484</v>
      </c>
      <c r="N219" s="19"/>
      <c r="P219" s="3"/>
      <c r="Q219" s="27">
        <v>0</v>
      </c>
      <c r="R219" s="19">
        <v>0</v>
      </c>
      <c r="S219" s="17">
        <v>1</v>
      </c>
      <c r="T219" s="19">
        <v>54500</v>
      </c>
      <c r="U219" s="17">
        <v>2</v>
      </c>
      <c r="V219" s="19">
        <v>44250</v>
      </c>
      <c r="W219" s="17">
        <v>0</v>
      </c>
      <c r="X219" s="19">
        <v>0</v>
      </c>
      <c r="Z219" s="19"/>
      <c r="AB219" s="19"/>
    </row>
    <row r="220" spans="1:28" ht="12.75">
      <c r="A220" t="s">
        <v>449</v>
      </c>
      <c r="B220" s="16" t="s">
        <v>486</v>
      </c>
      <c r="C220" s="105" t="s">
        <v>487</v>
      </c>
      <c r="D220" s="107" t="s">
        <v>84</v>
      </c>
      <c r="E220" s="17">
        <v>1</v>
      </c>
      <c r="F220" s="19">
        <v>38550</v>
      </c>
      <c r="G220" s="17">
        <v>8</v>
      </c>
      <c r="H220" s="19">
        <v>33393</v>
      </c>
      <c r="I220" s="17">
        <v>11</v>
      </c>
      <c r="J220" s="19">
        <v>34370</v>
      </c>
      <c r="K220" s="17">
        <v>16</v>
      </c>
      <c r="L220" s="19">
        <v>26028</v>
      </c>
      <c r="N220" s="19"/>
      <c r="Q220" s="27">
        <v>0</v>
      </c>
      <c r="R220" s="19">
        <v>0</v>
      </c>
      <c r="S220" s="17">
        <v>0</v>
      </c>
      <c r="T220" s="19">
        <v>0</v>
      </c>
      <c r="U220" s="17">
        <v>1</v>
      </c>
      <c r="V220" s="19">
        <v>38000</v>
      </c>
      <c r="W220" s="17">
        <v>11</v>
      </c>
      <c r="X220" s="19">
        <v>36747</v>
      </c>
      <c r="Z220" s="19"/>
      <c r="AB220" s="19"/>
    </row>
    <row r="221" spans="1:28" ht="12.75">
      <c r="A221" t="s">
        <v>449</v>
      </c>
      <c r="B221" t="s">
        <v>488</v>
      </c>
      <c r="C221" s="16"/>
      <c r="D221" s="106" t="s">
        <v>129</v>
      </c>
      <c r="E221" s="17"/>
      <c r="F221" s="19"/>
      <c r="G221" s="17"/>
      <c r="H221" s="19"/>
      <c r="I221" s="17"/>
      <c r="J221" s="19"/>
      <c r="K221" s="17"/>
      <c r="L221" s="19"/>
      <c r="N221" s="19"/>
      <c r="O221">
        <v>18</v>
      </c>
      <c r="P221">
        <v>34446</v>
      </c>
      <c r="Q221" s="27"/>
      <c r="R221" s="19"/>
      <c r="S221" s="17"/>
      <c r="T221" s="19"/>
      <c r="U221" s="17"/>
      <c r="V221" s="19"/>
      <c r="W221" s="17"/>
      <c r="X221" s="19"/>
      <c r="Z221" s="19"/>
      <c r="AB221" s="19"/>
    </row>
    <row r="222" spans="1:28" ht="12.75">
      <c r="A222" t="s">
        <v>449</v>
      </c>
      <c r="B222" t="s">
        <v>489</v>
      </c>
      <c r="C222" s="108" t="s">
        <v>490</v>
      </c>
      <c r="D222" s="106" t="s">
        <v>129</v>
      </c>
      <c r="E222" s="17"/>
      <c r="F222" s="19"/>
      <c r="G222" s="17"/>
      <c r="H222" s="19"/>
      <c r="I222" s="17"/>
      <c r="J222" s="19"/>
      <c r="K222" s="17"/>
      <c r="L222" s="19"/>
      <c r="N222" s="19"/>
      <c r="O222">
        <v>25</v>
      </c>
      <c r="P222">
        <v>31956</v>
      </c>
      <c r="Q222" s="27"/>
      <c r="R222" s="19"/>
      <c r="S222" s="17"/>
      <c r="T222" s="19"/>
      <c r="U222" s="17"/>
      <c r="V222" s="19"/>
      <c r="W222" s="17"/>
      <c r="X222" s="19"/>
      <c r="Z222" s="19"/>
      <c r="AB222" s="19"/>
    </row>
    <row r="223" spans="1:28" ht="12.75">
      <c r="A223" t="s">
        <v>449</v>
      </c>
      <c r="B223" t="s">
        <v>491</v>
      </c>
      <c r="C223" s="108" t="s">
        <v>492</v>
      </c>
      <c r="D223" s="106" t="s">
        <v>129</v>
      </c>
      <c r="E223" s="17"/>
      <c r="F223" s="19"/>
      <c r="G223" s="17"/>
      <c r="H223" s="19"/>
      <c r="I223" s="17"/>
      <c r="J223" s="19"/>
      <c r="K223" s="17"/>
      <c r="L223" s="19"/>
      <c r="N223" s="19"/>
      <c r="O223">
        <v>12</v>
      </c>
      <c r="P223">
        <v>29721</v>
      </c>
      <c r="Q223" s="27"/>
      <c r="R223" s="19"/>
      <c r="S223" s="17"/>
      <c r="T223" s="19"/>
      <c r="U223" s="17"/>
      <c r="V223" s="19"/>
      <c r="W223" s="17"/>
      <c r="X223" s="19"/>
      <c r="Z223" s="19"/>
      <c r="AB223" s="19"/>
    </row>
    <row r="224" spans="1:28" ht="12.75">
      <c r="A224" t="s">
        <v>449</v>
      </c>
      <c r="B224" t="s">
        <v>493</v>
      </c>
      <c r="C224" s="108" t="s">
        <v>494</v>
      </c>
      <c r="D224" s="106" t="s">
        <v>129</v>
      </c>
      <c r="E224" s="17"/>
      <c r="F224" s="19"/>
      <c r="G224" s="17"/>
      <c r="H224" s="19"/>
      <c r="I224" s="17"/>
      <c r="J224" s="19"/>
      <c r="K224" s="17"/>
      <c r="L224" s="19"/>
      <c r="N224" s="19"/>
      <c r="O224">
        <v>20</v>
      </c>
      <c r="P224">
        <v>30414</v>
      </c>
      <c r="Q224" s="27"/>
      <c r="R224" s="19"/>
      <c r="S224" s="17"/>
      <c r="T224" s="19"/>
      <c r="U224" s="17"/>
      <c r="V224" s="19"/>
      <c r="W224" s="17"/>
      <c r="X224" s="19"/>
      <c r="Z224" s="19"/>
      <c r="AB224" s="19"/>
    </row>
    <row r="225" spans="1:28" ht="12.75">
      <c r="A225" t="s">
        <v>449</v>
      </c>
      <c r="B225" t="s">
        <v>495</v>
      </c>
      <c r="C225" s="108" t="s">
        <v>496</v>
      </c>
      <c r="D225" s="106" t="s">
        <v>129</v>
      </c>
      <c r="E225" s="17"/>
      <c r="F225" s="19"/>
      <c r="G225" s="17"/>
      <c r="H225" s="19"/>
      <c r="I225" s="17"/>
      <c r="J225" s="19"/>
      <c r="K225" s="17"/>
      <c r="L225" s="19"/>
      <c r="N225" s="19"/>
      <c r="O225">
        <v>15</v>
      </c>
      <c r="P225">
        <v>32172</v>
      </c>
      <c r="Q225" s="27"/>
      <c r="R225" s="19"/>
      <c r="S225" s="17"/>
      <c r="T225" s="19"/>
      <c r="U225" s="17"/>
      <c r="V225" s="19"/>
      <c r="W225" s="17"/>
      <c r="X225" s="19"/>
      <c r="Z225" s="19"/>
      <c r="AB225" s="19"/>
    </row>
    <row r="226" spans="1:28" ht="12.75">
      <c r="A226" t="s">
        <v>449</v>
      </c>
      <c r="B226" t="s">
        <v>497</v>
      </c>
      <c r="C226" s="108" t="s">
        <v>498</v>
      </c>
      <c r="D226" s="106" t="s">
        <v>129</v>
      </c>
      <c r="E226" s="17"/>
      <c r="F226" s="19"/>
      <c r="G226" s="17"/>
      <c r="H226" s="19"/>
      <c r="I226" s="17"/>
      <c r="J226" s="19"/>
      <c r="K226" s="17"/>
      <c r="L226" s="19"/>
      <c r="N226" s="19"/>
      <c r="O226">
        <v>37</v>
      </c>
      <c r="P226">
        <v>33378</v>
      </c>
      <c r="Q226" s="27"/>
      <c r="R226" s="19"/>
      <c r="S226" s="17"/>
      <c r="T226" s="19"/>
      <c r="U226" s="17"/>
      <c r="V226" s="19"/>
      <c r="W226" s="17"/>
      <c r="X226" s="19"/>
      <c r="Z226" s="19"/>
      <c r="AB226" s="19"/>
    </row>
    <row r="227" spans="1:28" ht="12.75">
      <c r="A227" t="s">
        <v>449</v>
      </c>
      <c r="B227" t="s">
        <v>499</v>
      </c>
      <c r="C227" s="108" t="s">
        <v>500</v>
      </c>
      <c r="D227" s="106" t="s">
        <v>129</v>
      </c>
      <c r="E227" s="17"/>
      <c r="F227" s="19"/>
      <c r="G227" s="17"/>
      <c r="H227" s="19"/>
      <c r="I227" s="17"/>
      <c r="J227" s="19"/>
      <c r="K227" s="17"/>
      <c r="L227" s="19"/>
      <c r="N227" s="19"/>
      <c r="O227">
        <v>11</v>
      </c>
      <c r="P227">
        <v>35149</v>
      </c>
      <c r="Q227" s="27"/>
      <c r="R227" s="19"/>
      <c r="S227" s="17"/>
      <c r="T227" s="19"/>
      <c r="U227" s="17"/>
      <c r="V227" s="19"/>
      <c r="W227" s="17"/>
      <c r="X227" s="19"/>
      <c r="Z227" s="19"/>
      <c r="AB227" s="19"/>
    </row>
    <row r="228" spans="1:28" ht="12.75">
      <c r="A228" t="s">
        <v>449</v>
      </c>
      <c r="B228" t="s">
        <v>501</v>
      </c>
      <c r="C228" s="108" t="s">
        <v>502</v>
      </c>
      <c r="D228" s="106" t="s">
        <v>129</v>
      </c>
      <c r="E228" s="17"/>
      <c r="F228" s="19"/>
      <c r="G228" s="17"/>
      <c r="H228" s="19"/>
      <c r="I228" s="17"/>
      <c r="J228" s="19"/>
      <c r="K228" s="17"/>
      <c r="L228" s="19"/>
      <c r="N228" s="19"/>
      <c r="O228">
        <v>8</v>
      </c>
      <c r="P228">
        <v>31947</v>
      </c>
      <c r="Q228" s="27"/>
      <c r="R228" s="19"/>
      <c r="S228" s="17"/>
      <c r="T228" s="19"/>
      <c r="U228" s="17"/>
      <c r="V228" s="19"/>
      <c r="W228" s="17"/>
      <c r="X228" s="19"/>
      <c r="Z228" s="19"/>
      <c r="AB228" s="19"/>
    </row>
    <row r="229" spans="1:28" ht="12.75">
      <c r="A229" t="s">
        <v>449</v>
      </c>
      <c r="B229" t="s">
        <v>503</v>
      </c>
      <c r="C229" s="16"/>
      <c r="D229" s="106" t="s">
        <v>129</v>
      </c>
      <c r="E229" s="17"/>
      <c r="F229" s="19"/>
      <c r="G229" s="17"/>
      <c r="H229" s="19"/>
      <c r="I229" s="17"/>
      <c r="J229" s="19"/>
      <c r="K229" s="17"/>
      <c r="L229" s="19"/>
      <c r="N229" s="19"/>
      <c r="O229">
        <v>10</v>
      </c>
      <c r="P229">
        <v>30742</v>
      </c>
      <c r="Q229" s="27"/>
      <c r="R229" s="19"/>
      <c r="S229" s="17"/>
      <c r="T229" s="19"/>
      <c r="U229" s="17"/>
      <c r="V229" s="19"/>
      <c r="W229" s="17"/>
      <c r="X229" s="19"/>
      <c r="Z229" s="19"/>
      <c r="AB229" s="19"/>
    </row>
    <row r="230" spans="1:28" ht="12.75">
      <c r="A230" t="s">
        <v>449</v>
      </c>
      <c r="B230" t="s">
        <v>504</v>
      </c>
      <c r="C230" s="108" t="s">
        <v>505</v>
      </c>
      <c r="D230" s="106" t="s">
        <v>129</v>
      </c>
      <c r="E230" s="17"/>
      <c r="F230" s="19"/>
      <c r="G230" s="17"/>
      <c r="H230" s="19"/>
      <c r="I230" s="17"/>
      <c r="J230" s="19"/>
      <c r="K230" s="17"/>
      <c r="L230" s="19"/>
      <c r="N230" s="19"/>
      <c r="O230">
        <v>29</v>
      </c>
      <c r="P230">
        <v>36289</v>
      </c>
      <c r="Q230" s="27"/>
      <c r="R230" s="19"/>
      <c r="S230" s="17"/>
      <c r="T230" s="19"/>
      <c r="U230" s="17"/>
      <c r="V230" s="19"/>
      <c r="W230" s="17"/>
      <c r="X230" s="19"/>
      <c r="Z230" s="19"/>
      <c r="AB230" s="19"/>
    </row>
    <row r="231" spans="1:28" ht="12.75">
      <c r="A231" t="s">
        <v>449</v>
      </c>
      <c r="B231" t="s">
        <v>506</v>
      </c>
      <c r="C231" s="108" t="s">
        <v>507</v>
      </c>
      <c r="D231" s="106" t="s">
        <v>129</v>
      </c>
      <c r="E231" s="17"/>
      <c r="F231" s="19"/>
      <c r="G231" s="17"/>
      <c r="H231" s="19"/>
      <c r="I231" s="17"/>
      <c r="J231" s="19"/>
      <c r="K231" s="17"/>
      <c r="L231" s="19"/>
      <c r="N231" s="19"/>
      <c r="O231">
        <v>14</v>
      </c>
      <c r="P231">
        <v>35815</v>
      </c>
      <c r="Q231" s="27"/>
      <c r="R231" s="19"/>
      <c r="S231" s="17"/>
      <c r="T231" s="19"/>
      <c r="U231" s="17"/>
      <c r="V231" s="19"/>
      <c r="W231" s="17"/>
      <c r="X231" s="19"/>
      <c r="Z231" s="19"/>
      <c r="AB231" s="19"/>
    </row>
    <row r="232" spans="1:28" ht="12.75">
      <c r="A232" t="s">
        <v>449</v>
      </c>
      <c r="B232" t="s">
        <v>508</v>
      </c>
      <c r="C232" s="108" t="s">
        <v>509</v>
      </c>
      <c r="D232" s="106" t="s">
        <v>129</v>
      </c>
      <c r="E232" s="17"/>
      <c r="F232" s="19"/>
      <c r="G232" s="17"/>
      <c r="H232" s="19"/>
      <c r="I232" s="17"/>
      <c r="J232" s="19"/>
      <c r="K232" s="17"/>
      <c r="L232" s="19"/>
      <c r="N232" s="19"/>
      <c r="O232">
        <v>7</v>
      </c>
      <c r="P232">
        <v>32601</v>
      </c>
      <c r="Q232" s="27"/>
      <c r="R232" s="19"/>
      <c r="S232" s="17"/>
      <c r="T232" s="19"/>
      <c r="U232" s="17"/>
      <c r="V232" s="19"/>
      <c r="W232" s="17"/>
      <c r="X232" s="19"/>
      <c r="Z232" s="19"/>
      <c r="AB232" s="19"/>
    </row>
    <row r="233" spans="1:28" ht="12.75">
      <c r="A233" t="s">
        <v>449</v>
      </c>
      <c r="B233" t="s">
        <v>510</v>
      </c>
      <c r="C233" s="108" t="s">
        <v>511</v>
      </c>
      <c r="D233" s="106" t="s">
        <v>129</v>
      </c>
      <c r="E233" s="17"/>
      <c r="F233" s="19"/>
      <c r="G233" s="17"/>
      <c r="H233" s="19"/>
      <c r="I233" s="17"/>
      <c r="J233" s="19"/>
      <c r="K233" s="17"/>
      <c r="L233" s="19"/>
      <c r="N233" s="19"/>
      <c r="O233">
        <v>11</v>
      </c>
      <c r="P233">
        <v>32721</v>
      </c>
      <c r="Q233" s="27"/>
      <c r="R233" s="19"/>
      <c r="S233" s="17"/>
      <c r="T233" s="19"/>
      <c r="U233" s="17"/>
      <c r="V233" s="19"/>
      <c r="W233" s="17"/>
      <c r="X233" s="19"/>
      <c r="Z233" s="19"/>
      <c r="AB233" s="19"/>
    </row>
    <row r="234" spans="1:28" ht="12.75">
      <c r="A234" t="s">
        <v>449</v>
      </c>
      <c r="B234" t="s">
        <v>512</v>
      </c>
      <c r="C234" s="108" t="s">
        <v>513</v>
      </c>
      <c r="D234" s="106" t="s">
        <v>129</v>
      </c>
      <c r="E234" s="17"/>
      <c r="F234" s="19"/>
      <c r="G234" s="17"/>
      <c r="H234" s="19"/>
      <c r="I234" s="17"/>
      <c r="J234" s="19"/>
      <c r="K234" s="17"/>
      <c r="L234" s="19"/>
      <c r="N234" s="19"/>
      <c r="O234">
        <v>16</v>
      </c>
      <c r="P234">
        <v>32039</v>
      </c>
      <c r="Q234" s="27"/>
      <c r="R234" s="19"/>
      <c r="S234" s="17"/>
      <c r="T234" s="19"/>
      <c r="U234" s="17"/>
      <c r="V234" s="19"/>
      <c r="W234" s="17"/>
      <c r="X234" s="19"/>
      <c r="Z234" s="19"/>
      <c r="AB234" s="19"/>
    </row>
    <row r="235" spans="1:28" ht="12.75">
      <c r="A235" t="s">
        <v>449</v>
      </c>
      <c r="B235" t="s">
        <v>514</v>
      </c>
      <c r="C235" s="108" t="s">
        <v>515</v>
      </c>
      <c r="D235" s="106" t="s">
        <v>129</v>
      </c>
      <c r="E235" s="17"/>
      <c r="F235" s="19"/>
      <c r="G235" s="17"/>
      <c r="H235" s="19"/>
      <c r="I235" s="17"/>
      <c r="J235" s="19"/>
      <c r="K235" s="17"/>
      <c r="L235" s="19"/>
      <c r="N235" s="19"/>
      <c r="O235">
        <v>12</v>
      </c>
      <c r="P235">
        <v>33796</v>
      </c>
      <c r="Q235" s="27"/>
      <c r="R235" s="19"/>
      <c r="S235" s="17"/>
      <c r="T235" s="19"/>
      <c r="U235" s="17"/>
      <c r="V235" s="19"/>
      <c r="W235" s="17"/>
      <c r="X235" s="19"/>
      <c r="Z235" s="19"/>
      <c r="AB235" s="19"/>
    </row>
    <row r="236" spans="1:28" ht="12.75">
      <c r="A236" t="s">
        <v>449</v>
      </c>
      <c r="B236" t="s">
        <v>516</v>
      </c>
      <c r="C236" s="108" t="s">
        <v>517</v>
      </c>
      <c r="D236" s="106" t="s">
        <v>129</v>
      </c>
      <c r="E236" s="17"/>
      <c r="F236" s="19"/>
      <c r="G236" s="17"/>
      <c r="H236" s="19"/>
      <c r="I236" s="17"/>
      <c r="J236" s="19"/>
      <c r="K236" s="17"/>
      <c r="L236" s="19"/>
      <c r="N236" s="19"/>
      <c r="O236">
        <v>26</v>
      </c>
      <c r="P236">
        <v>35078</v>
      </c>
      <c r="Q236" s="27"/>
      <c r="R236" s="19"/>
      <c r="S236" s="17"/>
      <c r="T236" s="19"/>
      <c r="U236" s="17"/>
      <c r="V236" s="19"/>
      <c r="W236" s="17"/>
      <c r="X236" s="19"/>
      <c r="Z236" s="19"/>
      <c r="AB236" s="19"/>
    </row>
    <row r="237" spans="1:28" ht="12.75">
      <c r="A237" t="s">
        <v>449</v>
      </c>
      <c r="B237" t="s">
        <v>518</v>
      </c>
      <c r="C237" s="108" t="s">
        <v>519</v>
      </c>
      <c r="D237" s="106" t="s">
        <v>129</v>
      </c>
      <c r="E237" s="17"/>
      <c r="F237" s="19"/>
      <c r="G237" s="17"/>
      <c r="H237" s="19"/>
      <c r="I237" s="17"/>
      <c r="J237" s="19"/>
      <c r="K237" s="17"/>
      <c r="L237" s="19"/>
      <c r="N237" s="19"/>
      <c r="O237">
        <v>42</v>
      </c>
      <c r="P237">
        <v>33148</v>
      </c>
      <c r="Q237" s="27"/>
      <c r="R237" s="19"/>
      <c r="S237" s="17"/>
      <c r="T237" s="19"/>
      <c r="U237" s="17"/>
      <c r="V237" s="19"/>
      <c r="W237" s="17"/>
      <c r="X237" s="19"/>
      <c r="Z237" s="19"/>
      <c r="AB237" s="19"/>
    </row>
    <row r="238" spans="1:28" ht="12.75">
      <c r="A238" t="s">
        <v>449</v>
      </c>
      <c r="B238" t="s">
        <v>520</v>
      </c>
      <c r="C238" s="108" t="s">
        <v>521</v>
      </c>
      <c r="D238" s="106" t="s">
        <v>129</v>
      </c>
      <c r="E238" s="17"/>
      <c r="F238" s="19"/>
      <c r="G238" s="17"/>
      <c r="H238" s="19"/>
      <c r="I238" s="17"/>
      <c r="J238" s="19"/>
      <c r="K238" s="17"/>
      <c r="L238" s="19"/>
      <c r="N238" s="19"/>
      <c r="O238">
        <v>13</v>
      </c>
      <c r="P238">
        <v>33687</v>
      </c>
      <c r="Q238" s="27"/>
      <c r="R238" s="19"/>
      <c r="S238" s="17"/>
      <c r="T238" s="19"/>
      <c r="U238" s="17"/>
      <c r="V238" s="19"/>
      <c r="W238" s="17"/>
      <c r="X238" s="19"/>
      <c r="Z238" s="19"/>
      <c r="AB238" s="19"/>
    </row>
    <row r="239" spans="1:28" ht="12.75">
      <c r="A239" t="s">
        <v>449</v>
      </c>
      <c r="B239" t="s">
        <v>522</v>
      </c>
      <c r="C239" s="108" t="s">
        <v>523</v>
      </c>
      <c r="D239" s="106" t="s">
        <v>129</v>
      </c>
      <c r="E239" s="17"/>
      <c r="F239" s="19"/>
      <c r="G239" s="17"/>
      <c r="H239" s="19"/>
      <c r="I239" s="17"/>
      <c r="J239" s="19"/>
      <c r="K239" s="17"/>
      <c r="L239" s="19"/>
      <c r="N239" s="19"/>
      <c r="O239">
        <v>14</v>
      </c>
      <c r="P239">
        <v>30045</v>
      </c>
      <c r="Q239" s="27"/>
      <c r="R239" s="19"/>
      <c r="S239" s="17"/>
      <c r="T239" s="19"/>
      <c r="U239" s="17"/>
      <c r="V239" s="19"/>
      <c r="W239" s="17"/>
      <c r="X239" s="19"/>
      <c r="Z239" s="19"/>
      <c r="AB239" s="19"/>
    </row>
    <row r="240" spans="1:28" ht="12.75">
      <c r="A240" t="s">
        <v>449</v>
      </c>
      <c r="B240" t="s">
        <v>524</v>
      </c>
      <c r="C240" s="108" t="s">
        <v>525</v>
      </c>
      <c r="D240" s="106" t="s">
        <v>129</v>
      </c>
      <c r="E240" s="17"/>
      <c r="F240" s="19"/>
      <c r="G240" s="17"/>
      <c r="H240" s="19"/>
      <c r="I240" s="17"/>
      <c r="J240" s="19"/>
      <c r="K240" s="17"/>
      <c r="L240" s="19"/>
      <c r="N240" s="19"/>
      <c r="O240">
        <v>11</v>
      </c>
      <c r="P240">
        <v>24544</v>
      </c>
      <c r="Q240" s="27"/>
      <c r="R240" s="19"/>
      <c r="S240" s="17"/>
      <c r="T240" s="19"/>
      <c r="U240" s="17"/>
      <c r="V240" s="19"/>
      <c r="W240" s="17"/>
      <c r="X240" s="19"/>
      <c r="Z240" s="19"/>
      <c r="AB240" s="19"/>
    </row>
    <row r="241" spans="1:28" ht="12.75">
      <c r="A241" t="s">
        <v>449</v>
      </c>
      <c r="B241" t="s">
        <v>526</v>
      </c>
      <c r="C241" s="108" t="s">
        <v>527</v>
      </c>
      <c r="D241" s="106" t="s">
        <v>129</v>
      </c>
      <c r="E241" s="17"/>
      <c r="F241" s="19"/>
      <c r="G241" s="17"/>
      <c r="H241" s="19"/>
      <c r="I241" s="17"/>
      <c r="J241" s="19"/>
      <c r="K241" s="17"/>
      <c r="L241" s="19"/>
      <c r="N241" s="19"/>
      <c r="O241">
        <v>17</v>
      </c>
      <c r="P241">
        <v>32919</v>
      </c>
      <c r="Q241" s="27"/>
      <c r="R241" s="19"/>
      <c r="S241" s="17"/>
      <c r="T241" s="19"/>
      <c r="U241" s="17"/>
      <c r="V241" s="19"/>
      <c r="W241" s="17"/>
      <c r="X241" s="19"/>
      <c r="Z241" s="19"/>
      <c r="AB241" s="19"/>
    </row>
    <row r="242" spans="1:28" ht="12.75">
      <c r="A242" t="s">
        <v>449</v>
      </c>
      <c r="B242" t="s">
        <v>528</v>
      </c>
      <c r="C242" s="108" t="s">
        <v>529</v>
      </c>
      <c r="D242" s="106" t="s">
        <v>129</v>
      </c>
      <c r="E242" s="17"/>
      <c r="F242" s="19"/>
      <c r="G242" s="17"/>
      <c r="H242" s="19"/>
      <c r="I242" s="17"/>
      <c r="J242" s="19"/>
      <c r="K242" s="17"/>
      <c r="L242" s="19"/>
      <c r="N242" s="19"/>
      <c r="O242">
        <v>24</v>
      </c>
      <c r="P242">
        <v>27417</v>
      </c>
      <c r="Q242" s="27"/>
      <c r="R242" s="19"/>
      <c r="S242" s="17"/>
      <c r="T242" s="19"/>
      <c r="U242" s="17"/>
      <c r="V242" s="19"/>
      <c r="W242" s="17"/>
      <c r="X242" s="19"/>
      <c r="Z242" s="19"/>
      <c r="AB242" s="19"/>
    </row>
    <row r="243" spans="1:28" ht="12.75">
      <c r="A243" t="s">
        <v>449</v>
      </c>
      <c r="B243" t="s">
        <v>530</v>
      </c>
      <c r="C243" s="108" t="s">
        <v>531</v>
      </c>
      <c r="D243" s="106" t="s">
        <v>129</v>
      </c>
      <c r="E243" s="17"/>
      <c r="F243" s="19"/>
      <c r="G243" s="17"/>
      <c r="H243" s="19"/>
      <c r="I243" s="17"/>
      <c r="J243" s="19"/>
      <c r="K243" s="17"/>
      <c r="L243" s="19"/>
      <c r="N243" s="19"/>
      <c r="O243">
        <v>7</v>
      </c>
      <c r="P243">
        <v>36190</v>
      </c>
      <c r="Q243" s="27"/>
      <c r="R243" s="19"/>
      <c r="S243" s="17"/>
      <c r="T243" s="19"/>
      <c r="U243" s="17"/>
      <c r="V243" s="19"/>
      <c r="W243" s="17"/>
      <c r="X243" s="19"/>
      <c r="Z243" s="19"/>
      <c r="AB243" s="19"/>
    </row>
    <row r="244" spans="1:28" ht="12.75">
      <c r="A244" t="s">
        <v>449</v>
      </c>
      <c r="B244" t="s">
        <v>532</v>
      </c>
      <c r="C244" s="108" t="s">
        <v>533</v>
      </c>
      <c r="D244" s="106" t="s">
        <v>129</v>
      </c>
      <c r="E244" s="17"/>
      <c r="F244" s="19"/>
      <c r="G244" s="17"/>
      <c r="H244" s="19"/>
      <c r="I244" s="17"/>
      <c r="J244" s="19"/>
      <c r="K244" s="17"/>
      <c r="L244" s="19"/>
      <c r="N244" s="19"/>
      <c r="O244">
        <v>12</v>
      </c>
      <c r="P244">
        <v>34910</v>
      </c>
      <c r="Q244" s="27"/>
      <c r="R244" s="19"/>
      <c r="S244" s="17"/>
      <c r="T244" s="19"/>
      <c r="U244" s="17"/>
      <c r="V244" s="19"/>
      <c r="W244" s="17"/>
      <c r="X244" s="19"/>
      <c r="Z244" s="19"/>
      <c r="AB244" s="19"/>
    </row>
    <row r="245" spans="1:28" ht="12.75">
      <c r="A245" t="s">
        <v>449</v>
      </c>
      <c r="B245" t="s">
        <v>534</v>
      </c>
      <c r="C245" s="108" t="s">
        <v>535</v>
      </c>
      <c r="D245" s="106" t="s">
        <v>129</v>
      </c>
      <c r="E245" s="17"/>
      <c r="F245" s="19"/>
      <c r="G245" s="17"/>
      <c r="H245" s="19"/>
      <c r="I245" s="17"/>
      <c r="J245" s="19"/>
      <c r="K245" s="17"/>
      <c r="L245" s="19"/>
      <c r="N245" s="19"/>
      <c r="O245">
        <v>20</v>
      </c>
      <c r="P245">
        <v>33170</v>
      </c>
      <c r="Q245" s="27"/>
      <c r="R245" s="19"/>
      <c r="S245" s="17"/>
      <c r="T245" s="19"/>
      <c r="U245" s="17"/>
      <c r="V245" s="19"/>
      <c r="W245" s="17"/>
      <c r="X245" s="19"/>
      <c r="Z245" s="19"/>
      <c r="AB245" s="19"/>
    </row>
    <row r="246" spans="1:28" ht="12.75">
      <c r="A246" t="s">
        <v>449</v>
      </c>
      <c r="B246" t="s">
        <v>536</v>
      </c>
      <c r="C246" s="108" t="s">
        <v>537</v>
      </c>
      <c r="D246" s="106" t="s">
        <v>129</v>
      </c>
      <c r="E246" s="17"/>
      <c r="F246" s="19"/>
      <c r="G246" s="17"/>
      <c r="H246" s="19"/>
      <c r="I246" s="17"/>
      <c r="J246" s="19"/>
      <c r="K246" s="17"/>
      <c r="L246" s="19"/>
      <c r="N246" s="19"/>
      <c r="O246">
        <v>11</v>
      </c>
      <c r="P246">
        <v>23550</v>
      </c>
      <c r="Q246" s="27"/>
      <c r="R246" s="19"/>
      <c r="S246" s="17"/>
      <c r="T246" s="19"/>
      <c r="U246" s="17"/>
      <c r="V246" s="19"/>
      <c r="W246" s="17"/>
      <c r="X246" s="19"/>
      <c r="Z246" s="19"/>
      <c r="AB246" s="19"/>
    </row>
    <row r="247" spans="1:28" ht="12.75">
      <c r="A247" t="s">
        <v>449</v>
      </c>
      <c r="B247" t="s">
        <v>538</v>
      </c>
      <c r="C247" s="108" t="s">
        <v>539</v>
      </c>
      <c r="D247" s="106" t="s">
        <v>129</v>
      </c>
      <c r="E247" s="17"/>
      <c r="F247" s="19"/>
      <c r="G247" s="17"/>
      <c r="H247" s="19"/>
      <c r="I247" s="17"/>
      <c r="J247" s="19"/>
      <c r="K247" s="17"/>
      <c r="L247" s="19"/>
      <c r="N247" s="19"/>
      <c r="O247">
        <v>0</v>
      </c>
      <c r="P247">
        <v>0</v>
      </c>
      <c r="Q247" s="27"/>
      <c r="R247" s="19"/>
      <c r="S247" s="17"/>
      <c r="T247" s="19"/>
      <c r="U247" s="17"/>
      <c r="V247" s="19"/>
      <c r="W247" s="17"/>
      <c r="X247" s="19"/>
      <c r="Z247" s="19"/>
      <c r="AB247" s="19"/>
    </row>
    <row r="248" spans="1:28" ht="12.75">
      <c r="A248" t="s">
        <v>449</v>
      </c>
      <c r="B248" t="s">
        <v>540</v>
      </c>
      <c r="C248" s="108" t="s">
        <v>541</v>
      </c>
      <c r="D248" s="106" t="s">
        <v>129</v>
      </c>
      <c r="E248" s="17"/>
      <c r="F248" s="19"/>
      <c r="G248" s="17"/>
      <c r="H248" s="19"/>
      <c r="I248" s="17"/>
      <c r="J248" s="19"/>
      <c r="K248" s="17"/>
      <c r="L248" s="19"/>
      <c r="N248" s="19"/>
      <c r="O248">
        <v>12</v>
      </c>
      <c r="P248">
        <v>31126</v>
      </c>
      <c r="Q248" s="27"/>
      <c r="R248" s="19"/>
      <c r="S248" s="17"/>
      <c r="T248" s="19"/>
      <c r="U248" s="17"/>
      <c r="V248" s="19"/>
      <c r="W248" s="17"/>
      <c r="X248" s="19"/>
      <c r="Z248" s="19"/>
      <c r="AB248" s="19"/>
    </row>
    <row r="249" spans="1:28" ht="12.75">
      <c r="A249" t="s">
        <v>449</v>
      </c>
      <c r="B249" t="s">
        <v>542</v>
      </c>
      <c r="C249" s="108" t="s">
        <v>543</v>
      </c>
      <c r="D249" s="106" t="s">
        <v>129</v>
      </c>
      <c r="E249" s="17"/>
      <c r="F249" s="19"/>
      <c r="G249" s="17"/>
      <c r="H249" s="19"/>
      <c r="I249" s="17"/>
      <c r="J249" s="19"/>
      <c r="K249" s="17"/>
      <c r="L249" s="19"/>
      <c r="N249" s="19"/>
      <c r="O249">
        <v>10</v>
      </c>
      <c r="P249">
        <v>35099</v>
      </c>
      <c r="Q249" s="27"/>
      <c r="R249" s="19"/>
      <c r="S249" s="17"/>
      <c r="T249" s="19"/>
      <c r="U249" s="17"/>
      <c r="V249" s="19"/>
      <c r="W249" s="17"/>
      <c r="X249" s="19"/>
      <c r="Z249" s="19"/>
      <c r="AB249" s="19"/>
    </row>
    <row r="250" spans="1:28" ht="12.75">
      <c r="A250" t="s">
        <v>449</v>
      </c>
      <c r="B250" t="s">
        <v>544</v>
      </c>
      <c r="C250" s="108" t="s">
        <v>545</v>
      </c>
      <c r="D250" s="106" t="s">
        <v>129</v>
      </c>
      <c r="E250" s="17"/>
      <c r="F250" s="19"/>
      <c r="G250" s="17"/>
      <c r="H250" s="19"/>
      <c r="I250" s="17"/>
      <c r="J250" s="19"/>
      <c r="K250" s="17"/>
      <c r="L250" s="19"/>
      <c r="N250" s="19"/>
      <c r="O250">
        <v>8</v>
      </c>
      <c r="P250">
        <v>31924</v>
      </c>
      <c r="Q250" s="27"/>
      <c r="R250" s="19"/>
      <c r="S250" s="17"/>
      <c r="T250" s="19"/>
      <c r="U250" s="17"/>
      <c r="V250" s="19"/>
      <c r="W250" s="17"/>
      <c r="X250" s="19"/>
      <c r="Z250" s="19"/>
      <c r="AB250" s="19"/>
    </row>
    <row r="251" spans="1:28" ht="12.75">
      <c r="A251" t="s">
        <v>449</v>
      </c>
      <c r="B251" t="s">
        <v>546</v>
      </c>
      <c r="C251" s="108" t="s">
        <v>547</v>
      </c>
      <c r="D251" s="106" t="s">
        <v>129</v>
      </c>
      <c r="E251" s="17"/>
      <c r="F251" s="19"/>
      <c r="G251" s="17"/>
      <c r="H251" s="19"/>
      <c r="I251" s="17"/>
      <c r="J251" s="19"/>
      <c r="K251" s="17"/>
      <c r="L251" s="19"/>
      <c r="N251" s="19"/>
      <c r="O251">
        <v>36</v>
      </c>
      <c r="P251">
        <v>36834</v>
      </c>
      <c r="Q251" s="27"/>
      <c r="R251" s="19"/>
      <c r="S251" s="17"/>
      <c r="T251" s="19"/>
      <c r="U251" s="17"/>
      <c r="V251" s="19"/>
      <c r="W251" s="17"/>
      <c r="X251" s="19"/>
      <c r="Z251" s="19"/>
      <c r="AB251" s="19"/>
    </row>
    <row r="252" spans="1:28" ht="12.75">
      <c r="A252" t="s">
        <v>449</v>
      </c>
      <c r="B252" t="s">
        <v>548</v>
      </c>
      <c r="C252" s="108" t="s">
        <v>549</v>
      </c>
      <c r="D252" s="106" t="s">
        <v>129</v>
      </c>
      <c r="E252" s="17"/>
      <c r="F252" s="19"/>
      <c r="G252" s="17"/>
      <c r="H252" s="19"/>
      <c r="I252" s="17"/>
      <c r="J252" s="19"/>
      <c r="K252" s="17"/>
      <c r="L252" s="19"/>
      <c r="N252" s="19"/>
      <c r="O252">
        <v>17</v>
      </c>
      <c r="P252">
        <v>24865</v>
      </c>
      <c r="Q252" s="27"/>
      <c r="R252" s="19"/>
      <c r="S252" s="17"/>
      <c r="T252" s="19"/>
      <c r="U252" s="17"/>
      <c r="V252" s="19"/>
      <c r="W252" s="17"/>
      <c r="X252" s="19"/>
      <c r="Z252" s="19"/>
      <c r="AB252" s="19"/>
    </row>
    <row r="253" spans="1:28" ht="12.75">
      <c r="A253" t="s">
        <v>449</v>
      </c>
      <c r="B253" t="s">
        <v>550</v>
      </c>
      <c r="C253" s="108" t="s">
        <v>551</v>
      </c>
      <c r="D253" s="106" t="s">
        <v>129</v>
      </c>
      <c r="E253" s="17"/>
      <c r="F253" s="19"/>
      <c r="G253" s="17"/>
      <c r="H253" s="19"/>
      <c r="I253" s="17"/>
      <c r="J253" s="19"/>
      <c r="K253" s="17"/>
      <c r="L253" s="19"/>
      <c r="N253" s="19"/>
      <c r="O253">
        <v>15</v>
      </c>
      <c r="P253">
        <v>34875</v>
      </c>
      <c r="Q253" s="27"/>
      <c r="R253" s="19"/>
      <c r="S253" s="17"/>
      <c r="T253" s="19"/>
      <c r="U253" s="17"/>
      <c r="V253" s="19"/>
      <c r="W253" s="17"/>
      <c r="X253" s="19"/>
      <c r="Z253" s="19"/>
      <c r="AB253" s="19"/>
    </row>
    <row r="254" spans="1:28" ht="12.75">
      <c r="A254" t="s">
        <v>449</v>
      </c>
      <c r="B254" t="s">
        <v>552</v>
      </c>
      <c r="C254" s="108" t="s">
        <v>553</v>
      </c>
      <c r="D254" s="106" t="s">
        <v>129</v>
      </c>
      <c r="E254" s="17"/>
      <c r="F254" s="19"/>
      <c r="G254" s="17"/>
      <c r="H254" s="19"/>
      <c r="I254" s="17"/>
      <c r="J254" s="19"/>
      <c r="K254" s="17"/>
      <c r="L254" s="19"/>
      <c r="N254" s="19"/>
      <c r="O254">
        <v>19</v>
      </c>
      <c r="P254">
        <v>33430</v>
      </c>
      <c r="Q254" s="27"/>
      <c r="R254" s="19"/>
      <c r="S254" s="17"/>
      <c r="T254" s="19"/>
      <c r="U254" s="17"/>
      <c r="V254" s="19"/>
      <c r="W254" s="17"/>
      <c r="X254" s="19"/>
      <c r="Z254" s="19"/>
      <c r="AB254" s="19"/>
    </row>
    <row r="255" spans="1:28" ht="12.75">
      <c r="A255" t="s">
        <v>449</v>
      </c>
      <c r="B255" t="s">
        <v>554</v>
      </c>
      <c r="C255" s="108" t="s">
        <v>555</v>
      </c>
      <c r="D255" s="106" t="s">
        <v>129</v>
      </c>
      <c r="E255" s="17"/>
      <c r="F255" s="19"/>
      <c r="G255" s="17"/>
      <c r="H255" s="19"/>
      <c r="I255" s="17"/>
      <c r="J255" s="19"/>
      <c r="K255" s="17"/>
      <c r="L255" s="19"/>
      <c r="N255" s="19"/>
      <c r="O255">
        <v>48</v>
      </c>
      <c r="P255">
        <v>32098</v>
      </c>
      <c r="Q255" s="27"/>
      <c r="R255" s="19"/>
      <c r="S255" s="17"/>
      <c r="T255" s="19"/>
      <c r="U255" s="17"/>
      <c r="V255" s="19"/>
      <c r="W255" s="17"/>
      <c r="X255" s="19"/>
      <c r="Z255" s="19"/>
      <c r="AB255" s="19"/>
    </row>
    <row r="256" spans="1:28" ht="12.75">
      <c r="A256" t="s">
        <v>449</v>
      </c>
      <c r="B256" t="s">
        <v>556</v>
      </c>
      <c r="C256" s="108" t="s">
        <v>557</v>
      </c>
      <c r="D256" s="106" t="s">
        <v>129</v>
      </c>
      <c r="E256" s="17"/>
      <c r="F256" s="19"/>
      <c r="G256" s="17"/>
      <c r="H256" s="19"/>
      <c r="I256" s="17"/>
      <c r="J256" s="19"/>
      <c r="K256" s="17"/>
      <c r="L256" s="19"/>
      <c r="N256" s="19"/>
      <c r="O256">
        <v>30</v>
      </c>
      <c r="P256">
        <v>34875</v>
      </c>
      <c r="Q256" s="27"/>
      <c r="R256" s="19"/>
      <c r="S256" s="17"/>
      <c r="T256" s="19"/>
      <c r="U256" s="17"/>
      <c r="V256" s="19"/>
      <c r="W256" s="17"/>
      <c r="X256" s="19"/>
      <c r="Z256" s="19"/>
      <c r="AB256" s="19"/>
    </row>
    <row r="257" spans="1:28" ht="12.75">
      <c r="A257" t="s">
        <v>449</v>
      </c>
      <c r="B257" t="s">
        <v>558</v>
      </c>
      <c r="C257" s="108" t="s">
        <v>559</v>
      </c>
      <c r="D257" s="106" t="s">
        <v>129</v>
      </c>
      <c r="E257" s="17"/>
      <c r="F257" s="19"/>
      <c r="G257" s="17"/>
      <c r="H257" s="19"/>
      <c r="I257" s="17"/>
      <c r="J257" s="19"/>
      <c r="K257" s="17"/>
      <c r="L257" s="19"/>
      <c r="N257" s="19"/>
      <c r="O257">
        <v>16</v>
      </c>
      <c r="P257">
        <v>35772</v>
      </c>
      <c r="Q257" s="27"/>
      <c r="R257" s="19"/>
      <c r="S257" s="17"/>
      <c r="T257" s="19"/>
      <c r="U257" s="17"/>
      <c r="V257" s="19"/>
      <c r="W257" s="17"/>
      <c r="X257" s="19"/>
      <c r="Z257" s="19"/>
      <c r="AB257" s="19"/>
    </row>
    <row r="258" spans="1:28" ht="12.75">
      <c r="A258" t="s">
        <v>449</v>
      </c>
      <c r="B258" t="s">
        <v>560</v>
      </c>
      <c r="C258" s="108" t="s">
        <v>561</v>
      </c>
      <c r="D258" s="106" t="s">
        <v>129</v>
      </c>
      <c r="E258" s="17"/>
      <c r="F258" s="19"/>
      <c r="G258" s="17"/>
      <c r="H258" s="19"/>
      <c r="I258" s="17"/>
      <c r="J258" s="19"/>
      <c r="K258" s="17"/>
      <c r="L258" s="19"/>
      <c r="N258" s="19"/>
      <c r="O258">
        <v>20</v>
      </c>
      <c r="P258">
        <v>34452</v>
      </c>
      <c r="Q258" s="27"/>
      <c r="R258" s="19"/>
      <c r="S258" s="17"/>
      <c r="T258" s="19"/>
      <c r="U258" s="17"/>
      <c r="V258" s="19"/>
      <c r="W258" s="17"/>
      <c r="X258" s="19"/>
      <c r="Z258" s="19"/>
      <c r="AB258" s="19"/>
    </row>
    <row r="259" spans="1:28" ht="12.75">
      <c r="A259" t="s">
        <v>449</v>
      </c>
      <c r="B259" t="s">
        <v>562</v>
      </c>
      <c r="C259" s="108" t="s">
        <v>563</v>
      </c>
      <c r="D259" s="106" t="s">
        <v>129</v>
      </c>
      <c r="E259" s="17"/>
      <c r="F259" s="19"/>
      <c r="G259" s="17"/>
      <c r="H259" s="19"/>
      <c r="I259" s="17"/>
      <c r="J259" s="19"/>
      <c r="K259" s="17"/>
      <c r="L259" s="19"/>
      <c r="N259" s="19"/>
      <c r="O259">
        <v>12</v>
      </c>
      <c r="P259">
        <v>30227</v>
      </c>
      <c r="Q259" s="27"/>
      <c r="R259" s="19"/>
      <c r="S259" s="17"/>
      <c r="T259" s="19"/>
      <c r="U259" s="17"/>
      <c r="V259" s="19"/>
      <c r="W259" s="17"/>
      <c r="X259" s="19"/>
      <c r="Z259" s="19"/>
      <c r="AB259" s="19"/>
    </row>
    <row r="260" spans="1:28" ht="12.75">
      <c r="A260" t="s">
        <v>449</v>
      </c>
      <c r="B260" t="s">
        <v>564</v>
      </c>
      <c r="C260" s="108" t="s">
        <v>565</v>
      </c>
      <c r="D260" s="106" t="s">
        <v>129</v>
      </c>
      <c r="E260" s="17"/>
      <c r="F260" s="19"/>
      <c r="G260" s="17"/>
      <c r="H260" s="19"/>
      <c r="I260" s="17"/>
      <c r="J260" s="19"/>
      <c r="K260" s="17"/>
      <c r="L260" s="19"/>
      <c r="N260" s="19"/>
      <c r="O260">
        <v>35</v>
      </c>
      <c r="P260">
        <v>32804</v>
      </c>
      <c r="Q260" s="27"/>
      <c r="R260" s="19"/>
      <c r="S260" s="17"/>
      <c r="T260" s="19"/>
      <c r="U260" s="17"/>
      <c r="V260" s="19"/>
      <c r="W260" s="17"/>
      <c r="X260" s="19"/>
      <c r="Z260" s="19"/>
      <c r="AB260" s="19"/>
    </row>
    <row r="261" spans="1:28" ht="12.75">
      <c r="A261" t="s">
        <v>449</v>
      </c>
      <c r="B261" t="s">
        <v>566</v>
      </c>
      <c r="C261" s="108" t="s">
        <v>567</v>
      </c>
      <c r="D261" s="106" t="s">
        <v>129</v>
      </c>
      <c r="E261" s="17"/>
      <c r="F261" s="19"/>
      <c r="G261" s="17"/>
      <c r="H261" s="19"/>
      <c r="I261" s="17"/>
      <c r="J261" s="19"/>
      <c r="K261" s="17"/>
      <c r="L261" s="19"/>
      <c r="N261" s="19"/>
      <c r="O261">
        <v>18</v>
      </c>
      <c r="P261">
        <v>29746</v>
      </c>
      <c r="Q261" s="27"/>
      <c r="R261" s="19"/>
      <c r="S261" s="17"/>
      <c r="T261" s="19"/>
      <c r="U261" s="17"/>
      <c r="V261" s="19"/>
      <c r="W261" s="17"/>
      <c r="X261" s="19"/>
      <c r="Z261" s="19"/>
      <c r="AB261" s="19"/>
    </row>
    <row r="262" spans="1:28" ht="12.75">
      <c r="A262" t="s">
        <v>449</v>
      </c>
      <c r="B262" t="s">
        <v>568</v>
      </c>
      <c r="C262" s="108" t="s">
        <v>569</v>
      </c>
      <c r="D262" s="106" t="s">
        <v>129</v>
      </c>
      <c r="E262" s="17"/>
      <c r="F262" s="19"/>
      <c r="G262" s="17"/>
      <c r="H262" s="19"/>
      <c r="I262" s="17"/>
      <c r="J262" s="19"/>
      <c r="K262" s="17"/>
      <c r="L262" s="19"/>
      <c r="N262" s="19"/>
      <c r="O262">
        <v>9</v>
      </c>
      <c r="P262">
        <v>33934</v>
      </c>
      <c r="Q262" s="27"/>
      <c r="R262" s="19"/>
      <c r="S262" s="17"/>
      <c r="T262" s="19"/>
      <c r="U262" s="17"/>
      <c r="V262" s="19"/>
      <c r="W262" s="17"/>
      <c r="X262" s="19"/>
      <c r="Z262" s="19"/>
      <c r="AB262" s="19"/>
    </row>
    <row r="263" spans="1:28" ht="12.75">
      <c r="A263" t="s">
        <v>449</v>
      </c>
      <c r="B263" t="s">
        <v>570</v>
      </c>
      <c r="C263" s="108" t="s">
        <v>571</v>
      </c>
      <c r="D263" s="106" t="s">
        <v>129</v>
      </c>
      <c r="E263" s="17"/>
      <c r="F263" s="19"/>
      <c r="G263" s="17"/>
      <c r="H263" s="19"/>
      <c r="I263" s="17"/>
      <c r="J263" s="19"/>
      <c r="K263" s="17"/>
      <c r="L263" s="19"/>
      <c r="N263" s="19"/>
      <c r="O263">
        <v>25</v>
      </c>
      <c r="P263">
        <v>32971</v>
      </c>
      <c r="Q263" s="27"/>
      <c r="R263" s="19"/>
      <c r="S263" s="17"/>
      <c r="T263" s="19"/>
      <c r="U263" s="17"/>
      <c r="V263" s="19"/>
      <c r="W263" s="17"/>
      <c r="X263" s="19"/>
      <c r="Z263" s="19"/>
      <c r="AB263" s="19"/>
    </row>
    <row r="264" spans="1:28" ht="12.75">
      <c r="A264" t="s">
        <v>449</v>
      </c>
      <c r="B264" s="16" t="s">
        <v>572</v>
      </c>
      <c r="C264" s="105" t="s">
        <v>451</v>
      </c>
      <c r="D264" s="107" t="s">
        <v>219</v>
      </c>
      <c r="F264" s="19"/>
      <c r="H264" s="19"/>
      <c r="J264" s="19"/>
      <c r="L264" s="19"/>
      <c r="N264" s="19"/>
      <c r="Q264" s="27"/>
      <c r="R264" s="19"/>
      <c r="T264" s="19"/>
      <c r="V264" s="19"/>
      <c r="X264" s="19"/>
      <c r="Z264" s="19"/>
      <c r="AB264" s="19"/>
    </row>
    <row r="265" spans="1:28" ht="12.75">
      <c r="A265" t="s">
        <v>449</v>
      </c>
      <c r="B265" s="16" t="s">
        <v>573</v>
      </c>
      <c r="C265" s="105" t="s">
        <v>574</v>
      </c>
      <c r="D265" s="107" t="s">
        <v>219</v>
      </c>
      <c r="E265" s="17">
        <f>41+13</f>
        <v>54</v>
      </c>
      <c r="F265" s="19" t="s">
        <v>46</v>
      </c>
      <c r="G265" s="17">
        <f>26+39</f>
        <v>65</v>
      </c>
      <c r="H265" s="19">
        <f>1517714+1952665/65</f>
        <v>1547755</v>
      </c>
      <c r="I265" s="17">
        <f>28+54</f>
        <v>82</v>
      </c>
      <c r="J265" s="19" t="s">
        <v>46</v>
      </c>
      <c r="K265" s="17" t="s">
        <v>46</v>
      </c>
      <c r="L265" s="19" t="s">
        <v>46</v>
      </c>
      <c r="N265" s="19"/>
      <c r="Q265" s="27">
        <v>54</v>
      </c>
      <c r="R265" s="19">
        <v>73649</v>
      </c>
      <c r="S265" s="17">
        <v>65</v>
      </c>
      <c r="T265" s="19">
        <v>53390</v>
      </c>
      <c r="U265" s="17">
        <v>82</v>
      </c>
      <c r="V265" s="19">
        <v>45612</v>
      </c>
      <c r="W265" s="17">
        <v>70</v>
      </c>
      <c r="X265" s="19">
        <v>38819</v>
      </c>
      <c r="Z265" s="19"/>
      <c r="AB265" s="19"/>
    </row>
    <row r="266" spans="1:28" ht="12.75">
      <c r="A266" t="s">
        <v>575</v>
      </c>
      <c r="B266" s="16" t="s">
        <v>576</v>
      </c>
      <c r="C266" s="105" t="s">
        <v>577</v>
      </c>
      <c r="D266" s="107" t="s">
        <v>45</v>
      </c>
      <c r="E266" s="16">
        <v>423</v>
      </c>
      <c r="F266" s="19">
        <v>73989</v>
      </c>
      <c r="G266" s="16">
        <v>336</v>
      </c>
      <c r="H266" s="19">
        <v>52297</v>
      </c>
      <c r="I266" s="17">
        <v>199</v>
      </c>
      <c r="J266" s="19">
        <v>46196</v>
      </c>
      <c r="K266" s="17">
        <v>57</v>
      </c>
      <c r="L266" s="19">
        <v>32643</v>
      </c>
      <c r="M266" s="17">
        <v>59</v>
      </c>
      <c r="N266" s="19">
        <v>32736</v>
      </c>
      <c r="O266" s="16"/>
      <c r="P266" s="18"/>
      <c r="Q266" s="20">
        <v>218</v>
      </c>
      <c r="R266" s="19">
        <v>99832</v>
      </c>
      <c r="S266" s="17">
        <v>86</v>
      </c>
      <c r="T266" s="19">
        <v>68599</v>
      </c>
      <c r="U266" s="17">
        <v>27</v>
      </c>
      <c r="V266" s="19">
        <v>51368</v>
      </c>
      <c r="W266" s="17">
        <v>15</v>
      </c>
      <c r="X266" s="19">
        <v>44946</v>
      </c>
      <c r="Y266" s="17">
        <v>64</v>
      </c>
      <c r="Z266" s="19">
        <v>38344</v>
      </c>
      <c r="AA266" s="16"/>
      <c r="AB266" s="18"/>
    </row>
    <row r="267" spans="1:28" ht="12.75">
      <c r="A267" t="s">
        <v>575</v>
      </c>
      <c r="B267" s="16" t="s">
        <v>578</v>
      </c>
      <c r="C267" s="105" t="s">
        <v>579</v>
      </c>
      <c r="D267" s="107" t="s">
        <v>51</v>
      </c>
      <c r="E267" s="16">
        <v>85</v>
      </c>
      <c r="F267" s="19">
        <v>66747</v>
      </c>
      <c r="G267" s="16">
        <v>105</v>
      </c>
      <c r="H267" s="19">
        <v>47642</v>
      </c>
      <c r="I267" s="17">
        <v>84</v>
      </c>
      <c r="J267" s="19">
        <v>43003</v>
      </c>
      <c r="K267" s="17">
        <v>25</v>
      </c>
      <c r="L267" s="19">
        <v>30542</v>
      </c>
      <c r="M267" s="17">
        <v>11</v>
      </c>
      <c r="N267" s="19">
        <v>32599</v>
      </c>
      <c r="O267" s="16"/>
      <c r="P267" s="18"/>
      <c r="Q267" s="20">
        <v>14</v>
      </c>
      <c r="R267" s="19">
        <v>92167</v>
      </c>
      <c r="S267" s="17">
        <v>24</v>
      </c>
      <c r="T267" s="19">
        <v>67006</v>
      </c>
      <c r="U267" s="17">
        <v>7</v>
      </c>
      <c r="V267" s="19">
        <v>51320</v>
      </c>
      <c r="W267" s="17">
        <v>3</v>
      </c>
      <c r="X267" s="19">
        <v>43989</v>
      </c>
      <c r="Y267" s="17">
        <v>1</v>
      </c>
      <c r="Z267" s="19">
        <v>57218</v>
      </c>
      <c r="AA267" s="16"/>
      <c r="AB267" s="18"/>
    </row>
    <row r="268" spans="1:28" ht="12.75">
      <c r="A268" t="s">
        <v>575</v>
      </c>
      <c r="B268" s="16" t="s">
        <v>580</v>
      </c>
      <c r="C268" s="105" t="s">
        <v>581</v>
      </c>
      <c r="D268" s="107" t="s">
        <v>63</v>
      </c>
      <c r="E268" s="16">
        <v>36</v>
      </c>
      <c r="F268" s="19">
        <v>55753</v>
      </c>
      <c r="G268" s="16">
        <v>22</v>
      </c>
      <c r="H268" s="19">
        <v>47567</v>
      </c>
      <c r="I268" s="17">
        <v>58</v>
      </c>
      <c r="J268" s="19">
        <v>39960</v>
      </c>
      <c r="K268" s="17">
        <v>9</v>
      </c>
      <c r="L268" s="19">
        <v>32813</v>
      </c>
      <c r="M268" s="17">
        <v>21</v>
      </c>
      <c r="N268" s="19">
        <v>33605</v>
      </c>
      <c r="O268" s="16"/>
      <c r="P268" s="18"/>
      <c r="Q268" s="20">
        <v>0</v>
      </c>
      <c r="R268" s="19">
        <v>0</v>
      </c>
      <c r="S268" s="17">
        <v>0</v>
      </c>
      <c r="T268" s="19">
        <v>0</v>
      </c>
      <c r="U268" s="17">
        <v>0</v>
      </c>
      <c r="V268" s="19">
        <v>0</v>
      </c>
      <c r="W268" s="17">
        <v>0</v>
      </c>
      <c r="X268" s="19">
        <v>0</v>
      </c>
      <c r="Y268" s="17">
        <v>0</v>
      </c>
      <c r="Z268" s="19">
        <v>0</v>
      </c>
      <c r="AA268" s="16"/>
      <c r="AB268" s="18"/>
    </row>
    <row r="269" spans="1:28" ht="12.75">
      <c r="A269" t="s">
        <v>575</v>
      </c>
      <c r="B269" s="16" t="s">
        <v>582</v>
      </c>
      <c r="C269" s="105" t="s">
        <v>583</v>
      </c>
      <c r="D269" s="107" t="s">
        <v>63</v>
      </c>
      <c r="E269" s="16">
        <v>74</v>
      </c>
      <c r="F269" s="19">
        <v>53651</v>
      </c>
      <c r="G269" s="16">
        <v>62</v>
      </c>
      <c r="H269" s="19">
        <v>43996</v>
      </c>
      <c r="I269" s="17">
        <v>65</v>
      </c>
      <c r="J269" s="19">
        <v>38071</v>
      </c>
      <c r="K269" s="17">
        <v>13</v>
      </c>
      <c r="L269" s="19">
        <v>32764</v>
      </c>
      <c r="M269" s="17">
        <v>24</v>
      </c>
      <c r="N269" s="19">
        <v>27020</v>
      </c>
      <c r="O269" s="16"/>
      <c r="P269" s="18"/>
      <c r="Q269" s="20">
        <v>0</v>
      </c>
      <c r="R269" s="19">
        <v>0</v>
      </c>
      <c r="S269" s="17">
        <v>0</v>
      </c>
      <c r="T269" s="19">
        <v>0</v>
      </c>
      <c r="U269" s="17">
        <v>0</v>
      </c>
      <c r="V269" s="19">
        <v>0</v>
      </c>
      <c r="W269" s="17">
        <v>0</v>
      </c>
      <c r="X269" s="19">
        <v>0</v>
      </c>
      <c r="Y269" s="17">
        <v>0</v>
      </c>
      <c r="Z269" s="19">
        <v>0</v>
      </c>
      <c r="AA269" s="16"/>
      <c r="AB269" s="18"/>
    </row>
    <row r="270" spans="1:28" ht="12.75">
      <c r="A270" t="s">
        <v>575</v>
      </c>
      <c r="B270" s="16" t="s">
        <v>584</v>
      </c>
      <c r="C270" s="105" t="s">
        <v>585</v>
      </c>
      <c r="D270" s="107" t="s">
        <v>63</v>
      </c>
      <c r="E270" s="16">
        <v>36</v>
      </c>
      <c r="F270" s="19">
        <v>63217</v>
      </c>
      <c r="G270" s="16">
        <v>57</v>
      </c>
      <c r="H270" s="19">
        <v>51859</v>
      </c>
      <c r="I270" s="17">
        <v>86</v>
      </c>
      <c r="J270" s="19">
        <v>43518</v>
      </c>
      <c r="K270" s="17">
        <v>17</v>
      </c>
      <c r="L270" s="19">
        <v>35694</v>
      </c>
      <c r="M270" s="17">
        <v>17</v>
      </c>
      <c r="N270" s="19">
        <v>36007</v>
      </c>
      <c r="O270" s="16"/>
      <c r="P270" s="18"/>
      <c r="Q270" s="20">
        <v>9</v>
      </c>
      <c r="R270" s="19">
        <v>79587</v>
      </c>
      <c r="S270" s="17">
        <v>10</v>
      </c>
      <c r="T270" s="19">
        <v>61661</v>
      </c>
      <c r="U270" s="17">
        <v>6</v>
      </c>
      <c r="V270" s="19">
        <v>58308</v>
      </c>
      <c r="W270" s="17">
        <v>0</v>
      </c>
      <c r="X270" s="19">
        <v>0</v>
      </c>
      <c r="Y270" s="17">
        <v>2</v>
      </c>
      <c r="Z270" s="19">
        <v>47265</v>
      </c>
      <c r="AA270" s="16"/>
      <c r="AB270" s="18"/>
    </row>
    <row r="271" spans="1:28" ht="12.75">
      <c r="A271" t="s">
        <v>575</v>
      </c>
      <c r="B271" s="16" t="s">
        <v>586</v>
      </c>
      <c r="C271" s="105" t="s">
        <v>587</v>
      </c>
      <c r="D271" s="107" t="s">
        <v>63</v>
      </c>
      <c r="E271" s="16">
        <v>54</v>
      </c>
      <c r="F271" s="19">
        <v>58500</v>
      </c>
      <c r="G271" s="16">
        <v>67</v>
      </c>
      <c r="H271" s="19">
        <v>46819</v>
      </c>
      <c r="I271" s="17">
        <v>71</v>
      </c>
      <c r="J271" s="19">
        <v>38185</v>
      </c>
      <c r="K271" s="17">
        <v>8</v>
      </c>
      <c r="L271" s="19">
        <v>34305</v>
      </c>
      <c r="M271" s="17">
        <v>45</v>
      </c>
      <c r="N271" s="19">
        <v>30595</v>
      </c>
      <c r="O271" s="16"/>
      <c r="P271" s="18"/>
      <c r="Q271" s="20"/>
      <c r="R271" s="19">
        <v>0</v>
      </c>
      <c r="S271" s="17">
        <v>0</v>
      </c>
      <c r="T271" s="19">
        <v>0</v>
      </c>
      <c r="U271" s="17">
        <v>0</v>
      </c>
      <c r="V271" s="19">
        <v>0</v>
      </c>
      <c r="W271" s="17">
        <v>0</v>
      </c>
      <c r="X271" s="19">
        <v>0</v>
      </c>
      <c r="Y271" s="17">
        <v>0</v>
      </c>
      <c r="Z271" s="19">
        <v>0</v>
      </c>
      <c r="AA271" s="17" t="s">
        <v>46</v>
      </c>
      <c r="AB271" s="18"/>
    </row>
    <row r="272" spans="1:28" ht="12.75">
      <c r="A272" t="s">
        <v>575</v>
      </c>
      <c r="B272" s="16" t="s">
        <v>588</v>
      </c>
      <c r="C272" s="105" t="s">
        <v>589</v>
      </c>
      <c r="D272" s="107" t="s">
        <v>63</v>
      </c>
      <c r="E272" s="16">
        <v>151</v>
      </c>
      <c r="F272" s="19">
        <v>57319</v>
      </c>
      <c r="G272" s="16">
        <v>142</v>
      </c>
      <c r="H272" s="19">
        <v>46696</v>
      </c>
      <c r="I272" s="17">
        <v>147</v>
      </c>
      <c r="J272" s="19">
        <v>40747</v>
      </c>
      <c r="K272" s="17">
        <v>25</v>
      </c>
      <c r="L272" s="19">
        <v>33587</v>
      </c>
      <c r="M272" s="17">
        <v>0</v>
      </c>
      <c r="N272" s="19">
        <v>0</v>
      </c>
      <c r="O272" s="16"/>
      <c r="P272" s="18"/>
      <c r="Q272" s="20">
        <v>0</v>
      </c>
      <c r="R272" s="19">
        <v>0</v>
      </c>
      <c r="S272" s="17">
        <v>0</v>
      </c>
      <c r="T272" s="19">
        <v>0</v>
      </c>
      <c r="U272" s="17">
        <v>0</v>
      </c>
      <c r="V272" s="19">
        <v>0</v>
      </c>
      <c r="W272" s="17">
        <v>0</v>
      </c>
      <c r="X272" s="19">
        <v>0</v>
      </c>
      <c r="Y272" s="17">
        <v>0</v>
      </c>
      <c r="Z272" s="19">
        <v>0</v>
      </c>
      <c r="AA272" s="16"/>
      <c r="AB272" s="18"/>
    </row>
    <row r="273" spans="1:28" ht="12.75">
      <c r="A273" t="s">
        <v>575</v>
      </c>
      <c r="B273" s="16" t="s">
        <v>590</v>
      </c>
      <c r="C273" s="105" t="s">
        <v>591</v>
      </c>
      <c r="D273" s="107" t="s">
        <v>63</v>
      </c>
      <c r="E273" s="16">
        <v>54</v>
      </c>
      <c r="F273" s="19">
        <v>80462</v>
      </c>
      <c r="G273" s="16">
        <v>54</v>
      </c>
      <c r="H273" s="19">
        <v>62072</v>
      </c>
      <c r="I273" s="17">
        <v>44</v>
      </c>
      <c r="J273" s="19">
        <v>53346</v>
      </c>
      <c r="K273" s="17">
        <v>0</v>
      </c>
      <c r="L273" s="19">
        <v>0</v>
      </c>
      <c r="M273" s="17">
        <v>0</v>
      </c>
      <c r="N273" s="19">
        <v>0</v>
      </c>
      <c r="O273" s="17" t="s">
        <v>46</v>
      </c>
      <c r="P273" s="18"/>
      <c r="Q273" s="20">
        <v>6</v>
      </c>
      <c r="R273" s="19">
        <v>88880</v>
      </c>
      <c r="S273" s="17">
        <v>1</v>
      </c>
      <c r="T273" s="19">
        <v>62692</v>
      </c>
      <c r="U273" s="17">
        <v>1</v>
      </c>
      <c r="V273" s="19">
        <v>90289</v>
      </c>
      <c r="W273" s="17">
        <v>0</v>
      </c>
      <c r="X273" s="19">
        <v>0</v>
      </c>
      <c r="Y273" s="17">
        <v>0</v>
      </c>
      <c r="Z273" s="19">
        <v>0</v>
      </c>
      <c r="AA273" s="16"/>
      <c r="AB273" s="18"/>
    </row>
    <row r="274" spans="1:28" ht="12.75">
      <c r="A274" t="s">
        <v>575</v>
      </c>
      <c r="B274" s="16" t="s">
        <v>592</v>
      </c>
      <c r="C274" s="105" t="s">
        <v>593</v>
      </c>
      <c r="D274" s="107" t="s">
        <v>72</v>
      </c>
      <c r="E274" s="16">
        <v>25</v>
      </c>
      <c r="F274" s="19">
        <v>60352</v>
      </c>
      <c r="G274" s="16">
        <v>30</v>
      </c>
      <c r="H274" s="19">
        <v>46751</v>
      </c>
      <c r="I274" s="17">
        <v>38</v>
      </c>
      <c r="J274" s="19">
        <v>40099</v>
      </c>
      <c r="K274" s="17">
        <v>4</v>
      </c>
      <c r="L274" s="19">
        <v>35836</v>
      </c>
      <c r="M274" s="17">
        <v>8</v>
      </c>
      <c r="N274" s="19">
        <v>27632</v>
      </c>
      <c r="O274" s="16"/>
      <c r="P274" s="18"/>
      <c r="Q274" s="20">
        <v>0</v>
      </c>
      <c r="R274" s="19">
        <v>0</v>
      </c>
      <c r="S274" s="17">
        <v>1</v>
      </c>
      <c r="T274" s="19">
        <v>57458</v>
      </c>
      <c r="U274" s="17">
        <v>0</v>
      </c>
      <c r="V274" s="19">
        <v>0</v>
      </c>
      <c r="W274" s="17">
        <v>0</v>
      </c>
      <c r="X274" s="19">
        <v>0</v>
      </c>
      <c r="Y274" s="17">
        <v>0</v>
      </c>
      <c r="Z274" s="19">
        <v>0</v>
      </c>
      <c r="AA274" s="16"/>
      <c r="AB274" s="18"/>
    </row>
    <row r="275" spans="1:28" ht="12.75">
      <c r="A275" t="s">
        <v>575</v>
      </c>
      <c r="B275" s="16" t="s">
        <v>594</v>
      </c>
      <c r="C275" s="105" t="s">
        <v>595</v>
      </c>
      <c r="D275" s="107" t="s">
        <v>72</v>
      </c>
      <c r="E275" s="16">
        <v>4</v>
      </c>
      <c r="F275" s="19">
        <v>54306</v>
      </c>
      <c r="G275" s="16">
        <v>19</v>
      </c>
      <c r="H275" s="19">
        <v>45018</v>
      </c>
      <c r="I275" s="17">
        <v>25</v>
      </c>
      <c r="J275" s="19">
        <v>40537</v>
      </c>
      <c r="K275" s="17">
        <v>3</v>
      </c>
      <c r="L275" s="19">
        <v>37633</v>
      </c>
      <c r="M275" s="17">
        <v>31</v>
      </c>
      <c r="N275" s="19">
        <v>29377</v>
      </c>
      <c r="O275" s="16"/>
      <c r="P275" s="18"/>
      <c r="Q275" s="20">
        <v>4</v>
      </c>
      <c r="R275" s="19">
        <v>63788</v>
      </c>
      <c r="S275" s="17">
        <v>16</v>
      </c>
      <c r="T275" s="19">
        <v>61364</v>
      </c>
      <c r="U275" s="17">
        <v>5</v>
      </c>
      <c r="V275" s="19">
        <v>53695</v>
      </c>
      <c r="W275" s="17">
        <v>3</v>
      </c>
      <c r="X275" s="19">
        <v>49726</v>
      </c>
      <c r="Y275" s="17">
        <v>16</v>
      </c>
      <c r="Z275" s="19">
        <v>42246</v>
      </c>
      <c r="AA275" s="16"/>
      <c r="AB275" s="18"/>
    </row>
    <row r="276" spans="1:28" ht="12.75">
      <c r="A276" t="s">
        <v>575</v>
      </c>
      <c r="B276" s="16" t="s">
        <v>596</v>
      </c>
      <c r="C276" s="105" t="s">
        <v>597</v>
      </c>
      <c r="D276" s="107" t="s">
        <v>81</v>
      </c>
      <c r="E276" s="16">
        <v>26</v>
      </c>
      <c r="F276" s="19">
        <v>64164</v>
      </c>
      <c r="G276" s="16">
        <v>33</v>
      </c>
      <c r="H276" s="19">
        <v>50046</v>
      </c>
      <c r="I276" s="17">
        <v>34</v>
      </c>
      <c r="J276" s="19">
        <v>38404</v>
      </c>
      <c r="K276" s="17">
        <v>11</v>
      </c>
      <c r="L276" s="19">
        <v>34235</v>
      </c>
      <c r="M276" s="17">
        <v>0</v>
      </c>
      <c r="N276" s="19">
        <v>0</v>
      </c>
      <c r="O276" s="16"/>
      <c r="P276" s="18"/>
      <c r="Q276" s="20">
        <v>0</v>
      </c>
      <c r="R276" s="19">
        <v>0</v>
      </c>
      <c r="S276" s="17">
        <v>0</v>
      </c>
      <c r="T276" s="19">
        <v>0</v>
      </c>
      <c r="U276" s="17">
        <v>0</v>
      </c>
      <c r="V276" s="19">
        <v>0</v>
      </c>
      <c r="W276" s="17">
        <v>0</v>
      </c>
      <c r="X276" s="19">
        <v>0</v>
      </c>
      <c r="Y276" s="17">
        <v>0</v>
      </c>
      <c r="Z276" s="19">
        <v>0</v>
      </c>
      <c r="AA276" s="16"/>
      <c r="AB276" s="18"/>
    </row>
    <row r="277" spans="1:28" ht="12.75">
      <c r="A277" t="s">
        <v>575</v>
      </c>
      <c r="B277" s="16" t="s">
        <v>598</v>
      </c>
      <c r="C277" s="105" t="s">
        <v>599</v>
      </c>
      <c r="D277" s="107" t="s">
        <v>84</v>
      </c>
      <c r="E277" s="16">
        <v>21</v>
      </c>
      <c r="F277" s="19">
        <v>45983</v>
      </c>
      <c r="G277" s="16">
        <v>21</v>
      </c>
      <c r="H277" s="19">
        <v>38477</v>
      </c>
      <c r="I277" s="17">
        <v>23</v>
      </c>
      <c r="J277" s="19">
        <v>32297</v>
      </c>
      <c r="K277" s="17">
        <v>0</v>
      </c>
      <c r="L277" s="19">
        <v>0</v>
      </c>
      <c r="M277" s="17">
        <v>0</v>
      </c>
      <c r="N277" s="19">
        <v>0</v>
      </c>
      <c r="O277" s="16"/>
      <c r="P277" s="18"/>
      <c r="Q277" s="20">
        <v>2</v>
      </c>
      <c r="R277" s="19">
        <v>67694</v>
      </c>
      <c r="S277" s="17">
        <v>3</v>
      </c>
      <c r="T277" s="19">
        <v>53063</v>
      </c>
      <c r="U277" s="17">
        <v>15</v>
      </c>
      <c r="V277" s="19">
        <v>39580</v>
      </c>
      <c r="W277" s="17">
        <v>2</v>
      </c>
      <c r="X277" s="19">
        <v>31508</v>
      </c>
      <c r="Y277" s="17">
        <v>0</v>
      </c>
      <c r="Z277" s="19">
        <v>0</v>
      </c>
      <c r="AA277" s="16"/>
      <c r="AB277" s="18"/>
    </row>
    <row r="278" spans="1:28" ht="12.75">
      <c r="A278" t="s">
        <v>575</v>
      </c>
      <c r="B278" s="16" t="s">
        <v>600</v>
      </c>
      <c r="C278" s="105" t="s">
        <v>601</v>
      </c>
      <c r="D278" s="107" t="s">
        <v>84</v>
      </c>
      <c r="E278" s="16">
        <v>74</v>
      </c>
      <c r="F278" s="19">
        <v>55198</v>
      </c>
      <c r="G278" s="16">
        <v>55</v>
      </c>
      <c r="H278" s="19">
        <v>44730</v>
      </c>
      <c r="I278" s="17">
        <v>38</v>
      </c>
      <c r="J278" s="19">
        <v>37021</v>
      </c>
      <c r="K278" s="17">
        <v>26</v>
      </c>
      <c r="L278" s="19">
        <v>31409</v>
      </c>
      <c r="M278" s="17">
        <v>0</v>
      </c>
      <c r="N278" s="19">
        <v>0</v>
      </c>
      <c r="O278" s="16"/>
      <c r="P278" s="18"/>
      <c r="Q278" s="20">
        <v>2</v>
      </c>
      <c r="R278" s="19">
        <v>62219</v>
      </c>
      <c r="S278" s="17">
        <v>2</v>
      </c>
      <c r="T278" s="19">
        <v>55687</v>
      </c>
      <c r="U278" s="17">
        <v>3</v>
      </c>
      <c r="V278" s="19">
        <v>43645</v>
      </c>
      <c r="W278" s="17">
        <v>0</v>
      </c>
      <c r="X278" s="19">
        <v>0</v>
      </c>
      <c r="Y278" s="16"/>
      <c r="Z278" s="19"/>
      <c r="AA278" s="16"/>
      <c r="AB278" s="18"/>
    </row>
    <row r="279" spans="1:28" ht="12.75">
      <c r="A279" t="s">
        <v>575</v>
      </c>
      <c r="B279" s="16" t="s">
        <v>602</v>
      </c>
      <c r="C279" s="105" t="s">
        <v>603</v>
      </c>
      <c r="D279" s="107" t="s">
        <v>84</v>
      </c>
      <c r="E279" s="17">
        <v>31</v>
      </c>
      <c r="F279" s="19">
        <v>45305</v>
      </c>
      <c r="G279" s="17">
        <v>22</v>
      </c>
      <c r="H279" s="19">
        <v>39969</v>
      </c>
      <c r="I279" s="17">
        <v>67</v>
      </c>
      <c r="J279" s="19">
        <v>34121</v>
      </c>
      <c r="K279" s="17">
        <v>3</v>
      </c>
      <c r="L279" s="19">
        <v>27988</v>
      </c>
      <c r="M279" s="17">
        <v>0</v>
      </c>
      <c r="N279" s="19">
        <v>0</v>
      </c>
      <c r="O279" s="16"/>
      <c r="P279" s="18"/>
      <c r="Q279" s="20">
        <v>0</v>
      </c>
      <c r="R279" s="19">
        <v>0</v>
      </c>
      <c r="S279" s="17">
        <v>1</v>
      </c>
      <c r="T279" s="19">
        <v>50381</v>
      </c>
      <c r="U279" s="17">
        <v>2</v>
      </c>
      <c r="V279" s="19">
        <v>44134</v>
      </c>
      <c r="W279" s="17">
        <v>0</v>
      </c>
      <c r="X279" s="19">
        <v>0</v>
      </c>
      <c r="Y279" s="17">
        <v>0</v>
      </c>
      <c r="Z279" s="19">
        <v>0</v>
      </c>
      <c r="AA279" s="16"/>
      <c r="AB279" s="18"/>
    </row>
    <row r="280" spans="1:28" ht="12.75">
      <c r="A280" t="s">
        <v>575</v>
      </c>
      <c r="B280" s="16" t="s">
        <v>604</v>
      </c>
      <c r="C280" s="105" t="s">
        <v>605</v>
      </c>
      <c r="D280" s="107" t="s">
        <v>84</v>
      </c>
      <c r="E280" s="17">
        <v>2</v>
      </c>
      <c r="F280" s="19">
        <v>57481</v>
      </c>
      <c r="G280" s="17">
        <v>9</v>
      </c>
      <c r="H280" s="19">
        <v>44911</v>
      </c>
      <c r="I280" s="17">
        <v>19</v>
      </c>
      <c r="J280" s="19">
        <v>33713</v>
      </c>
      <c r="K280" s="17">
        <v>7</v>
      </c>
      <c r="L280" s="19">
        <v>31897</v>
      </c>
      <c r="M280" s="17">
        <v>0</v>
      </c>
      <c r="N280" s="19">
        <v>0</v>
      </c>
      <c r="O280" s="16"/>
      <c r="P280" s="18"/>
      <c r="Q280" s="20">
        <v>1</v>
      </c>
      <c r="R280" s="19">
        <v>70004</v>
      </c>
      <c r="S280" s="17">
        <v>1</v>
      </c>
      <c r="T280" s="19">
        <v>51916</v>
      </c>
      <c r="U280" s="17">
        <v>1</v>
      </c>
      <c r="V280" s="19">
        <v>46319</v>
      </c>
      <c r="W280" s="17">
        <v>0</v>
      </c>
      <c r="X280" s="19">
        <v>0</v>
      </c>
      <c r="Y280" s="17">
        <v>0</v>
      </c>
      <c r="Z280" s="19">
        <v>0</v>
      </c>
      <c r="AA280" s="16"/>
      <c r="AB280" s="18"/>
    </row>
    <row r="281" spans="1:28" ht="12.75">
      <c r="A281" t="s">
        <v>575</v>
      </c>
      <c r="B281" s="16" t="s">
        <v>606</v>
      </c>
      <c r="C281" s="105" t="s">
        <v>607</v>
      </c>
      <c r="D281" s="107" t="s">
        <v>84</v>
      </c>
      <c r="E281" s="17">
        <v>42</v>
      </c>
      <c r="F281" s="19">
        <v>54595</v>
      </c>
      <c r="G281" s="17">
        <v>55</v>
      </c>
      <c r="H281" s="19">
        <v>46025</v>
      </c>
      <c r="I281" s="17">
        <v>41</v>
      </c>
      <c r="J281" s="19">
        <v>35703</v>
      </c>
      <c r="K281" s="17">
        <v>20</v>
      </c>
      <c r="L281" s="19">
        <v>28703</v>
      </c>
      <c r="M281" s="17">
        <v>0</v>
      </c>
      <c r="N281" s="19">
        <v>0</v>
      </c>
      <c r="O281" s="16"/>
      <c r="P281" s="18"/>
      <c r="Q281" s="20">
        <v>3</v>
      </c>
      <c r="R281" s="19">
        <v>70767</v>
      </c>
      <c r="S281" s="17">
        <v>4</v>
      </c>
      <c r="T281" s="19">
        <v>56734</v>
      </c>
      <c r="U281" s="17">
        <v>9</v>
      </c>
      <c r="V281" s="19">
        <v>40932</v>
      </c>
      <c r="W281" s="17">
        <v>4</v>
      </c>
      <c r="X281" s="19">
        <v>35983</v>
      </c>
      <c r="Y281" s="17">
        <v>0</v>
      </c>
      <c r="Z281" s="19">
        <v>0</v>
      </c>
      <c r="AA281" s="16"/>
      <c r="AB281" s="18"/>
    </row>
    <row r="282" spans="1:28" ht="12.75">
      <c r="A282" t="s">
        <v>575</v>
      </c>
      <c r="B282" s="16" t="s">
        <v>608</v>
      </c>
      <c r="C282" s="105" t="s">
        <v>609</v>
      </c>
      <c r="D282" s="107" t="s">
        <v>84</v>
      </c>
      <c r="E282" s="17">
        <v>14</v>
      </c>
      <c r="F282" s="19">
        <v>50458</v>
      </c>
      <c r="G282" s="17">
        <v>9</v>
      </c>
      <c r="H282" s="19">
        <v>43048</v>
      </c>
      <c r="I282" s="17">
        <v>10</v>
      </c>
      <c r="J282" s="19">
        <v>35901</v>
      </c>
      <c r="K282" s="17">
        <v>3</v>
      </c>
      <c r="L282" s="19">
        <v>31194</v>
      </c>
      <c r="M282" s="17">
        <v>0</v>
      </c>
      <c r="N282" s="19">
        <v>0</v>
      </c>
      <c r="O282" s="16"/>
      <c r="P282" s="18"/>
      <c r="Q282" s="20">
        <v>2</v>
      </c>
      <c r="R282" s="19">
        <v>53837</v>
      </c>
      <c r="S282" s="17">
        <v>0</v>
      </c>
      <c r="T282" s="19">
        <v>0</v>
      </c>
      <c r="U282" s="17">
        <v>3</v>
      </c>
      <c r="V282" s="19">
        <v>38979</v>
      </c>
      <c r="W282" s="17">
        <v>6</v>
      </c>
      <c r="X282" s="19">
        <v>32370</v>
      </c>
      <c r="Y282" s="17">
        <v>0</v>
      </c>
      <c r="Z282" s="19">
        <v>0</v>
      </c>
      <c r="AA282" s="16"/>
      <c r="AB282" s="18"/>
    </row>
    <row r="283" spans="1:28" ht="12.75">
      <c r="A283" t="s">
        <v>575</v>
      </c>
      <c r="B283" s="16" t="s">
        <v>610</v>
      </c>
      <c r="C283" s="105" t="s">
        <v>611</v>
      </c>
      <c r="D283" s="107" t="s">
        <v>84</v>
      </c>
      <c r="E283" s="17">
        <v>40</v>
      </c>
      <c r="F283" s="19">
        <v>51761</v>
      </c>
      <c r="G283" s="17">
        <v>18</v>
      </c>
      <c r="H283" s="19">
        <v>41149</v>
      </c>
      <c r="I283" s="17">
        <v>18</v>
      </c>
      <c r="J283" s="19">
        <v>35497</v>
      </c>
      <c r="K283" s="17">
        <v>3</v>
      </c>
      <c r="L283" s="19">
        <v>25710</v>
      </c>
      <c r="M283" s="17">
        <v>0</v>
      </c>
      <c r="N283" s="19">
        <v>0</v>
      </c>
      <c r="O283" s="16"/>
      <c r="P283" s="18"/>
      <c r="Q283" s="20">
        <v>0</v>
      </c>
      <c r="R283" s="19">
        <v>0</v>
      </c>
      <c r="S283" s="17">
        <v>0</v>
      </c>
      <c r="T283" s="19">
        <v>0</v>
      </c>
      <c r="U283" s="17">
        <v>0</v>
      </c>
      <c r="V283" s="19">
        <v>0</v>
      </c>
      <c r="W283" s="17">
        <v>0</v>
      </c>
      <c r="X283" s="19">
        <v>0</v>
      </c>
      <c r="Y283" s="17">
        <v>0</v>
      </c>
      <c r="Z283" s="19">
        <v>0</v>
      </c>
      <c r="AA283" s="16"/>
      <c r="AB283" s="18"/>
    </row>
    <row r="284" spans="1:28" ht="12.75">
      <c r="A284" t="s">
        <v>575</v>
      </c>
      <c r="B284" s="16" t="s">
        <v>612</v>
      </c>
      <c r="C284" s="105" t="s">
        <v>613</v>
      </c>
      <c r="D284" s="107" t="s">
        <v>84</v>
      </c>
      <c r="E284" s="17">
        <v>14</v>
      </c>
      <c r="F284" s="19">
        <v>46335</v>
      </c>
      <c r="G284" s="17">
        <v>6</v>
      </c>
      <c r="H284" s="19">
        <v>42568</v>
      </c>
      <c r="I284" s="17">
        <v>10</v>
      </c>
      <c r="J284" s="19">
        <v>36117</v>
      </c>
      <c r="K284" s="17">
        <v>6</v>
      </c>
      <c r="L284" s="19">
        <v>31181</v>
      </c>
      <c r="M284" s="17">
        <v>0</v>
      </c>
      <c r="N284" s="19">
        <v>0</v>
      </c>
      <c r="O284" s="16"/>
      <c r="P284" s="18"/>
      <c r="Q284" s="20">
        <v>2</v>
      </c>
      <c r="R284" s="19">
        <v>60902</v>
      </c>
      <c r="S284" s="17">
        <v>2</v>
      </c>
      <c r="T284" s="19">
        <v>41533</v>
      </c>
      <c r="U284" s="17">
        <v>0</v>
      </c>
      <c r="V284" s="19">
        <v>0</v>
      </c>
      <c r="W284" s="17">
        <v>0</v>
      </c>
      <c r="X284" s="19">
        <v>0</v>
      </c>
      <c r="Y284" s="17">
        <v>1</v>
      </c>
      <c r="Z284" s="19">
        <v>37329</v>
      </c>
      <c r="AA284" s="16"/>
      <c r="AB284" s="18"/>
    </row>
    <row r="285" spans="1:28" ht="12.75">
      <c r="A285" t="s">
        <v>575</v>
      </c>
      <c r="B285" s="16" t="s">
        <v>614</v>
      </c>
      <c r="C285" s="105" t="s">
        <v>615</v>
      </c>
      <c r="D285" s="107" t="s">
        <v>84</v>
      </c>
      <c r="E285" s="17">
        <v>10</v>
      </c>
      <c r="F285" s="19">
        <v>52910</v>
      </c>
      <c r="G285" s="17">
        <v>21</v>
      </c>
      <c r="H285" s="19">
        <v>43246</v>
      </c>
      <c r="I285" s="17">
        <v>17</v>
      </c>
      <c r="J285" s="19">
        <v>36594</v>
      </c>
      <c r="K285" s="17">
        <v>1</v>
      </c>
      <c r="L285" s="19">
        <v>32182</v>
      </c>
      <c r="M285" s="17">
        <v>0</v>
      </c>
      <c r="N285" s="19">
        <v>0</v>
      </c>
      <c r="O285" s="16"/>
      <c r="P285" s="18"/>
      <c r="Q285" s="20">
        <v>3</v>
      </c>
      <c r="R285" s="19">
        <v>66965</v>
      </c>
      <c r="S285" s="17">
        <v>1</v>
      </c>
      <c r="T285" s="19">
        <v>55805</v>
      </c>
      <c r="U285" s="17">
        <v>0</v>
      </c>
      <c r="V285" s="19">
        <v>0</v>
      </c>
      <c r="W285" s="17">
        <v>0</v>
      </c>
      <c r="X285" s="19">
        <v>0</v>
      </c>
      <c r="Y285" s="17">
        <v>0</v>
      </c>
      <c r="Z285" s="19">
        <v>0</v>
      </c>
      <c r="AA285" s="16"/>
      <c r="AB285" s="18"/>
    </row>
    <row r="286" spans="1:28" ht="12.75">
      <c r="A286" t="s">
        <v>575</v>
      </c>
      <c r="B286" s="16" t="s">
        <v>616</v>
      </c>
      <c r="C286" s="105" t="s">
        <v>617</v>
      </c>
      <c r="D286" s="107" t="s">
        <v>84</v>
      </c>
      <c r="E286" s="17">
        <v>53</v>
      </c>
      <c r="F286" s="19">
        <v>54046</v>
      </c>
      <c r="G286" s="17">
        <v>52</v>
      </c>
      <c r="H286" s="19">
        <v>45167</v>
      </c>
      <c r="I286" s="17">
        <v>28</v>
      </c>
      <c r="J286" s="19">
        <v>35950</v>
      </c>
      <c r="K286" s="17">
        <v>5</v>
      </c>
      <c r="L286" s="19">
        <v>30050</v>
      </c>
      <c r="M286" s="17">
        <v>0</v>
      </c>
      <c r="N286" s="19">
        <v>0</v>
      </c>
      <c r="O286" s="16"/>
      <c r="P286" s="18"/>
      <c r="Q286" s="20">
        <v>4</v>
      </c>
      <c r="R286" s="19">
        <v>69756</v>
      </c>
      <c r="S286" s="17">
        <v>4</v>
      </c>
      <c r="T286" s="19">
        <v>54620</v>
      </c>
      <c r="U286" s="17">
        <v>1</v>
      </c>
      <c r="V286" s="19">
        <v>49795</v>
      </c>
      <c r="W286" s="17">
        <v>1</v>
      </c>
      <c r="X286" s="19">
        <v>35236</v>
      </c>
      <c r="Y286" s="17">
        <v>0</v>
      </c>
      <c r="Z286" s="19">
        <v>0</v>
      </c>
      <c r="AA286" s="16"/>
      <c r="AB286" s="18"/>
    </row>
    <row r="287" spans="1:28" ht="12.75">
      <c r="A287" t="s">
        <v>575</v>
      </c>
      <c r="B287" s="16" t="s">
        <v>618</v>
      </c>
      <c r="C287" s="105" t="s">
        <v>619</v>
      </c>
      <c r="D287" s="107" t="s">
        <v>84</v>
      </c>
      <c r="E287" s="17">
        <v>10</v>
      </c>
      <c r="F287" s="19">
        <v>47984</v>
      </c>
      <c r="G287" s="17">
        <v>24</v>
      </c>
      <c r="H287" s="19">
        <v>43588</v>
      </c>
      <c r="I287" s="17">
        <v>26</v>
      </c>
      <c r="J287" s="19">
        <v>36741</v>
      </c>
      <c r="K287" s="17">
        <v>3</v>
      </c>
      <c r="L287" s="19">
        <v>33393</v>
      </c>
      <c r="M287" s="17">
        <v>2</v>
      </c>
      <c r="N287" s="19">
        <v>27710</v>
      </c>
      <c r="O287" s="16"/>
      <c r="P287" s="18"/>
      <c r="Q287" s="20">
        <v>1</v>
      </c>
      <c r="R287" s="19">
        <v>58486</v>
      </c>
      <c r="S287" s="17">
        <v>1</v>
      </c>
      <c r="T287" s="19">
        <v>50276</v>
      </c>
      <c r="U287" s="17">
        <v>2</v>
      </c>
      <c r="V287" s="19">
        <v>47929</v>
      </c>
      <c r="W287" s="17">
        <v>0</v>
      </c>
      <c r="X287" s="19">
        <v>0</v>
      </c>
      <c r="Y287" s="17">
        <v>0</v>
      </c>
      <c r="Z287" s="19">
        <v>0</v>
      </c>
      <c r="AA287" s="16"/>
      <c r="AB287" s="18"/>
    </row>
    <row r="288" spans="1:28" ht="12.75">
      <c r="A288" t="s">
        <v>575</v>
      </c>
      <c r="B288" s="16" t="s">
        <v>620</v>
      </c>
      <c r="C288" s="105" t="s">
        <v>621</v>
      </c>
      <c r="D288" s="107" t="s">
        <v>84</v>
      </c>
      <c r="E288" s="17">
        <v>7</v>
      </c>
      <c r="F288" s="19">
        <v>35962</v>
      </c>
      <c r="G288" s="17">
        <v>4</v>
      </c>
      <c r="H288" s="19">
        <v>32433</v>
      </c>
      <c r="I288" s="17">
        <v>3</v>
      </c>
      <c r="J288" s="19">
        <v>29659</v>
      </c>
      <c r="K288" s="17">
        <v>0</v>
      </c>
      <c r="L288" s="19">
        <v>0</v>
      </c>
      <c r="M288" s="17">
        <v>0</v>
      </c>
      <c r="N288" s="19">
        <v>0</v>
      </c>
      <c r="O288" s="16"/>
      <c r="P288" s="18"/>
      <c r="Q288" s="20">
        <v>0</v>
      </c>
      <c r="R288" s="19">
        <v>0</v>
      </c>
      <c r="S288" s="17">
        <v>0</v>
      </c>
      <c r="T288" s="19">
        <v>0</v>
      </c>
      <c r="U288" s="17">
        <v>0</v>
      </c>
      <c r="V288" s="19">
        <v>0</v>
      </c>
      <c r="W288" s="17">
        <v>0</v>
      </c>
      <c r="X288" s="19">
        <v>0</v>
      </c>
      <c r="Y288" s="17">
        <v>0</v>
      </c>
      <c r="Z288" s="19">
        <v>0</v>
      </c>
      <c r="AA288" s="16"/>
      <c r="AB288" s="18"/>
    </row>
    <row r="289" spans="1:28" ht="12.75">
      <c r="A289" t="s">
        <v>575</v>
      </c>
      <c r="B289" s="16" t="s">
        <v>622</v>
      </c>
      <c r="C289" s="105" t="s">
        <v>623</v>
      </c>
      <c r="D289" s="107" t="s">
        <v>84</v>
      </c>
      <c r="E289" s="17">
        <v>30</v>
      </c>
      <c r="F289" s="19">
        <v>47349</v>
      </c>
      <c r="G289" s="17">
        <v>9</v>
      </c>
      <c r="H289" s="19">
        <v>36730</v>
      </c>
      <c r="I289" s="17">
        <v>7</v>
      </c>
      <c r="J289" s="19">
        <v>30320</v>
      </c>
      <c r="K289" s="17">
        <v>4</v>
      </c>
      <c r="L289" s="19">
        <v>28328</v>
      </c>
      <c r="M289" s="17">
        <v>0</v>
      </c>
      <c r="N289" s="19">
        <v>0</v>
      </c>
      <c r="O289" s="16"/>
      <c r="P289" s="18"/>
      <c r="Q289" s="20">
        <v>6</v>
      </c>
      <c r="R289" s="19">
        <v>58426</v>
      </c>
      <c r="S289" s="17">
        <v>1</v>
      </c>
      <c r="T289" s="19">
        <v>44333</v>
      </c>
      <c r="U289" s="17">
        <v>0</v>
      </c>
      <c r="V289" s="19">
        <v>0</v>
      </c>
      <c r="W289" s="17">
        <v>0</v>
      </c>
      <c r="X289" s="19">
        <v>0</v>
      </c>
      <c r="Y289" s="17">
        <v>0</v>
      </c>
      <c r="Z289" s="19">
        <v>0</v>
      </c>
      <c r="AA289" s="16"/>
      <c r="AB289" s="18"/>
    </row>
    <row r="290" spans="1:28" ht="12.75">
      <c r="A290" t="s">
        <v>575</v>
      </c>
      <c r="B290" s="16" t="s">
        <v>624</v>
      </c>
      <c r="C290" s="105" t="s">
        <v>625</v>
      </c>
      <c r="D290" s="107" t="s">
        <v>84</v>
      </c>
      <c r="E290" s="16">
        <v>12</v>
      </c>
      <c r="F290" s="19">
        <v>52501</v>
      </c>
      <c r="G290" s="16">
        <v>37</v>
      </c>
      <c r="H290" s="19">
        <v>48887</v>
      </c>
      <c r="I290" s="17">
        <v>17</v>
      </c>
      <c r="J290" s="19">
        <v>41807</v>
      </c>
      <c r="K290" s="17">
        <v>2</v>
      </c>
      <c r="L290" s="19">
        <v>30907</v>
      </c>
      <c r="M290" s="17">
        <v>0</v>
      </c>
      <c r="N290" s="19">
        <v>0</v>
      </c>
      <c r="O290" s="16"/>
      <c r="P290" s="18"/>
      <c r="Q290" s="20">
        <v>1</v>
      </c>
      <c r="R290" s="19">
        <v>60997</v>
      </c>
      <c r="S290" s="17">
        <v>9</v>
      </c>
      <c r="T290" s="19">
        <v>53748</v>
      </c>
      <c r="U290" s="17">
        <v>3</v>
      </c>
      <c r="V290" s="19">
        <v>47094</v>
      </c>
      <c r="W290" s="17">
        <v>3</v>
      </c>
      <c r="X290" s="19">
        <v>34528</v>
      </c>
      <c r="Y290" s="17">
        <v>0</v>
      </c>
      <c r="Z290" s="19">
        <v>0</v>
      </c>
      <c r="AA290" s="16"/>
      <c r="AB290" s="18"/>
    </row>
    <row r="291" spans="1:28" ht="12.75">
      <c r="A291" t="s">
        <v>575</v>
      </c>
      <c r="B291" s="16" t="s">
        <v>626</v>
      </c>
      <c r="C291" s="105" t="s">
        <v>627</v>
      </c>
      <c r="D291" s="107" t="s">
        <v>84</v>
      </c>
      <c r="E291" s="16">
        <v>17</v>
      </c>
      <c r="F291" s="19">
        <v>54938</v>
      </c>
      <c r="G291" s="16">
        <v>20</v>
      </c>
      <c r="H291" s="19">
        <v>46235</v>
      </c>
      <c r="I291" s="17">
        <v>28</v>
      </c>
      <c r="J291" s="19">
        <v>39738</v>
      </c>
      <c r="K291" s="17">
        <v>10</v>
      </c>
      <c r="L291" s="19">
        <v>32086</v>
      </c>
      <c r="M291" s="17">
        <v>4</v>
      </c>
      <c r="N291" s="19">
        <v>28932</v>
      </c>
      <c r="O291" s="16"/>
      <c r="P291" s="18"/>
      <c r="Q291" s="20">
        <v>6</v>
      </c>
      <c r="R291" s="19">
        <v>71959</v>
      </c>
      <c r="S291" s="17">
        <v>5</v>
      </c>
      <c r="T291" s="19">
        <v>58104</v>
      </c>
      <c r="U291" s="17">
        <v>1</v>
      </c>
      <c r="V291" s="19">
        <v>57000</v>
      </c>
      <c r="W291" s="17">
        <v>3</v>
      </c>
      <c r="X291" s="19">
        <v>40321</v>
      </c>
      <c r="Y291" s="17">
        <v>0</v>
      </c>
      <c r="Z291" s="19">
        <v>0</v>
      </c>
      <c r="AA291" s="16"/>
      <c r="AB291" s="18"/>
    </row>
    <row r="292" spans="1:28" ht="12.75">
      <c r="A292" t="s">
        <v>575</v>
      </c>
      <c r="B292" s="16" t="s">
        <v>628</v>
      </c>
      <c r="C292" s="105" t="s">
        <v>629</v>
      </c>
      <c r="D292" s="107" t="s">
        <v>84</v>
      </c>
      <c r="E292" s="16">
        <v>37</v>
      </c>
      <c r="F292" s="19">
        <v>50676</v>
      </c>
      <c r="G292" s="16">
        <v>14</v>
      </c>
      <c r="H292" s="19">
        <v>41875</v>
      </c>
      <c r="I292" s="17">
        <v>9</v>
      </c>
      <c r="J292" s="19">
        <v>37361</v>
      </c>
      <c r="K292" s="17">
        <v>0</v>
      </c>
      <c r="L292" s="19">
        <v>0</v>
      </c>
      <c r="M292" s="17">
        <v>0</v>
      </c>
      <c r="N292" s="19">
        <v>0</v>
      </c>
      <c r="O292" s="16"/>
      <c r="P292" s="18"/>
      <c r="Q292" s="20">
        <v>0</v>
      </c>
      <c r="R292" s="19">
        <v>0</v>
      </c>
      <c r="S292" s="17">
        <v>0</v>
      </c>
      <c r="T292" s="19">
        <v>0</v>
      </c>
      <c r="U292" s="17">
        <v>0</v>
      </c>
      <c r="V292" s="19">
        <v>0</v>
      </c>
      <c r="W292" s="17">
        <v>0</v>
      </c>
      <c r="X292" s="19">
        <v>0</v>
      </c>
      <c r="Y292" s="17">
        <v>0</v>
      </c>
      <c r="Z292" s="19">
        <v>0</v>
      </c>
      <c r="AA292" s="16"/>
      <c r="AB292" s="18"/>
    </row>
    <row r="293" spans="1:28" ht="12.75">
      <c r="A293" t="s">
        <v>575</v>
      </c>
      <c r="B293" s="16" t="s">
        <v>630</v>
      </c>
      <c r="C293" s="105" t="s">
        <v>631</v>
      </c>
      <c r="D293" s="107" t="s">
        <v>84</v>
      </c>
      <c r="E293" s="16">
        <v>154</v>
      </c>
      <c r="F293" s="19">
        <v>54713</v>
      </c>
      <c r="G293" s="16">
        <v>56</v>
      </c>
      <c r="H293" s="19">
        <v>43945</v>
      </c>
      <c r="I293" s="17">
        <v>37</v>
      </c>
      <c r="J293" s="19">
        <v>39413</v>
      </c>
      <c r="K293" s="17">
        <v>6</v>
      </c>
      <c r="L293" s="19">
        <v>33595</v>
      </c>
      <c r="M293" s="17">
        <v>0</v>
      </c>
      <c r="N293" s="19">
        <v>0</v>
      </c>
      <c r="O293" s="16"/>
      <c r="P293" s="18"/>
      <c r="Q293" s="20">
        <v>0</v>
      </c>
      <c r="R293" s="19">
        <v>0</v>
      </c>
      <c r="S293" s="17">
        <v>0</v>
      </c>
      <c r="T293" s="19">
        <v>0</v>
      </c>
      <c r="U293" s="17">
        <v>0</v>
      </c>
      <c r="V293" s="19">
        <v>0</v>
      </c>
      <c r="W293" s="17">
        <v>0</v>
      </c>
      <c r="X293" s="19">
        <v>0</v>
      </c>
      <c r="Y293" s="17">
        <v>0</v>
      </c>
      <c r="Z293" s="19">
        <v>0</v>
      </c>
      <c r="AA293" s="16"/>
      <c r="AB293" s="18"/>
    </row>
    <row r="294" spans="1:28" ht="12.75">
      <c r="A294" t="s">
        <v>575</v>
      </c>
      <c r="B294" s="16" t="s">
        <v>632</v>
      </c>
      <c r="C294" s="105" t="s">
        <v>633</v>
      </c>
      <c r="D294" s="107" t="s">
        <v>84</v>
      </c>
      <c r="E294" s="16">
        <v>0</v>
      </c>
      <c r="F294" s="19">
        <v>0</v>
      </c>
      <c r="G294" s="16">
        <v>0</v>
      </c>
      <c r="H294" s="19">
        <v>0</v>
      </c>
      <c r="I294" s="17">
        <v>0</v>
      </c>
      <c r="J294" s="19">
        <v>0</v>
      </c>
      <c r="K294" s="17">
        <v>0</v>
      </c>
      <c r="L294" s="19">
        <v>0</v>
      </c>
      <c r="M294" s="17">
        <v>0</v>
      </c>
      <c r="N294" s="19">
        <v>0</v>
      </c>
      <c r="O294" s="16"/>
      <c r="P294" s="18"/>
      <c r="Q294" s="20">
        <v>0</v>
      </c>
      <c r="R294" s="19">
        <v>0</v>
      </c>
      <c r="S294" s="17">
        <v>0</v>
      </c>
      <c r="T294" s="19">
        <v>0</v>
      </c>
      <c r="U294" s="17">
        <v>0</v>
      </c>
      <c r="V294" s="19">
        <v>0</v>
      </c>
      <c r="W294" s="17">
        <v>0</v>
      </c>
      <c r="X294" s="19">
        <v>0</v>
      </c>
      <c r="Y294" s="17">
        <v>0</v>
      </c>
      <c r="Z294" s="19">
        <v>0</v>
      </c>
      <c r="AA294" s="16"/>
      <c r="AB294" s="18"/>
    </row>
    <row r="295" spans="1:28" ht="12.75">
      <c r="A295" t="s">
        <v>575</v>
      </c>
      <c r="B295" s="16" t="s">
        <v>634</v>
      </c>
      <c r="C295" s="105" t="s">
        <v>635</v>
      </c>
      <c r="D295" s="107" t="s">
        <v>84</v>
      </c>
      <c r="E295" s="16">
        <v>109</v>
      </c>
      <c r="F295" s="19">
        <v>55916</v>
      </c>
      <c r="G295" s="16">
        <v>53</v>
      </c>
      <c r="H295" s="19">
        <v>47470</v>
      </c>
      <c r="I295" s="17">
        <v>29</v>
      </c>
      <c r="J295" s="19">
        <v>34130</v>
      </c>
      <c r="K295" s="17">
        <v>7</v>
      </c>
      <c r="L295" s="19">
        <v>35991</v>
      </c>
      <c r="M295" s="17">
        <v>0</v>
      </c>
      <c r="N295" s="19">
        <v>0</v>
      </c>
      <c r="O295" s="16"/>
      <c r="P295" s="18"/>
      <c r="Q295" s="20">
        <v>0</v>
      </c>
      <c r="R295" s="19">
        <v>0</v>
      </c>
      <c r="S295" s="17">
        <v>0</v>
      </c>
      <c r="T295" s="19">
        <v>0</v>
      </c>
      <c r="U295" s="17">
        <v>0</v>
      </c>
      <c r="V295" s="19">
        <v>0</v>
      </c>
      <c r="W295" s="17">
        <v>0</v>
      </c>
      <c r="X295" s="19">
        <v>0</v>
      </c>
      <c r="Y295" s="17">
        <v>0</v>
      </c>
      <c r="Z295" s="19">
        <v>0</v>
      </c>
      <c r="AA295" s="16"/>
      <c r="AB295" s="18"/>
    </row>
    <row r="296" spans="1:28" ht="12.75">
      <c r="A296" t="s">
        <v>575</v>
      </c>
      <c r="B296" s="16" t="s">
        <v>636</v>
      </c>
      <c r="C296" s="105" t="s">
        <v>637</v>
      </c>
      <c r="D296" s="107" t="s">
        <v>84</v>
      </c>
      <c r="E296" s="16">
        <v>4</v>
      </c>
      <c r="F296" s="19">
        <v>48824</v>
      </c>
      <c r="G296" s="16">
        <v>3</v>
      </c>
      <c r="H296" s="19">
        <v>40984</v>
      </c>
      <c r="I296" s="17">
        <v>12</v>
      </c>
      <c r="J296" s="19">
        <v>37253</v>
      </c>
      <c r="K296" s="17">
        <v>14</v>
      </c>
      <c r="L296" s="19">
        <v>29377</v>
      </c>
      <c r="M296" s="17">
        <v>0</v>
      </c>
      <c r="N296" s="19">
        <v>0</v>
      </c>
      <c r="O296" s="16"/>
      <c r="P296" s="18"/>
      <c r="Q296" s="20">
        <v>1</v>
      </c>
      <c r="R296" s="19">
        <v>46378</v>
      </c>
      <c r="S296" s="17">
        <v>1</v>
      </c>
      <c r="T296" s="19">
        <v>50163</v>
      </c>
      <c r="U296" s="17">
        <v>2</v>
      </c>
      <c r="V296" s="19">
        <v>46415</v>
      </c>
      <c r="W296" s="17">
        <v>0</v>
      </c>
      <c r="X296" s="19">
        <v>0</v>
      </c>
      <c r="Y296" s="17">
        <v>0</v>
      </c>
      <c r="Z296" s="19">
        <v>0</v>
      </c>
      <c r="AA296" s="16"/>
      <c r="AB296" s="18"/>
    </row>
    <row r="297" spans="1:28" ht="12.75">
      <c r="A297" t="s">
        <v>575</v>
      </c>
      <c r="B297" s="16" t="s">
        <v>638</v>
      </c>
      <c r="C297" s="105" t="s">
        <v>639</v>
      </c>
      <c r="D297" s="107" t="s">
        <v>219</v>
      </c>
      <c r="E297" s="16">
        <v>28</v>
      </c>
      <c r="F297" s="19">
        <v>93595</v>
      </c>
      <c r="G297" s="16">
        <v>17</v>
      </c>
      <c r="H297" s="19">
        <v>71721</v>
      </c>
      <c r="I297" s="17">
        <v>9</v>
      </c>
      <c r="J297" s="19">
        <v>49346</v>
      </c>
      <c r="K297" s="17">
        <v>2</v>
      </c>
      <c r="L297" s="19">
        <v>36500</v>
      </c>
      <c r="M297" s="17">
        <v>0</v>
      </c>
      <c r="N297" s="19">
        <v>0</v>
      </c>
      <c r="O297" s="16"/>
      <c r="P297" s="18"/>
      <c r="Q297" s="20">
        <v>57</v>
      </c>
      <c r="R297" s="19">
        <v>96958</v>
      </c>
      <c r="S297" s="17">
        <v>103</v>
      </c>
      <c r="T297" s="19">
        <v>68422</v>
      </c>
      <c r="U297" s="17">
        <v>88</v>
      </c>
      <c r="V297" s="19">
        <v>56250</v>
      </c>
      <c r="W297" s="17">
        <v>37</v>
      </c>
      <c r="X297" s="19">
        <v>45573</v>
      </c>
      <c r="Y297" s="17">
        <v>0</v>
      </c>
      <c r="Z297" s="19">
        <v>0</v>
      </c>
      <c r="AA297" s="16"/>
      <c r="AB297" s="18"/>
    </row>
    <row r="298" spans="1:28" ht="12.75">
      <c r="A298" t="s">
        <v>575</v>
      </c>
      <c r="B298" s="16" t="s">
        <v>640</v>
      </c>
      <c r="C298" s="105" t="s">
        <v>641</v>
      </c>
      <c r="D298" s="107" t="s">
        <v>219</v>
      </c>
      <c r="E298" s="16">
        <v>0</v>
      </c>
      <c r="F298" s="19">
        <v>0</v>
      </c>
      <c r="G298" s="16">
        <v>0</v>
      </c>
      <c r="H298" s="19">
        <v>0</v>
      </c>
      <c r="I298" s="17">
        <v>0</v>
      </c>
      <c r="J298" s="19">
        <v>0</v>
      </c>
      <c r="K298" s="17">
        <v>0</v>
      </c>
      <c r="L298" s="19">
        <v>0</v>
      </c>
      <c r="M298" s="17">
        <v>10</v>
      </c>
      <c r="N298" s="19">
        <v>30000</v>
      </c>
      <c r="O298" s="16"/>
      <c r="P298" s="18"/>
      <c r="Q298" s="20">
        <v>0</v>
      </c>
      <c r="R298" s="19">
        <v>0</v>
      </c>
      <c r="S298" s="17">
        <v>3</v>
      </c>
      <c r="T298" s="19">
        <v>37078</v>
      </c>
      <c r="U298" s="17">
        <v>1</v>
      </c>
      <c r="V298" s="19">
        <v>36700</v>
      </c>
      <c r="W298" s="17">
        <v>0</v>
      </c>
      <c r="X298" s="19">
        <v>0</v>
      </c>
      <c r="Y298" s="17">
        <v>1</v>
      </c>
      <c r="Z298" s="19">
        <v>62500</v>
      </c>
      <c r="AA298" s="16"/>
      <c r="AB298" s="18"/>
    </row>
    <row r="299" spans="1:28" ht="12.75">
      <c r="A299" t="s">
        <v>642</v>
      </c>
      <c r="B299" s="16" t="s">
        <v>643</v>
      </c>
      <c r="C299" s="105" t="s">
        <v>644</v>
      </c>
      <c r="D299" s="106" t="s">
        <v>45</v>
      </c>
      <c r="E299" s="17">
        <v>136</v>
      </c>
      <c r="F299" s="18">
        <v>57159</v>
      </c>
      <c r="G299" s="16">
        <v>127</v>
      </c>
      <c r="H299" s="18">
        <v>45706</v>
      </c>
      <c r="I299" s="16">
        <v>138</v>
      </c>
      <c r="J299" s="18">
        <v>41009</v>
      </c>
      <c r="K299" s="17">
        <v>45</v>
      </c>
      <c r="L299" s="18">
        <v>27019</v>
      </c>
      <c r="M299" s="16"/>
      <c r="N299" s="18"/>
      <c r="O299" s="16"/>
      <c r="P299" s="18"/>
      <c r="Q299" s="20">
        <v>171</v>
      </c>
      <c r="R299" s="18">
        <v>73999</v>
      </c>
      <c r="S299" s="17">
        <v>66</v>
      </c>
      <c r="T299" s="18">
        <v>58937</v>
      </c>
      <c r="U299" s="17">
        <v>59</v>
      </c>
      <c r="V299" s="18">
        <v>50818</v>
      </c>
      <c r="W299" s="17">
        <v>10</v>
      </c>
      <c r="X299" s="18">
        <v>36205</v>
      </c>
      <c r="Y299" s="16"/>
      <c r="Z299" s="18"/>
      <c r="AA299" s="16"/>
      <c r="AB299" s="18"/>
    </row>
    <row r="300" spans="1:28" ht="12.75">
      <c r="A300" t="s">
        <v>642</v>
      </c>
      <c r="B300" s="16" t="s">
        <v>645</v>
      </c>
      <c r="C300" s="105" t="s">
        <v>646</v>
      </c>
      <c r="D300" s="106" t="s">
        <v>51</v>
      </c>
      <c r="E300" s="16">
        <v>93</v>
      </c>
      <c r="F300" s="18">
        <v>60743</v>
      </c>
      <c r="G300" s="16">
        <v>114</v>
      </c>
      <c r="H300" s="18">
        <v>47144</v>
      </c>
      <c r="I300" s="16">
        <v>130</v>
      </c>
      <c r="J300" s="18">
        <v>40266</v>
      </c>
      <c r="K300" s="17">
        <v>18</v>
      </c>
      <c r="L300" s="18">
        <v>29301</v>
      </c>
      <c r="M300" s="16"/>
      <c r="N300" s="18"/>
      <c r="O300" s="16"/>
      <c r="P300" s="18"/>
      <c r="Q300" s="20">
        <v>36</v>
      </c>
      <c r="R300" s="18">
        <v>77981</v>
      </c>
      <c r="S300" s="17">
        <v>26</v>
      </c>
      <c r="T300" s="18">
        <v>61193</v>
      </c>
      <c r="U300" s="17">
        <v>19</v>
      </c>
      <c r="V300" s="18">
        <v>51721</v>
      </c>
      <c r="W300" s="17">
        <v>2</v>
      </c>
      <c r="X300" s="18">
        <v>37247</v>
      </c>
      <c r="Y300" s="16"/>
      <c r="Z300" s="18"/>
      <c r="AA300" s="16"/>
      <c r="AB300" s="18"/>
    </row>
    <row r="301" spans="1:28" ht="12.75">
      <c r="A301" t="s">
        <v>642</v>
      </c>
      <c r="B301" s="16" t="s">
        <v>647</v>
      </c>
      <c r="C301" s="105" t="s">
        <v>648</v>
      </c>
      <c r="D301" s="106" t="s">
        <v>51</v>
      </c>
      <c r="E301" s="16">
        <v>168</v>
      </c>
      <c r="F301" s="18">
        <v>61077</v>
      </c>
      <c r="G301" s="16">
        <v>143</v>
      </c>
      <c r="H301" s="18">
        <v>47489</v>
      </c>
      <c r="I301" s="16">
        <v>147</v>
      </c>
      <c r="J301" s="18">
        <v>39887</v>
      </c>
      <c r="K301" s="16">
        <v>71</v>
      </c>
      <c r="L301" s="18">
        <v>31635</v>
      </c>
      <c r="M301" s="16"/>
      <c r="N301" s="18"/>
      <c r="O301" s="16"/>
      <c r="P301" s="18"/>
      <c r="Q301" s="23">
        <v>22</v>
      </c>
      <c r="R301" s="18">
        <v>74661</v>
      </c>
      <c r="S301" s="17">
        <v>24</v>
      </c>
      <c r="T301" s="18">
        <v>61828</v>
      </c>
      <c r="U301" s="17">
        <v>3</v>
      </c>
      <c r="V301" s="18">
        <v>52584</v>
      </c>
      <c r="W301" s="17">
        <v>2</v>
      </c>
      <c r="X301" s="18">
        <v>39435</v>
      </c>
      <c r="Y301" s="16"/>
      <c r="Z301" s="18"/>
      <c r="AA301" s="16"/>
      <c r="AB301" s="18"/>
    </row>
    <row r="302" spans="1:28" ht="12.75">
      <c r="A302" t="s">
        <v>642</v>
      </c>
      <c r="B302" s="16" t="s">
        <v>649</v>
      </c>
      <c r="C302" s="105" t="s">
        <v>650</v>
      </c>
      <c r="D302" s="106" t="s">
        <v>54</v>
      </c>
      <c r="E302" s="16">
        <v>64</v>
      </c>
      <c r="F302" s="18">
        <v>48913</v>
      </c>
      <c r="G302" s="16">
        <v>76</v>
      </c>
      <c r="H302" s="18">
        <v>40277</v>
      </c>
      <c r="I302" s="16">
        <v>91</v>
      </c>
      <c r="J302" s="18">
        <v>36576</v>
      </c>
      <c r="K302" s="16">
        <v>49</v>
      </c>
      <c r="L302" s="18">
        <v>28878</v>
      </c>
      <c r="M302" s="16"/>
      <c r="N302" s="18"/>
      <c r="O302" s="16"/>
      <c r="P302" s="18"/>
      <c r="Q302" s="23">
        <v>20</v>
      </c>
      <c r="R302" s="18">
        <v>64826</v>
      </c>
      <c r="S302" s="17">
        <v>14</v>
      </c>
      <c r="T302" s="18">
        <v>62398</v>
      </c>
      <c r="U302" s="17">
        <v>8</v>
      </c>
      <c r="V302" s="18">
        <v>55862</v>
      </c>
      <c r="W302" s="17">
        <v>3</v>
      </c>
      <c r="X302" s="18">
        <v>52029</v>
      </c>
      <c r="Y302" s="16"/>
      <c r="Z302" s="18"/>
      <c r="AA302" s="16"/>
      <c r="AB302" s="18"/>
    </row>
    <row r="303" spans="1:28" ht="12.75">
      <c r="A303" t="s">
        <v>642</v>
      </c>
      <c r="B303" s="16" t="s">
        <v>651</v>
      </c>
      <c r="C303" s="105" t="s">
        <v>652</v>
      </c>
      <c r="D303" s="106" t="s">
        <v>72</v>
      </c>
      <c r="E303" s="16">
        <v>32</v>
      </c>
      <c r="F303" s="18">
        <v>46639</v>
      </c>
      <c r="G303" s="16">
        <v>17</v>
      </c>
      <c r="H303" s="18">
        <v>39388</v>
      </c>
      <c r="I303" s="16">
        <v>34</v>
      </c>
      <c r="J303" s="18">
        <v>38239</v>
      </c>
      <c r="K303" s="16">
        <v>53</v>
      </c>
      <c r="L303" s="18">
        <v>27458</v>
      </c>
      <c r="M303" s="16"/>
      <c r="N303" s="18"/>
      <c r="O303" s="16"/>
      <c r="P303" s="18"/>
      <c r="Q303" s="23">
        <v>7</v>
      </c>
      <c r="R303" s="18">
        <v>63800</v>
      </c>
      <c r="S303" s="17">
        <v>10</v>
      </c>
      <c r="T303" s="18">
        <v>57375</v>
      </c>
      <c r="U303" s="17">
        <v>5</v>
      </c>
      <c r="V303" s="18">
        <v>47375</v>
      </c>
      <c r="W303" s="17">
        <v>1</v>
      </c>
      <c r="X303" s="18">
        <v>36985</v>
      </c>
      <c r="Y303" s="16"/>
      <c r="Z303" s="18"/>
      <c r="AA303" s="16"/>
      <c r="AB303" s="18"/>
    </row>
    <row r="304" spans="1:28" ht="12.75">
      <c r="A304" t="s">
        <v>642</v>
      </c>
      <c r="B304" s="16" t="s">
        <v>653</v>
      </c>
      <c r="C304" s="105" t="s">
        <v>654</v>
      </c>
      <c r="D304" s="106" t="s">
        <v>72</v>
      </c>
      <c r="E304" s="16">
        <v>53</v>
      </c>
      <c r="F304" s="18">
        <v>47039</v>
      </c>
      <c r="G304" s="16">
        <v>26</v>
      </c>
      <c r="H304" s="18">
        <v>40552</v>
      </c>
      <c r="I304" s="16">
        <v>62</v>
      </c>
      <c r="J304" s="18">
        <v>38211</v>
      </c>
      <c r="K304" s="16">
        <v>25</v>
      </c>
      <c r="L304" s="18">
        <v>29468</v>
      </c>
      <c r="M304" s="16"/>
      <c r="N304" s="18"/>
      <c r="O304" s="16"/>
      <c r="P304" s="18"/>
      <c r="Q304" s="23">
        <v>15</v>
      </c>
      <c r="R304" s="18">
        <v>59277</v>
      </c>
      <c r="S304" s="17">
        <v>0</v>
      </c>
      <c r="T304" s="18">
        <v>0</v>
      </c>
      <c r="U304" s="17">
        <v>3</v>
      </c>
      <c r="V304" s="18">
        <v>46233</v>
      </c>
      <c r="W304" s="17">
        <v>1</v>
      </c>
      <c r="X304" s="18">
        <v>34500</v>
      </c>
      <c r="Y304" s="16"/>
      <c r="Z304" s="18"/>
      <c r="AA304" s="16"/>
      <c r="AB304" s="18"/>
    </row>
    <row r="305" spans="1:28" ht="12.75">
      <c r="A305" t="s">
        <v>642</v>
      </c>
      <c r="B305" s="16" t="s">
        <v>655</v>
      </c>
      <c r="C305" s="105" t="s">
        <v>656</v>
      </c>
      <c r="D305" s="106" t="s">
        <v>81</v>
      </c>
      <c r="E305" s="16">
        <v>19</v>
      </c>
      <c r="F305" s="18">
        <v>45637</v>
      </c>
      <c r="G305" s="16">
        <v>8</v>
      </c>
      <c r="H305" s="18">
        <v>37770</v>
      </c>
      <c r="I305" s="16">
        <v>48</v>
      </c>
      <c r="J305" s="18">
        <v>34909</v>
      </c>
      <c r="K305" s="16">
        <v>22</v>
      </c>
      <c r="L305" s="18">
        <v>29881</v>
      </c>
      <c r="M305" s="16"/>
      <c r="N305" s="18"/>
      <c r="O305" s="16"/>
      <c r="P305" s="18"/>
      <c r="Q305" s="23">
        <v>12</v>
      </c>
      <c r="R305" s="18">
        <v>56581</v>
      </c>
      <c r="S305" s="17">
        <v>4</v>
      </c>
      <c r="T305" s="18">
        <v>47927</v>
      </c>
      <c r="U305" s="17">
        <v>6</v>
      </c>
      <c r="V305" s="18">
        <v>45539</v>
      </c>
      <c r="W305" s="17">
        <v>3</v>
      </c>
      <c r="X305" s="18">
        <v>40907</v>
      </c>
      <c r="Y305" s="16"/>
      <c r="Z305" s="18"/>
      <c r="AA305" s="16"/>
      <c r="AB305" s="18"/>
    </row>
    <row r="306" spans="1:28" ht="12.75">
      <c r="A306" t="s">
        <v>642</v>
      </c>
      <c r="B306" s="16" t="s">
        <v>657</v>
      </c>
      <c r="C306" s="105" t="s">
        <v>658</v>
      </c>
      <c r="D306" s="106" t="s">
        <v>81</v>
      </c>
      <c r="E306" s="16">
        <v>26</v>
      </c>
      <c r="F306" s="18">
        <v>43127</v>
      </c>
      <c r="G306" s="16">
        <v>18</v>
      </c>
      <c r="H306" s="18">
        <v>38827</v>
      </c>
      <c r="I306" s="16">
        <v>48</v>
      </c>
      <c r="J306" s="18">
        <v>35181</v>
      </c>
      <c r="K306" s="16">
        <v>17</v>
      </c>
      <c r="L306" s="18">
        <v>28304</v>
      </c>
      <c r="M306" s="16"/>
      <c r="N306" s="18"/>
      <c r="O306" s="16"/>
      <c r="P306" s="18"/>
      <c r="Q306" s="23">
        <v>0</v>
      </c>
      <c r="R306" s="18">
        <v>0</v>
      </c>
      <c r="S306" s="17">
        <v>2</v>
      </c>
      <c r="T306" s="18">
        <v>41095</v>
      </c>
      <c r="U306" s="17">
        <v>0</v>
      </c>
      <c r="V306" s="18">
        <v>0</v>
      </c>
      <c r="W306" s="17">
        <v>0</v>
      </c>
      <c r="X306" s="18">
        <v>0</v>
      </c>
      <c r="Y306" s="16"/>
      <c r="Z306" s="18"/>
      <c r="AA306" s="16"/>
      <c r="AB306" s="18"/>
    </row>
    <row r="307" spans="1:28" ht="12.75">
      <c r="A307" t="s">
        <v>642</v>
      </c>
      <c r="B307" s="16" t="s">
        <v>659</v>
      </c>
      <c r="C307" s="105" t="s">
        <v>660</v>
      </c>
      <c r="D307" s="106" t="s">
        <v>84</v>
      </c>
      <c r="E307" s="17"/>
      <c r="F307" s="18"/>
      <c r="G307" s="16"/>
      <c r="H307" s="18"/>
      <c r="I307" s="16"/>
      <c r="J307" s="18"/>
      <c r="K307" s="16"/>
      <c r="L307" s="18"/>
      <c r="M307" s="16"/>
      <c r="N307" s="18"/>
      <c r="O307" s="17">
        <v>21</v>
      </c>
      <c r="P307" s="19">
        <v>29002</v>
      </c>
      <c r="Q307" s="23"/>
      <c r="R307" s="18"/>
      <c r="S307" s="16"/>
      <c r="T307" s="18"/>
      <c r="U307" s="16"/>
      <c r="V307" s="18"/>
      <c r="W307" s="16"/>
      <c r="X307" s="18"/>
      <c r="Y307" s="16"/>
      <c r="Z307" s="18"/>
      <c r="AA307" s="16">
        <v>30</v>
      </c>
      <c r="AB307" s="19">
        <v>31870</v>
      </c>
    </row>
    <row r="308" spans="1:28" ht="12.75">
      <c r="A308" t="s">
        <v>642</v>
      </c>
      <c r="B308" s="16" t="s">
        <v>661</v>
      </c>
      <c r="C308" s="105" t="s">
        <v>662</v>
      </c>
      <c r="D308" s="106" t="s">
        <v>84</v>
      </c>
      <c r="E308" s="17"/>
      <c r="F308" s="18"/>
      <c r="G308" s="16"/>
      <c r="H308" s="18"/>
      <c r="I308" s="16"/>
      <c r="J308" s="18"/>
      <c r="K308" s="16"/>
      <c r="L308" s="18"/>
      <c r="M308" s="16"/>
      <c r="N308" s="18"/>
      <c r="O308" s="17">
        <v>97.8</v>
      </c>
      <c r="P308" s="19">
        <v>34212.7</v>
      </c>
      <c r="Q308" s="23"/>
      <c r="R308" s="18"/>
      <c r="S308" s="16"/>
      <c r="T308" s="18"/>
      <c r="U308" s="16"/>
      <c r="V308" s="18"/>
      <c r="W308" s="16"/>
      <c r="X308" s="18"/>
      <c r="Y308" s="16"/>
      <c r="Z308" s="18"/>
      <c r="AA308" s="16">
        <v>0</v>
      </c>
      <c r="AB308" s="19">
        <v>0</v>
      </c>
    </row>
    <row r="309" spans="1:28" ht="12.75">
      <c r="A309" t="s">
        <v>642</v>
      </c>
      <c r="B309" s="16" t="s">
        <v>663</v>
      </c>
      <c r="C309" s="105" t="s">
        <v>664</v>
      </c>
      <c r="D309" s="106" t="s">
        <v>84</v>
      </c>
      <c r="E309" s="17"/>
      <c r="F309" s="18"/>
      <c r="G309" s="16"/>
      <c r="H309" s="18"/>
      <c r="I309" s="16"/>
      <c r="J309" s="18"/>
      <c r="K309" s="16"/>
      <c r="L309" s="18"/>
      <c r="M309" s="16"/>
      <c r="N309" s="18"/>
      <c r="O309" s="17">
        <v>58</v>
      </c>
      <c r="P309" s="19">
        <v>31096.9</v>
      </c>
      <c r="Q309" s="23"/>
      <c r="R309" s="18"/>
      <c r="S309" s="16"/>
      <c r="T309" s="18"/>
      <c r="U309" s="16"/>
      <c r="V309" s="18"/>
      <c r="W309" s="16"/>
      <c r="X309" s="18"/>
      <c r="Y309" s="16"/>
      <c r="Z309" s="18"/>
      <c r="AA309" s="16">
        <v>7</v>
      </c>
      <c r="AB309" s="19">
        <v>28258</v>
      </c>
    </row>
    <row r="310" spans="1:28" ht="12.75">
      <c r="A310" t="s">
        <v>642</v>
      </c>
      <c r="B310" s="16" t="s">
        <v>665</v>
      </c>
      <c r="C310" s="105" t="s">
        <v>666</v>
      </c>
      <c r="D310" s="106" t="s">
        <v>84</v>
      </c>
      <c r="E310" s="16"/>
      <c r="F310" s="18"/>
      <c r="G310" s="16"/>
      <c r="H310" s="18"/>
      <c r="I310" s="16"/>
      <c r="J310" s="18"/>
      <c r="K310" s="16"/>
      <c r="L310" s="18"/>
      <c r="M310" s="16"/>
      <c r="N310" s="18"/>
      <c r="O310" s="17">
        <v>29.2</v>
      </c>
      <c r="P310" s="19">
        <v>32493.2</v>
      </c>
      <c r="Q310" s="23"/>
      <c r="R310" s="18"/>
      <c r="S310" s="16"/>
      <c r="T310" s="18"/>
      <c r="U310" s="16"/>
      <c r="V310" s="18"/>
      <c r="W310" s="16"/>
      <c r="X310" s="18"/>
      <c r="Y310" s="16"/>
      <c r="Z310" s="18"/>
      <c r="AA310" s="16">
        <v>32</v>
      </c>
      <c r="AB310" s="19">
        <v>34797</v>
      </c>
    </row>
    <row r="311" spans="1:28" ht="12.75">
      <c r="A311" t="s">
        <v>642</v>
      </c>
      <c r="B311" s="16" t="s">
        <v>667</v>
      </c>
      <c r="C311" s="105" t="s">
        <v>668</v>
      </c>
      <c r="D311" s="106" t="s">
        <v>84</v>
      </c>
      <c r="E311" s="16"/>
      <c r="F311" s="18"/>
      <c r="G311" s="16"/>
      <c r="H311" s="18"/>
      <c r="I311" s="16"/>
      <c r="J311" s="18"/>
      <c r="K311" s="16"/>
      <c r="L311" s="18"/>
      <c r="M311" s="16"/>
      <c r="N311" s="18"/>
      <c r="O311" s="17">
        <v>309</v>
      </c>
      <c r="P311" s="19">
        <v>36803</v>
      </c>
      <c r="Q311" s="23"/>
      <c r="R311" s="18"/>
      <c r="S311" s="16"/>
      <c r="T311" s="18"/>
      <c r="U311" s="16"/>
      <c r="V311" s="18"/>
      <c r="W311" s="16"/>
      <c r="X311" s="18"/>
      <c r="Y311" s="16"/>
      <c r="Z311" s="18"/>
      <c r="AA311" s="16">
        <v>67</v>
      </c>
      <c r="AB311" s="19">
        <v>39264</v>
      </c>
    </row>
    <row r="312" spans="1:28" ht="12.75">
      <c r="A312" t="s">
        <v>642</v>
      </c>
      <c r="B312" s="16" t="s">
        <v>669</v>
      </c>
      <c r="C312" s="105" t="s">
        <v>670</v>
      </c>
      <c r="D312" s="106" t="s">
        <v>84</v>
      </c>
      <c r="E312" s="16"/>
      <c r="F312" s="18"/>
      <c r="G312" s="16"/>
      <c r="H312" s="18"/>
      <c r="I312" s="16"/>
      <c r="J312" s="18"/>
      <c r="K312" s="16"/>
      <c r="L312" s="18"/>
      <c r="M312" s="16"/>
      <c r="N312" s="18"/>
      <c r="O312" s="16">
        <v>70</v>
      </c>
      <c r="P312" s="19">
        <v>31965</v>
      </c>
      <c r="Q312" s="23"/>
      <c r="R312" s="18"/>
      <c r="S312" s="16"/>
      <c r="T312" s="18"/>
      <c r="U312" s="16"/>
      <c r="V312" s="18"/>
      <c r="W312" s="16"/>
      <c r="X312" s="18"/>
      <c r="Y312" s="16"/>
      <c r="Z312" s="18"/>
      <c r="AA312" s="16">
        <v>33</v>
      </c>
      <c r="AB312" s="19">
        <v>37081</v>
      </c>
    </row>
    <row r="313" spans="1:28" ht="12.75">
      <c r="A313" t="s">
        <v>642</v>
      </c>
      <c r="B313" s="16" t="s">
        <v>671</v>
      </c>
      <c r="C313" s="105" t="s">
        <v>672</v>
      </c>
      <c r="D313" s="106" t="s">
        <v>84</v>
      </c>
      <c r="E313" s="16"/>
      <c r="F313" s="18"/>
      <c r="G313" s="16"/>
      <c r="H313" s="18"/>
      <c r="I313" s="16"/>
      <c r="J313" s="18"/>
      <c r="K313" s="16"/>
      <c r="L313" s="18"/>
      <c r="M313" s="16"/>
      <c r="N313" s="18"/>
      <c r="O313" s="16">
        <v>80</v>
      </c>
      <c r="P313" s="19">
        <v>36333</v>
      </c>
      <c r="Q313" s="23"/>
      <c r="R313" s="18"/>
      <c r="S313" s="16"/>
      <c r="T313" s="18"/>
      <c r="U313" s="16"/>
      <c r="V313" s="18"/>
      <c r="W313" s="16"/>
      <c r="X313" s="18"/>
      <c r="Y313" s="16"/>
      <c r="Z313" s="18"/>
      <c r="AA313" s="16">
        <v>44</v>
      </c>
      <c r="AB313" s="19">
        <v>43829</v>
      </c>
    </row>
    <row r="314" spans="1:28" ht="12.75">
      <c r="A314" t="s">
        <v>642</v>
      </c>
      <c r="B314" s="16" t="s">
        <v>673</v>
      </c>
      <c r="C314" s="105" t="s">
        <v>674</v>
      </c>
      <c r="D314" s="106" t="s">
        <v>84</v>
      </c>
      <c r="E314" s="16"/>
      <c r="F314" s="18"/>
      <c r="G314" s="16"/>
      <c r="H314" s="18"/>
      <c r="I314" s="16"/>
      <c r="J314" s="18"/>
      <c r="K314" s="16"/>
      <c r="L314" s="18"/>
      <c r="M314" s="16"/>
      <c r="N314" s="18"/>
      <c r="O314" s="16">
        <v>114</v>
      </c>
      <c r="P314" s="19">
        <v>40590</v>
      </c>
      <c r="Q314" s="23"/>
      <c r="R314" s="18"/>
      <c r="S314" s="16"/>
      <c r="T314" s="18"/>
      <c r="U314" s="16"/>
      <c r="V314" s="18"/>
      <c r="W314" s="16"/>
      <c r="X314" s="18"/>
      <c r="Y314" s="16"/>
      <c r="Z314" s="18"/>
      <c r="AA314" s="16">
        <v>50</v>
      </c>
      <c r="AB314" s="19">
        <v>44269</v>
      </c>
    </row>
    <row r="315" spans="1:28" ht="12.75">
      <c r="A315" t="s">
        <v>642</v>
      </c>
      <c r="B315" s="16" t="s">
        <v>675</v>
      </c>
      <c r="C315" s="105" t="s">
        <v>676</v>
      </c>
      <c r="D315" s="106" t="s">
        <v>84</v>
      </c>
      <c r="E315" s="17"/>
      <c r="F315" s="18"/>
      <c r="G315" s="16"/>
      <c r="H315" s="18"/>
      <c r="I315" s="16"/>
      <c r="J315" s="18"/>
      <c r="K315" s="16"/>
      <c r="L315" s="18"/>
      <c r="M315" s="16"/>
      <c r="N315" s="18"/>
      <c r="O315" s="16">
        <v>65</v>
      </c>
      <c r="P315" s="19">
        <v>35421</v>
      </c>
      <c r="Q315" s="23"/>
      <c r="R315" s="18"/>
      <c r="S315" s="16"/>
      <c r="T315" s="18"/>
      <c r="U315" s="16"/>
      <c r="V315" s="18"/>
      <c r="W315" s="16"/>
      <c r="X315" s="18"/>
      <c r="Y315" s="16"/>
      <c r="Z315" s="18"/>
      <c r="AA315" s="16">
        <v>48</v>
      </c>
      <c r="AB315" s="19">
        <v>35446</v>
      </c>
    </row>
    <row r="316" spans="1:28" ht="12.75">
      <c r="A316" t="s">
        <v>642</v>
      </c>
      <c r="B316" s="16" t="s">
        <v>677</v>
      </c>
      <c r="C316" s="105" t="s">
        <v>678</v>
      </c>
      <c r="D316" s="106" t="s">
        <v>84</v>
      </c>
      <c r="E316" s="16"/>
      <c r="F316" s="18"/>
      <c r="G316" s="16"/>
      <c r="H316" s="18"/>
      <c r="I316" s="16"/>
      <c r="J316" s="18"/>
      <c r="K316" s="16"/>
      <c r="L316" s="18"/>
      <c r="M316" s="16"/>
      <c r="N316" s="18"/>
      <c r="O316" s="16">
        <v>92</v>
      </c>
      <c r="P316" s="19">
        <v>37628</v>
      </c>
      <c r="Q316" s="23"/>
      <c r="R316" s="18"/>
      <c r="S316" s="16"/>
      <c r="T316" s="18"/>
      <c r="U316" s="16"/>
      <c r="V316" s="18"/>
      <c r="W316" s="16"/>
      <c r="X316" s="18"/>
      <c r="Y316" s="16"/>
      <c r="Z316" s="18"/>
      <c r="AA316" s="16">
        <v>11</v>
      </c>
      <c r="AB316" s="19">
        <v>42299</v>
      </c>
    </row>
    <row r="317" spans="1:28" ht="12.75">
      <c r="A317" t="s">
        <v>642</v>
      </c>
      <c r="B317" s="16" t="s">
        <v>679</v>
      </c>
      <c r="C317" s="105" t="s">
        <v>680</v>
      </c>
      <c r="D317" s="106" t="s">
        <v>84</v>
      </c>
      <c r="E317" s="17"/>
      <c r="F317" s="18"/>
      <c r="G317" s="16"/>
      <c r="H317" s="18"/>
      <c r="I317" s="16"/>
      <c r="J317" s="18"/>
      <c r="K317" s="16"/>
      <c r="L317" s="18"/>
      <c r="M317" s="16"/>
      <c r="N317" s="18"/>
      <c r="O317" s="16">
        <v>224</v>
      </c>
      <c r="P317" s="19">
        <v>38202</v>
      </c>
      <c r="Q317" s="23"/>
      <c r="R317" s="18"/>
      <c r="S317" s="16"/>
      <c r="T317" s="18"/>
      <c r="U317" s="16"/>
      <c r="V317" s="18"/>
      <c r="W317" s="16"/>
      <c r="X317" s="18"/>
      <c r="Y317" s="16"/>
      <c r="Z317" s="18"/>
      <c r="AA317" s="16">
        <v>155</v>
      </c>
      <c r="AB317" s="19">
        <v>37424</v>
      </c>
    </row>
    <row r="318" spans="1:28" ht="12.75">
      <c r="A318" t="s">
        <v>642</v>
      </c>
      <c r="B318" s="16" t="s">
        <v>681</v>
      </c>
      <c r="C318" s="105" t="s">
        <v>682</v>
      </c>
      <c r="D318" s="106" t="s">
        <v>84</v>
      </c>
      <c r="E318" s="16"/>
      <c r="F318" s="18"/>
      <c r="G318" s="16"/>
      <c r="H318" s="18"/>
      <c r="I318" s="16"/>
      <c r="J318" s="18"/>
      <c r="K318" s="16"/>
      <c r="L318" s="18"/>
      <c r="M318" s="16"/>
      <c r="N318" s="18"/>
      <c r="O318" s="16">
        <v>99</v>
      </c>
      <c r="P318" s="19">
        <v>38951</v>
      </c>
      <c r="Q318" s="23"/>
      <c r="R318" s="18"/>
      <c r="S318" s="16"/>
      <c r="T318" s="18"/>
      <c r="U318" s="16"/>
      <c r="V318" s="18"/>
      <c r="W318" s="16"/>
      <c r="X318" s="18"/>
      <c r="Y318" s="16"/>
      <c r="Z318" s="18"/>
      <c r="AA318" s="16">
        <v>27</v>
      </c>
      <c r="AB318" s="19">
        <v>40746</v>
      </c>
    </row>
    <row r="319" spans="1:28" ht="12.75">
      <c r="A319" t="s">
        <v>642</v>
      </c>
      <c r="B319" s="16" t="s">
        <v>683</v>
      </c>
      <c r="C319" s="105" t="s">
        <v>684</v>
      </c>
      <c r="D319" s="106" t="s">
        <v>84</v>
      </c>
      <c r="E319" s="16"/>
      <c r="F319" s="18"/>
      <c r="G319" s="16"/>
      <c r="H319" s="18"/>
      <c r="I319" s="16"/>
      <c r="J319" s="18"/>
      <c r="K319" s="16"/>
      <c r="L319" s="18"/>
      <c r="M319" s="16"/>
      <c r="N319" s="18"/>
      <c r="O319" s="16">
        <v>141</v>
      </c>
      <c r="P319" s="19">
        <v>38029</v>
      </c>
      <c r="Q319" s="23"/>
      <c r="R319" s="18"/>
      <c r="S319" s="16"/>
      <c r="T319" s="18"/>
      <c r="U319" s="16"/>
      <c r="V319" s="18"/>
      <c r="W319" s="16"/>
      <c r="X319" s="18"/>
      <c r="Y319" s="16"/>
      <c r="Z319" s="18"/>
      <c r="AA319" s="16">
        <v>24</v>
      </c>
      <c r="AB319" s="19">
        <v>40695</v>
      </c>
    </row>
    <row r="320" spans="1:28" ht="12.75">
      <c r="A320" t="s">
        <v>642</v>
      </c>
      <c r="B320" s="16" t="s">
        <v>685</v>
      </c>
      <c r="C320" s="105" t="s">
        <v>686</v>
      </c>
      <c r="D320" s="106" t="s">
        <v>84</v>
      </c>
      <c r="E320" s="16"/>
      <c r="F320" s="18"/>
      <c r="G320" s="16"/>
      <c r="H320" s="18"/>
      <c r="I320" s="16"/>
      <c r="J320" s="18"/>
      <c r="K320" s="16"/>
      <c r="L320" s="18"/>
      <c r="M320" s="16"/>
      <c r="N320" s="18"/>
      <c r="O320" s="16">
        <v>107</v>
      </c>
      <c r="P320" s="19">
        <v>33713</v>
      </c>
      <c r="Q320" s="23"/>
      <c r="R320" s="18"/>
      <c r="S320" s="16"/>
      <c r="T320" s="18"/>
      <c r="U320" s="16"/>
      <c r="V320" s="18"/>
      <c r="W320" s="16"/>
      <c r="X320" s="18"/>
      <c r="Y320" s="16"/>
      <c r="Z320" s="18"/>
      <c r="AA320" s="16">
        <v>21</v>
      </c>
      <c r="AB320" s="19">
        <v>36786</v>
      </c>
    </row>
    <row r="321" spans="1:28" ht="12.75">
      <c r="A321" t="s">
        <v>642</v>
      </c>
      <c r="B321" s="16" t="s">
        <v>687</v>
      </c>
      <c r="C321" s="105" t="s">
        <v>688</v>
      </c>
      <c r="D321" s="106" t="s">
        <v>84</v>
      </c>
      <c r="E321" s="16"/>
      <c r="F321" s="18"/>
      <c r="G321" s="16"/>
      <c r="H321" s="18"/>
      <c r="I321" s="16"/>
      <c r="J321" s="18"/>
      <c r="K321" s="16"/>
      <c r="L321" s="18"/>
      <c r="M321" s="16"/>
      <c r="N321" s="18"/>
      <c r="O321" s="16">
        <v>44</v>
      </c>
      <c r="P321" s="19">
        <v>37163</v>
      </c>
      <c r="Q321" s="23"/>
      <c r="R321" s="18"/>
      <c r="S321" s="16"/>
      <c r="T321" s="18"/>
      <c r="U321" s="16"/>
      <c r="V321" s="18"/>
      <c r="W321" s="16"/>
      <c r="X321" s="18"/>
      <c r="Y321" s="16"/>
      <c r="Z321" s="18"/>
      <c r="AA321" s="16">
        <v>10</v>
      </c>
      <c r="AB321" s="19">
        <v>37863</v>
      </c>
    </row>
    <row r="322" spans="1:28" ht="12.75">
      <c r="A322" t="s">
        <v>642</v>
      </c>
      <c r="B322" s="16" t="s">
        <v>689</v>
      </c>
      <c r="C322" s="105" t="s">
        <v>690</v>
      </c>
      <c r="D322" s="106" t="s">
        <v>219</v>
      </c>
      <c r="E322" s="16"/>
      <c r="F322" s="18"/>
      <c r="G322" s="16"/>
      <c r="H322" s="18"/>
      <c r="I322" s="16"/>
      <c r="J322" s="18"/>
      <c r="K322" s="16"/>
      <c r="L322" s="18"/>
      <c r="M322" s="16"/>
      <c r="N322" s="18"/>
      <c r="O322" s="16"/>
      <c r="P322" s="18"/>
      <c r="Q322" s="23"/>
      <c r="R322" s="18"/>
      <c r="S322" s="16"/>
      <c r="T322" s="18"/>
      <c r="U322" s="16"/>
      <c r="V322" s="18"/>
      <c r="W322" s="16"/>
      <c r="X322" s="18"/>
      <c r="Y322" s="16"/>
      <c r="Z322" s="18"/>
      <c r="AA322" s="16"/>
      <c r="AB322" s="18"/>
    </row>
    <row r="323" spans="1:28" ht="12.75">
      <c r="A323" t="s">
        <v>691</v>
      </c>
      <c r="B323" s="16" t="s">
        <v>692</v>
      </c>
      <c r="C323" s="105" t="s">
        <v>693</v>
      </c>
      <c r="D323" s="106" t="s">
        <v>45</v>
      </c>
      <c r="E323" s="17">
        <v>305</v>
      </c>
      <c r="F323" s="19">
        <v>72096</v>
      </c>
      <c r="G323" s="17">
        <v>263</v>
      </c>
      <c r="H323" s="19">
        <v>50779</v>
      </c>
      <c r="I323" s="17">
        <v>160</v>
      </c>
      <c r="J323" s="19">
        <v>45310</v>
      </c>
      <c r="K323" s="17">
        <v>11</v>
      </c>
      <c r="L323" s="19">
        <v>34114</v>
      </c>
      <c r="M323" s="17">
        <v>157</v>
      </c>
      <c r="N323" s="19">
        <v>30277</v>
      </c>
      <c r="O323" s="17"/>
      <c r="P323" s="19"/>
      <c r="Q323" s="23">
        <v>170</v>
      </c>
      <c r="R323" s="19">
        <v>84711</v>
      </c>
      <c r="S323" s="17">
        <v>72</v>
      </c>
      <c r="T323" s="19">
        <v>64393</v>
      </c>
      <c r="U323" s="17">
        <v>41</v>
      </c>
      <c r="V323" s="19">
        <v>55070</v>
      </c>
      <c r="W323" s="17">
        <v>2</v>
      </c>
      <c r="X323" s="19">
        <v>43824</v>
      </c>
      <c r="Y323" s="17">
        <v>29</v>
      </c>
      <c r="Z323" s="19">
        <v>49184</v>
      </c>
      <c r="AA323" s="16"/>
      <c r="AB323" s="19"/>
    </row>
    <row r="324" spans="1:28" ht="12.75">
      <c r="A324" t="s">
        <v>691</v>
      </c>
      <c r="B324" s="16" t="s">
        <v>694</v>
      </c>
      <c r="C324" s="105" t="s">
        <v>695</v>
      </c>
      <c r="D324" s="106" t="s">
        <v>45</v>
      </c>
      <c r="E324" s="16">
        <v>477</v>
      </c>
      <c r="F324" s="19">
        <v>73057</v>
      </c>
      <c r="G324" s="17">
        <v>217</v>
      </c>
      <c r="H324" s="19">
        <v>52241</v>
      </c>
      <c r="I324" s="17">
        <v>142</v>
      </c>
      <c r="J324" s="19">
        <v>44958</v>
      </c>
      <c r="K324" s="17">
        <v>8</v>
      </c>
      <c r="L324" s="19">
        <v>39916</v>
      </c>
      <c r="M324" s="17">
        <v>73</v>
      </c>
      <c r="N324" s="19">
        <v>36120</v>
      </c>
      <c r="O324" s="17"/>
      <c r="P324" s="19"/>
      <c r="Q324" s="23">
        <v>117</v>
      </c>
      <c r="R324" s="19">
        <v>106890</v>
      </c>
      <c r="S324" s="17">
        <v>90</v>
      </c>
      <c r="T324" s="19">
        <v>71706</v>
      </c>
      <c r="U324" s="17">
        <v>80</v>
      </c>
      <c r="V324" s="19">
        <v>57584</v>
      </c>
      <c r="W324" s="17">
        <v>4</v>
      </c>
      <c r="X324" s="19">
        <v>48509</v>
      </c>
      <c r="Y324" s="17">
        <v>53</v>
      </c>
      <c r="Z324" s="19">
        <v>59826</v>
      </c>
      <c r="AA324" s="16"/>
      <c r="AB324" s="19"/>
    </row>
    <row r="325" spans="1:28" ht="12.75">
      <c r="A325" t="s">
        <v>691</v>
      </c>
      <c r="B325" s="16" t="s">
        <v>696</v>
      </c>
      <c r="C325" s="105" t="s">
        <v>697</v>
      </c>
      <c r="D325" s="106" t="s">
        <v>51</v>
      </c>
      <c r="E325" s="16">
        <v>128</v>
      </c>
      <c r="F325" s="19">
        <v>65701</v>
      </c>
      <c r="G325" s="17">
        <v>170</v>
      </c>
      <c r="H325" s="19">
        <v>46603</v>
      </c>
      <c r="I325" s="17">
        <v>123</v>
      </c>
      <c r="J325" s="19">
        <v>39460</v>
      </c>
      <c r="K325" s="17">
        <v>9</v>
      </c>
      <c r="L325" s="19">
        <v>31153</v>
      </c>
      <c r="M325" s="17">
        <v>94</v>
      </c>
      <c r="N325" s="19">
        <v>29535</v>
      </c>
      <c r="O325" s="17"/>
      <c r="P325" s="19"/>
      <c r="Q325" s="23">
        <v>9</v>
      </c>
      <c r="R325" s="19">
        <v>78115</v>
      </c>
      <c r="S325" s="17">
        <v>3</v>
      </c>
      <c r="T325" s="19">
        <v>55736</v>
      </c>
      <c r="U325" s="17">
        <v>5</v>
      </c>
      <c r="V325" s="19">
        <v>45354</v>
      </c>
      <c r="W325" s="17"/>
      <c r="X325" s="19"/>
      <c r="Y325" s="17">
        <v>7</v>
      </c>
      <c r="Z325" s="19">
        <v>38418</v>
      </c>
      <c r="AA325" s="16"/>
      <c r="AB325" s="19"/>
    </row>
    <row r="326" spans="1:28" ht="12.75">
      <c r="A326" t="s">
        <v>691</v>
      </c>
      <c r="B326" s="16" t="s">
        <v>698</v>
      </c>
      <c r="C326" s="105" t="s">
        <v>699</v>
      </c>
      <c r="D326" s="106" t="s">
        <v>54</v>
      </c>
      <c r="E326" s="16">
        <v>237</v>
      </c>
      <c r="F326" s="19">
        <v>53340</v>
      </c>
      <c r="G326" s="17">
        <v>117</v>
      </c>
      <c r="H326" s="19">
        <v>44523</v>
      </c>
      <c r="I326" s="17">
        <v>138</v>
      </c>
      <c r="J326" s="19">
        <v>38233</v>
      </c>
      <c r="K326" s="17">
        <v>7</v>
      </c>
      <c r="L326" s="19">
        <v>30772</v>
      </c>
      <c r="M326" s="17">
        <v>53</v>
      </c>
      <c r="N326" s="19">
        <v>31329</v>
      </c>
      <c r="O326" s="17"/>
      <c r="P326" s="19"/>
      <c r="Q326" s="23">
        <v>12</v>
      </c>
      <c r="R326" s="19">
        <v>60200</v>
      </c>
      <c r="S326" s="17">
        <v>5</v>
      </c>
      <c r="T326" s="19">
        <v>58383</v>
      </c>
      <c r="U326" s="17">
        <v>1</v>
      </c>
      <c r="V326" s="19">
        <v>40936</v>
      </c>
      <c r="W326" s="17"/>
      <c r="X326" s="19"/>
      <c r="Y326" s="17">
        <v>2</v>
      </c>
      <c r="Z326" s="19">
        <v>37920</v>
      </c>
      <c r="AA326" s="16"/>
      <c r="AB326" s="19"/>
    </row>
    <row r="327" spans="1:28" ht="12.75">
      <c r="A327" t="s">
        <v>691</v>
      </c>
      <c r="B327" s="16" t="s">
        <v>700</v>
      </c>
      <c r="C327" s="105" t="s">
        <v>701</v>
      </c>
      <c r="D327" s="106" t="s">
        <v>54</v>
      </c>
      <c r="E327" s="16">
        <v>164</v>
      </c>
      <c r="F327" s="19">
        <v>59235</v>
      </c>
      <c r="G327" s="17">
        <v>203</v>
      </c>
      <c r="H327" s="19">
        <v>45017</v>
      </c>
      <c r="I327" s="17">
        <v>218</v>
      </c>
      <c r="J327" s="19">
        <v>40705</v>
      </c>
      <c r="K327" s="17">
        <v>9</v>
      </c>
      <c r="L327" s="19">
        <v>33557</v>
      </c>
      <c r="M327" s="17">
        <v>103</v>
      </c>
      <c r="N327" s="19">
        <v>32124</v>
      </c>
      <c r="O327" s="17"/>
      <c r="P327" s="19"/>
      <c r="Q327" s="23">
        <v>24</v>
      </c>
      <c r="R327" s="19">
        <v>68053</v>
      </c>
      <c r="S327" s="17">
        <v>24</v>
      </c>
      <c r="T327" s="19">
        <v>54053</v>
      </c>
      <c r="U327" s="17">
        <v>24</v>
      </c>
      <c r="V327" s="19">
        <v>47452</v>
      </c>
      <c r="W327" s="17">
        <v>1</v>
      </c>
      <c r="X327" s="19">
        <v>41500</v>
      </c>
      <c r="Y327" s="17">
        <v>34</v>
      </c>
      <c r="Z327" s="19">
        <v>43289</v>
      </c>
      <c r="AA327" s="16"/>
      <c r="AB327" s="19"/>
    </row>
    <row r="328" spans="1:28" ht="12.75">
      <c r="A328" t="s">
        <v>691</v>
      </c>
      <c r="B328" s="16" t="s">
        <v>702</v>
      </c>
      <c r="C328" s="105" t="s">
        <v>703</v>
      </c>
      <c r="D328" s="106" t="s">
        <v>54</v>
      </c>
      <c r="E328" s="16">
        <v>47</v>
      </c>
      <c r="F328" s="19">
        <v>56864</v>
      </c>
      <c r="G328" s="17">
        <v>98</v>
      </c>
      <c r="H328" s="19">
        <v>48476</v>
      </c>
      <c r="I328" s="17">
        <v>114</v>
      </c>
      <c r="J328" s="19">
        <v>43588</v>
      </c>
      <c r="K328" s="17">
        <v>18</v>
      </c>
      <c r="L328" s="19">
        <v>37196</v>
      </c>
      <c r="M328" s="17">
        <v>46</v>
      </c>
      <c r="N328" s="19">
        <v>39244</v>
      </c>
      <c r="O328" s="17"/>
      <c r="P328" s="19"/>
      <c r="Q328" s="23">
        <v>26</v>
      </c>
      <c r="R328" s="19">
        <v>70309</v>
      </c>
      <c r="S328" s="17">
        <v>27</v>
      </c>
      <c r="T328" s="19">
        <v>63981</v>
      </c>
      <c r="U328" s="17">
        <v>10</v>
      </c>
      <c r="V328" s="19">
        <v>53927</v>
      </c>
      <c r="W328" s="17">
        <v>1</v>
      </c>
      <c r="X328" s="19">
        <v>56250</v>
      </c>
      <c r="Y328" s="17">
        <v>11</v>
      </c>
      <c r="Z328" s="19">
        <v>46853</v>
      </c>
      <c r="AA328" s="16"/>
      <c r="AB328" s="19"/>
    </row>
    <row r="329" spans="1:28" ht="12.75">
      <c r="A329" t="s">
        <v>691</v>
      </c>
      <c r="B329" s="16" t="s">
        <v>704</v>
      </c>
      <c r="C329" s="105" t="s">
        <v>705</v>
      </c>
      <c r="D329" s="106" t="s">
        <v>54</v>
      </c>
      <c r="E329" s="16">
        <v>55</v>
      </c>
      <c r="F329" s="19">
        <v>60626</v>
      </c>
      <c r="G329" s="17">
        <v>75</v>
      </c>
      <c r="H329" s="19">
        <v>48039</v>
      </c>
      <c r="I329" s="17">
        <v>78</v>
      </c>
      <c r="J329" s="19">
        <v>40647</v>
      </c>
      <c r="K329" s="17">
        <v>5</v>
      </c>
      <c r="L329" s="19">
        <v>40629</v>
      </c>
      <c r="M329" s="17">
        <v>34</v>
      </c>
      <c r="N329" s="19">
        <v>34769</v>
      </c>
      <c r="O329" s="17"/>
      <c r="P329" s="19"/>
      <c r="Q329" s="23">
        <v>8</v>
      </c>
      <c r="R329" s="19">
        <v>72406</v>
      </c>
      <c r="S329" s="17">
        <v>6</v>
      </c>
      <c r="T329" s="19">
        <v>61680</v>
      </c>
      <c r="U329" s="17">
        <v>2</v>
      </c>
      <c r="V329" s="19">
        <v>66060</v>
      </c>
      <c r="W329" s="17">
        <v>1</v>
      </c>
      <c r="X329" s="19">
        <v>32524</v>
      </c>
      <c r="Y329" s="17">
        <v>5</v>
      </c>
      <c r="Z329" s="19">
        <v>35899</v>
      </c>
      <c r="AA329" s="16"/>
      <c r="AB329" s="19"/>
    </row>
    <row r="330" spans="1:28" ht="12.75">
      <c r="A330" t="s">
        <v>691</v>
      </c>
      <c r="B330" s="16" t="s">
        <v>706</v>
      </c>
      <c r="C330" s="105" t="s">
        <v>707</v>
      </c>
      <c r="D330" s="106" t="s">
        <v>54</v>
      </c>
      <c r="E330" s="16">
        <v>139</v>
      </c>
      <c r="F330" s="19">
        <v>60839</v>
      </c>
      <c r="G330" s="17">
        <v>187</v>
      </c>
      <c r="H330" s="19">
        <v>46971</v>
      </c>
      <c r="I330" s="17">
        <v>159</v>
      </c>
      <c r="J330" s="19">
        <v>41146</v>
      </c>
      <c r="K330" s="16"/>
      <c r="L330" s="19"/>
      <c r="M330" s="17">
        <v>74</v>
      </c>
      <c r="N330" s="19">
        <v>32293</v>
      </c>
      <c r="O330" s="17"/>
      <c r="P330" s="19"/>
      <c r="Q330" s="23">
        <v>32</v>
      </c>
      <c r="R330" s="19">
        <v>80890</v>
      </c>
      <c r="S330" s="17">
        <v>11</v>
      </c>
      <c r="T330" s="19">
        <v>67222</v>
      </c>
      <c r="U330" s="17">
        <v>2</v>
      </c>
      <c r="V330" s="19">
        <v>53335</v>
      </c>
      <c r="W330" s="17"/>
      <c r="X330" s="19"/>
      <c r="Y330" s="17">
        <v>21</v>
      </c>
      <c r="Z330" s="19">
        <v>35205</v>
      </c>
      <c r="AA330" s="16"/>
      <c r="AB330" s="19"/>
    </row>
    <row r="331" spans="1:28" ht="12.75">
      <c r="A331" t="s">
        <v>691</v>
      </c>
      <c r="B331" s="16" t="s">
        <v>708</v>
      </c>
      <c r="C331" s="105" t="s">
        <v>709</v>
      </c>
      <c r="D331" s="106" t="s">
        <v>54</v>
      </c>
      <c r="E331" s="16">
        <v>72</v>
      </c>
      <c r="F331" s="19">
        <v>55082</v>
      </c>
      <c r="G331" s="17">
        <v>111</v>
      </c>
      <c r="H331" s="19">
        <v>46447</v>
      </c>
      <c r="I331" s="17">
        <v>91</v>
      </c>
      <c r="J331" s="19">
        <v>37798</v>
      </c>
      <c r="K331" s="16"/>
      <c r="L331" s="19"/>
      <c r="M331" s="17">
        <v>30</v>
      </c>
      <c r="N331" s="19">
        <v>38078</v>
      </c>
      <c r="O331" s="17"/>
      <c r="P331" s="19"/>
      <c r="Q331" s="23">
        <v>5</v>
      </c>
      <c r="R331" s="19">
        <v>69831</v>
      </c>
      <c r="S331" s="17">
        <v>2</v>
      </c>
      <c r="T331" s="19">
        <v>62888</v>
      </c>
      <c r="U331" s="17">
        <v>1</v>
      </c>
      <c r="V331" s="19">
        <v>61955</v>
      </c>
      <c r="W331" s="17"/>
      <c r="X331" s="19"/>
      <c r="Y331" s="17">
        <v>13</v>
      </c>
      <c r="Z331" s="19">
        <v>38419</v>
      </c>
      <c r="AA331" s="16"/>
      <c r="AB331" s="19"/>
    </row>
    <row r="332" spans="1:28" ht="12.75">
      <c r="A332" t="s">
        <v>691</v>
      </c>
      <c r="B332" s="16" t="s">
        <v>710</v>
      </c>
      <c r="C332" s="105" t="s">
        <v>711</v>
      </c>
      <c r="D332" s="106" t="s">
        <v>63</v>
      </c>
      <c r="E332" s="16">
        <v>90</v>
      </c>
      <c r="F332" s="19">
        <v>57547</v>
      </c>
      <c r="G332" s="17">
        <v>108</v>
      </c>
      <c r="H332" s="19">
        <v>44901</v>
      </c>
      <c r="I332" s="17">
        <v>112</v>
      </c>
      <c r="J332" s="19">
        <v>38554</v>
      </c>
      <c r="K332" s="17">
        <v>2</v>
      </c>
      <c r="L332" s="19">
        <v>34314</v>
      </c>
      <c r="M332" s="17">
        <v>22</v>
      </c>
      <c r="N332" s="19">
        <v>31448</v>
      </c>
      <c r="O332" s="17"/>
      <c r="P332" s="19"/>
      <c r="Q332" s="23">
        <v>16</v>
      </c>
      <c r="R332" s="19">
        <v>66733</v>
      </c>
      <c r="S332" s="17">
        <v>10</v>
      </c>
      <c r="T332" s="19">
        <v>52843</v>
      </c>
      <c r="U332" s="17">
        <v>1</v>
      </c>
      <c r="V332" s="19">
        <v>48428</v>
      </c>
      <c r="W332" s="17"/>
      <c r="X332" s="19"/>
      <c r="Y332" s="17">
        <v>2</v>
      </c>
      <c r="Z332" s="19">
        <v>31095</v>
      </c>
      <c r="AA332" s="16"/>
      <c r="AB332" s="19"/>
    </row>
    <row r="333" spans="1:28" ht="12.75">
      <c r="A333" t="s">
        <v>691</v>
      </c>
      <c r="B333" s="16" t="s">
        <v>712</v>
      </c>
      <c r="C333" s="105" t="s">
        <v>713</v>
      </c>
      <c r="D333" s="106" t="s">
        <v>72</v>
      </c>
      <c r="E333" s="16">
        <v>17</v>
      </c>
      <c r="F333" s="19">
        <v>55956</v>
      </c>
      <c r="G333" s="17">
        <v>60</v>
      </c>
      <c r="H333" s="19">
        <v>46364</v>
      </c>
      <c r="I333" s="17">
        <v>50</v>
      </c>
      <c r="J333" s="19">
        <v>41362</v>
      </c>
      <c r="K333" s="17">
        <v>1</v>
      </c>
      <c r="L333" s="19">
        <v>32996</v>
      </c>
      <c r="M333" s="17">
        <v>36</v>
      </c>
      <c r="N333" s="19">
        <v>33367</v>
      </c>
      <c r="O333" s="17"/>
      <c r="P333" s="19"/>
      <c r="Q333" s="23">
        <v>10</v>
      </c>
      <c r="R333" s="19">
        <v>75013</v>
      </c>
      <c r="S333" s="17">
        <v>17</v>
      </c>
      <c r="T333" s="19">
        <v>61700</v>
      </c>
      <c r="U333" s="17">
        <v>7</v>
      </c>
      <c r="V333" s="19">
        <v>51906</v>
      </c>
      <c r="W333" s="17"/>
      <c r="X333" s="19"/>
      <c r="Y333" s="17">
        <v>8</v>
      </c>
      <c r="Z333" s="19">
        <v>44956</v>
      </c>
      <c r="AA333" s="16"/>
      <c r="AB333" s="19"/>
    </row>
    <row r="334" spans="1:28" ht="12.75">
      <c r="A334" t="s">
        <v>691</v>
      </c>
      <c r="B334" s="16" t="s">
        <v>714</v>
      </c>
      <c r="C334" s="105" t="s">
        <v>715</v>
      </c>
      <c r="D334" s="106" t="s">
        <v>72</v>
      </c>
      <c r="E334" s="16">
        <v>44</v>
      </c>
      <c r="F334" s="19">
        <v>58355</v>
      </c>
      <c r="G334" s="17">
        <v>37</v>
      </c>
      <c r="H334" s="19">
        <v>43781</v>
      </c>
      <c r="I334" s="17">
        <v>36</v>
      </c>
      <c r="J334" s="19">
        <v>37071</v>
      </c>
      <c r="K334" s="17">
        <v>2</v>
      </c>
      <c r="L334" s="19">
        <v>34293</v>
      </c>
      <c r="M334" s="17">
        <v>21</v>
      </c>
      <c r="N334" s="19">
        <v>33390</v>
      </c>
      <c r="O334" s="17"/>
      <c r="P334" s="19"/>
      <c r="Q334" s="23">
        <v>3</v>
      </c>
      <c r="R334" s="19">
        <v>67905</v>
      </c>
      <c r="S334" s="16"/>
      <c r="T334" s="19"/>
      <c r="U334" s="16"/>
      <c r="V334" s="19"/>
      <c r="W334" s="17"/>
      <c r="X334" s="19"/>
      <c r="Y334" s="17">
        <v>1</v>
      </c>
      <c r="Z334" s="19">
        <v>40393</v>
      </c>
      <c r="AA334" s="16"/>
      <c r="AB334" s="19"/>
    </row>
    <row r="335" spans="1:28" ht="12.75">
      <c r="A335" t="s">
        <v>691</v>
      </c>
      <c r="B335" s="16" t="s">
        <v>716</v>
      </c>
      <c r="C335" s="105" t="s">
        <v>717</v>
      </c>
      <c r="D335" s="106" t="s">
        <v>81</v>
      </c>
      <c r="E335" s="17">
        <v>31</v>
      </c>
      <c r="F335" s="19">
        <v>49971</v>
      </c>
      <c r="G335" s="17">
        <v>27</v>
      </c>
      <c r="H335" s="19">
        <v>43921</v>
      </c>
      <c r="I335" s="17">
        <v>17</v>
      </c>
      <c r="J335" s="19">
        <v>36956</v>
      </c>
      <c r="K335" s="17">
        <v>2</v>
      </c>
      <c r="L335" s="19">
        <v>33944</v>
      </c>
      <c r="M335" s="17">
        <v>27</v>
      </c>
      <c r="N335" s="19">
        <v>34063</v>
      </c>
      <c r="O335" s="17"/>
      <c r="P335" s="19"/>
      <c r="Q335" s="23">
        <v>2</v>
      </c>
      <c r="R335" s="19">
        <v>55556</v>
      </c>
      <c r="S335" s="17">
        <v>2</v>
      </c>
      <c r="T335" s="19">
        <v>56501</v>
      </c>
      <c r="U335" s="16"/>
      <c r="V335" s="19"/>
      <c r="W335" s="17"/>
      <c r="X335" s="19"/>
      <c r="Y335" s="17">
        <v>1</v>
      </c>
      <c r="Z335" s="19">
        <v>53040</v>
      </c>
      <c r="AA335" s="16"/>
      <c r="AB335" s="19"/>
    </row>
    <row r="336" spans="1:28" ht="12.75">
      <c r="A336" t="s">
        <v>691</v>
      </c>
      <c r="B336" s="16" t="s">
        <v>718</v>
      </c>
      <c r="C336" s="105" t="s">
        <v>719</v>
      </c>
      <c r="D336" s="106" t="s">
        <v>81</v>
      </c>
      <c r="E336" s="17">
        <v>39</v>
      </c>
      <c r="F336" s="19">
        <v>57429</v>
      </c>
      <c r="G336" s="17">
        <v>48</v>
      </c>
      <c r="H336" s="19">
        <v>45813</v>
      </c>
      <c r="I336" s="17">
        <v>36</v>
      </c>
      <c r="J336" s="19">
        <v>35188</v>
      </c>
      <c r="K336" s="17">
        <v>2</v>
      </c>
      <c r="L336" s="19">
        <v>35650</v>
      </c>
      <c r="M336" s="17">
        <v>28</v>
      </c>
      <c r="N336" s="19">
        <v>34189</v>
      </c>
      <c r="O336" s="16"/>
      <c r="P336" s="19"/>
      <c r="Q336" s="20"/>
      <c r="R336" s="19"/>
      <c r="S336" s="16"/>
      <c r="T336" s="19"/>
      <c r="U336" s="16"/>
      <c r="V336" s="19"/>
      <c r="W336" s="16"/>
      <c r="X336" s="19"/>
      <c r="Y336" s="16"/>
      <c r="Z336" s="19"/>
      <c r="AA336" s="16"/>
      <c r="AB336" s="19"/>
    </row>
    <row r="337" spans="1:28" ht="12.75">
      <c r="A337" t="s">
        <v>691</v>
      </c>
      <c r="B337" s="16" t="s">
        <v>720</v>
      </c>
      <c r="C337" s="105" t="s">
        <v>721</v>
      </c>
      <c r="D337" s="106" t="s">
        <v>81</v>
      </c>
      <c r="E337" s="17">
        <v>36</v>
      </c>
      <c r="F337" s="19">
        <v>52527</v>
      </c>
      <c r="G337" s="17">
        <v>34</v>
      </c>
      <c r="H337" s="19">
        <v>44640</v>
      </c>
      <c r="I337" s="17">
        <v>33</v>
      </c>
      <c r="J337" s="19">
        <v>37907</v>
      </c>
      <c r="K337" s="17">
        <v>6</v>
      </c>
      <c r="L337" s="19">
        <v>33613</v>
      </c>
      <c r="M337" s="17">
        <v>18</v>
      </c>
      <c r="N337" s="19">
        <v>36531</v>
      </c>
      <c r="O337" s="16"/>
      <c r="P337" s="19"/>
      <c r="Q337" s="20">
        <v>5</v>
      </c>
      <c r="R337" s="19">
        <v>77902</v>
      </c>
      <c r="S337" s="17">
        <v>10</v>
      </c>
      <c r="T337" s="19">
        <v>57671</v>
      </c>
      <c r="U337" s="17">
        <v>5</v>
      </c>
      <c r="V337" s="19">
        <v>44919</v>
      </c>
      <c r="W337" s="17"/>
      <c r="X337" s="19"/>
      <c r="Y337" s="17">
        <v>9</v>
      </c>
      <c r="Z337" s="19">
        <v>44358</v>
      </c>
      <c r="AA337" s="16"/>
      <c r="AB337" s="19"/>
    </row>
    <row r="338" spans="1:28" ht="12.75">
      <c r="A338" t="s">
        <v>691</v>
      </c>
      <c r="B338" s="16" t="s">
        <v>722</v>
      </c>
      <c r="C338" s="105" t="s">
        <v>723</v>
      </c>
      <c r="D338" s="107" t="s">
        <v>84</v>
      </c>
      <c r="E338" s="17"/>
      <c r="F338" s="19"/>
      <c r="H338" s="19"/>
      <c r="J338" s="19"/>
      <c r="L338" s="19"/>
      <c r="N338" s="19"/>
      <c r="O338">
        <v>79</v>
      </c>
      <c r="P338">
        <v>28573</v>
      </c>
      <c r="Q338" s="20"/>
      <c r="R338" s="19"/>
      <c r="T338" s="19"/>
      <c r="V338" s="19"/>
      <c r="X338" s="19"/>
      <c r="Z338" s="19"/>
      <c r="AB338" s="19"/>
    </row>
    <row r="339" spans="1:28" ht="12.75">
      <c r="A339" t="s">
        <v>691</v>
      </c>
      <c r="B339" s="16" t="s">
        <v>724</v>
      </c>
      <c r="C339" s="105" t="s">
        <v>725</v>
      </c>
      <c r="D339" s="107" t="s">
        <v>84</v>
      </c>
      <c r="E339" s="17"/>
      <c r="F339" s="19"/>
      <c r="H339" s="19"/>
      <c r="J339" s="19"/>
      <c r="L339" s="19"/>
      <c r="N339" s="19"/>
      <c r="O339" s="28">
        <v>32</v>
      </c>
      <c r="P339" s="28">
        <v>28029</v>
      </c>
      <c r="Q339" s="20"/>
      <c r="R339" s="19"/>
      <c r="T339" s="19"/>
      <c r="V339" s="19"/>
      <c r="X339" s="19"/>
      <c r="Z339" s="19"/>
      <c r="AB339" s="19"/>
    </row>
    <row r="340" spans="1:28" ht="12.75">
      <c r="A340" t="s">
        <v>691</v>
      </c>
      <c r="B340" s="16" t="s">
        <v>726</v>
      </c>
      <c r="C340" s="105" t="s">
        <v>727</v>
      </c>
      <c r="D340" s="107" t="s">
        <v>84</v>
      </c>
      <c r="E340" s="17"/>
      <c r="F340" s="19"/>
      <c r="H340" s="19"/>
      <c r="J340" s="19"/>
      <c r="L340" s="19"/>
      <c r="N340" s="19"/>
      <c r="O340" s="28">
        <v>91</v>
      </c>
      <c r="P340" s="28">
        <v>31477</v>
      </c>
      <c r="Q340" s="20"/>
      <c r="R340" s="19"/>
      <c r="T340" s="19"/>
      <c r="V340" s="19"/>
      <c r="X340" s="19"/>
      <c r="Z340" s="19"/>
      <c r="AB340" s="19"/>
    </row>
    <row r="341" spans="1:28" ht="12.75">
      <c r="A341" t="s">
        <v>691</v>
      </c>
      <c r="B341" s="16" t="s">
        <v>728</v>
      </c>
      <c r="C341" s="105" t="s">
        <v>729</v>
      </c>
      <c r="D341" s="107" t="s">
        <v>84</v>
      </c>
      <c r="F341" s="19"/>
      <c r="H341" s="19"/>
      <c r="J341" s="19"/>
      <c r="L341" s="19"/>
      <c r="N341" s="19"/>
      <c r="O341" s="28">
        <v>39</v>
      </c>
      <c r="P341" s="28">
        <v>29538</v>
      </c>
      <c r="Q341" s="20"/>
      <c r="R341" s="19"/>
      <c r="T341" s="19"/>
      <c r="V341" s="19"/>
      <c r="X341" s="19"/>
      <c r="Z341" s="19"/>
      <c r="AB341" s="19"/>
    </row>
    <row r="342" spans="1:28" ht="12.75">
      <c r="A342" t="s">
        <v>691</v>
      </c>
      <c r="B342" s="16" t="s">
        <v>730</v>
      </c>
      <c r="C342" s="105" t="s">
        <v>731</v>
      </c>
      <c r="D342" s="107" t="s">
        <v>84</v>
      </c>
      <c r="F342" s="19"/>
      <c r="H342" s="19"/>
      <c r="J342" s="19"/>
      <c r="L342" s="19"/>
      <c r="N342" s="19"/>
      <c r="O342" s="28">
        <v>16</v>
      </c>
      <c r="P342" s="28">
        <v>28897</v>
      </c>
      <c r="Q342" s="20"/>
      <c r="R342" s="19"/>
      <c r="T342" s="19"/>
      <c r="V342" s="19"/>
      <c r="X342" s="19"/>
      <c r="Z342" s="19"/>
      <c r="AB342" s="19"/>
    </row>
    <row r="343" spans="1:28" ht="12.75">
      <c r="A343" t="s">
        <v>691</v>
      </c>
      <c r="B343" s="16" t="s">
        <v>732</v>
      </c>
      <c r="C343" s="105" t="s">
        <v>733</v>
      </c>
      <c r="D343" s="107" t="s">
        <v>84</v>
      </c>
      <c r="F343" s="19"/>
      <c r="H343" s="19"/>
      <c r="J343" s="19"/>
      <c r="L343" s="19"/>
      <c r="N343" s="19"/>
      <c r="O343" s="28">
        <v>49</v>
      </c>
      <c r="P343" s="28">
        <v>29986</v>
      </c>
      <c r="Q343" s="20"/>
      <c r="R343" s="19"/>
      <c r="T343" s="19"/>
      <c r="V343" s="19"/>
      <c r="X343" s="19"/>
      <c r="Z343" s="19"/>
      <c r="AB343" s="19"/>
    </row>
    <row r="344" spans="1:28" ht="12.75">
      <c r="A344" t="s">
        <v>691</v>
      </c>
      <c r="B344" s="16" t="s">
        <v>734</v>
      </c>
      <c r="C344" s="105" t="s">
        <v>735</v>
      </c>
      <c r="D344" s="107" t="s">
        <v>84</v>
      </c>
      <c r="F344" s="19"/>
      <c r="H344" s="19"/>
      <c r="J344" s="19"/>
      <c r="L344" s="19"/>
      <c r="N344" s="19"/>
      <c r="O344" s="28">
        <v>20</v>
      </c>
      <c r="P344" s="28">
        <v>27912</v>
      </c>
      <c r="Q344" s="20"/>
      <c r="R344" s="19"/>
      <c r="T344" s="19"/>
      <c r="V344" s="19"/>
      <c r="X344" s="19"/>
      <c r="Z344" s="19"/>
      <c r="AB344" s="19"/>
    </row>
    <row r="345" spans="1:28" ht="12.75">
      <c r="A345" t="s">
        <v>691</v>
      </c>
      <c r="B345" s="16" t="s">
        <v>736</v>
      </c>
      <c r="C345" s="105" t="s">
        <v>737</v>
      </c>
      <c r="D345" s="107" t="s">
        <v>84</v>
      </c>
      <c r="E345" s="16"/>
      <c r="F345" s="19"/>
      <c r="H345" s="19"/>
      <c r="J345" s="19"/>
      <c r="L345" s="19"/>
      <c r="N345" s="19"/>
      <c r="O345" s="28">
        <v>68</v>
      </c>
      <c r="P345" s="28">
        <v>28695</v>
      </c>
      <c r="Q345" s="20"/>
      <c r="R345" s="19"/>
      <c r="T345" s="19"/>
      <c r="V345" s="19"/>
      <c r="X345" s="19"/>
      <c r="Z345" s="19"/>
      <c r="AB345" s="19"/>
    </row>
    <row r="346" spans="1:28" ht="12.75">
      <c r="A346" t="s">
        <v>691</v>
      </c>
      <c r="B346" s="16" t="s">
        <v>738</v>
      </c>
      <c r="C346" s="105" t="s">
        <v>739</v>
      </c>
      <c r="D346" s="107" t="s">
        <v>84</v>
      </c>
      <c r="E346" s="17"/>
      <c r="F346" s="19"/>
      <c r="H346" s="19"/>
      <c r="J346" s="19"/>
      <c r="L346" s="19"/>
      <c r="N346" s="19"/>
      <c r="O346" s="28">
        <v>79</v>
      </c>
      <c r="P346" s="28">
        <v>30551</v>
      </c>
      <c r="Q346" s="20"/>
      <c r="R346" s="19"/>
      <c r="T346" s="19"/>
      <c r="V346" s="19"/>
      <c r="X346" s="19"/>
      <c r="Z346" s="19"/>
      <c r="AB346" s="19"/>
    </row>
    <row r="347" spans="1:28" ht="12.75">
      <c r="A347" t="s">
        <v>691</v>
      </c>
      <c r="B347" s="16" t="s">
        <v>740</v>
      </c>
      <c r="C347" s="105" t="s">
        <v>741</v>
      </c>
      <c r="D347" s="107" t="s">
        <v>84</v>
      </c>
      <c r="F347" s="19"/>
      <c r="H347" s="19"/>
      <c r="J347" s="19"/>
      <c r="L347" s="19"/>
      <c r="N347" s="19"/>
      <c r="O347" s="28">
        <v>40</v>
      </c>
      <c r="P347" s="28">
        <v>29645</v>
      </c>
      <c r="Q347" s="20"/>
      <c r="R347" s="19"/>
      <c r="T347" s="19"/>
      <c r="V347" s="19"/>
      <c r="X347" s="19"/>
      <c r="Z347" s="19"/>
      <c r="AB347" s="19"/>
    </row>
    <row r="348" spans="1:28" ht="12.75">
      <c r="A348" t="s">
        <v>691</v>
      </c>
      <c r="B348" s="16" t="s">
        <v>742</v>
      </c>
      <c r="C348" s="105" t="s">
        <v>743</v>
      </c>
      <c r="D348" s="107" t="s">
        <v>84</v>
      </c>
      <c r="E348" s="17"/>
      <c r="F348" s="19"/>
      <c r="H348" s="19"/>
      <c r="J348" s="19"/>
      <c r="L348" s="19"/>
      <c r="N348" s="19"/>
      <c r="O348" s="28">
        <v>93</v>
      </c>
      <c r="P348" s="28">
        <v>28875</v>
      </c>
      <c r="Q348" s="20"/>
      <c r="R348" s="19"/>
      <c r="T348" s="19"/>
      <c r="V348" s="19"/>
      <c r="X348" s="19"/>
      <c r="Z348" s="19"/>
      <c r="AB348" s="19"/>
    </row>
    <row r="349" spans="1:28" ht="12.75">
      <c r="A349" t="s">
        <v>691</v>
      </c>
      <c r="B349" s="16" t="s">
        <v>744</v>
      </c>
      <c r="C349" s="105" t="s">
        <v>745</v>
      </c>
      <c r="D349" s="107" t="s">
        <v>84</v>
      </c>
      <c r="F349" s="19"/>
      <c r="H349" s="19"/>
      <c r="J349" s="19"/>
      <c r="L349" s="19"/>
      <c r="N349" s="19"/>
      <c r="O349" s="28">
        <v>101</v>
      </c>
      <c r="P349" s="28">
        <v>27690</v>
      </c>
      <c r="Q349" s="20"/>
      <c r="R349" s="19"/>
      <c r="T349" s="19"/>
      <c r="V349" s="19"/>
      <c r="X349" s="19"/>
      <c r="Z349" s="19"/>
      <c r="AB349" s="19"/>
    </row>
    <row r="350" spans="1:28" ht="12.75">
      <c r="A350" t="s">
        <v>691</v>
      </c>
      <c r="B350" s="16" t="s">
        <v>746</v>
      </c>
      <c r="C350" s="105" t="s">
        <v>747</v>
      </c>
      <c r="D350" s="107" t="s">
        <v>84</v>
      </c>
      <c r="F350" s="19"/>
      <c r="H350" s="19"/>
      <c r="J350" s="19"/>
      <c r="L350" s="19"/>
      <c r="N350" s="19"/>
      <c r="O350" s="28">
        <v>236</v>
      </c>
      <c r="P350" s="28">
        <v>31282</v>
      </c>
      <c r="Q350" s="20"/>
      <c r="R350" s="19"/>
      <c r="T350" s="19"/>
      <c r="V350" s="19"/>
      <c r="X350" s="19"/>
      <c r="Z350" s="19"/>
      <c r="AB350" s="19"/>
    </row>
    <row r="351" spans="1:28" ht="12.75">
      <c r="A351" t="s">
        <v>691</v>
      </c>
      <c r="B351" s="16" t="s">
        <v>748</v>
      </c>
      <c r="C351" s="105" t="s">
        <v>749</v>
      </c>
      <c r="D351" s="107" t="s">
        <v>84</v>
      </c>
      <c r="F351" s="19"/>
      <c r="H351" s="19"/>
      <c r="J351" s="19"/>
      <c r="L351" s="19"/>
      <c r="N351" s="19"/>
      <c r="O351" s="28">
        <v>43</v>
      </c>
      <c r="P351" s="28">
        <v>27520</v>
      </c>
      <c r="Q351" s="20"/>
      <c r="R351" s="19"/>
      <c r="T351" s="19"/>
      <c r="V351" s="19"/>
      <c r="X351" s="19"/>
      <c r="Z351" s="19"/>
      <c r="AB351" s="19"/>
    </row>
    <row r="352" spans="1:28" ht="12.75">
      <c r="A352" t="s">
        <v>691</v>
      </c>
      <c r="B352" s="16" t="s">
        <v>750</v>
      </c>
      <c r="C352" s="105" t="s">
        <v>751</v>
      </c>
      <c r="D352" s="107" t="s">
        <v>84</v>
      </c>
      <c r="F352" s="19"/>
      <c r="H352" s="19"/>
      <c r="J352" s="19"/>
      <c r="L352" s="19"/>
      <c r="N352" s="19"/>
      <c r="O352" s="28">
        <v>106</v>
      </c>
      <c r="P352" s="28">
        <v>29606</v>
      </c>
      <c r="Q352" s="20"/>
      <c r="R352" s="19"/>
      <c r="T352" s="19"/>
      <c r="V352" s="19"/>
      <c r="X352" s="19"/>
      <c r="Z352" s="19"/>
      <c r="AB352" s="19"/>
    </row>
    <row r="353" spans="1:28" ht="12.75">
      <c r="A353" t="s">
        <v>691</v>
      </c>
      <c r="B353" s="16" t="s">
        <v>752</v>
      </c>
      <c r="C353" s="105" t="s">
        <v>753</v>
      </c>
      <c r="D353" s="107" t="s">
        <v>84</v>
      </c>
      <c r="F353" s="19"/>
      <c r="H353" s="19"/>
      <c r="J353" s="19"/>
      <c r="L353" s="19"/>
      <c r="N353" s="19"/>
      <c r="O353" s="28">
        <v>53</v>
      </c>
      <c r="P353" s="28">
        <v>28991</v>
      </c>
      <c r="Q353" s="20"/>
      <c r="R353" s="19"/>
      <c r="T353" s="19"/>
      <c r="V353" s="19"/>
      <c r="X353" s="19"/>
      <c r="Z353" s="19"/>
      <c r="AB353" s="19"/>
    </row>
    <row r="354" spans="1:28" ht="12.75">
      <c r="A354" t="s">
        <v>691</v>
      </c>
      <c r="B354" s="16" t="s">
        <v>754</v>
      </c>
      <c r="C354" s="105" t="s">
        <v>755</v>
      </c>
      <c r="D354" s="107" t="s">
        <v>84</v>
      </c>
      <c r="F354" s="19"/>
      <c r="H354" s="19"/>
      <c r="J354" s="19"/>
      <c r="L354" s="19"/>
      <c r="N354" s="19"/>
      <c r="O354" s="28">
        <v>59</v>
      </c>
      <c r="P354" s="28">
        <v>29614</v>
      </c>
      <c r="Q354" s="20"/>
      <c r="R354" s="19"/>
      <c r="T354" s="19"/>
      <c r="V354" s="19"/>
      <c r="X354" s="19"/>
      <c r="Z354" s="19"/>
      <c r="AB354" s="19"/>
    </row>
    <row r="355" spans="1:28" ht="12.75">
      <c r="A355" t="s">
        <v>691</v>
      </c>
      <c r="B355" s="16" t="s">
        <v>756</v>
      </c>
      <c r="C355" s="105" t="s">
        <v>757</v>
      </c>
      <c r="D355" s="107" t="s">
        <v>84</v>
      </c>
      <c r="F355" s="19"/>
      <c r="H355" s="19"/>
      <c r="J355" s="19"/>
      <c r="L355" s="19"/>
      <c r="N355" s="19"/>
      <c r="O355" s="28">
        <v>65</v>
      </c>
      <c r="P355" s="28">
        <v>32944</v>
      </c>
      <c r="Q355" s="20"/>
      <c r="R355" s="19"/>
      <c r="T355" s="19"/>
      <c r="V355" s="19"/>
      <c r="X355" s="19"/>
      <c r="Z355" s="19"/>
      <c r="AB355" s="19"/>
    </row>
    <row r="356" spans="1:28" ht="12.75">
      <c r="A356" t="s">
        <v>691</v>
      </c>
      <c r="B356" s="16" t="s">
        <v>758</v>
      </c>
      <c r="C356" s="105" t="s">
        <v>759</v>
      </c>
      <c r="D356" s="107" t="s">
        <v>84</v>
      </c>
      <c r="F356" s="19"/>
      <c r="H356" s="19"/>
      <c r="J356" s="19"/>
      <c r="L356" s="19"/>
      <c r="N356" s="19"/>
      <c r="O356" s="28">
        <v>113</v>
      </c>
      <c r="P356" s="28">
        <v>29922</v>
      </c>
      <c r="Q356" s="20"/>
      <c r="R356" s="19"/>
      <c r="T356" s="19"/>
      <c r="V356" s="19"/>
      <c r="X356" s="19"/>
      <c r="Z356" s="19"/>
      <c r="AB356" s="19"/>
    </row>
    <row r="357" spans="1:28" ht="12.75">
      <c r="A357" t="s">
        <v>691</v>
      </c>
      <c r="B357" s="16" t="s">
        <v>760</v>
      </c>
      <c r="C357" s="105" t="s">
        <v>761</v>
      </c>
      <c r="D357" s="107" t="s">
        <v>84</v>
      </c>
      <c r="F357" s="19"/>
      <c r="H357" s="19"/>
      <c r="J357" s="19"/>
      <c r="L357" s="19"/>
      <c r="N357" s="19"/>
      <c r="O357" s="28">
        <v>59</v>
      </c>
      <c r="P357" s="28">
        <v>27690</v>
      </c>
      <c r="Q357" s="20"/>
      <c r="R357" s="19"/>
      <c r="T357" s="19"/>
      <c r="V357" s="19"/>
      <c r="X357" s="19"/>
      <c r="Z357" s="19"/>
      <c r="AB357" s="19"/>
    </row>
    <row r="358" spans="1:28" ht="12.75">
      <c r="A358" t="s">
        <v>691</v>
      </c>
      <c r="B358" s="16" t="s">
        <v>762</v>
      </c>
      <c r="C358" s="105" t="s">
        <v>763</v>
      </c>
      <c r="D358" s="107" t="s">
        <v>84</v>
      </c>
      <c r="F358" s="19"/>
      <c r="H358" s="19"/>
      <c r="J358" s="19"/>
      <c r="L358" s="19"/>
      <c r="N358" s="19"/>
      <c r="O358" s="28">
        <v>188</v>
      </c>
      <c r="P358" s="28">
        <v>30927</v>
      </c>
      <c r="Q358" s="20"/>
      <c r="R358" s="19"/>
      <c r="T358" s="19"/>
      <c r="V358" s="19"/>
      <c r="X358" s="19"/>
      <c r="Z358" s="19"/>
      <c r="AB358" s="19"/>
    </row>
    <row r="359" spans="1:28" ht="12.75">
      <c r="A359" t="s">
        <v>691</v>
      </c>
      <c r="B359" s="16" t="s">
        <v>764</v>
      </c>
      <c r="C359" s="105" t="s">
        <v>765</v>
      </c>
      <c r="D359" s="107" t="s">
        <v>84</v>
      </c>
      <c r="F359" s="19"/>
      <c r="H359" s="19"/>
      <c r="J359" s="19"/>
      <c r="L359" s="19"/>
      <c r="N359" s="19"/>
      <c r="O359" s="28">
        <v>133</v>
      </c>
      <c r="P359" s="28">
        <v>29723</v>
      </c>
      <c r="Q359" s="20"/>
      <c r="R359" s="19"/>
      <c r="T359" s="19"/>
      <c r="V359" s="19"/>
      <c r="X359" s="19"/>
      <c r="Z359" s="19"/>
      <c r="AB359" s="19"/>
    </row>
    <row r="360" spans="1:28" ht="12.75">
      <c r="A360" t="s">
        <v>691</v>
      </c>
      <c r="B360" s="16" t="s">
        <v>766</v>
      </c>
      <c r="C360" s="105" t="s">
        <v>767</v>
      </c>
      <c r="D360" s="107" t="s">
        <v>84</v>
      </c>
      <c r="F360" s="19"/>
      <c r="H360" s="19"/>
      <c r="J360" s="19"/>
      <c r="L360" s="19"/>
      <c r="N360" s="19"/>
      <c r="O360" s="28">
        <v>103</v>
      </c>
      <c r="P360" s="28">
        <v>31164</v>
      </c>
      <c r="Q360" s="20"/>
      <c r="R360" s="19"/>
      <c r="T360" s="19"/>
      <c r="V360" s="19"/>
      <c r="X360" s="19"/>
      <c r="Z360" s="19"/>
      <c r="AB360" s="19"/>
    </row>
    <row r="361" spans="1:28" ht="12.75">
      <c r="A361" t="s">
        <v>691</v>
      </c>
      <c r="B361" s="16" t="s">
        <v>768</v>
      </c>
      <c r="C361" s="105" t="s">
        <v>769</v>
      </c>
      <c r="D361" s="107" t="s">
        <v>84</v>
      </c>
      <c r="F361" s="19"/>
      <c r="H361" s="19"/>
      <c r="J361" s="19"/>
      <c r="L361" s="19"/>
      <c r="N361" s="19"/>
      <c r="O361" s="28">
        <v>161</v>
      </c>
      <c r="P361" s="28">
        <v>32119</v>
      </c>
      <c r="Q361" s="20"/>
      <c r="R361" s="19"/>
      <c r="T361" s="19"/>
      <c r="V361" s="19"/>
      <c r="X361" s="19"/>
      <c r="Z361" s="19"/>
      <c r="AB361" s="19"/>
    </row>
    <row r="362" spans="1:28" ht="12.75">
      <c r="A362" t="s">
        <v>691</v>
      </c>
      <c r="B362" s="16" t="s">
        <v>770</v>
      </c>
      <c r="C362" s="105" t="s">
        <v>771</v>
      </c>
      <c r="D362" s="107" t="s">
        <v>84</v>
      </c>
      <c r="F362" s="19"/>
      <c r="H362" s="19"/>
      <c r="J362" s="19"/>
      <c r="L362" s="19"/>
      <c r="N362" s="19"/>
      <c r="O362" s="28">
        <v>56</v>
      </c>
      <c r="P362" s="28">
        <v>28391</v>
      </c>
      <c r="Q362" s="20"/>
      <c r="R362" s="19"/>
      <c r="T362" s="19"/>
      <c r="V362" s="19"/>
      <c r="X362" s="19"/>
      <c r="Z362" s="19"/>
      <c r="AB362" s="19"/>
    </row>
    <row r="363" spans="1:28" ht="12.75">
      <c r="A363" t="s">
        <v>691</v>
      </c>
      <c r="B363" s="16" t="s">
        <v>772</v>
      </c>
      <c r="C363" s="105" t="s">
        <v>773</v>
      </c>
      <c r="D363" s="107" t="s">
        <v>84</v>
      </c>
      <c r="F363" s="19"/>
      <c r="H363" s="19"/>
      <c r="J363" s="19"/>
      <c r="L363" s="19"/>
      <c r="N363" s="19"/>
      <c r="O363" s="29">
        <v>60</v>
      </c>
      <c r="P363" s="28">
        <v>28440</v>
      </c>
      <c r="Q363" s="20"/>
      <c r="R363" s="19"/>
      <c r="T363" s="19"/>
      <c r="V363" s="19"/>
      <c r="X363" s="19"/>
      <c r="Z363" s="19"/>
      <c r="AB363" s="19"/>
    </row>
    <row r="364" spans="1:28" ht="12.75">
      <c r="A364" t="s">
        <v>691</v>
      </c>
      <c r="B364" s="16" t="s">
        <v>774</v>
      </c>
      <c r="C364" s="105" t="s">
        <v>775</v>
      </c>
      <c r="D364" s="107" t="s">
        <v>84</v>
      </c>
      <c r="F364" s="19"/>
      <c r="H364" s="19"/>
      <c r="J364" s="19"/>
      <c r="L364" s="19"/>
      <c r="N364" s="19"/>
      <c r="O364" s="28">
        <v>53</v>
      </c>
      <c r="P364" s="28">
        <v>29414</v>
      </c>
      <c r="Q364" s="20"/>
      <c r="R364" s="19"/>
      <c r="T364" s="19"/>
      <c r="V364" s="19"/>
      <c r="X364" s="19"/>
      <c r="Z364" s="19"/>
      <c r="AB364" s="19"/>
    </row>
    <row r="365" spans="1:28" ht="12.75">
      <c r="A365" t="s">
        <v>691</v>
      </c>
      <c r="B365" s="16" t="s">
        <v>776</v>
      </c>
      <c r="C365" s="105" t="s">
        <v>777</v>
      </c>
      <c r="D365" s="107" t="s">
        <v>84</v>
      </c>
      <c r="F365" s="19"/>
      <c r="H365" s="19"/>
      <c r="J365" s="19"/>
      <c r="L365" s="19"/>
      <c r="N365" s="19"/>
      <c r="O365" s="28">
        <v>45</v>
      </c>
      <c r="P365" s="28">
        <v>25636</v>
      </c>
      <c r="Q365" s="20"/>
      <c r="R365" s="19"/>
      <c r="T365" s="19"/>
      <c r="V365" s="19"/>
      <c r="X365" s="19"/>
      <c r="Z365" s="19"/>
      <c r="AB365" s="19"/>
    </row>
    <row r="366" spans="1:28" ht="12.75">
      <c r="A366" t="s">
        <v>691</v>
      </c>
      <c r="B366" s="16" t="s">
        <v>778</v>
      </c>
      <c r="C366" s="105" t="s">
        <v>779</v>
      </c>
      <c r="D366" s="107" t="s">
        <v>84</v>
      </c>
      <c r="F366" s="19"/>
      <c r="H366" s="19"/>
      <c r="J366" s="19"/>
      <c r="L366" s="19"/>
      <c r="N366" s="19"/>
      <c r="O366" s="28">
        <v>105</v>
      </c>
      <c r="P366" s="28">
        <v>27161</v>
      </c>
      <c r="Q366" s="20"/>
      <c r="R366" s="19"/>
      <c r="T366" s="19"/>
      <c r="V366" s="19"/>
      <c r="X366" s="19"/>
      <c r="Z366" s="19"/>
      <c r="AB366" s="19"/>
    </row>
    <row r="367" spans="1:28" ht="12.75">
      <c r="A367" t="s">
        <v>691</v>
      </c>
      <c r="B367" s="16" t="s">
        <v>780</v>
      </c>
      <c r="C367" s="105" t="s">
        <v>781</v>
      </c>
      <c r="D367" s="107" t="s">
        <v>84</v>
      </c>
      <c r="F367" s="19"/>
      <c r="H367" s="19"/>
      <c r="J367" s="19"/>
      <c r="L367" s="19"/>
      <c r="N367" s="19"/>
      <c r="O367" s="28">
        <v>70</v>
      </c>
      <c r="P367" s="28">
        <v>27889</v>
      </c>
      <c r="Q367" s="20"/>
      <c r="R367" s="19"/>
      <c r="T367" s="19"/>
      <c r="V367" s="19"/>
      <c r="X367" s="19"/>
      <c r="Z367" s="19"/>
      <c r="AB367" s="19"/>
    </row>
    <row r="368" spans="1:28" ht="12.75">
      <c r="A368" t="s">
        <v>691</v>
      </c>
      <c r="B368" s="16" t="s">
        <v>782</v>
      </c>
      <c r="C368" s="105" t="s">
        <v>783</v>
      </c>
      <c r="D368" s="107" t="s">
        <v>84</v>
      </c>
      <c r="F368" s="19"/>
      <c r="H368" s="19"/>
      <c r="J368" s="19"/>
      <c r="L368" s="19"/>
      <c r="N368" s="19"/>
      <c r="O368" s="28">
        <v>27</v>
      </c>
      <c r="P368" s="28">
        <v>28088</v>
      </c>
      <c r="Q368" s="20"/>
      <c r="R368" s="19"/>
      <c r="T368" s="19"/>
      <c r="V368" s="19"/>
      <c r="X368" s="19"/>
      <c r="Z368" s="19"/>
      <c r="AB368" s="19"/>
    </row>
    <row r="369" spans="1:28" ht="12.75">
      <c r="A369" t="s">
        <v>691</v>
      </c>
      <c r="B369" s="16" t="s">
        <v>784</v>
      </c>
      <c r="C369" s="105" t="s">
        <v>785</v>
      </c>
      <c r="D369" s="107" t="s">
        <v>84</v>
      </c>
      <c r="F369" s="19"/>
      <c r="H369" s="19"/>
      <c r="J369" s="19"/>
      <c r="L369" s="19"/>
      <c r="N369" s="19"/>
      <c r="O369" s="28">
        <v>31</v>
      </c>
      <c r="P369" s="28">
        <v>25486</v>
      </c>
      <c r="Q369" s="20"/>
      <c r="R369" s="19"/>
      <c r="T369" s="19"/>
      <c r="V369" s="19"/>
      <c r="X369" s="19"/>
      <c r="Z369" s="19"/>
      <c r="AB369" s="19"/>
    </row>
    <row r="370" spans="1:28" ht="12.75">
      <c r="A370" t="s">
        <v>691</v>
      </c>
      <c r="B370" s="16" t="s">
        <v>786</v>
      </c>
      <c r="C370" s="105" t="s">
        <v>787</v>
      </c>
      <c r="D370" s="107" t="s">
        <v>84</v>
      </c>
      <c r="F370" s="19"/>
      <c r="H370" s="19"/>
      <c r="J370" s="19"/>
      <c r="L370" s="19"/>
      <c r="N370" s="19"/>
      <c r="O370" s="28">
        <v>29</v>
      </c>
      <c r="P370" s="28">
        <v>25390</v>
      </c>
      <c r="Q370" s="20"/>
      <c r="R370" s="19"/>
      <c r="T370" s="19"/>
      <c r="V370" s="19"/>
      <c r="X370" s="19"/>
      <c r="Z370" s="19"/>
      <c r="AB370" s="19"/>
    </row>
    <row r="371" spans="1:28" ht="12.75">
      <c r="A371" t="s">
        <v>691</v>
      </c>
      <c r="B371" s="16" t="s">
        <v>788</v>
      </c>
      <c r="C371" s="105" t="s">
        <v>789</v>
      </c>
      <c r="D371" s="107" t="s">
        <v>84</v>
      </c>
      <c r="F371" s="19"/>
      <c r="H371" s="19"/>
      <c r="J371" s="19"/>
      <c r="L371" s="19"/>
      <c r="N371" s="19"/>
      <c r="O371" s="28">
        <v>45</v>
      </c>
      <c r="P371" s="28">
        <v>28554</v>
      </c>
      <c r="Q371" s="20"/>
      <c r="R371" s="19"/>
      <c r="T371" s="19"/>
      <c r="V371" s="19"/>
      <c r="X371" s="19"/>
      <c r="Z371" s="19"/>
      <c r="AB371" s="19"/>
    </row>
    <row r="372" spans="1:28" ht="12.75">
      <c r="A372" t="s">
        <v>691</v>
      </c>
      <c r="B372" s="16" t="s">
        <v>790</v>
      </c>
      <c r="C372" s="105" t="s">
        <v>791</v>
      </c>
      <c r="D372" s="107" t="s">
        <v>84</v>
      </c>
      <c r="F372" s="19"/>
      <c r="H372" s="19"/>
      <c r="J372" s="19"/>
      <c r="L372" s="19"/>
      <c r="N372" s="19"/>
      <c r="O372" s="28">
        <v>25</v>
      </c>
      <c r="P372" s="28">
        <v>25620</v>
      </c>
      <c r="Q372" s="20"/>
      <c r="R372" s="19"/>
      <c r="T372" s="19"/>
      <c r="V372" s="19"/>
      <c r="X372" s="19"/>
      <c r="Z372" s="19"/>
      <c r="AB372" s="19"/>
    </row>
    <row r="373" spans="1:28" ht="12.75">
      <c r="A373" t="s">
        <v>691</v>
      </c>
      <c r="B373" s="16" t="s">
        <v>792</v>
      </c>
      <c r="C373" s="105" t="s">
        <v>793</v>
      </c>
      <c r="D373" s="107" t="s">
        <v>84</v>
      </c>
      <c r="F373" s="19"/>
      <c r="H373" s="19"/>
      <c r="J373" s="19"/>
      <c r="L373" s="19"/>
      <c r="N373" s="19"/>
      <c r="O373" s="28">
        <v>47</v>
      </c>
      <c r="P373" s="28">
        <v>28106</v>
      </c>
      <c r="Q373" s="20"/>
      <c r="R373" s="19"/>
      <c r="T373" s="19"/>
      <c r="V373" s="19"/>
      <c r="X373" s="19"/>
      <c r="Z373" s="19"/>
      <c r="AB373" s="19"/>
    </row>
    <row r="374" spans="1:28" ht="12.75">
      <c r="A374" t="s">
        <v>691</v>
      </c>
      <c r="B374" s="16" t="s">
        <v>794</v>
      </c>
      <c r="C374" s="105" t="s">
        <v>795</v>
      </c>
      <c r="D374" s="107" t="s">
        <v>84</v>
      </c>
      <c r="F374" s="19"/>
      <c r="H374" s="19"/>
      <c r="J374" s="19"/>
      <c r="L374" s="19"/>
      <c r="N374" s="19"/>
      <c r="O374" s="28">
        <v>9</v>
      </c>
      <c r="P374" s="28">
        <v>29805</v>
      </c>
      <c r="Q374" s="20"/>
      <c r="R374" s="19"/>
      <c r="T374" s="19"/>
      <c r="V374" s="19"/>
      <c r="X374" s="19"/>
      <c r="Z374" s="19"/>
      <c r="AB374" s="19"/>
    </row>
    <row r="375" spans="1:28" ht="12.75">
      <c r="A375" t="s">
        <v>691</v>
      </c>
      <c r="B375" s="16" t="s">
        <v>796</v>
      </c>
      <c r="C375" s="105" t="s">
        <v>797</v>
      </c>
      <c r="D375" s="107" t="s">
        <v>84</v>
      </c>
      <c r="F375" s="19"/>
      <c r="H375" s="19"/>
      <c r="J375" s="19"/>
      <c r="L375" s="19"/>
      <c r="N375" s="19"/>
      <c r="O375" s="28">
        <v>43</v>
      </c>
      <c r="P375" s="28">
        <v>27264</v>
      </c>
      <c r="Q375" s="20"/>
      <c r="R375" s="19"/>
      <c r="T375" s="19"/>
      <c r="V375" s="19"/>
      <c r="X375" s="19"/>
      <c r="Z375" s="19"/>
      <c r="AB375" s="19"/>
    </row>
    <row r="376" spans="1:28" ht="12.75">
      <c r="A376" t="s">
        <v>691</v>
      </c>
      <c r="B376" s="16" t="s">
        <v>798</v>
      </c>
      <c r="C376" s="105" t="s">
        <v>799</v>
      </c>
      <c r="D376" s="107" t="s">
        <v>84</v>
      </c>
      <c r="F376" s="19"/>
      <c r="H376" s="19"/>
      <c r="J376" s="19"/>
      <c r="L376" s="19"/>
      <c r="N376" s="19"/>
      <c r="O376" s="28">
        <v>117</v>
      </c>
      <c r="P376" s="28">
        <v>29042</v>
      </c>
      <c r="Q376" s="20"/>
      <c r="R376" s="19"/>
      <c r="T376" s="19"/>
      <c r="V376" s="19"/>
      <c r="X376" s="19"/>
      <c r="Z376" s="19"/>
      <c r="AB376" s="19"/>
    </row>
    <row r="377" spans="1:28" ht="12.75">
      <c r="A377" t="s">
        <v>691</v>
      </c>
      <c r="B377" s="16" t="s">
        <v>800</v>
      </c>
      <c r="C377" s="105" t="s">
        <v>801</v>
      </c>
      <c r="D377" s="107" t="s">
        <v>84</v>
      </c>
      <c r="F377" s="19"/>
      <c r="H377" s="19"/>
      <c r="J377" s="19"/>
      <c r="L377" s="19"/>
      <c r="N377" s="19"/>
      <c r="O377" s="28">
        <v>45</v>
      </c>
      <c r="P377" s="28">
        <v>29379</v>
      </c>
      <c r="Q377" s="20"/>
      <c r="R377" s="19"/>
      <c r="T377" s="19"/>
      <c r="V377" s="19"/>
      <c r="X377" s="19"/>
      <c r="Z377" s="19"/>
      <c r="AB377" s="19"/>
    </row>
    <row r="378" spans="1:28" ht="12.75">
      <c r="A378" t="s">
        <v>691</v>
      </c>
      <c r="B378" s="16" t="s">
        <v>802</v>
      </c>
      <c r="C378" s="105" t="s">
        <v>803</v>
      </c>
      <c r="D378" s="107" t="s">
        <v>84</v>
      </c>
      <c r="F378" s="19"/>
      <c r="H378" s="19"/>
      <c r="J378" s="19"/>
      <c r="L378" s="19"/>
      <c r="N378" s="19"/>
      <c r="O378" s="28">
        <v>33</v>
      </c>
      <c r="P378" s="28">
        <v>31092</v>
      </c>
      <c r="Q378" s="20"/>
      <c r="R378" s="19"/>
      <c r="T378" s="19"/>
      <c r="V378" s="19"/>
      <c r="X378" s="19"/>
      <c r="Z378" s="19"/>
      <c r="AB378" s="19"/>
    </row>
    <row r="379" spans="1:28" ht="12.75">
      <c r="A379" t="s">
        <v>691</v>
      </c>
      <c r="B379" s="16" t="s">
        <v>804</v>
      </c>
      <c r="C379" s="105" t="s">
        <v>805</v>
      </c>
      <c r="D379" s="107" t="s">
        <v>84</v>
      </c>
      <c r="F379" s="19"/>
      <c r="H379" s="19"/>
      <c r="J379" s="19"/>
      <c r="L379" s="19"/>
      <c r="N379" s="19"/>
      <c r="O379" s="28">
        <v>28</v>
      </c>
      <c r="P379" s="28">
        <v>28006</v>
      </c>
      <c r="Q379" s="20"/>
      <c r="R379" s="19"/>
      <c r="T379" s="19"/>
      <c r="V379" s="19"/>
      <c r="X379" s="19"/>
      <c r="Z379" s="19"/>
      <c r="AB379" s="19"/>
    </row>
    <row r="380" spans="1:28" ht="12.75">
      <c r="A380" t="s">
        <v>691</v>
      </c>
      <c r="B380" s="16" t="s">
        <v>806</v>
      </c>
      <c r="C380" s="105" t="s">
        <v>807</v>
      </c>
      <c r="D380" s="107" t="s">
        <v>84</v>
      </c>
      <c r="F380" s="19"/>
      <c r="H380" s="19"/>
      <c r="J380" s="19"/>
      <c r="L380" s="19"/>
      <c r="N380" s="19"/>
      <c r="O380" s="28">
        <v>39</v>
      </c>
      <c r="P380" s="28">
        <v>29776</v>
      </c>
      <c r="Q380" s="20"/>
      <c r="R380" s="19"/>
      <c r="T380" s="19"/>
      <c r="V380" s="19"/>
      <c r="X380" s="19"/>
      <c r="Z380" s="19"/>
      <c r="AB380" s="19"/>
    </row>
    <row r="381" spans="1:28" ht="12.75">
      <c r="A381" t="s">
        <v>691</v>
      </c>
      <c r="B381" s="16" t="s">
        <v>808</v>
      </c>
      <c r="C381" s="105" t="s">
        <v>809</v>
      </c>
      <c r="D381" s="107" t="s">
        <v>84</v>
      </c>
      <c r="F381" s="19"/>
      <c r="H381" s="19"/>
      <c r="J381" s="19"/>
      <c r="L381" s="19"/>
      <c r="N381" s="19"/>
      <c r="O381" s="28">
        <v>56</v>
      </c>
      <c r="P381" s="28">
        <v>31060</v>
      </c>
      <c r="Q381" s="20"/>
      <c r="R381" s="19"/>
      <c r="T381" s="19"/>
      <c r="V381" s="19"/>
      <c r="X381" s="19"/>
      <c r="Z381" s="19"/>
      <c r="AB381" s="19"/>
    </row>
    <row r="382" spans="1:28" ht="12.75">
      <c r="A382" t="s">
        <v>691</v>
      </c>
      <c r="B382" s="16" t="s">
        <v>810</v>
      </c>
      <c r="C382" s="105" t="s">
        <v>811</v>
      </c>
      <c r="D382" s="107" t="s">
        <v>84</v>
      </c>
      <c r="F382" s="19"/>
      <c r="H382" s="19"/>
      <c r="J382" s="19"/>
      <c r="L382" s="19"/>
      <c r="N382" s="19"/>
      <c r="O382" s="28">
        <v>64</v>
      </c>
      <c r="P382" s="28">
        <v>31587</v>
      </c>
      <c r="Q382" s="20"/>
      <c r="R382" s="19"/>
      <c r="T382" s="19"/>
      <c r="V382" s="19"/>
      <c r="X382" s="19"/>
      <c r="Z382" s="19"/>
      <c r="AB382" s="19"/>
    </row>
    <row r="383" spans="1:28" ht="12.75">
      <c r="A383" t="s">
        <v>691</v>
      </c>
      <c r="B383" s="16" t="s">
        <v>812</v>
      </c>
      <c r="C383" s="105" t="s">
        <v>813</v>
      </c>
      <c r="D383" s="107" t="s">
        <v>84</v>
      </c>
      <c r="F383" s="19"/>
      <c r="H383" s="19"/>
      <c r="J383" s="19"/>
      <c r="L383" s="19"/>
      <c r="N383" s="19"/>
      <c r="O383" s="28">
        <v>38</v>
      </c>
      <c r="P383" s="28">
        <v>28717</v>
      </c>
      <c r="Q383" s="20"/>
      <c r="R383" s="19"/>
      <c r="T383" s="19"/>
      <c r="V383" s="19"/>
      <c r="X383" s="19"/>
      <c r="Z383" s="19"/>
      <c r="AB383" s="19"/>
    </row>
    <row r="384" spans="1:28" ht="12.75">
      <c r="A384" t="s">
        <v>691</v>
      </c>
      <c r="B384" s="16" t="s">
        <v>814</v>
      </c>
      <c r="C384" s="105" t="s">
        <v>815</v>
      </c>
      <c r="D384" s="107" t="s">
        <v>84</v>
      </c>
      <c r="F384" s="19"/>
      <c r="H384" s="19"/>
      <c r="J384" s="19"/>
      <c r="L384" s="19"/>
      <c r="N384" s="19"/>
      <c r="O384" s="28">
        <v>101</v>
      </c>
      <c r="P384" s="28">
        <v>33515</v>
      </c>
      <c r="Q384" s="20"/>
      <c r="R384" s="19"/>
      <c r="T384" s="19"/>
      <c r="V384" s="19"/>
      <c r="X384" s="19"/>
      <c r="Z384" s="19"/>
      <c r="AB384" s="19"/>
    </row>
    <row r="385" spans="1:28" ht="12.75">
      <c r="A385" t="s">
        <v>691</v>
      </c>
      <c r="B385" s="16" t="s">
        <v>816</v>
      </c>
      <c r="C385" s="105" t="s">
        <v>817</v>
      </c>
      <c r="D385" s="107" t="s">
        <v>84</v>
      </c>
      <c r="F385" s="19"/>
      <c r="H385" s="19"/>
      <c r="J385" s="19"/>
      <c r="L385" s="19"/>
      <c r="N385" s="19"/>
      <c r="O385" s="28">
        <v>52</v>
      </c>
      <c r="P385" s="28">
        <v>28537</v>
      </c>
      <c r="Q385" s="20"/>
      <c r="R385" s="19"/>
      <c r="T385" s="19"/>
      <c r="V385" s="19"/>
      <c r="X385" s="19"/>
      <c r="Z385" s="19"/>
      <c r="AB385" s="19"/>
    </row>
    <row r="386" spans="1:28" ht="12.75">
      <c r="A386" t="s">
        <v>691</v>
      </c>
      <c r="B386" s="16" t="s">
        <v>818</v>
      </c>
      <c r="C386" s="105" t="s">
        <v>819</v>
      </c>
      <c r="D386" s="107" t="s">
        <v>84</v>
      </c>
      <c r="F386" s="19"/>
      <c r="H386" s="19"/>
      <c r="J386" s="19"/>
      <c r="L386" s="19"/>
      <c r="N386" s="19"/>
      <c r="O386" s="28">
        <v>44</v>
      </c>
      <c r="P386" s="28">
        <v>27902</v>
      </c>
      <c r="Q386" s="20"/>
      <c r="R386" s="19"/>
      <c r="T386" s="19"/>
      <c r="V386" s="19"/>
      <c r="X386" s="19"/>
      <c r="Z386" s="19"/>
      <c r="AB386" s="19"/>
    </row>
    <row r="387" spans="1:28" ht="12.75">
      <c r="A387" t="s">
        <v>691</v>
      </c>
      <c r="B387" s="16" t="s">
        <v>820</v>
      </c>
      <c r="C387" s="105" t="s">
        <v>821</v>
      </c>
      <c r="D387" s="107" t="s">
        <v>84</v>
      </c>
      <c r="F387" s="19"/>
      <c r="H387" s="19"/>
      <c r="J387" s="19"/>
      <c r="L387" s="19"/>
      <c r="N387" s="19"/>
      <c r="O387" s="28">
        <v>46</v>
      </c>
      <c r="P387" s="28">
        <v>28125</v>
      </c>
      <c r="Q387" s="20"/>
      <c r="R387" s="19"/>
      <c r="T387" s="19"/>
      <c r="V387" s="19"/>
      <c r="X387" s="19"/>
      <c r="Z387" s="19"/>
      <c r="AB387" s="19"/>
    </row>
    <row r="388" spans="1:28" ht="12.75">
      <c r="A388" t="s">
        <v>691</v>
      </c>
      <c r="B388" s="16" t="s">
        <v>822</v>
      </c>
      <c r="C388" s="105" t="s">
        <v>823</v>
      </c>
      <c r="D388" s="107" t="s">
        <v>84</v>
      </c>
      <c r="F388" s="19"/>
      <c r="H388" s="19"/>
      <c r="J388" s="19"/>
      <c r="L388" s="19"/>
      <c r="N388" s="19"/>
      <c r="O388" s="28">
        <v>67</v>
      </c>
      <c r="P388" s="28">
        <v>30841</v>
      </c>
      <c r="Q388" s="20"/>
      <c r="R388" s="19"/>
      <c r="T388" s="19"/>
      <c r="V388" s="19"/>
      <c r="X388" s="19"/>
      <c r="Z388" s="19"/>
      <c r="AB388" s="19"/>
    </row>
    <row r="389" spans="1:28" ht="12.75">
      <c r="A389" t="s">
        <v>691</v>
      </c>
      <c r="B389" s="16" t="s">
        <v>824</v>
      </c>
      <c r="C389" s="105" t="s">
        <v>825</v>
      </c>
      <c r="D389" s="107" t="s">
        <v>84</v>
      </c>
      <c r="F389" s="19"/>
      <c r="H389" s="19"/>
      <c r="J389" s="19"/>
      <c r="L389" s="19"/>
      <c r="N389" s="19"/>
      <c r="O389" s="28">
        <v>20</v>
      </c>
      <c r="P389" s="28">
        <v>25892</v>
      </c>
      <c r="Q389" s="20"/>
      <c r="R389" s="19"/>
      <c r="T389" s="19"/>
      <c r="V389" s="19"/>
      <c r="X389" s="19"/>
      <c r="Z389" s="19"/>
      <c r="AB389" s="19"/>
    </row>
    <row r="390" spans="1:28" ht="12.75">
      <c r="A390" t="s">
        <v>691</v>
      </c>
      <c r="B390" s="16" t="s">
        <v>826</v>
      </c>
      <c r="C390" s="105" t="s">
        <v>827</v>
      </c>
      <c r="D390" s="107" t="s">
        <v>84</v>
      </c>
      <c r="F390" s="19"/>
      <c r="H390" s="19"/>
      <c r="J390" s="19"/>
      <c r="L390" s="19"/>
      <c r="N390" s="19"/>
      <c r="O390" s="28">
        <v>73</v>
      </c>
      <c r="P390" s="28">
        <v>28705</v>
      </c>
      <c r="Q390" s="20"/>
      <c r="R390" s="19"/>
      <c r="T390" s="19"/>
      <c r="V390" s="19"/>
      <c r="X390" s="19"/>
      <c r="Z390" s="19"/>
      <c r="AB390" s="19"/>
    </row>
    <row r="391" spans="1:28" ht="12.75">
      <c r="A391" t="s">
        <v>691</v>
      </c>
      <c r="B391" s="16" t="s">
        <v>828</v>
      </c>
      <c r="C391" s="105" t="s">
        <v>829</v>
      </c>
      <c r="D391" s="107" t="s">
        <v>84</v>
      </c>
      <c r="F391" s="19"/>
      <c r="H391" s="19"/>
      <c r="J391" s="19"/>
      <c r="L391" s="19"/>
      <c r="N391" s="19"/>
      <c r="O391" s="28">
        <v>182</v>
      </c>
      <c r="P391" s="28">
        <v>28692</v>
      </c>
      <c r="Q391" s="20"/>
      <c r="R391" s="19"/>
      <c r="T391" s="19"/>
      <c r="V391" s="19"/>
      <c r="X391" s="19"/>
      <c r="Z391" s="19"/>
      <c r="AB391" s="19"/>
    </row>
    <row r="392" spans="1:28" ht="12.75">
      <c r="A392" t="s">
        <v>691</v>
      </c>
      <c r="B392" s="16" t="s">
        <v>830</v>
      </c>
      <c r="C392" s="105" t="s">
        <v>831</v>
      </c>
      <c r="D392" s="107" t="s">
        <v>84</v>
      </c>
      <c r="F392" s="19"/>
      <c r="H392" s="19"/>
      <c r="J392" s="19"/>
      <c r="L392" s="19"/>
      <c r="N392" s="19"/>
      <c r="O392" s="28">
        <v>97</v>
      </c>
      <c r="P392" s="28">
        <v>30025</v>
      </c>
      <c r="Q392" s="20"/>
      <c r="R392" s="19"/>
      <c r="T392" s="19"/>
      <c r="V392" s="19"/>
      <c r="X392" s="19"/>
      <c r="Z392" s="19"/>
      <c r="AB392" s="19"/>
    </row>
    <row r="393" spans="1:28" ht="12.75">
      <c r="A393" t="s">
        <v>691</v>
      </c>
      <c r="B393" s="16" t="s">
        <v>832</v>
      </c>
      <c r="C393" s="105" t="s">
        <v>833</v>
      </c>
      <c r="D393" s="107" t="s">
        <v>84</v>
      </c>
      <c r="F393" s="19"/>
      <c r="H393" s="19"/>
      <c r="J393" s="19"/>
      <c r="L393" s="19"/>
      <c r="N393" s="19"/>
      <c r="O393" s="28">
        <v>67</v>
      </c>
      <c r="P393" s="28">
        <v>28053</v>
      </c>
      <c r="Q393" s="20"/>
      <c r="R393" s="19"/>
      <c r="T393" s="19"/>
      <c r="V393" s="19"/>
      <c r="X393" s="19"/>
      <c r="Z393" s="19"/>
      <c r="AB393" s="19"/>
    </row>
    <row r="394" spans="1:28" ht="12.75">
      <c r="A394" t="s">
        <v>691</v>
      </c>
      <c r="B394" s="16" t="s">
        <v>834</v>
      </c>
      <c r="C394" s="105" t="s">
        <v>835</v>
      </c>
      <c r="D394" s="107" t="s">
        <v>84</v>
      </c>
      <c r="F394" s="19"/>
      <c r="H394" s="19"/>
      <c r="J394" s="19"/>
      <c r="L394" s="19"/>
      <c r="N394" s="19"/>
      <c r="O394" s="28">
        <v>59</v>
      </c>
      <c r="P394" s="28">
        <v>30849</v>
      </c>
      <c r="Q394" s="20"/>
      <c r="R394" s="19"/>
      <c r="T394" s="19"/>
      <c r="V394" s="19"/>
      <c r="X394" s="19"/>
      <c r="Z394" s="19"/>
      <c r="AB394" s="19"/>
    </row>
    <row r="395" spans="1:28" ht="12.75">
      <c r="A395" t="s">
        <v>691</v>
      </c>
      <c r="B395" s="16" t="s">
        <v>836</v>
      </c>
      <c r="C395" s="105" t="s">
        <v>837</v>
      </c>
      <c r="D395" s="107" t="s">
        <v>84</v>
      </c>
      <c r="F395" s="19"/>
      <c r="H395" s="19"/>
      <c r="J395" s="19"/>
      <c r="L395" s="19"/>
      <c r="N395" s="19"/>
      <c r="O395" s="28">
        <v>45</v>
      </c>
      <c r="P395" s="28">
        <v>28927</v>
      </c>
      <c r="Q395" s="20"/>
      <c r="R395" s="19"/>
      <c r="T395" s="19"/>
      <c r="V395" s="19"/>
      <c r="Z395" s="19"/>
      <c r="AB395" s="19"/>
    </row>
    <row r="396" spans="1:28" ht="12.75">
      <c r="A396" t="s">
        <v>691</v>
      </c>
      <c r="B396" s="16" t="s">
        <v>838</v>
      </c>
      <c r="C396" s="105" t="s">
        <v>839</v>
      </c>
      <c r="D396" s="106" t="s">
        <v>219</v>
      </c>
      <c r="E396" s="16"/>
      <c r="F396" s="18"/>
      <c r="G396" s="16"/>
      <c r="H396" s="18"/>
      <c r="I396" s="16"/>
      <c r="J396" s="18"/>
      <c r="K396" s="17">
        <v>108</v>
      </c>
      <c r="L396" s="19">
        <v>42102</v>
      </c>
      <c r="M396" s="16"/>
      <c r="N396" s="19"/>
      <c r="O396" s="16"/>
      <c r="P396" s="18"/>
      <c r="Q396" s="20"/>
      <c r="R396" s="18"/>
      <c r="S396" s="16"/>
      <c r="T396" s="19"/>
      <c r="U396" s="16"/>
      <c r="V396" s="19"/>
      <c r="W396" s="16"/>
      <c r="X396" s="19"/>
      <c r="Y396" s="16"/>
      <c r="Z396" s="19"/>
      <c r="AA396" s="16"/>
      <c r="AB396" s="19"/>
    </row>
    <row r="397" spans="1:28" ht="12.75">
      <c r="A397" t="s">
        <v>840</v>
      </c>
      <c r="B397" s="16" t="s">
        <v>841</v>
      </c>
      <c r="C397" s="105" t="s">
        <v>842</v>
      </c>
      <c r="D397" s="106" t="s">
        <v>45</v>
      </c>
      <c r="E397" s="17">
        <v>208</v>
      </c>
      <c r="F397" s="18">
        <v>58420</v>
      </c>
      <c r="G397" s="17">
        <v>208</v>
      </c>
      <c r="H397" s="18">
        <v>44595</v>
      </c>
      <c r="I397" s="17">
        <v>113</v>
      </c>
      <c r="J397" s="18">
        <v>39171</v>
      </c>
      <c r="K397" s="17">
        <v>8</v>
      </c>
      <c r="L397" s="18">
        <v>30592</v>
      </c>
      <c r="N397" s="18"/>
      <c r="P397" s="18"/>
      <c r="Q397" s="20">
        <v>86</v>
      </c>
      <c r="R397" s="18">
        <v>79420</v>
      </c>
      <c r="S397" s="17">
        <v>27</v>
      </c>
      <c r="T397" s="18">
        <v>57854</v>
      </c>
      <c r="U397" s="17">
        <v>40</v>
      </c>
      <c r="V397" s="18">
        <v>50518</v>
      </c>
      <c r="W397" s="17">
        <v>20</v>
      </c>
      <c r="X397" s="18">
        <v>28552</v>
      </c>
      <c r="Z397" s="18"/>
      <c r="AB397" s="18"/>
    </row>
    <row r="398" spans="1:28" ht="12.75">
      <c r="A398" t="s">
        <v>840</v>
      </c>
      <c r="B398" s="16" t="s">
        <v>843</v>
      </c>
      <c r="C398" s="105" t="s">
        <v>844</v>
      </c>
      <c r="D398" s="106" t="s">
        <v>45</v>
      </c>
      <c r="E398" s="16">
        <v>232</v>
      </c>
      <c r="F398" s="18">
        <v>59546</v>
      </c>
      <c r="G398" s="17">
        <v>202</v>
      </c>
      <c r="H398" s="18">
        <v>44332</v>
      </c>
      <c r="I398" s="17">
        <v>221</v>
      </c>
      <c r="J398" s="18">
        <v>37085</v>
      </c>
      <c r="K398" s="17">
        <v>23</v>
      </c>
      <c r="L398" s="18">
        <v>18217</v>
      </c>
      <c r="N398" s="18"/>
      <c r="P398" s="18"/>
      <c r="Q398" s="20">
        <v>54</v>
      </c>
      <c r="R398" s="18">
        <v>81146</v>
      </c>
      <c r="S398" s="17">
        <v>21</v>
      </c>
      <c r="T398" s="18">
        <v>56542</v>
      </c>
      <c r="U398" s="17">
        <v>11</v>
      </c>
      <c r="V398" s="18">
        <v>42760</v>
      </c>
      <c r="W398" s="17"/>
      <c r="X398" s="18"/>
      <c r="Z398" s="18"/>
      <c r="AB398" s="18"/>
    </row>
    <row r="399" spans="1:28" ht="12.75">
      <c r="A399" t="s">
        <v>840</v>
      </c>
      <c r="B399" s="16" t="s">
        <v>845</v>
      </c>
      <c r="C399" s="105" t="s">
        <v>846</v>
      </c>
      <c r="D399" s="106" t="s">
        <v>54</v>
      </c>
      <c r="E399" s="16">
        <v>113</v>
      </c>
      <c r="F399" s="18">
        <v>52480</v>
      </c>
      <c r="G399" s="17">
        <v>61</v>
      </c>
      <c r="H399" s="18">
        <v>46358</v>
      </c>
      <c r="I399" s="17">
        <v>165</v>
      </c>
      <c r="J399" s="18">
        <v>40816</v>
      </c>
      <c r="K399" s="17">
        <v>47</v>
      </c>
      <c r="L399" s="18">
        <v>33865</v>
      </c>
      <c r="N399" s="18"/>
      <c r="P399" s="18"/>
      <c r="Q399" s="20"/>
      <c r="R399" s="18"/>
      <c r="S399" s="17"/>
      <c r="T399" s="18"/>
      <c r="U399" s="17"/>
      <c r="V399" s="18"/>
      <c r="W399" s="17"/>
      <c r="X399" s="18"/>
      <c r="Z399" s="18"/>
      <c r="AB399" s="18"/>
    </row>
    <row r="400" spans="1:28" ht="12.75">
      <c r="A400" t="s">
        <v>840</v>
      </c>
      <c r="B400" s="16" t="s">
        <v>847</v>
      </c>
      <c r="C400" s="105" t="s">
        <v>848</v>
      </c>
      <c r="D400" s="106" t="s">
        <v>63</v>
      </c>
      <c r="E400" s="16">
        <v>64</v>
      </c>
      <c r="F400" s="18">
        <v>46459</v>
      </c>
      <c r="G400" s="17">
        <v>56</v>
      </c>
      <c r="H400" s="18">
        <v>38604</v>
      </c>
      <c r="I400" s="17">
        <v>71</v>
      </c>
      <c r="J400" s="18">
        <v>36252</v>
      </c>
      <c r="K400" s="17">
        <v>50</v>
      </c>
      <c r="L400" s="18">
        <v>31135</v>
      </c>
      <c r="N400" s="18"/>
      <c r="P400" s="18"/>
      <c r="Q400" s="20">
        <v>12</v>
      </c>
      <c r="R400" s="18">
        <v>61243</v>
      </c>
      <c r="S400" s="17">
        <v>2</v>
      </c>
      <c r="T400" s="18">
        <v>55228</v>
      </c>
      <c r="U400" s="17">
        <v>7</v>
      </c>
      <c r="V400" s="18">
        <v>45322</v>
      </c>
      <c r="W400" s="17">
        <v>2</v>
      </c>
      <c r="X400" s="18">
        <v>50136</v>
      </c>
      <c r="Z400" s="18"/>
      <c r="AB400" s="18"/>
    </row>
    <row r="401" spans="1:28" ht="12.75">
      <c r="A401" t="s">
        <v>840</v>
      </c>
      <c r="B401" s="16" t="s">
        <v>849</v>
      </c>
      <c r="C401" s="105" t="s">
        <v>850</v>
      </c>
      <c r="D401" s="106" t="s">
        <v>63</v>
      </c>
      <c r="E401" s="16">
        <v>52</v>
      </c>
      <c r="F401" s="18">
        <v>46497</v>
      </c>
      <c r="G401" s="17">
        <v>37</v>
      </c>
      <c r="H401" s="18">
        <v>43420</v>
      </c>
      <c r="I401" s="17">
        <v>61</v>
      </c>
      <c r="J401" s="18">
        <v>37842</v>
      </c>
      <c r="K401" s="17">
        <v>63</v>
      </c>
      <c r="L401" s="18">
        <v>28913</v>
      </c>
      <c r="N401" s="18"/>
      <c r="P401" s="18"/>
      <c r="Q401" s="20">
        <v>2</v>
      </c>
      <c r="R401" s="18">
        <v>55500</v>
      </c>
      <c r="S401" s="17">
        <v>4</v>
      </c>
      <c r="T401" s="18">
        <v>53810</v>
      </c>
      <c r="U401" s="17">
        <v>5</v>
      </c>
      <c r="V401" s="18">
        <v>43790</v>
      </c>
      <c r="W401" s="17"/>
      <c r="X401" s="18"/>
      <c r="Z401" s="18"/>
      <c r="AB401" s="18"/>
    </row>
    <row r="402" spans="1:28" ht="12.75">
      <c r="A402" t="s">
        <v>840</v>
      </c>
      <c r="B402" s="16" t="s">
        <v>851</v>
      </c>
      <c r="C402" s="105" t="s">
        <v>852</v>
      </c>
      <c r="D402" s="106" t="s">
        <v>72</v>
      </c>
      <c r="E402" s="16">
        <v>47</v>
      </c>
      <c r="F402" s="18">
        <v>44419</v>
      </c>
      <c r="G402" s="17">
        <v>44</v>
      </c>
      <c r="H402" s="18">
        <v>36996</v>
      </c>
      <c r="I402" s="17">
        <v>60</v>
      </c>
      <c r="J402" s="18">
        <v>33744</v>
      </c>
      <c r="K402" s="17">
        <v>20</v>
      </c>
      <c r="L402" s="18">
        <v>26596</v>
      </c>
      <c r="N402" s="18"/>
      <c r="P402" s="18"/>
      <c r="Q402" s="20"/>
      <c r="R402" s="18"/>
      <c r="T402" s="18"/>
      <c r="V402" s="18"/>
      <c r="W402" s="17">
        <v>5</v>
      </c>
      <c r="X402" s="18">
        <v>32951</v>
      </c>
      <c r="Z402" s="18"/>
      <c r="AB402" s="18"/>
    </row>
    <row r="403" spans="1:28" ht="12.75">
      <c r="A403" t="s">
        <v>840</v>
      </c>
      <c r="B403" s="16" t="s">
        <v>853</v>
      </c>
      <c r="C403" s="105" t="s">
        <v>854</v>
      </c>
      <c r="D403" s="106" t="s">
        <v>72</v>
      </c>
      <c r="E403" s="16">
        <v>37</v>
      </c>
      <c r="F403" s="18">
        <v>46146</v>
      </c>
      <c r="G403" s="17">
        <v>28</v>
      </c>
      <c r="H403" s="18">
        <v>41191</v>
      </c>
      <c r="I403" s="17">
        <v>67</v>
      </c>
      <c r="J403" s="18">
        <v>35868</v>
      </c>
      <c r="K403" s="17">
        <v>24</v>
      </c>
      <c r="L403" s="18">
        <v>30631</v>
      </c>
      <c r="N403" s="18"/>
      <c r="P403" s="18"/>
      <c r="Q403" s="5">
        <v>3</v>
      </c>
      <c r="R403" s="18">
        <v>63455</v>
      </c>
      <c r="S403" s="17">
        <v>1</v>
      </c>
      <c r="T403" s="18">
        <v>53852</v>
      </c>
      <c r="U403" s="17">
        <v>1</v>
      </c>
      <c r="V403" s="18">
        <v>59754</v>
      </c>
      <c r="W403" s="17">
        <v>1</v>
      </c>
      <c r="X403" s="18">
        <v>29000</v>
      </c>
      <c r="Z403" s="18"/>
      <c r="AB403" s="18"/>
    </row>
    <row r="404" spans="1:28" ht="12.75">
      <c r="A404" t="s">
        <v>840</v>
      </c>
      <c r="B404" s="16" t="s">
        <v>855</v>
      </c>
      <c r="C404" s="105" t="s">
        <v>856</v>
      </c>
      <c r="D404" s="106" t="s">
        <v>72</v>
      </c>
      <c r="E404" s="16">
        <v>10</v>
      </c>
      <c r="F404" s="18">
        <v>44276</v>
      </c>
      <c r="G404" s="17">
        <v>9</v>
      </c>
      <c r="H404" s="18">
        <v>37679</v>
      </c>
      <c r="I404" s="17">
        <v>26</v>
      </c>
      <c r="J404" s="18">
        <v>33826</v>
      </c>
      <c r="K404" s="17">
        <v>21</v>
      </c>
      <c r="L404" s="18">
        <v>27091</v>
      </c>
      <c r="N404" s="18"/>
      <c r="P404" s="18"/>
      <c r="Q404" s="5">
        <v>12</v>
      </c>
      <c r="R404" s="18">
        <v>61243</v>
      </c>
      <c r="S404" s="17">
        <v>2</v>
      </c>
      <c r="T404" s="18">
        <v>55228</v>
      </c>
      <c r="U404" s="17">
        <v>7</v>
      </c>
      <c r="V404" s="18">
        <v>45322</v>
      </c>
      <c r="W404" s="17">
        <v>2</v>
      </c>
      <c r="X404" s="18">
        <v>50136</v>
      </c>
      <c r="Z404" s="18"/>
      <c r="AB404" s="18"/>
    </row>
    <row r="405" spans="1:28" ht="12.75">
      <c r="A405" t="s">
        <v>840</v>
      </c>
      <c r="B405" s="16" t="s">
        <v>857</v>
      </c>
      <c r="C405" s="105" t="s">
        <v>858</v>
      </c>
      <c r="D405" s="106" t="s">
        <v>72</v>
      </c>
      <c r="E405" s="16">
        <v>25</v>
      </c>
      <c r="F405" s="18">
        <v>49081</v>
      </c>
      <c r="G405" s="17">
        <v>16</v>
      </c>
      <c r="H405" s="18">
        <v>43454</v>
      </c>
      <c r="I405" s="17">
        <v>62</v>
      </c>
      <c r="J405" s="18">
        <v>37051</v>
      </c>
      <c r="K405" s="17">
        <v>43</v>
      </c>
      <c r="L405" s="18">
        <v>30570</v>
      </c>
      <c r="N405" s="18"/>
      <c r="P405" s="18"/>
      <c r="Q405" s="5"/>
      <c r="R405" s="19"/>
      <c r="S405" s="17">
        <v>1</v>
      </c>
      <c r="T405" s="19">
        <v>45000</v>
      </c>
      <c r="U405" s="17">
        <v>1</v>
      </c>
      <c r="V405" s="19">
        <v>40885</v>
      </c>
      <c r="W405" s="17">
        <v>3</v>
      </c>
      <c r="X405" s="19">
        <v>39923</v>
      </c>
      <c r="Z405" s="19"/>
      <c r="AB405" s="18"/>
    </row>
    <row r="406" spans="1:28" ht="12.75">
      <c r="A406" t="s">
        <v>840</v>
      </c>
      <c r="B406" s="16" t="s">
        <v>859</v>
      </c>
      <c r="C406" s="105" t="s">
        <v>860</v>
      </c>
      <c r="D406" s="106" t="s">
        <v>81</v>
      </c>
      <c r="E406" s="16">
        <v>5</v>
      </c>
      <c r="F406" s="18">
        <v>44146</v>
      </c>
      <c r="G406" s="17">
        <v>17</v>
      </c>
      <c r="H406" s="18">
        <v>37631</v>
      </c>
      <c r="I406" s="17">
        <v>31</v>
      </c>
      <c r="J406" s="18">
        <v>31765</v>
      </c>
      <c r="K406" s="17">
        <v>20</v>
      </c>
      <c r="L406" s="18">
        <v>31696</v>
      </c>
      <c r="N406" s="18"/>
      <c r="P406" s="18"/>
      <c r="Q406" s="5">
        <v>2</v>
      </c>
      <c r="R406" s="18">
        <v>56805</v>
      </c>
      <c r="S406" s="17">
        <v>10</v>
      </c>
      <c r="T406" s="18">
        <v>47103</v>
      </c>
      <c r="U406" s="17">
        <v>10</v>
      </c>
      <c r="V406" s="18">
        <v>35596</v>
      </c>
      <c r="W406" s="17">
        <v>10</v>
      </c>
      <c r="X406" s="18">
        <v>32374</v>
      </c>
      <c r="Z406" s="18"/>
      <c r="AB406" s="18"/>
    </row>
    <row r="407" spans="1:28" ht="12.75">
      <c r="A407" t="s">
        <v>840</v>
      </c>
      <c r="B407" s="16" t="s">
        <v>861</v>
      </c>
      <c r="C407" s="105" t="s">
        <v>862</v>
      </c>
      <c r="D407" s="106" t="s">
        <v>81</v>
      </c>
      <c r="E407" s="16">
        <v>6</v>
      </c>
      <c r="F407" s="18">
        <v>41421</v>
      </c>
      <c r="G407" s="17">
        <v>15</v>
      </c>
      <c r="H407" s="18">
        <v>36117</v>
      </c>
      <c r="I407" s="17">
        <v>12</v>
      </c>
      <c r="J407" s="18">
        <v>31867</v>
      </c>
      <c r="K407" s="17">
        <v>14</v>
      </c>
      <c r="L407" s="18">
        <v>28800</v>
      </c>
      <c r="N407" s="18"/>
      <c r="P407" s="18"/>
      <c r="Q407" s="5"/>
      <c r="R407" s="18"/>
      <c r="T407" s="18"/>
      <c r="U407" s="17">
        <v>1</v>
      </c>
      <c r="V407" s="18">
        <v>36000</v>
      </c>
      <c r="X407" s="18"/>
      <c r="Z407" s="18"/>
      <c r="AB407" s="18"/>
    </row>
    <row r="408" spans="1:28" ht="12.75">
      <c r="A408" t="s">
        <v>840</v>
      </c>
      <c r="B408" s="16" t="s">
        <v>863</v>
      </c>
      <c r="C408" s="105" t="s">
        <v>864</v>
      </c>
      <c r="D408" s="106" t="s">
        <v>81</v>
      </c>
      <c r="E408" s="16">
        <v>10</v>
      </c>
      <c r="F408" s="18">
        <v>45101</v>
      </c>
      <c r="G408" s="17">
        <v>17</v>
      </c>
      <c r="H408" s="18">
        <v>38177</v>
      </c>
      <c r="I408" s="17">
        <v>9</v>
      </c>
      <c r="J408" s="18">
        <v>34562</v>
      </c>
      <c r="K408" s="17">
        <v>8</v>
      </c>
      <c r="L408" s="18">
        <v>30276</v>
      </c>
      <c r="N408" s="18"/>
      <c r="P408" s="18"/>
      <c r="Q408" s="5">
        <v>1</v>
      </c>
      <c r="R408" s="18">
        <v>48900</v>
      </c>
      <c r="S408" s="17">
        <v>4</v>
      </c>
      <c r="T408" s="18">
        <v>47675</v>
      </c>
      <c r="U408" s="17">
        <v>1</v>
      </c>
      <c r="V408" s="18">
        <v>44800</v>
      </c>
      <c r="W408" s="17">
        <v>2</v>
      </c>
      <c r="X408" s="18">
        <v>38300</v>
      </c>
      <c r="Z408" s="18"/>
      <c r="AB408" s="18"/>
    </row>
    <row r="409" spans="1:28" ht="12.75">
      <c r="A409" t="s">
        <v>840</v>
      </c>
      <c r="B409" s="16" t="s">
        <v>865</v>
      </c>
      <c r="C409" s="105" t="s">
        <v>866</v>
      </c>
      <c r="D409" s="106" t="s">
        <v>84</v>
      </c>
      <c r="E409" s="16"/>
      <c r="F409" s="18"/>
      <c r="H409" s="18"/>
      <c r="J409" s="18"/>
      <c r="L409" s="18"/>
      <c r="N409" s="18"/>
      <c r="O409" s="16">
        <v>26</v>
      </c>
      <c r="P409" s="18">
        <v>31131</v>
      </c>
      <c r="Q409" s="5"/>
      <c r="R409" s="18"/>
      <c r="T409" s="18"/>
      <c r="V409" s="18"/>
      <c r="W409" s="17">
        <v>7</v>
      </c>
      <c r="X409" s="18">
        <v>34959</v>
      </c>
      <c r="Z409" s="18"/>
      <c r="AB409" s="18"/>
    </row>
    <row r="410" spans="1:28" ht="12.75">
      <c r="A410" t="s">
        <v>840</v>
      </c>
      <c r="B410" s="16" t="s">
        <v>867</v>
      </c>
      <c r="C410" s="105" t="s">
        <v>868</v>
      </c>
      <c r="D410" s="106" t="s">
        <v>84</v>
      </c>
      <c r="E410" s="17"/>
      <c r="F410" s="18"/>
      <c r="H410" s="18"/>
      <c r="J410" s="18"/>
      <c r="L410" s="18"/>
      <c r="N410" s="18"/>
      <c r="O410" s="17">
        <v>41</v>
      </c>
      <c r="P410" s="18">
        <v>33386</v>
      </c>
      <c r="Q410" s="5"/>
      <c r="R410" s="18"/>
      <c r="T410" s="18"/>
      <c r="V410" s="18"/>
      <c r="W410" s="16">
        <v>4</v>
      </c>
      <c r="X410" s="18">
        <v>44346</v>
      </c>
      <c r="Z410" s="18"/>
      <c r="AB410" s="18"/>
    </row>
    <row r="411" spans="1:28" ht="12.75">
      <c r="A411" t="s">
        <v>840</v>
      </c>
      <c r="B411" s="16" t="s">
        <v>869</v>
      </c>
      <c r="C411" s="105" t="s">
        <v>870</v>
      </c>
      <c r="D411" s="106" t="s">
        <v>84</v>
      </c>
      <c r="E411" s="17"/>
      <c r="F411" s="18"/>
      <c r="H411" s="18"/>
      <c r="J411" s="18"/>
      <c r="L411" s="18"/>
      <c r="N411" s="18"/>
      <c r="O411" s="17">
        <v>45</v>
      </c>
      <c r="P411" s="18">
        <v>32476</v>
      </c>
      <c r="Q411" s="5"/>
      <c r="R411" s="18"/>
      <c r="T411" s="18"/>
      <c r="V411" s="18"/>
      <c r="W411" s="16">
        <v>2</v>
      </c>
      <c r="X411" s="18">
        <v>41350</v>
      </c>
      <c r="Z411" s="18"/>
      <c r="AB411" s="18"/>
    </row>
    <row r="412" spans="1:28" ht="12.75">
      <c r="A412" t="s">
        <v>840</v>
      </c>
      <c r="B412" s="16" t="s">
        <v>871</v>
      </c>
      <c r="C412" s="105" t="s">
        <v>872</v>
      </c>
      <c r="D412" s="107" t="s">
        <v>84</v>
      </c>
      <c r="E412" s="17"/>
      <c r="F412" s="19"/>
      <c r="H412" s="19"/>
      <c r="J412" s="19"/>
      <c r="L412" s="19"/>
      <c r="N412" s="19"/>
      <c r="O412" s="17">
        <v>37</v>
      </c>
      <c r="P412" s="19">
        <v>30447</v>
      </c>
      <c r="Q412" s="5"/>
      <c r="R412" s="18"/>
      <c r="T412" s="18"/>
      <c r="V412" s="18"/>
      <c r="W412" s="16">
        <v>1</v>
      </c>
      <c r="X412" s="18">
        <v>31625</v>
      </c>
      <c r="Z412" s="18"/>
      <c r="AB412" s="18"/>
    </row>
    <row r="413" spans="1:28" ht="12.75">
      <c r="A413" t="s">
        <v>840</v>
      </c>
      <c r="B413" s="16" t="s">
        <v>873</v>
      </c>
      <c r="C413" s="105" t="s">
        <v>874</v>
      </c>
      <c r="D413" s="106" t="s">
        <v>84</v>
      </c>
      <c r="E413" s="17"/>
      <c r="F413" s="18"/>
      <c r="H413" s="18"/>
      <c r="J413" s="18"/>
      <c r="L413" s="18"/>
      <c r="N413" s="18"/>
      <c r="O413" s="17">
        <v>72</v>
      </c>
      <c r="P413" s="18">
        <v>31395</v>
      </c>
      <c r="Q413" s="5"/>
      <c r="R413" s="18"/>
      <c r="T413" s="18"/>
      <c r="V413" s="18"/>
      <c r="W413" s="16">
        <v>6</v>
      </c>
      <c r="X413" s="18">
        <v>38718</v>
      </c>
      <c r="Z413" s="18"/>
      <c r="AB413" s="18"/>
    </row>
    <row r="414" spans="1:28" ht="12.75">
      <c r="A414" t="s">
        <v>840</v>
      </c>
      <c r="B414" s="16" t="s">
        <v>875</v>
      </c>
      <c r="C414" s="105" t="s">
        <v>876</v>
      </c>
      <c r="D414" s="106" t="s">
        <v>84</v>
      </c>
      <c r="E414" s="17"/>
      <c r="F414" s="18"/>
      <c r="H414" s="18"/>
      <c r="J414" s="18"/>
      <c r="L414" s="18"/>
      <c r="N414" s="18"/>
      <c r="O414" s="17">
        <v>44</v>
      </c>
      <c r="P414" s="18">
        <v>32911</v>
      </c>
      <c r="Q414" s="5"/>
      <c r="R414" s="18"/>
      <c r="T414" s="18"/>
      <c r="V414" s="18"/>
      <c r="W414" s="16">
        <v>2</v>
      </c>
      <c r="X414" s="18">
        <v>39504</v>
      </c>
      <c r="Z414" s="18"/>
      <c r="AB414" s="18"/>
    </row>
    <row r="415" spans="1:28" ht="12.75">
      <c r="A415" t="s">
        <v>840</v>
      </c>
      <c r="B415" s="16" t="s">
        <v>877</v>
      </c>
      <c r="C415" s="105" t="s">
        <v>878</v>
      </c>
      <c r="D415" s="106" t="s">
        <v>84</v>
      </c>
      <c r="E415" s="17"/>
      <c r="F415" s="18"/>
      <c r="H415" s="18"/>
      <c r="J415" s="18"/>
      <c r="L415" s="18"/>
      <c r="N415" s="18"/>
      <c r="O415" s="17">
        <v>102</v>
      </c>
      <c r="P415" s="18">
        <v>37210</v>
      </c>
      <c r="Q415" s="5"/>
      <c r="R415" s="18"/>
      <c r="T415" s="18"/>
      <c r="V415" s="18"/>
      <c r="W415" s="16">
        <v>4</v>
      </c>
      <c r="X415" s="18">
        <v>54147</v>
      </c>
      <c r="Z415" s="18"/>
      <c r="AB415" s="18"/>
    </row>
    <row r="416" spans="1:28" ht="12.75">
      <c r="A416" t="s">
        <v>840</v>
      </c>
      <c r="B416" s="16" t="s">
        <v>879</v>
      </c>
      <c r="C416" s="105" t="s">
        <v>880</v>
      </c>
      <c r="D416" s="106" t="s">
        <v>84</v>
      </c>
      <c r="E416" s="17"/>
      <c r="F416" s="18"/>
      <c r="H416" s="18"/>
      <c r="J416" s="18"/>
      <c r="L416" s="18"/>
      <c r="N416" s="18"/>
      <c r="O416" s="17">
        <v>38</v>
      </c>
      <c r="P416" s="18">
        <v>30654</v>
      </c>
      <c r="Q416" s="5"/>
      <c r="R416" s="18"/>
      <c r="T416" s="18"/>
      <c r="V416" s="18"/>
      <c r="W416" s="16">
        <v>21</v>
      </c>
      <c r="X416" s="18">
        <v>44945</v>
      </c>
      <c r="Z416" s="18"/>
      <c r="AB416" s="18"/>
    </row>
    <row r="417" spans="1:28" ht="12.75">
      <c r="A417" t="s">
        <v>840</v>
      </c>
      <c r="B417" s="16" t="s">
        <v>881</v>
      </c>
      <c r="C417" s="105" t="s">
        <v>882</v>
      </c>
      <c r="D417" s="106" t="s">
        <v>84</v>
      </c>
      <c r="E417" s="17"/>
      <c r="F417" s="18"/>
      <c r="H417" s="18"/>
      <c r="J417" s="18"/>
      <c r="L417" s="18"/>
      <c r="N417" s="18"/>
      <c r="O417" s="17">
        <v>72</v>
      </c>
      <c r="P417" s="18">
        <v>24726</v>
      </c>
      <c r="Q417" s="5"/>
      <c r="R417" s="18"/>
      <c r="T417" s="18"/>
      <c r="V417" s="18"/>
      <c r="W417" s="16">
        <v>51</v>
      </c>
      <c r="X417" s="18">
        <v>44295</v>
      </c>
      <c r="Z417" s="18"/>
      <c r="AB417" s="18"/>
    </row>
    <row r="418" spans="1:28" ht="12.75">
      <c r="A418" t="s">
        <v>840</v>
      </c>
      <c r="B418" s="16" t="s">
        <v>883</v>
      </c>
      <c r="C418" s="105" t="s">
        <v>884</v>
      </c>
      <c r="D418" s="106" t="s">
        <v>84</v>
      </c>
      <c r="E418" s="17"/>
      <c r="F418" s="18"/>
      <c r="H418" s="18"/>
      <c r="J418" s="18"/>
      <c r="L418" s="18"/>
      <c r="N418" s="18"/>
      <c r="O418" s="17">
        <v>21</v>
      </c>
      <c r="P418" s="18">
        <v>32314</v>
      </c>
      <c r="Q418" s="5"/>
      <c r="R418" s="18"/>
      <c r="T418" s="18"/>
      <c r="V418" s="18"/>
      <c r="W418" s="16">
        <v>4</v>
      </c>
      <c r="X418" s="18">
        <v>32257</v>
      </c>
      <c r="Z418" s="18"/>
      <c r="AB418" s="18"/>
    </row>
    <row r="419" spans="1:28" ht="12.75">
      <c r="A419" t="s">
        <v>840</v>
      </c>
      <c r="B419" s="16" t="s">
        <v>885</v>
      </c>
      <c r="C419" s="105" t="s">
        <v>886</v>
      </c>
      <c r="D419" s="106" t="s">
        <v>84</v>
      </c>
      <c r="E419" s="17"/>
      <c r="F419" s="18"/>
      <c r="H419" s="18"/>
      <c r="J419" s="18"/>
      <c r="L419" s="18"/>
      <c r="N419" s="18"/>
      <c r="O419" s="17">
        <v>2</v>
      </c>
      <c r="P419" s="18">
        <v>29728</v>
      </c>
      <c r="Q419" s="5"/>
      <c r="R419" s="18"/>
      <c r="T419" s="18"/>
      <c r="V419" s="18"/>
      <c r="W419" s="16">
        <v>48</v>
      </c>
      <c r="X419" s="18">
        <v>34642</v>
      </c>
      <c r="Z419" s="18"/>
      <c r="AB419" s="18"/>
    </row>
    <row r="420" spans="1:28" ht="12.75">
      <c r="A420" t="s">
        <v>840</v>
      </c>
      <c r="B420" s="16" t="s">
        <v>887</v>
      </c>
      <c r="C420" s="105" t="s">
        <v>888</v>
      </c>
      <c r="D420" s="106" t="s">
        <v>84</v>
      </c>
      <c r="E420" s="17"/>
      <c r="F420" s="18"/>
      <c r="H420" s="18"/>
      <c r="J420" s="18"/>
      <c r="L420" s="18"/>
      <c r="N420" s="18"/>
      <c r="O420" s="17">
        <v>126</v>
      </c>
      <c r="P420" s="18">
        <v>35650</v>
      </c>
      <c r="Q420" s="5"/>
      <c r="R420" s="18"/>
      <c r="T420" s="18"/>
      <c r="V420" s="18"/>
      <c r="W420" s="16">
        <v>18</v>
      </c>
      <c r="X420" s="18">
        <v>48267</v>
      </c>
      <c r="Z420" s="18"/>
      <c r="AB420" s="19"/>
    </row>
    <row r="421" spans="1:28" ht="12.75">
      <c r="A421" t="s">
        <v>840</v>
      </c>
      <c r="B421" s="16" t="s">
        <v>889</v>
      </c>
      <c r="C421" s="105" t="s">
        <v>890</v>
      </c>
      <c r="D421" s="106" t="s">
        <v>84</v>
      </c>
      <c r="E421" s="16"/>
      <c r="F421" s="18"/>
      <c r="H421" s="18"/>
      <c r="J421" s="18"/>
      <c r="L421" s="18"/>
      <c r="N421" s="18"/>
      <c r="O421" s="16">
        <v>39</v>
      </c>
      <c r="P421" s="18">
        <v>30339</v>
      </c>
      <c r="Q421" s="5"/>
      <c r="R421" s="19"/>
      <c r="T421" s="19"/>
      <c r="V421" s="19"/>
      <c r="W421" s="17">
        <v>4</v>
      </c>
      <c r="X421" s="19">
        <v>35025</v>
      </c>
      <c r="Z421" s="19"/>
      <c r="AB421" s="18"/>
    </row>
    <row r="422" spans="1:28" ht="12.75">
      <c r="A422" t="s">
        <v>840</v>
      </c>
      <c r="B422" s="16" t="s">
        <v>891</v>
      </c>
      <c r="C422" s="105" t="s">
        <v>892</v>
      </c>
      <c r="D422" s="106" t="s">
        <v>84</v>
      </c>
      <c r="E422" s="16"/>
      <c r="F422" s="18"/>
      <c r="H422" s="18"/>
      <c r="J422" s="18"/>
      <c r="L422" s="18"/>
      <c r="N422" s="18"/>
      <c r="O422" s="16">
        <v>198</v>
      </c>
      <c r="P422" s="18">
        <v>37415</v>
      </c>
      <c r="Q422" s="5"/>
      <c r="R422" s="18"/>
      <c r="T422" s="18"/>
      <c r="V422" s="18"/>
      <c r="W422" s="17">
        <v>34</v>
      </c>
      <c r="X422" s="18">
        <v>43466</v>
      </c>
      <c r="Z422" s="18"/>
      <c r="AB422" s="18"/>
    </row>
    <row r="423" spans="1:28" ht="12.75">
      <c r="A423" t="s">
        <v>840</v>
      </c>
      <c r="B423" s="16" t="s">
        <v>893</v>
      </c>
      <c r="C423" s="105" t="s">
        <v>894</v>
      </c>
      <c r="D423" s="106" t="s">
        <v>84</v>
      </c>
      <c r="E423" s="16"/>
      <c r="F423" s="18"/>
      <c r="H423" s="18"/>
      <c r="J423" s="18"/>
      <c r="L423" s="18"/>
      <c r="N423" s="18"/>
      <c r="O423" s="16">
        <v>32</v>
      </c>
      <c r="P423" s="18">
        <v>33832</v>
      </c>
      <c r="Q423" s="5"/>
      <c r="R423" s="18"/>
      <c r="T423" s="18"/>
      <c r="V423" s="18"/>
      <c r="W423" s="17">
        <v>8</v>
      </c>
      <c r="X423" s="18">
        <v>41851</v>
      </c>
      <c r="Z423" s="18"/>
      <c r="AB423" s="18"/>
    </row>
    <row r="424" spans="1:28" ht="12.75">
      <c r="A424" t="s">
        <v>840</v>
      </c>
      <c r="B424" s="16" t="s">
        <v>895</v>
      </c>
      <c r="C424" s="105" t="s">
        <v>896</v>
      </c>
      <c r="D424" s="106" t="s">
        <v>219</v>
      </c>
      <c r="F424" s="18"/>
      <c r="H424" s="18"/>
      <c r="J424" s="18"/>
      <c r="L424" s="18"/>
      <c r="N424" s="18"/>
      <c r="P424" s="18"/>
      <c r="Q424" s="5">
        <v>19</v>
      </c>
      <c r="R424" s="18">
        <v>88243</v>
      </c>
      <c r="S424" s="17">
        <v>13</v>
      </c>
      <c r="T424" s="18">
        <v>80910</v>
      </c>
      <c r="U424" s="17">
        <v>8</v>
      </c>
      <c r="V424" s="18">
        <v>76275</v>
      </c>
      <c r="X424" s="18"/>
      <c r="Z424" s="18"/>
      <c r="AB424" s="18"/>
    </row>
    <row r="425" spans="1:28" ht="12.75">
      <c r="A425" t="s">
        <v>840</v>
      </c>
      <c r="B425" s="16" t="s">
        <v>897</v>
      </c>
      <c r="C425" s="108" t="s">
        <v>212</v>
      </c>
      <c r="D425" s="106" t="s">
        <v>219</v>
      </c>
      <c r="E425" s="16">
        <v>1</v>
      </c>
      <c r="F425" s="18">
        <v>71568</v>
      </c>
      <c r="G425" s="17">
        <v>2</v>
      </c>
      <c r="H425" s="18">
        <v>56146</v>
      </c>
      <c r="J425" s="18"/>
      <c r="L425" s="18"/>
      <c r="N425" s="18"/>
      <c r="P425" s="18"/>
      <c r="Q425" s="5">
        <v>27</v>
      </c>
      <c r="R425" s="18">
        <v>76342</v>
      </c>
      <c r="S425" s="17">
        <v>19</v>
      </c>
      <c r="T425" s="18">
        <v>62159</v>
      </c>
      <c r="U425" s="17">
        <v>13</v>
      </c>
      <c r="V425" s="18">
        <v>57449</v>
      </c>
      <c r="X425" s="18"/>
      <c r="Z425" s="18"/>
      <c r="AB425" s="18"/>
    </row>
    <row r="426" spans="1:28" ht="12.75">
      <c r="A426" t="s">
        <v>840</v>
      </c>
      <c r="B426" s="16" t="s">
        <v>898</v>
      </c>
      <c r="C426" s="105" t="s">
        <v>899</v>
      </c>
      <c r="D426" s="106" t="s">
        <v>219</v>
      </c>
      <c r="E426" s="16">
        <v>2</v>
      </c>
      <c r="F426" s="18">
        <v>42092</v>
      </c>
      <c r="G426" s="17">
        <v>2</v>
      </c>
      <c r="H426" s="18">
        <v>44317</v>
      </c>
      <c r="I426" s="17">
        <v>18</v>
      </c>
      <c r="J426" s="18">
        <v>36953</v>
      </c>
      <c r="K426" s="17">
        <v>12</v>
      </c>
      <c r="L426" s="18">
        <v>30529</v>
      </c>
      <c r="N426" s="18"/>
      <c r="P426" s="18"/>
      <c r="Q426" s="20">
        <v>202</v>
      </c>
      <c r="R426" s="18">
        <v>85761</v>
      </c>
      <c r="S426" s="17">
        <v>197</v>
      </c>
      <c r="T426" s="18">
        <v>64931</v>
      </c>
      <c r="U426" s="17">
        <v>249</v>
      </c>
      <c r="V426" s="18">
        <v>58857</v>
      </c>
      <c r="W426" s="17">
        <v>55</v>
      </c>
      <c r="X426" s="18">
        <v>39458</v>
      </c>
      <c r="Z426" s="18"/>
      <c r="AB426" s="18"/>
    </row>
    <row r="427" spans="1:28" ht="12.75">
      <c r="A427" t="s">
        <v>840</v>
      </c>
      <c r="B427" s="16" t="s">
        <v>900</v>
      </c>
      <c r="D427" s="106" t="s">
        <v>219</v>
      </c>
      <c r="E427" s="16">
        <v>23</v>
      </c>
      <c r="F427" s="18">
        <v>85597</v>
      </c>
      <c r="G427" s="17">
        <v>7</v>
      </c>
      <c r="H427" s="18">
        <v>58135</v>
      </c>
      <c r="J427" s="18"/>
      <c r="L427" s="18"/>
      <c r="N427" s="18"/>
      <c r="P427" s="18"/>
      <c r="Q427" s="20">
        <v>2</v>
      </c>
      <c r="R427" s="18">
        <v>91401</v>
      </c>
      <c r="S427" s="17">
        <v>2</v>
      </c>
      <c r="T427" s="18">
        <v>91200</v>
      </c>
      <c r="V427" s="18"/>
      <c r="W427" s="17">
        <v>3</v>
      </c>
      <c r="X427" s="18">
        <v>43333</v>
      </c>
      <c r="Z427" s="18"/>
      <c r="AB427" s="18"/>
    </row>
    <row r="428" spans="1:28" ht="12.75">
      <c r="A428" t="s">
        <v>901</v>
      </c>
      <c r="B428" s="16" t="s">
        <v>902</v>
      </c>
      <c r="C428" s="105" t="s">
        <v>903</v>
      </c>
      <c r="D428" s="106" t="s">
        <v>45</v>
      </c>
      <c r="E428" s="17">
        <v>363</v>
      </c>
      <c r="F428" s="18">
        <v>66033</v>
      </c>
      <c r="G428" s="16">
        <v>289</v>
      </c>
      <c r="H428" s="18">
        <v>48969</v>
      </c>
      <c r="I428" s="16">
        <v>186</v>
      </c>
      <c r="J428" s="18">
        <v>42587</v>
      </c>
      <c r="K428" s="17">
        <v>46</v>
      </c>
      <c r="L428" s="18">
        <v>30256</v>
      </c>
      <c r="M428" s="17">
        <v>12</v>
      </c>
      <c r="N428" s="18">
        <v>42602</v>
      </c>
      <c r="O428" s="16"/>
      <c r="P428" s="18"/>
      <c r="Q428" s="20">
        <v>48</v>
      </c>
      <c r="R428" s="18">
        <v>78786</v>
      </c>
      <c r="S428" s="17">
        <v>30</v>
      </c>
      <c r="T428" s="18">
        <v>67330</v>
      </c>
      <c r="U428" s="17">
        <v>10</v>
      </c>
      <c r="V428" s="18">
        <v>48868</v>
      </c>
      <c r="W428" s="17">
        <v>16</v>
      </c>
      <c r="X428" s="18">
        <v>34766</v>
      </c>
      <c r="Y428" s="17">
        <v>18</v>
      </c>
      <c r="Z428" s="18">
        <v>52886</v>
      </c>
      <c r="AA428" s="16"/>
      <c r="AB428" s="18"/>
    </row>
    <row r="429" spans="1:28" ht="12.75">
      <c r="A429" t="s">
        <v>901</v>
      </c>
      <c r="B429" s="16" t="s">
        <v>904</v>
      </c>
      <c r="C429" s="105" t="s">
        <v>905</v>
      </c>
      <c r="D429" s="106" t="s">
        <v>51</v>
      </c>
      <c r="E429" s="16">
        <v>303</v>
      </c>
      <c r="F429" s="18">
        <v>65985</v>
      </c>
      <c r="G429" s="16">
        <v>221</v>
      </c>
      <c r="H429" s="18">
        <v>48096</v>
      </c>
      <c r="I429" s="16">
        <v>156</v>
      </c>
      <c r="J429" s="18">
        <v>40542</v>
      </c>
      <c r="K429" s="17">
        <v>42</v>
      </c>
      <c r="L429" s="18">
        <v>22095</v>
      </c>
      <c r="M429" s="17">
        <v>37</v>
      </c>
      <c r="N429" s="18">
        <v>32727</v>
      </c>
      <c r="O429" s="16"/>
      <c r="P429" s="18"/>
      <c r="Q429" s="20">
        <v>67</v>
      </c>
      <c r="R429" s="18">
        <v>73782</v>
      </c>
      <c r="S429" s="17">
        <v>24</v>
      </c>
      <c r="T429" s="18">
        <v>52016</v>
      </c>
      <c r="U429" s="17">
        <v>11</v>
      </c>
      <c r="V429" s="18">
        <v>41716</v>
      </c>
      <c r="W429" s="17">
        <v>1</v>
      </c>
      <c r="X429" s="18">
        <v>41256</v>
      </c>
      <c r="Y429" s="17">
        <v>17</v>
      </c>
      <c r="Z429" s="18">
        <v>37153</v>
      </c>
      <c r="AA429" s="16"/>
      <c r="AB429" s="18"/>
    </row>
    <row r="430" spans="1:28" ht="12.75">
      <c r="A430" t="s">
        <v>901</v>
      </c>
      <c r="B430" s="16" t="s">
        <v>906</v>
      </c>
      <c r="C430" s="105" t="s">
        <v>907</v>
      </c>
      <c r="D430" s="106" t="s">
        <v>54</v>
      </c>
      <c r="E430" s="16">
        <v>79</v>
      </c>
      <c r="F430" s="18">
        <v>50975</v>
      </c>
      <c r="G430" s="16">
        <v>80</v>
      </c>
      <c r="H430" s="18">
        <v>41139</v>
      </c>
      <c r="I430" s="16">
        <v>57</v>
      </c>
      <c r="J430" s="18">
        <v>34916</v>
      </c>
      <c r="K430" s="17">
        <v>22</v>
      </c>
      <c r="L430" s="18">
        <v>27769</v>
      </c>
      <c r="M430" s="17">
        <v>2</v>
      </c>
      <c r="N430" s="18">
        <v>24270</v>
      </c>
      <c r="O430" s="16"/>
      <c r="P430" s="18"/>
      <c r="Q430" s="20"/>
      <c r="R430" s="18"/>
      <c r="S430" s="17">
        <v>4</v>
      </c>
      <c r="T430" s="18">
        <v>48537</v>
      </c>
      <c r="U430" s="17">
        <v>2</v>
      </c>
      <c r="V430" s="18">
        <v>52105</v>
      </c>
      <c r="W430" s="16"/>
      <c r="X430" s="18"/>
      <c r="Y430" s="16"/>
      <c r="Z430" s="18"/>
      <c r="AA430" s="16"/>
      <c r="AB430" s="18"/>
    </row>
    <row r="431" spans="1:28" ht="12.75">
      <c r="A431" t="s">
        <v>901</v>
      </c>
      <c r="B431" s="16" t="s">
        <v>908</v>
      </c>
      <c r="C431" s="105" t="s">
        <v>909</v>
      </c>
      <c r="D431" s="106" t="s">
        <v>63</v>
      </c>
      <c r="E431" s="16">
        <v>67</v>
      </c>
      <c r="F431" s="18">
        <v>51555</v>
      </c>
      <c r="G431" s="16">
        <v>80</v>
      </c>
      <c r="H431" s="18">
        <v>44260</v>
      </c>
      <c r="I431" s="16">
        <v>132</v>
      </c>
      <c r="J431" s="18">
        <v>34780</v>
      </c>
      <c r="K431" s="17">
        <v>36</v>
      </c>
      <c r="L431" s="18">
        <v>27558</v>
      </c>
      <c r="M431" s="16"/>
      <c r="N431" s="18"/>
      <c r="O431" s="16"/>
      <c r="P431" s="18"/>
      <c r="Q431" s="20">
        <v>21</v>
      </c>
      <c r="R431" s="18">
        <v>66323</v>
      </c>
      <c r="S431" s="17">
        <v>9</v>
      </c>
      <c r="T431" s="18">
        <v>55243</v>
      </c>
      <c r="U431" s="17">
        <v>2</v>
      </c>
      <c r="V431" s="18">
        <v>42679</v>
      </c>
      <c r="W431" s="16"/>
      <c r="X431" s="18"/>
      <c r="Y431" s="16"/>
      <c r="Z431" s="18"/>
      <c r="AA431" s="16"/>
      <c r="AB431" s="18"/>
    </row>
    <row r="432" spans="1:28" ht="12.75">
      <c r="A432" t="s">
        <v>901</v>
      </c>
      <c r="B432" s="16" t="s">
        <v>910</v>
      </c>
      <c r="C432" s="105" t="s">
        <v>911</v>
      </c>
      <c r="D432" s="106" t="s">
        <v>72</v>
      </c>
      <c r="E432" s="16">
        <v>65</v>
      </c>
      <c r="F432" s="18">
        <v>42551</v>
      </c>
      <c r="G432" s="16">
        <v>38</v>
      </c>
      <c r="H432" s="18">
        <v>41500</v>
      </c>
      <c r="I432" s="16">
        <v>39</v>
      </c>
      <c r="J432" s="18">
        <v>34571</v>
      </c>
      <c r="K432" s="17">
        <v>22</v>
      </c>
      <c r="L432" s="18">
        <v>26765</v>
      </c>
      <c r="M432" s="16"/>
      <c r="N432" s="18"/>
      <c r="O432" s="16"/>
      <c r="P432" s="18"/>
      <c r="Q432" s="20">
        <v>3</v>
      </c>
      <c r="R432" s="18">
        <v>68657</v>
      </c>
      <c r="S432" s="16"/>
      <c r="T432" s="18"/>
      <c r="U432" s="16"/>
      <c r="V432" s="18"/>
      <c r="W432" s="16"/>
      <c r="X432" s="18"/>
      <c r="Y432" s="16"/>
      <c r="Z432" s="18"/>
      <c r="AA432" s="16"/>
      <c r="AB432" s="18"/>
    </row>
    <row r="433" spans="1:28" ht="12.75">
      <c r="A433" t="s">
        <v>901</v>
      </c>
      <c r="B433" s="16" t="s">
        <v>912</v>
      </c>
      <c r="C433" s="105" t="s">
        <v>913</v>
      </c>
      <c r="D433" s="106" t="s">
        <v>72</v>
      </c>
      <c r="E433" s="16">
        <v>39</v>
      </c>
      <c r="F433" s="18">
        <v>50446</v>
      </c>
      <c r="G433" s="16">
        <v>47</v>
      </c>
      <c r="H433" s="18">
        <v>42674</v>
      </c>
      <c r="I433" s="16">
        <v>83</v>
      </c>
      <c r="J433" s="18">
        <v>36445</v>
      </c>
      <c r="K433" s="17">
        <v>30</v>
      </c>
      <c r="L433" s="18">
        <v>29528</v>
      </c>
      <c r="M433" s="17">
        <v>24</v>
      </c>
      <c r="N433" s="18">
        <v>32975</v>
      </c>
      <c r="O433" s="16"/>
      <c r="P433" s="18"/>
      <c r="Q433" s="20">
        <v>15</v>
      </c>
      <c r="R433" s="18">
        <v>64637</v>
      </c>
      <c r="S433" s="17">
        <v>8</v>
      </c>
      <c r="T433" s="18">
        <v>57822</v>
      </c>
      <c r="U433" s="17">
        <v>6</v>
      </c>
      <c r="V433" s="18">
        <v>45287</v>
      </c>
      <c r="W433" s="17">
        <v>4</v>
      </c>
      <c r="X433" s="18">
        <v>37924</v>
      </c>
      <c r="Y433" s="17">
        <v>1</v>
      </c>
      <c r="Z433" s="18">
        <v>49016</v>
      </c>
      <c r="AA433" s="16"/>
      <c r="AB433" s="18"/>
    </row>
    <row r="434" spans="1:28" ht="12.75">
      <c r="A434" t="s">
        <v>901</v>
      </c>
      <c r="B434" s="16" t="s">
        <v>914</v>
      </c>
      <c r="C434" s="105" t="s">
        <v>915</v>
      </c>
      <c r="D434" s="106" t="s">
        <v>72</v>
      </c>
      <c r="E434" s="16">
        <v>59</v>
      </c>
      <c r="F434" s="18">
        <v>53880</v>
      </c>
      <c r="G434" s="16">
        <v>67</v>
      </c>
      <c r="H434" s="18">
        <v>42968</v>
      </c>
      <c r="I434" s="16">
        <v>26</v>
      </c>
      <c r="J434" s="18">
        <v>37107</v>
      </c>
      <c r="K434" s="17">
        <v>3</v>
      </c>
      <c r="L434" s="18">
        <v>21927</v>
      </c>
      <c r="M434" s="16"/>
      <c r="N434" s="18"/>
      <c r="O434" s="16"/>
      <c r="P434" s="18"/>
      <c r="Q434" s="20"/>
      <c r="R434" s="18"/>
      <c r="S434" s="16"/>
      <c r="T434" s="18"/>
      <c r="U434" s="16"/>
      <c r="V434" s="18"/>
      <c r="W434" s="16"/>
      <c r="X434" s="18"/>
      <c r="Y434" s="16"/>
      <c r="Z434" s="18"/>
      <c r="AA434" s="16"/>
      <c r="AB434" s="18"/>
    </row>
    <row r="435" spans="1:28" ht="12.75">
      <c r="A435" t="s">
        <v>901</v>
      </c>
      <c r="B435" s="16" t="s">
        <v>916</v>
      </c>
      <c r="C435" s="105" t="s">
        <v>917</v>
      </c>
      <c r="D435" s="106" t="s">
        <v>81</v>
      </c>
      <c r="E435" s="16">
        <v>25</v>
      </c>
      <c r="F435" s="18">
        <v>50761</v>
      </c>
      <c r="G435" s="16">
        <v>49</v>
      </c>
      <c r="H435" s="18">
        <v>40809</v>
      </c>
      <c r="I435" s="16">
        <v>44</v>
      </c>
      <c r="J435" s="18">
        <v>35504</v>
      </c>
      <c r="K435" s="17">
        <v>27</v>
      </c>
      <c r="L435" s="18">
        <v>27979</v>
      </c>
      <c r="M435" s="16"/>
      <c r="N435" s="18"/>
      <c r="O435" s="16"/>
      <c r="P435" s="18"/>
      <c r="Q435" s="20">
        <v>6</v>
      </c>
      <c r="R435" s="18">
        <v>64810</v>
      </c>
      <c r="S435" s="17">
        <v>5</v>
      </c>
      <c r="T435" s="18">
        <v>50769</v>
      </c>
      <c r="U435" s="17">
        <v>1</v>
      </c>
      <c r="V435" s="18">
        <v>41446</v>
      </c>
      <c r="W435" s="17">
        <v>2</v>
      </c>
      <c r="X435" s="18">
        <v>43961</v>
      </c>
      <c r="Y435" s="17">
        <v>1</v>
      </c>
      <c r="Z435" s="18">
        <v>35500</v>
      </c>
      <c r="AA435" s="16"/>
      <c r="AB435" s="18"/>
    </row>
    <row r="436" spans="1:28" ht="12.75">
      <c r="A436" t="s">
        <v>901</v>
      </c>
      <c r="B436" s="16" t="s">
        <v>918</v>
      </c>
      <c r="C436" s="105" t="s">
        <v>919</v>
      </c>
      <c r="D436" s="106" t="s">
        <v>81</v>
      </c>
      <c r="E436" s="16">
        <v>33</v>
      </c>
      <c r="F436" s="18">
        <v>48231</v>
      </c>
      <c r="G436" s="16">
        <v>32</v>
      </c>
      <c r="H436" s="18">
        <v>39143</v>
      </c>
      <c r="I436" s="16">
        <v>36</v>
      </c>
      <c r="J436" s="18">
        <v>36832</v>
      </c>
      <c r="K436" s="17">
        <v>7</v>
      </c>
      <c r="L436" s="18">
        <v>30391</v>
      </c>
      <c r="M436" s="17">
        <v>3</v>
      </c>
      <c r="N436" s="18">
        <v>73752</v>
      </c>
      <c r="O436" s="16"/>
      <c r="P436" s="18"/>
      <c r="Q436" s="20">
        <v>4</v>
      </c>
      <c r="R436" s="18">
        <v>69798</v>
      </c>
      <c r="S436" s="17">
        <v>1</v>
      </c>
      <c r="T436" s="18">
        <v>68183</v>
      </c>
      <c r="U436" s="16"/>
      <c r="V436" s="18"/>
      <c r="W436" s="16"/>
      <c r="X436" s="18"/>
      <c r="Y436" s="16"/>
      <c r="Z436" s="18"/>
      <c r="AA436" s="16"/>
      <c r="AB436" s="18"/>
    </row>
    <row r="437" spans="1:28" ht="12.75">
      <c r="A437" t="s">
        <v>901</v>
      </c>
      <c r="B437" s="16" t="s">
        <v>920</v>
      </c>
      <c r="C437" s="105" t="s">
        <v>921</v>
      </c>
      <c r="D437" s="106" t="s">
        <v>81</v>
      </c>
      <c r="E437" s="16">
        <v>27</v>
      </c>
      <c r="F437" s="18">
        <v>50481</v>
      </c>
      <c r="G437" s="16">
        <v>35</v>
      </c>
      <c r="H437" s="18">
        <v>41162</v>
      </c>
      <c r="I437" s="16">
        <v>23</v>
      </c>
      <c r="J437" s="18">
        <v>35591</v>
      </c>
      <c r="K437" s="17">
        <v>12</v>
      </c>
      <c r="L437" s="18">
        <v>30115</v>
      </c>
      <c r="M437" s="16"/>
      <c r="N437" s="18"/>
      <c r="O437" s="16"/>
      <c r="P437" s="18"/>
      <c r="Q437" s="5">
        <v>5</v>
      </c>
      <c r="R437" s="18">
        <v>59608</v>
      </c>
      <c r="S437" s="17">
        <v>7</v>
      </c>
      <c r="T437" s="18">
        <v>54846</v>
      </c>
      <c r="U437" s="17">
        <v>4</v>
      </c>
      <c r="V437" s="18">
        <v>42589</v>
      </c>
      <c r="W437" s="17">
        <v>2</v>
      </c>
      <c r="X437" s="18">
        <v>28000</v>
      </c>
      <c r="Y437" s="16"/>
      <c r="Z437" s="18"/>
      <c r="AA437" s="16"/>
      <c r="AB437" s="18"/>
    </row>
    <row r="438" spans="1:28" ht="12.75">
      <c r="A438" t="s">
        <v>901</v>
      </c>
      <c r="B438" s="16" t="s">
        <v>922</v>
      </c>
      <c r="C438" s="105" t="s">
        <v>923</v>
      </c>
      <c r="D438" s="106" t="s">
        <v>81</v>
      </c>
      <c r="E438" s="16">
        <v>43</v>
      </c>
      <c r="F438" s="18">
        <v>48645</v>
      </c>
      <c r="G438" s="16">
        <v>35</v>
      </c>
      <c r="H438" s="18">
        <v>41512</v>
      </c>
      <c r="I438" s="16">
        <v>23</v>
      </c>
      <c r="J438" s="18">
        <v>35346</v>
      </c>
      <c r="K438" s="17">
        <v>19</v>
      </c>
      <c r="L438" s="18">
        <v>29485</v>
      </c>
      <c r="M438" s="17">
        <v>1</v>
      </c>
      <c r="N438" s="18">
        <v>19906</v>
      </c>
      <c r="O438" s="16"/>
      <c r="P438" s="18"/>
      <c r="Q438" s="5">
        <v>6</v>
      </c>
      <c r="R438" s="18">
        <v>69393</v>
      </c>
      <c r="S438" s="17">
        <v>3</v>
      </c>
      <c r="T438" s="18">
        <v>56056</v>
      </c>
      <c r="U438" s="16"/>
      <c r="V438" s="18"/>
      <c r="W438" s="16"/>
      <c r="X438" s="18"/>
      <c r="Y438" s="16"/>
      <c r="Z438" s="18"/>
      <c r="AA438" s="16"/>
      <c r="AB438" s="18"/>
    </row>
    <row r="439" spans="1:28" ht="12.75">
      <c r="A439" t="s">
        <v>901</v>
      </c>
      <c r="B439" s="16" t="s">
        <v>924</v>
      </c>
      <c r="C439" s="105" t="s">
        <v>925</v>
      </c>
      <c r="D439" s="106" t="s">
        <v>84</v>
      </c>
      <c r="E439" s="16"/>
      <c r="F439" s="18"/>
      <c r="G439" s="16"/>
      <c r="H439" s="18"/>
      <c r="I439" s="16"/>
      <c r="J439" s="18"/>
      <c r="K439" s="16"/>
      <c r="L439" s="18"/>
      <c r="M439" s="17">
        <v>50</v>
      </c>
      <c r="N439" s="18">
        <v>33177</v>
      </c>
      <c r="O439" s="16"/>
      <c r="P439" s="18"/>
      <c r="Q439" s="5"/>
      <c r="R439" s="18"/>
      <c r="S439" s="16"/>
      <c r="T439" s="18"/>
      <c r="U439" s="16"/>
      <c r="V439" s="18"/>
      <c r="W439" s="16"/>
      <c r="X439" s="18"/>
      <c r="Y439" s="16"/>
      <c r="Z439" s="18"/>
      <c r="AA439" s="16"/>
      <c r="AB439" s="18"/>
    </row>
    <row r="440" spans="1:28" ht="12.75">
      <c r="A440" t="s">
        <v>901</v>
      </c>
      <c r="B440" s="16" t="s">
        <v>926</v>
      </c>
      <c r="C440" s="105" t="s">
        <v>927</v>
      </c>
      <c r="D440" s="106" t="s">
        <v>84</v>
      </c>
      <c r="E440" s="16"/>
      <c r="F440" s="18"/>
      <c r="G440" s="16"/>
      <c r="H440" s="18"/>
      <c r="I440" s="16"/>
      <c r="J440" s="18"/>
      <c r="K440" s="16"/>
      <c r="L440" s="18"/>
      <c r="M440" s="17">
        <v>67</v>
      </c>
      <c r="N440" s="18">
        <v>29095</v>
      </c>
      <c r="O440" s="16"/>
      <c r="P440" s="18"/>
      <c r="Q440" s="5"/>
      <c r="R440" s="18"/>
      <c r="S440" s="16"/>
      <c r="T440" s="18"/>
      <c r="U440" s="16"/>
      <c r="V440" s="18"/>
      <c r="W440" s="16"/>
      <c r="X440" s="18"/>
      <c r="Y440" s="16"/>
      <c r="Z440" s="18"/>
      <c r="AA440" s="16"/>
      <c r="AB440" s="18"/>
    </row>
    <row r="441" spans="1:28" ht="12.75">
      <c r="A441" t="s">
        <v>901</v>
      </c>
      <c r="B441" s="16" t="s">
        <v>928</v>
      </c>
      <c r="C441" s="105" t="s">
        <v>929</v>
      </c>
      <c r="D441" s="106" t="s">
        <v>84</v>
      </c>
      <c r="E441" s="16"/>
      <c r="F441" s="18"/>
      <c r="G441" s="16"/>
      <c r="H441" s="18"/>
      <c r="I441" s="16"/>
      <c r="J441" s="18"/>
      <c r="K441" s="17">
        <v>25</v>
      </c>
      <c r="L441" s="18">
        <v>27992</v>
      </c>
      <c r="M441" s="16"/>
      <c r="N441" s="18"/>
      <c r="O441" s="16"/>
      <c r="P441" s="18"/>
      <c r="Q441" s="5"/>
      <c r="R441" s="18"/>
      <c r="S441" s="16"/>
      <c r="T441" s="18"/>
      <c r="U441" s="16"/>
      <c r="V441" s="18"/>
      <c r="W441" s="16"/>
      <c r="X441" s="18"/>
      <c r="Y441" s="16"/>
      <c r="Z441" s="18"/>
      <c r="AA441" s="16"/>
      <c r="AB441" s="18"/>
    </row>
    <row r="442" spans="1:28" ht="12.75">
      <c r="A442" t="s">
        <v>901</v>
      </c>
      <c r="B442" s="16" t="s">
        <v>930</v>
      </c>
      <c r="C442" s="105" t="s">
        <v>931</v>
      </c>
      <c r="D442" s="106" t="s">
        <v>84</v>
      </c>
      <c r="E442" s="16"/>
      <c r="F442" s="18"/>
      <c r="G442" s="16"/>
      <c r="H442" s="18"/>
      <c r="I442" s="16"/>
      <c r="J442" s="18"/>
      <c r="K442" s="16"/>
      <c r="L442" s="18"/>
      <c r="M442" s="17">
        <v>26</v>
      </c>
      <c r="N442" s="18">
        <v>26673</v>
      </c>
      <c r="O442" s="16"/>
      <c r="P442" s="18"/>
      <c r="Q442" s="5"/>
      <c r="R442" s="18"/>
      <c r="S442" s="16"/>
      <c r="T442" s="18"/>
      <c r="U442" s="16"/>
      <c r="V442" s="18"/>
      <c r="W442" s="16"/>
      <c r="X442" s="18"/>
      <c r="Y442" s="16"/>
      <c r="Z442" s="18"/>
      <c r="AA442" s="16"/>
      <c r="AB442" s="18"/>
    </row>
    <row r="443" spans="1:28" ht="12.75">
      <c r="A443" t="s">
        <v>901</v>
      </c>
      <c r="B443" s="16" t="s">
        <v>932</v>
      </c>
      <c r="C443" s="105" t="s">
        <v>933</v>
      </c>
      <c r="D443" s="106" t="s">
        <v>84</v>
      </c>
      <c r="E443" s="16"/>
      <c r="F443" s="18"/>
      <c r="G443" s="16"/>
      <c r="H443" s="18"/>
      <c r="I443" s="16"/>
      <c r="J443" s="18"/>
      <c r="K443" s="17">
        <v>93</v>
      </c>
      <c r="L443" s="18">
        <v>30740</v>
      </c>
      <c r="M443" s="16"/>
      <c r="N443" s="18"/>
      <c r="O443" s="16"/>
      <c r="P443" s="18"/>
      <c r="Q443" s="5"/>
      <c r="R443" s="18"/>
      <c r="S443" s="16"/>
      <c r="T443" s="18"/>
      <c r="U443" s="16"/>
      <c r="V443" s="18"/>
      <c r="W443" s="16"/>
      <c r="X443" s="18"/>
      <c r="Y443" s="16"/>
      <c r="Z443" s="18"/>
      <c r="AA443" s="16"/>
      <c r="AB443" s="18"/>
    </row>
    <row r="444" spans="1:28" ht="12.75">
      <c r="A444" t="s">
        <v>901</v>
      </c>
      <c r="B444" s="16" t="s">
        <v>934</v>
      </c>
      <c r="C444" s="105" t="s">
        <v>935</v>
      </c>
      <c r="D444" s="106" t="s">
        <v>84</v>
      </c>
      <c r="E444" s="16"/>
      <c r="F444" s="18"/>
      <c r="G444" s="16"/>
      <c r="H444" s="18"/>
      <c r="I444" s="16"/>
      <c r="J444" s="18"/>
      <c r="K444" s="17">
        <v>232</v>
      </c>
      <c r="L444" s="18">
        <v>30675</v>
      </c>
      <c r="M444" s="17">
        <v>4</v>
      </c>
      <c r="N444" s="18">
        <v>28515</v>
      </c>
      <c r="O444" s="16"/>
      <c r="P444" s="18"/>
      <c r="Q444" s="5"/>
      <c r="R444" s="18"/>
      <c r="S444" s="16"/>
      <c r="T444" s="18"/>
      <c r="U444" s="16"/>
      <c r="V444" s="18"/>
      <c r="W444" s="16"/>
      <c r="X444" s="18"/>
      <c r="Y444" s="16"/>
      <c r="Z444" s="18"/>
      <c r="AA444" s="16"/>
      <c r="AB444" s="18"/>
    </row>
    <row r="445" spans="1:28" ht="12.75">
      <c r="A445" t="s">
        <v>901</v>
      </c>
      <c r="B445" s="16" t="s">
        <v>936</v>
      </c>
      <c r="C445" s="105" t="s">
        <v>937</v>
      </c>
      <c r="D445" s="106" t="s">
        <v>84</v>
      </c>
      <c r="E445" s="16"/>
      <c r="F445" s="18"/>
      <c r="G445" s="16"/>
      <c r="H445" s="18"/>
      <c r="I445" s="16"/>
      <c r="J445" s="18"/>
      <c r="K445" s="16"/>
      <c r="L445" s="18"/>
      <c r="M445" s="17">
        <v>79</v>
      </c>
      <c r="N445" s="18">
        <v>32744</v>
      </c>
      <c r="O445" s="16"/>
      <c r="P445" s="18"/>
      <c r="Q445" s="5"/>
      <c r="R445" s="18"/>
      <c r="S445" s="16"/>
      <c r="T445" s="18"/>
      <c r="U445" s="16"/>
      <c r="V445" s="18"/>
      <c r="W445" s="16"/>
      <c r="X445" s="18"/>
      <c r="Y445" s="17">
        <v>3</v>
      </c>
      <c r="Z445" s="18">
        <v>48303</v>
      </c>
      <c r="AA445" s="16"/>
      <c r="AB445" s="18"/>
    </row>
    <row r="446" spans="1:28" ht="12.75">
      <c r="A446" t="s">
        <v>901</v>
      </c>
      <c r="B446" s="16" t="s">
        <v>938</v>
      </c>
      <c r="C446" s="105" t="s">
        <v>939</v>
      </c>
      <c r="D446" s="106" t="s">
        <v>84</v>
      </c>
      <c r="E446" s="16"/>
      <c r="F446" s="18"/>
      <c r="G446" s="16"/>
      <c r="H446" s="18"/>
      <c r="I446" s="16"/>
      <c r="J446" s="18"/>
      <c r="K446" s="16"/>
      <c r="L446" s="18"/>
      <c r="M446" s="17">
        <v>225</v>
      </c>
      <c r="N446" s="18">
        <v>32194</v>
      </c>
      <c r="O446" s="16"/>
      <c r="P446" s="18"/>
      <c r="Q446" s="5"/>
      <c r="R446" s="18"/>
      <c r="S446" s="16"/>
      <c r="T446" s="18"/>
      <c r="U446" s="16"/>
      <c r="V446" s="18"/>
      <c r="W446" s="16"/>
      <c r="X446" s="18"/>
      <c r="Y446" s="16"/>
      <c r="Z446" s="18"/>
      <c r="AA446" s="16"/>
      <c r="AB446" s="18"/>
    </row>
    <row r="447" spans="1:28" ht="12.75">
      <c r="A447" t="s">
        <v>901</v>
      </c>
      <c r="B447" s="16" t="s">
        <v>940</v>
      </c>
      <c r="C447" s="105" t="s">
        <v>941</v>
      </c>
      <c r="D447" s="106" t="s">
        <v>84</v>
      </c>
      <c r="E447" s="16"/>
      <c r="F447" s="18"/>
      <c r="G447" s="16"/>
      <c r="H447" s="18"/>
      <c r="I447" s="16"/>
      <c r="J447" s="18"/>
      <c r="K447" s="17">
        <v>29</v>
      </c>
      <c r="L447" s="18">
        <v>26642</v>
      </c>
      <c r="M447" s="16"/>
      <c r="N447" s="18"/>
      <c r="O447" s="16"/>
      <c r="P447" s="18"/>
      <c r="Q447" s="5"/>
      <c r="R447" s="18"/>
      <c r="S447" s="16"/>
      <c r="T447" s="18"/>
      <c r="U447" s="16"/>
      <c r="V447" s="18"/>
      <c r="W447" s="16">
        <v>51</v>
      </c>
      <c r="X447" s="18">
        <v>54746</v>
      </c>
      <c r="Y447" s="16"/>
      <c r="Z447" s="18"/>
      <c r="AA447" s="16"/>
      <c r="AB447" s="18"/>
    </row>
    <row r="448" spans="1:28" ht="12.75">
      <c r="A448" t="s">
        <v>901</v>
      </c>
      <c r="B448" s="16" t="s">
        <v>942</v>
      </c>
      <c r="C448" s="105" t="s">
        <v>943</v>
      </c>
      <c r="D448" s="106" t="s">
        <v>84</v>
      </c>
      <c r="E448" s="16"/>
      <c r="F448" s="18"/>
      <c r="G448" s="16"/>
      <c r="H448" s="18"/>
      <c r="I448" s="16"/>
      <c r="J448" s="18"/>
      <c r="K448" s="16"/>
      <c r="L448" s="18"/>
      <c r="M448" s="17">
        <v>73</v>
      </c>
      <c r="N448" s="18">
        <v>28601</v>
      </c>
      <c r="O448" s="16"/>
      <c r="P448" s="18"/>
      <c r="Q448" s="5"/>
      <c r="R448" s="18"/>
      <c r="S448" s="16"/>
      <c r="T448" s="18"/>
      <c r="U448" s="16"/>
      <c r="V448" s="18"/>
      <c r="W448" s="16"/>
      <c r="X448" s="18"/>
      <c r="Y448" s="16"/>
      <c r="Z448" s="18"/>
      <c r="AA448" s="16"/>
      <c r="AB448" s="18"/>
    </row>
    <row r="449" spans="1:28" ht="12.75">
      <c r="A449" t="s">
        <v>901</v>
      </c>
      <c r="B449" s="16" t="s">
        <v>944</v>
      </c>
      <c r="C449" s="105" t="s">
        <v>945</v>
      </c>
      <c r="D449" s="106" t="s">
        <v>84</v>
      </c>
      <c r="E449" s="16"/>
      <c r="F449" s="18"/>
      <c r="G449" s="16"/>
      <c r="H449" s="18"/>
      <c r="I449" s="16"/>
      <c r="J449" s="18"/>
      <c r="K449" s="16"/>
      <c r="L449" s="18"/>
      <c r="M449" s="17">
        <v>99</v>
      </c>
      <c r="N449" s="18">
        <v>28887</v>
      </c>
      <c r="O449" s="16"/>
      <c r="P449" s="18"/>
      <c r="Q449" s="5"/>
      <c r="R449" s="18"/>
      <c r="S449" s="16"/>
      <c r="T449" s="18"/>
      <c r="U449" s="16"/>
      <c r="V449" s="18"/>
      <c r="W449" s="16"/>
      <c r="X449" s="18"/>
      <c r="Y449" s="16"/>
      <c r="Z449" s="18"/>
      <c r="AA449" s="16"/>
      <c r="AB449" s="18"/>
    </row>
    <row r="450" spans="1:28" ht="12.75">
      <c r="A450" t="s">
        <v>901</v>
      </c>
      <c r="B450" s="16" t="s">
        <v>946</v>
      </c>
      <c r="C450" s="105" t="s">
        <v>947</v>
      </c>
      <c r="D450" s="106" t="s">
        <v>84</v>
      </c>
      <c r="E450" s="16"/>
      <c r="F450" s="18"/>
      <c r="G450" s="16"/>
      <c r="H450" s="18"/>
      <c r="I450" s="16"/>
      <c r="J450" s="18"/>
      <c r="K450" s="17">
        <v>40</v>
      </c>
      <c r="L450" s="18">
        <v>27908</v>
      </c>
      <c r="M450" s="16"/>
      <c r="N450" s="18"/>
      <c r="O450" s="16"/>
      <c r="P450" s="18"/>
      <c r="Q450" s="5"/>
      <c r="R450" s="18"/>
      <c r="S450" s="16"/>
      <c r="T450" s="18"/>
      <c r="U450" s="16"/>
      <c r="V450" s="18"/>
      <c r="W450" s="16"/>
      <c r="X450" s="18"/>
      <c r="Y450" s="16"/>
      <c r="Z450" s="18"/>
      <c r="AA450" s="16"/>
      <c r="AB450" s="18"/>
    </row>
    <row r="451" spans="1:28" ht="12.75">
      <c r="A451" t="s">
        <v>901</v>
      </c>
      <c r="B451" s="16" t="s">
        <v>948</v>
      </c>
      <c r="C451" s="105" t="s">
        <v>949</v>
      </c>
      <c r="D451" s="106" t="s">
        <v>84</v>
      </c>
      <c r="E451" s="16"/>
      <c r="F451" s="18"/>
      <c r="G451" s="16"/>
      <c r="H451" s="18"/>
      <c r="I451" s="16"/>
      <c r="J451" s="18"/>
      <c r="K451" s="16"/>
      <c r="L451" s="18"/>
      <c r="M451" s="17">
        <v>89</v>
      </c>
      <c r="N451" s="18">
        <v>30960</v>
      </c>
      <c r="O451" s="16"/>
      <c r="P451" s="18"/>
      <c r="Q451" s="5"/>
      <c r="R451" s="18"/>
      <c r="S451" s="16"/>
      <c r="T451" s="18"/>
      <c r="U451" s="16"/>
      <c r="V451" s="18"/>
      <c r="W451" s="16"/>
      <c r="X451" s="18"/>
      <c r="Y451" s="16"/>
      <c r="Z451" s="18"/>
      <c r="AA451" s="16"/>
      <c r="AB451" s="18"/>
    </row>
    <row r="452" spans="1:28" ht="12.75">
      <c r="A452" t="s">
        <v>901</v>
      </c>
      <c r="B452" s="16" t="s">
        <v>950</v>
      </c>
      <c r="C452" s="105" t="s">
        <v>951</v>
      </c>
      <c r="D452" s="106" t="s">
        <v>84</v>
      </c>
      <c r="E452" s="16"/>
      <c r="F452" s="18"/>
      <c r="G452" s="16"/>
      <c r="H452" s="18"/>
      <c r="I452" s="16"/>
      <c r="J452" s="18"/>
      <c r="K452" s="16"/>
      <c r="L452" s="18"/>
      <c r="M452" s="17">
        <v>195</v>
      </c>
      <c r="N452" s="18">
        <v>33595</v>
      </c>
      <c r="O452" s="16"/>
      <c r="P452" s="18"/>
      <c r="Q452" s="5"/>
      <c r="R452" s="18"/>
      <c r="S452" s="16"/>
      <c r="T452" s="18"/>
      <c r="U452" s="16"/>
      <c r="V452" s="18"/>
      <c r="W452" s="16"/>
      <c r="X452" s="18"/>
      <c r="Y452" s="16"/>
      <c r="Z452" s="18"/>
      <c r="AA452" s="16"/>
      <c r="AB452" s="18"/>
    </row>
    <row r="453" spans="1:28" ht="12.75">
      <c r="A453" t="s">
        <v>901</v>
      </c>
      <c r="B453" s="16" t="s">
        <v>952</v>
      </c>
      <c r="C453" s="105" t="s">
        <v>953</v>
      </c>
      <c r="D453" s="106" t="s">
        <v>84</v>
      </c>
      <c r="E453" s="16">
        <v>5</v>
      </c>
      <c r="F453" s="18">
        <v>46692</v>
      </c>
      <c r="G453" s="17">
        <v>10</v>
      </c>
      <c r="H453" s="18">
        <v>37606</v>
      </c>
      <c r="I453" s="17">
        <v>6</v>
      </c>
      <c r="J453" s="18">
        <v>32121</v>
      </c>
      <c r="K453" s="16"/>
      <c r="L453" s="18"/>
      <c r="M453" s="16"/>
      <c r="N453" s="18"/>
      <c r="O453" s="16"/>
      <c r="P453" s="18"/>
      <c r="Q453" s="5"/>
      <c r="R453" s="18"/>
      <c r="S453" s="16"/>
      <c r="T453" s="18"/>
      <c r="U453" s="17"/>
      <c r="V453" s="18"/>
      <c r="W453" s="16"/>
      <c r="X453" s="18"/>
      <c r="Y453" s="16"/>
      <c r="Z453" s="18"/>
      <c r="AA453" s="16"/>
      <c r="AB453" s="18"/>
    </row>
    <row r="454" spans="1:28" ht="12.75">
      <c r="A454" t="s">
        <v>901</v>
      </c>
      <c r="B454" s="16" t="s">
        <v>954</v>
      </c>
      <c r="C454" s="105" t="s">
        <v>955</v>
      </c>
      <c r="D454" s="106" t="s">
        <v>84</v>
      </c>
      <c r="E454" s="16">
        <v>6</v>
      </c>
      <c r="F454" s="18">
        <v>46957</v>
      </c>
      <c r="G454" s="17">
        <v>10</v>
      </c>
      <c r="H454" s="18">
        <v>38629</v>
      </c>
      <c r="I454" s="17">
        <v>4</v>
      </c>
      <c r="J454" s="18">
        <v>31547</v>
      </c>
      <c r="K454" s="16"/>
      <c r="L454" s="18"/>
      <c r="M454" s="16"/>
      <c r="N454" s="18"/>
      <c r="O454" s="16"/>
      <c r="P454" s="18"/>
      <c r="Q454" s="5"/>
      <c r="R454" s="18"/>
      <c r="S454" s="17"/>
      <c r="T454" s="18"/>
      <c r="U454" s="17"/>
      <c r="V454" s="18"/>
      <c r="W454" s="16"/>
      <c r="X454" s="18"/>
      <c r="Y454" s="16"/>
      <c r="Z454" s="18"/>
      <c r="AA454" s="16"/>
      <c r="AB454" s="18"/>
    </row>
    <row r="455" spans="1:28" ht="12.75">
      <c r="A455" t="s">
        <v>901</v>
      </c>
      <c r="B455" s="16" t="s">
        <v>956</v>
      </c>
      <c r="C455" s="105" t="s">
        <v>957</v>
      </c>
      <c r="D455" s="106" t="s">
        <v>84</v>
      </c>
      <c r="E455" s="16">
        <v>6</v>
      </c>
      <c r="F455" s="18">
        <v>44195</v>
      </c>
      <c r="G455" s="17">
        <v>4</v>
      </c>
      <c r="H455" s="18">
        <v>34767</v>
      </c>
      <c r="I455" s="17">
        <v>6</v>
      </c>
      <c r="J455" s="18">
        <v>28948</v>
      </c>
      <c r="K455" s="17">
        <v>1</v>
      </c>
      <c r="L455" s="18">
        <v>28202</v>
      </c>
      <c r="M455" s="16"/>
      <c r="N455" s="18"/>
      <c r="O455" s="16"/>
      <c r="P455" s="18"/>
      <c r="Q455" s="5"/>
      <c r="R455" s="18"/>
      <c r="S455" s="17"/>
      <c r="T455" s="18"/>
      <c r="U455" s="17"/>
      <c r="V455" s="18"/>
      <c r="W455" s="16">
        <v>2</v>
      </c>
      <c r="X455" s="18">
        <v>32977</v>
      </c>
      <c r="Y455" s="16"/>
      <c r="Z455" s="18"/>
      <c r="AA455" s="16"/>
      <c r="AB455" s="18"/>
    </row>
    <row r="456" spans="1:28" ht="12.75">
      <c r="A456" t="s">
        <v>901</v>
      </c>
      <c r="B456" s="16" t="s">
        <v>958</v>
      </c>
      <c r="C456" s="105" t="s">
        <v>959</v>
      </c>
      <c r="D456" s="106" t="s">
        <v>84</v>
      </c>
      <c r="E456" s="16">
        <v>19</v>
      </c>
      <c r="F456" s="18">
        <v>45247</v>
      </c>
      <c r="G456" s="17">
        <v>7</v>
      </c>
      <c r="H456" s="18">
        <v>35382</v>
      </c>
      <c r="I456" s="17">
        <v>11</v>
      </c>
      <c r="J456" s="18">
        <v>35985</v>
      </c>
      <c r="K456" s="16"/>
      <c r="L456" s="18"/>
      <c r="M456" s="16"/>
      <c r="N456" s="18"/>
      <c r="O456" s="16"/>
      <c r="P456" s="18"/>
      <c r="Q456" s="5"/>
      <c r="R456" s="18"/>
      <c r="S456" s="17"/>
      <c r="T456" s="18"/>
      <c r="U456" s="17"/>
      <c r="V456" s="18"/>
      <c r="W456" s="16">
        <v>1</v>
      </c>
      <c r="X456" s="18">
        <v>34271</v>
      </c>
      <c r="Y456" s="17">
        <v>2</v>
      </c>
      <c r="Z456" s="18">
        <v>49708</v>
      </c>
      <c r="AA456" s="16"/>
      <c r="AB456" s="18"/>
    </row>
    <row r="457" spans="1:28" ht="12.75">
      <c r="A457" t="s">
        <v>901</v>
      </c>
      <c r="B457" s="16" t="s">
        <v>960</v>
      </c>
      <c r="C457" s="105" t="s">
        <v>961</v>
      </c>
      <c r="D457" s="106" t="s">
        <v>84</v>
      </c>
      <c r="E457" s="16">
        <v>5</v>
      </c>
      <c r="F457" s="18">
        <v>47400</v>
      </c>
      <c r="G457" s="17">
        <v>2</v>
      </c>
      <c r="H457" s="18">
        <v>37259</v>
      </c>
      <c r="I457" s="16"/>
      <c r="J457" s="18"/>
      <c r="K457" s="17">
        <v>1</v>
      </c>
      <c r="L457" s="18">
        <v>28189</v>
      </c>
      <c r="M457" s="16"/>
      <c r="N457" s="18"/>
      <c r="O457" s="16"/>
      <c r="P457" s="18"/>
      <c r="Q457" s="5"/>
      <c r="R457" s="18"/>
      <c r="S457" s="17"/>
      <c r="T457" s="18"/>
      <c r="U457" s="16"/>
      <c r="V457" s="18"/>
      <c r="W457" s="16">
        <v>2</v>
      </c>
      <c r="X457" s="18">
        <v>33711</v>
      </c>
      <c r="Y457" s="16"/>
      <c r="Z457" s="18"/>
      <c r="AA457" s="16"/>
      <c r="AB457" s="18"/>
    </row>
    <row r="458" spans="1:28" ht="12.75">
      <c r="A458" t="s">
        <v>901</v>
      </c>
      <c r="B458" s="16" t="s">
        <v>962</v>
      </c>
      <c r="C458" s="105" t="s">
        <v>963</v>
      </c>
      <c r="D458" s="106" t="s">
        <v>84</v>
      </c>
      <c r="E458" s="16"/>
      <c r="F458" s="18"/>
      <c r="G458" s="16"/>
      <c r="H458" s="18"/>
      <c r="I458" s="16"/>
      <c r="J458" s="18"/>
      <c r="K458" s="16"/>
      <c r="L458" s="18"/>
      <c r="M458" s="16">
        <v>88</v>
      </c>
      <c r="N458" s="18">
        <v>31036</v>
      </c>
      <c r="O458" s="16"/>
      <c r="P458" s="18"/>
      <c r="Q458" s="5"/>
      <c r="R458" s="18"/>
      <c r="S458" s="16"/>
      <c r="T458" s="18"/>
      <c r="U458" s="16"/>
      <c r="V458" s="18"/>
      <c r="W458" s="16"/>
      <c r="X458" s="18"/>
      <c r="Y458" s="16"/>
      <c r="Z458" s="18"/>
      <c r="AA458" s="16"/>
      <c r="AB458" s="18"/>
    </row>
    <row r="459" spans="1:28" ht="12.75">
      <c r="A459" t="s">
        <v>901</v>
      </c>
      <c r="B459" s="16" t="s">
        <v>964</v>
      </c>
      <c r="C459" s="105" t="s">
        <v>965</v>
      </c>
      <c r="D459" s="106" t="s">
        <v>84</v>
      </c>
      <c r="E459" s="16"/>
      <c r="F459" s="18"/>
      <c r="G459" s="16"/>
      <c r="H459" s="18"/>
      <c r="I459" s="16"/>
      <c r="J459" s="18"/>
      <c r="K459" s="16"/>
      <c r="L459" s="18"/>
      <c r="M459" s="16">
        <v>995</v>
      </c>
      <c r="N459" s="18">
        <v>31388</v>
      </c>
      <c r="O459" s="16"/>
      <c r="P459" s="18"/>
      <c r="Q459" s="5"/>
      <c r="R459" s="18"/>
      <c r="S459" s="16"/>
      <c r="T459" s="18"/>
      <c r="U459" s="16"/>
      <c r="V459" s="18"/>
      <c r="W459" s="16"/>
      <c r="X459" s="18"/>
      <c r="Y459" s="16"/>
      <c r="Z459" s="18"/>
      <c r="AA459" s="16"/>
      <c r="AB459" s="18"/>
    </row>
    <row r="460" spans="1:28" ht="12.75">
      <c r="A460" t="s">
        <v>901</v>
      </c>
      <c r="B460" s="16" t="s">
        <v>966</v>
      </c>
      <c r="C460" s="105" t="s">
        <v>967</v>
      </c>
      <c r="D460" s="106" t="s">
        <v>219</v>
      </c>
      <c r="E460" s="16">
        <v>1</v>
      </c>
      <c r="F460" s="18">
        <v>71722</v>
      </c>
      <c r="G460" s="17">
        <v>8</v>
      </c>
      <c r="H460" s="18">
        <v>45937</v>
      </c>
      <c r="I460" s="17">
        <v>11</v>
      </c>
      <c r="J460" s="18">
        <v>40663</v>
      </c>
      <c r="K460" s="17">
        <v>1</v>
      </c>
      <c r="L460" s="18">
        <v>32000</v>
      </c>
      <c r="M460" s="16"/>
      <c r="N460" s="18"/>
      <c r="O460" s="16"/>
      <c r="P460" s="18"/>
      <c r="Q460" s="5"/>
      <c r="R460" s="18"/>
      <c r="S460" s="17"/>
      <c r="T460" s="18"/>
      <c r="U460" s="17"/>
      <c r="V460" s="18"/>
      <c r="W460" s="16">
        <v>18</v>
      </c>
      <c r="X460" s="18">
        <v>49982</v>
      </c>
      <c r="Y460" s="17">
        <v>6</v>
      </c>
      <c r="Z460" s="18">
        <v>54367</v>
      </c>
      <c r="AA460" s="16"/>
      <c r="AB460" s="18"/>
    </row>
    <row r="461" spans="1:28" ht="12.75">
      <c r="A461" t="s">
        <v>968</v>
      </c>
      <c r="B461" s="16" t="s">
        <v>969</v>
      </c>
      <c r="C461" s="105" t="s">
        <v>970</v>
      </c>
      <c r="D461" s="107" t="s">
        <v>45</v>
      </c>
      <c r="E461" s="17">
        <v>532</v>
      </c>
      <c r="F461" s="19">
        <v>63833</v>
      </c>
      <c r="G461" s="16">
        <v>294</v>
      </c>
      <c r="H461" s="19">
        <v>49591</v>
      </c>
      <c r="I461" s="16">
        <v>193</v>
      </c>
      <c r="J461" s="19">
        <v>42575</v>
      </c>
      <c r="K461" s="17">
        <v>59</v>
      </c>
      <c r="L461" s="19">
        <v>28122</v>
      </c>
      <c r="M461" s="17">
        <v>8</v>
      </c>
      <c r="N461" s="19">
        <v>37307</v>
      </c>
      <c r="O461" s="17"/>
      <c r="P461" s="19"/>
      <c r="Q461" s="5">
        <v>39</v>
      </c>
      <c r="R461" s="19">
        <v>99995</v>
      </c>
      <c r="S461" s="16">
        <v>18</v>
      </c>
      <c r="T461" s="19">
        <v>59093</v>
      </c>
      <c r="U461" s="16">
        <v>9</v>
      </c>
      <c r="V461" s="19">
        <v>45904</v>
      </c>
      <c r="W461" s="16">
        <v>10</v>
      </c>
      <c r="X461" s="19">
        <v>31200</v>
      </c>
      <c r="Y461" s="16">
        <v>1</v>
      </c>
      <c r="Z461" s="19">
        <v>35693</v>
      </c>
      <c r="AA461" s="16"/>
      <c r="AB461" s="19"/>
    </row>
    <row r="462" spans="1:28" ht="12.75">
      <c r="A462" t="s">
        <v>968</v>
      </c>
      <c r="B462" s="16" t="s">
        <v>971</v>
      </c>
      <c r="C462" s="105" t="s">
        <v>972</v>
      </c>
      <c r="D462" s="107" t="s">
        <v>51</v>
      </c>
      <c r="E462" s="16">
        <v>247</v>
      </c>
      <c r="F462" s="19">
        <v>62629</v>
      </c>
      <c r="G462" s="16">
        <v>209</v>
      </c>
      <c r="H462" s="19">
        <v>47382</v>
      </c>
      <c r="I462" s="16">
        <v>193</v>
      </c>
      <c r="J462" s="19">
        <v>39865</v>
      </c>
      <c r="K462" s="17">
        <v>60</v>
      </c>
      <c r="L462" s="19">
        <v>25986</v>
      </c>
      <c r="M462" s="17"/>
      <c r="N462" s="19"/>
      <c r="O462" s="17"/>
      <c r="P462" s="19"/>
      <c r="Q462" s="5">
        <v>19</v>
      </c>
      <c r="R462" s="19">
        <v>88233</v>
      </c>
      <c r="S462" s="16">
        <v>14</v>
      </c>
      <c r="T462" s="19">
        <v>57339</v>
      </c>
      <c r="U462" s="16">
        <v>9</v>
      </c>
      <c r="V462" s="19">
        <v>43154</v>
      </c>
      <c r="W462" s="16">
        <v>8</v>
      </c>
      <c r="X462" s="19">
        <v>42465</v>
      </c>
      <c r="Y462" s="16"/>
      <c r="Z462" s="19"/>
      <c r="AA462" s="16"/>
      <c r="AB462" s="19"/>
    </row>
    <row r="463" spans="1:28" ht="12.75">
      <c r="A463" t="s">
        <v>968</v>
      </c>
      <c r="B463" s="16" t="s">
        <v>973</v>
      </c>
      <c r="C463" s="105" t="s">
        <v>974</v>
      </c>
      <c r="D463" s="107" t="s">
        <v>54</v>
      </c>
      <c r="E463" s="16">
        <v>110</v>
      </c>
      <c r="F463" s="19">
        <v>55673</v>
      </c>
      <c r="G463" s="16">
        <v>103</v>
      </c>
      <c r="H463" s="19">
        <v>46909</v>
      </c>
      <c r="I463" s="16">
        <v>146</v>
      </c>
      <c r="J463" s="19">
        <v>39937</v>
      </c>
      <c r="K463" s="16">
        <v>43</v>
      </c>
      <c r="L463" s="19">
        <v>31546</v>
      </c>
      <c r="M463" s="16"/>
      <c r="N463" s="19"/>
      <c r="O463" s="16"/>
      <c r="P463" s="19"/>
      <c r="Q463" s="5">
        <v>15</v>
      </c>
      <c r="R463" s="19">
        <v>70251</v>
      </c>
      <c r="S463" s="16">
        <v>26</v>
      </c>
      <c r="T463" s="19">
        <v>55344</v>
      </c>
      <c r="U463" s="16">
        <v>31</v>
      </c>
      <c r="V463" s="19">
        <v>44243</v>
      </c>
      <c r="W463" s="16">
        <v>22</v>
      </c>
      <c r="X463" s="19">
        <v>32593</v>
      </c>
      <c r="Y463" s="16"/>
      <c r="Z463" s="19"/>
      <c r="AA463" s="16"/>
      <c r="AB463" s="19"/>
    </row>
    <row r="464" spans="1:28" ht="12.75">
      <c r="A464" t="s">
        <v>968</v>
      </c>
      <c r="B464" s="16" t="s">
        <v>975</v>
      </c>
      <c r="C464" s="105" t="s">
        <v>976</v>
      </c>
      <c r="D464" s="107" t="s">
        <v>54</v>
      </c>
      <c r="E464" s="16">
        <v>203</v>
      </c>
      <c r="F464" s="19">
        <v>54761</v>
      </c>
      <c r="G464" s="16">
        <v>166</v>
      </c>
      <c r="H464" s="19">
        <v>42625</v>
      </c>
      <c r="I464" s="16">
        <v>218</v>
      </c>
      <c r="J464" s="19">
        <v>35068</v>
      </c>
      <c r="K464" s="16">
        <v>58</v>
      </c>
      <c r="L464" s="19">
        <v>26365</v>
      </c>
      <c r="M464" s="16"/>
      <c r="N464" s="19"/>
      <c r="O464" s="16"/>
      <c r="P464" s="19"/>
      <c r="Q464" s="20">
        <v>5</v>
      </c>
      <c r="R464" s="19">
        <v>70911</v>
      </c>
      <c r="S464" s="16">
        <v>3</v>
      </c>
      <c r="T464" s="19">
        <v>55424</v>
      </c>
      <c r="U464" s="16">
        <v>31</v>
      </c>
      <c r="V464" s="19">
        <v>37014</v>
      </c>
      <c r="W464" s="16">
        <v>5</v>
      </c>
      <c r="X464" s="19">
        <v>26615</v>
      </c>
      <c r="Y464" s="16"/>
      <c r="Z464" s="19"/>
      <c r="AA464" s="16"/>
      <c r="AB464" s="19"/>
    </row>
    <row r="465" spans="1:28" ht="12.75">
      <c r="A465" t="s">
        <v>968</v>
      </c>
      <c r="B465" s="16" t="s">
        <v>977</v>
      </c>
      <c r="C465" s="105" t="s">
        <v>978</v>
      </c>
      <c r="D465" s="107" t="s">
        <v>54</v>
      </c>
      <c r="E465" s="16">
        <v>106</v>
      </c>
      <c r="F465" s="19">
        <v>53811</v>
      </c>
      <c r="G465" s="16">
        <v>67</v>
      </c>
      <c r="H465" s="19">
        <v>49326</v>
      </c>
      <c r="I465" s="16">
        <v>58</v>
      </c>
      <c r="J465" s="19">
        <v>37914</v>
      </c>
      <c r="K465" s="16">
        <v>12</v>
      </c>
      <c r="L465" s="19">
        <v>29532</v>
      </c>
      <c r="M465" s="17"/>
      <c r="N465" s="19"/>
      <c r="O465" s="16"/>
      <c r="P465" s="19"/>
      <c r="Q465" s="20">
        <v>5</v>
      </c>
      <c r="R465" s="19">
        <v>56919</v>
      </c>
      <c r="S465" s="16">
        <v>8</v>
      </c>
      <c r="T465" s="19">
        <v>48870</v>
      </c>
      <c r="U465" s="16">
        <v>23</v>
      </c>
      <c r="V465" s="19">
        <v>42126</v>
      </c>
      <c r="W465" s="16">
        <v>11</v>
      </c>
      <c r="X465" s="19">
        <v>37245</v>
      </c>
      <c r="Y465" s="16">
        <v>1</v>
      </c>
      <c r="Z465" s="19">
        <v>53930</v>
      </c>
      <c r="AA465" s="16"/>
      <c r="AB465" s="19"/>
    </row>
    <row r="466" spans="1:28" ht="12.75">
      <c r="A466" t="s">
        <v>968</v>
      </c>
      <c r="B466" s="16" t="s">
        <v>979</v>
      </c>
      <c r="C466" s="105" t="s">
        <v>980</v>
      </c>
      <c r="D466" s="107" t="s">
        <v>63</v>
      </c>
      <c r="E466" s="16">
        <v>85</v>
      </c>
      <c r="F466" s="19">
        <v>53889</v>
      </c>
      <c r="G466" s="16">
        <v>53</v>
      </c>
      <c r="H466" s="19">
        <v>40903</v>
      </c>
      <c r="I466" s="16">
        <v>101</v>
      </c>
      <c r="J466" s="19">
        <v>34041</v>
      </c>
      <c r="K466" s="16">
        <v>5</v>
      </c>
      <c r="L466" s="19">
        <v>25142</v>
      </c>
      <c r="M466" s="16"/>
      <c r="N466" s="19"/>
      <c r="O466" s="16"/>
      <c r="P466" s="19"/>
      <c r="Q466" s="20">
        <v>4</v>
      </c>
      <c r="R466" s="19">
        <v>64821</v>
      </c>
      <c r="S466" s="16">
        <v>5</v>
      </c>
      <c r="T466" s="19">
        <v>44847</v>
      </c>
      <c r="U466" s="16">
        <v>11</v>
      </c>
      <c r="V466" s="19">
        <v>39181</v>
      </c>
      <c r="W466" s="16">
        <v>4</v>
      </c>
      <c r="X466" s="19">
        <v>30225</v>
      </c>
      <c r="Y466" s="16"/>
      <c r="Z466" s="19"/>
      <c r="AA466" s="16"/>
      <c r="AB466" s="19"/>
    </row>
    <row r="467" spans="1:28" ht="12.75">
      <c r="A467" t="s">
        <v>968</v>
      </c>
      <c r="B467" s="16" t="s">
        <v>981</v>
      </c>
      <c r="C467" s="105" t="s">
        <v>982</v>
      </c>
      <c r="D467" s="107" t="s">
        <v>63</v>
      </c>
      <c r="E467" s="16">
        <v>161</v>
      </c>
      <c r="F467" s="19">
        <v>58594</v>
      </c>
      <c r="G467" s="16">
        <v>100</v>
      </c>
      <c r="H467" s="19">
        <v>44827</v>
      </c>
      <c r="I467" s="16">
        <v>87</v>
      </c>
      <c r="J467" s="19">
        <v>37308</v>
      </c>
      <c r="K467" s="16">
        <v>29</v>
      </c>
      <c r="L467" s="19">
        <v>26138</v>
      </c>
      <c r="M467" s="16"/>
      <c r="N467" s="19"/>
      <c r="O467" s="16"/>
      <c r="P467" s="19"/>
      <c r="Q467" s="20">
        <v>1</v>
      </c>
      <c r="R467" s="19">
        <v>67716</v>
      </c>
      <c r="S467" s="16">
        <v>4</v>
      </c>
      <c r="T467" s="19">
        <v>49826</v>
      </c>
      <c r="U467" s="16">
        <v>2</v>
      </c>
      <c r="V467" s="19">
        <v>51240</v>
      </c>
      <c r="W467" s="16">
        <v>2</v>
      </c>
      <c r="X467" s="19">
        <v>36718</v>
      </c>
      <c r="Y467" s="16"/>
      <c r="Z467" s="19"/>
      <c r="AA467" s="16"/>
      <c r="AB467" s="19"/>
    </row>
    <row r="468" spans="1:28" ht="12.75">
      <c r="A468" t="s">
        <v>968</v>
      </c>
      <c r="B468" s="16" t="s">
        <v>983</v>
      </c>
      <c r="C468" s="105" t="s">
        <v>984</v>
      </c>
      <c r="D468" s="107" t="s">
        <v>63</v>
      </c>
      <c r="E468" s="16">
        <v>119</v>
      </c>
      <c r="F468" s="19">
        <v>53928</v>
      </c>
      <c r="G468" s="16">
        <v>66</v>
      </c>
      <c r="H468" s="19">
        <v>44716</v>
      </c>
      <c r="I468" s="16">
        <v>83</v>
      </c>
      <c r="J468" s="19">
        <v>38202</v>
      </c>
      <c r="K468" s="16">
        <v>6</v>
      </c>
      <c r="L468" s="19">
        <v>24840</v>
      </c>
      <c r="M468" s="16"/>
      <c r="N468" s="19"/>
      <c r="O468" s="16"/>
      <c r="P468" s="19"/>
      <c r="Q468" s="20">
        <v>0</v>
      </c>
      <c r="R468" s="19">
        <v>0</v>
      </c>
      <c r="S468" s="16">
        <v>1</v>
      </c>
      <c r="T468" s="19">
        <v>41394</v>
      </c>
      <c r="U468" s="16">
        <v>1</v>
      </c>
      <c r="V468" s="19">
        <v>58665</v>
      </c>
      <c r="W468" s="16">
        <v>1</v>
      </c>
      <c r="X468" s="19">
        <v>35952</v>
      </c>
      <c r="Y468" s="16"/>
      <c r="Z468" s="19"/>
      <c r="AA468" s="16"/>
      <c r="AB468" s="19"/>
    </row>
    <row r="469" spans="1:28" ht="12.75">
      <c r="A469" t="s">
        <v>968</v>
      </c>
      <c r="B469" s="16" t="s">
        <v>985</v>
      </c>
      <c r="C469" s="105" t="s">
        <v>986</v>
      </c>
      <c r="D469" s="107" t="s">
        <v>72</v>
      </c>
      <c r="E469" s="16">
        <v>90</v>
      </c>
      <c r="F469" s="19">
        <v>50851</v>
      </c>
      <c r="G469" s="16">
        <v>52</v>
      </c>
      <c r="H469" s="19">
        <v>43367</v>
      </c>
      <c r="I469" s="16">
        <v>40</v>
      </c>
      <c r="J469" s="19">
        <v>36857</v>
      </c>
      <c r="K469" s="16">
        <v>17</v>
      </c>
      <c r="L469" s="19">
        <v>30090</v>
      </c>
      <c r="M469" s="16"/>
      <c r="N469" s="19"/>
      <c r="O469" s="16"/>
      <c r="P469" s="19"/>
      <c r="Q469" s="20">
        <v>16</v>
      </c>
      <c r="R469" s="19">
        <v>63405</v>
      </c>
      <c r="S469" s="16">
        <v>4</v>
      </c>
      <c r="T469" s="19">
        <v>53771</v>
      </c>
      <c r="U469" s="16">
        <v>3</v>
      </c>
      <c r="V469" s="19">
        <v>43666</v>
      </c>
      <c r="W469" s="16">
        <v>2</v>
      </c>
      <c r="X469" s="19">
        <v>36446</v>
      </c>
      <c r="Y469" s="16"/>
      <c r="Z469" s="19"/>
      <c r="AA469" s="16"/>
      <c r="AB469" s="19"/>
    </row>
    <row r="470" spans="1:28" ht="12.75">
      <c r="A470" t="s">
        <v>968</v>
      </c>
      <c r="B470" s="16" t="s">
        <v>987</v>
      </c>
      <c r="C470" s="105" t="s">
        <v>988</v>
      </c>
      <c r="D470" s="107" t="s">
        <v>84</v>
      </c>
      <c r="E470" s="16">
        <v>18</v>
      </c>
      <c r="F470" s="19">
        <v>47973</v>
      </c>
      <c r="G470" s="16">
        <v>53</v>
      </c>
      <c r="H470" s="19">
        <v>40344</v>
      </c>
      <c r="I470" s="16">
        <v>47</v>
      </c>
      <c r="J470" s="19">
        <v>33150</v>
      </c>
      <c r="K470" s="16">
        <v>27</v>
      </c>
      <c r="L470" s="19">
        <v>25395</v>
      </c>
      <c r="M470" s="16">
        <v>2</v>
      </c>
      <c r="N470" s="19">
        <v>27641</v>
      </c>
      <c r="O470" s="16"/>
      <c r="P470" s="19"/>
      <c r="Q470" s="20">
        <v>2</v>
      </c>
      <c r="R470" s="19">
        <v>55865</v>
      </c>
      <c r="S470" s="16">
        <v>6</v>
      </c>
      <c r="T470" s="19">
        <v>47581</v>
      </c>
      <c r="U470" s="16">
        <v>6</v>
      </c>
      <c r="V470" s="19">
        <v>42452</v>
      </c>
      <c r="W470" s="16">
        <v>18</v>
      </c>
      <c r="X470" s="19">
        <v>34101</v>
      </c>
      <c r="Y470" s="16">
        <v>15</v>
      </c>
      <c r="Z470" s="19">
        <v>36367</v>
      </c>
      <c r="AA470" s="16"/>
      <c r="AB470" s="19"/>
    </row>
    <row r="471" spans="1:28" ht="12.75">
      <c r="A471" t="s">
        <v>968</v>
      </c>
      <c r="B471" s="16" t="s">
        <v>989</v>
      </c>
      <c r="C471" s="105" t="s">
        <v>990</v>
      </c>
      <c r="D471" s="107" t="s">
        <v>84</v>
      </c>
      <c r="E471" s="16">
        <v>7</v>
      </c>
      <c r="F471" s="19">
        <v>45758</v>
      </c>
      <c r="G471" s="16">
        <v>28</v>
      </c>
      <c r="H471" s="19">
        <v>39878</v>
      </c>
      <c r="I471" s="16">
        <v>17</v>
      </c>
      <c r="J471" s="19">
        <v>34040</v>
      </c>
      <c r="K471" s="16">
        <v>23</v>
      </c>
      <c r="L471" s="19">
        <v>29080</v>
      </c>
      <c r="M471" s="16"/>
      <c r="N471" s="19"/>
      <c r="O471" s="16"/>
      <c r="P471" s="19"/>
      <c r="Q471" s="20">
        <v>3</v>
      </c>
      <c r="R471" s="19">
        <v>57049</v>
      </c>
      <c r="S471" s="16">
        <v>0</v>
      </c>
      <c r="T471" s="19">
        <v>0</v>
      </c>
      <c r="U471" s="16">
        <v>0</v>
      </c>
      <c r="V471" s="19">
        <v>0</v>
      </c>
      <c r="W471" s="16">
        <v>0</v>
      </c>
      <c r="X471" s="19">
        <v>0</v>
      </c>
      <c r="Y471" s="16"/>
      <c r="Z471" s="19"/>
      <c r="AA471" s="16"/>
      <c r="AB471" s="19"/>
    </row>
    <row r="472" spans="1:28" ht="12.75">
      <c r="A472" t="s">
        <v>968</v>
      </c>
      <c r="B472" s="16" t="s">
        <v>991</v>
      </c>
      <c r="C472" s="105" t="s">
        <v>992</v>
      </c>
      <c r="D472" s="107" t="s">
        <v>84</v>
      </c>
      <c r="E472" s="16">
        <v>6</v>
      </c>
      <c r="F472" s="19">
        <v>49937</v>
      </c>
      <c r="G472" s="16">
        <v>21</v>
      </c>
      <c r="H472" s="19">
        <v>43153</v>
      </c>
      <c r="I472" s="16">
        <v>23</v>
      </c>
      <c r="J472" s="19">
        <v>35594</v>
      </c>
      <c r="K472" s="16">
        <v>36</v>
      </c>
      <c r="L472" s="19">
        <v>30268</v>
      </c>
      <c r="M472" s="16"/>
      <c r="N472" s="19"/>
      <c r="O472" s="16"/>
      <c r="P472" s="19"/>
      <c r="Q472" s="20">
        <v>0</v>
      </c>
      <c r="R472" s="19">
        <v>0</v>
      </c>
      <c r="S472" s="16">
        <v>2</v>
      </c>
      <c r="T472" s="19">
        <v>49835</v>
      </c>
      <c r="U472" s="16">
        <v>3</v>
      </c>
      <c r="V472" s="19">
        <v>39243</v>
      </c>
      <c r="W472" s="16">
        <v>3</v>
      </c>
      <c r="X472" s="19">
        <v>32273</v>
      </c>
      <c r="Y472" s="16"/>
      <c r="Z472" s="19"/>
      <c r="AA472" s="16"/>
      <c r="AB472" s="19"/>
    </row>
    <row r="473" spans="1:28" ht="12.75">
      <c r="A473" t="s">
        <v>968</v>
      </c>
      <c r="B473" s="16" t="s">
        <v>993</v>
      </c>
      <c r="C473" s="105" t="s">
        <v>994</v>
      </c>
      <c r="D473" s="107" t="s">
        <v>84</v>
      </c>
      <c r="E473" s="16">
        <v>9</v>
      </c>
      <c r="F473" s="19">
        <v>43325</v>
      </c>
      <c r="G473" s="16">
        <v>17</v>
      </c>
      <c r="H473" s="19">
        <v>36464</v>
      </c>
      <c r="I473" s="16">
        <v>6</v>
      </c>
      <c r="J473" s="19">
        <v>30813</v>
      </c>
      <c r="K473" s="16">
        <v>9</v>
      </c>
      <c r="L473" s="19">
        <v>29394</v>
      </c>
      <c r="M473" s="16"/>
      <c r="N473" s="19"/>
      <c r="O473" s="16"/>
      <c r="P473" s="19"/>
      <c r="Q473" s="20">
        <v>1</v>
      </c>
      <c r="R473" s="19">
        <v>56446</v>
      </c>
      <c r="S473" s="16">
        <v>1</v>
      </c>
      <c r="T473" s="19">
        <v>55394</v>
      </c>
      <c r="U473" s="16">
        <v>2</v>
      </c>
      <c r="V473" s="19">
        <v>38815</v>
      </c>
      <c r="W473" s="16">
        <v>2</v>
      </c>
      <c r="X473" s="19">
        <v>45059</v>
      </c>
      <c r="Y473" s="16"/>
      <c r="Z473" s="19"/>
      <c r="AA473" s="16"/>
      <c r="AB473" s="19"/>
    </row>
    <row r="474" spans="1:28" ht="12.75">
      <c r="A474" t="s">
        <v>968</v>
      </c>
      <c r="B474" s="16" t="s">
        <v>995</v>
      </c>
      <c r="C474" s="105" t="s">
        <v>996</v>
      </c>
      <c r="D474" s="106" t="s">
        <v>84</v>
      </c>
      <c r="E474" s="16">
        <v>7</v>
      </c>
      <c r="F474" s="18">
        <v>40120</v>
      </c>
      <c r="G474" s="16">
        <v>42</v>
      </c>
      <c r="H474" s="18">
        <v>36183</v>
      </c>
      <c r="I474" s="16">
        <v>14</v>
      </c>
      <c r="J474" s="18">
        <v>29564</v>
      </c>
      <c r="K474" s="16">
        <v>6</v>
      </c>
      <c r="L474" s="18">
        <v>28665</v>
      </c>
      <c r="M474" s="16"/>
      <c r="N474" s="18"/>
      <c r="O474" s="16"/>
      <c r="P474" s="18"/>
      <c r="Q474" s="20">
        <v>0</v>
      </c>
      <c r="R474" s="18">
        <v>0</v>
      </c>
      <c r="S474" s="16">
        <v>4</v>
      </c>
      <c r="T474" s="18">
        <v>45543</v>
      </c>
      <c r="U474" s="16">
        <v>8</v>
      </c>
      <c r="V474" s="18">
        <v>41899</v>
      </c>
      <c r="W474" s="16">
        <v>5</v>
      </c>
      <c r="X474" s="18">
        <v>36433</v>
      </c>
      <c r="Y474" s="16"/>
      <c r="Z474" s="18"/>
      <c r="AA474" s="16"/>
      <c r="AB474" s="18"/>
    </row>
    <row r="475" spans="1:28" ht="12.75">
      <c r="A475" t="s">
        <v>968</v>
      </c>
      <c r="B475" s="16" t="s">
        <v>997</v>
      </c>
      <c r="C475" s="105" t="s">
        <v>998</v>
      </c>
      <c r="D475" s="107" t="s">
        <v>84</v>
      </c>
      <c r="E475" s="16">
        <v>5</v>
      </c>
      <c r="F475" s="19">
        <v>47633</v>
      </c>
      <c r="G475" s="16">
        <v>16</v>
      </c>
      <c r="H475" s="19">
        <v>40372</v>
      </c>
      <c r="I475" s="16">
        <v>24</v>
      </c>
      <c r="J475" s="19">
        <v>34740</v>
      </c>
      <c r="K475" s="16">
        <v>26</v>
      </c>
      <c r="L475" s="19">
        <v>28721</v>
      </c>
      <c r="M475" s="16"/>
      <c r="N475" s="19"/>
      <c r="O475" s="16"/>
      <c r="P475" s="19"/>
      <c r="Q475" s="20">
        <v>0</v>
      </c>
      <c r="R475" s="19">
        <v>0</v>
      </c>
      <c r="S475" s="16">
        <v>0</v>
      </c>
      <c r="T475" s="19">
        <v>0</v>
      </c>
      <c r="U475" s="16">
        <v>1</v>
      </c>
      <c r="V475" s="19">
        <v>42729</v>
      </c>
      <c r="W475" s="16">
        <v>6</v>
      </c>
      <c r="X475" s="19">
        <v>40264</v>
      </c>
      <c r="Y475" s="16"/>
      <c r="Z475" s="19"/>
      <c r="AA475" s="16"/>
      <c r="AB475" s="19"/>
    </row>
    <row r="476" spans="1:28" ht="12.75">
      <c r="A476" t="s">
        <v>968</v>
      </c>
      <c r="B476" s="16" t="s">
        <v>999</v>
      </c>
      <c r="C476" s="105" t="s">
        <v>1000</v>
      </c>
      <c r="D476" s="107" t="s">
        <v>84</v>
      </c>
      <c r="E476" s="16">
        <v>9</v>
      </c>
      <c r="F476" s="19">
        <v>47027</v>
      </c>
      <c r="G476" s="16">
        <v>47</v>
      </c>
      <c r="H476" s="19">
        <v>37254</v>
      </c>
      <c r="I476" s="16">
        <v>18</v>
      </c>
      <c r="J476" s="19">
        <v>32121</v>
      </c>
      <c r="K476" s="16">
        <v>19</v>
      </c>
      <c r="L476" s="19">
        <v>24227</v>
      </c>
      <c r="M476" s="16"/>
      <c r="N476" s="19"/>
      <c r="O476" s="16"/>
      <c r="P476" s="19"/>
      <c r="Q476" s="20">
        <v>0</v>
      </c>
      <c r="R476" s="19">
        <v>0</v>
      </c>
      <c r="S476" s="16">
        <v>4</v>
      </c>
      <c r="T476" s="19">
        <v>47327</v>
      </c>
      <c r="U476" s="16">
        <v>3</v>
      </c>
      <c r="V476" s="19">
        <v>40095</v>
      </c>
      <c r="W476" s="16">
        <v>4</v>
      </c>
      <c r="X476" s="19">
        <v>39776</v>
      </c>
      <c r="Y476" s="16"/>
      <c r="Z476" s="19"/>
      <c r="AA476" s="16"/>
      <c r="AB476" s="19"/>
    </row>
    <row r="477" spans="1:28" ht="12.75">
      <c r="A477" t="s">
        <v>968</v>
      </c>
      <c r="B477" s="16" t="s">
        <v>1001</v>
      </c>
      <c r="C477" s="105" t="s">
        <v>1002</v>
      </c>
      <c r="D477" s="107" t="s">
        <v>84</v>
      </c>
      <c r="E477" s="17">
        <v>0</v>
      </c>
      <c r="F477" s="19"/>
      <c r="G477" s="17">
        <v>17</v>
      </c>
      <c r="H477" s="19">
        <v>34956</v>
      </c>
      <c r="I477" s="17">
        <v>25</v>
      </c>
      <c r="J477" s="19">
        <v>30164</v>
      </c>
      <c r="K477" s="17">
        <v>32</v>
      </c>
      <c r="L477" s="19">
        <v>26597</v>
      </c>
      <c r="M477" s="17"/>
      <c r="N477" s="19"/>
      <c r="O477" s="17"/>
      <c r="P477" s="19"/>
      <c r="Q477" s="20">
        <v>0</v>
      </c>
      <c r="R477" s="19">
        <v>0</v>
      </c>
      <c r="S477" s="16">
        <v>4</v>
      </c>
      <c r="T477" s="19">
        <v>44090</v>
      </c>
      <c r="U477" s="16">
        <v>2</v>
      </c>
      <c r="V477" s="19">
        <v>36744</v>
      </c>
      <c r="W477" s="16">
        <v>10</v>
      </c>
      <c r="X477" s="19">
        <v>31626</v>
      </c>
      <c r="Y477" s="16"/>
      <c r="Z477" s="19"/>
      <c r="AA477" s="16"/>
      <c r="AB477" s="19"/>
    </row>
    <row r="478" spans="1:28" ht="12.75">
      <c r="A478" t="s">
        <v>968</v>
      </c>
      <c r="B478" s="16" t="s">
        <v>1003</v>
      </c>
      <c r="C478" s="105" t="s">
        <v>1004</v>
      </c>
      <c r="D478" s="107" t="s">
        <v>84</v>
      </c>
      <c r="E478" s="17">
        <v>6</v>
      </c>
      <c r="F478" s="19">
        <v>43760</v>
      </c>
      <c r="G478" s="17">
        <v>47</v>
      </c>
      <c r="H478" s="19">
        <v>36416</v>
      </c>
      <c r="I478" s="17">
        <v>65</v>
      </c>
      <c r="J478" s="19">
        <v>31595</v>
      </c>
      <c r="K478" s="17">
        <v>33</v>
      </c>
      <c r="L478" s="19">
        <v>26216</v>
      </c>
      <c r="M478" s="17"/>
      <c r="N478" s="19"/>
      <c r="O478" s="17"/>
      <c r="P478" s="19"/>
      <c r="Q478" s="20">
        <v>1</v>
      </c>
      <c r="R478" s="19">
        <v>61130</v>
      </c>
      <c r="S478" s="16">
        <v>5</v>
      </c>
      <c r="T478" s="19">
        <v>47394</v>
      </c>
      <c r="U478" s="16">
        <v>1</v>
      </c>
      <c r="V478" s="19">
        <v>34550</v>
      </c>
      <c r="W478" s="16">
        <v>1</v>
      </c>
      <c r="X478" s="19">
        <v>39730</v>
      </c>
      <c r="Y478" s="16"/>
      <c r="Z478" s="19"/>
      <c r="AA478" s="16"/>
      <c r="AB478" s="19"/>
    </row>
    <row r="479" spans="1:28" ht="12.75">
      <c r="A479" t="s">
        <v>968</v>
      </c>
      <c r="B479" s="16" t="s">
        <v>1005</v>
      </c>
      <c r="C479" s="105" t="s">
        <v>1006</v>
      </c>
      <c r="D479" s="107" t="s">
        <v>84</v>
      </c>
      <c r="E479" s="17">
        <v>14</v>
      </c>
      <c r="F479" s="19">
        <v>46758</v>
      </c>
      <c r="G479" s="17">
        <v>72</v>
      </c>
      <c r="H479" s="19">
        <v>37876</v>
      </c>
      <c r="I479" s="17">
        <v>33</v>
      </c>
      <c r="J479" s="19">
        <v>33683</v>
      </c>
      <c r="K479" s="17">
        <v>6</v>
      </c>
      <c r="L479" s="19">
        <v>28100</v>
      </c>
      <c r="M479" s="17"/>
      <c r="N479" s="19"/>
      <c r="O479" s="17"/>
      <c r="P479" s="19"/>
      <c r="Q479" s="20">
        <v>1</v>
      </c>
      <c r="R479" s="19">
        <v>54720</v>
      </c>
      <c r="S479" s="16">
        <v>1</v>
      </c>
      <c r="T479" s="19">
        <v>44880</v>
      </c>
      <c r="U479" s="16">
        <v>5</v>
      </c>
      <c r="V479" s="19">
        <v>43609</v>
      </c>
      <c r="W479" s="16">
        <v>0</v>
      </c>
      <c r="X479" s="19">
        <v>0</v>
      </c>
      <c r="Y479" s="16"/>
      <c r="Z479" s="19"/>
      <c r="AA479" s="16"/>
      <c r="AB479" s="19"/>
    </row>
    <row r="480" spans="1:28" ht="12.75">
      <c r="A480" t="s">
        <v>968</v>
      </c>
      <c r="B480" s="16" t="s">
        <v>1007</v>
      </c>
      <c r="C480" s="105" t="s">
        <v>1008</v>
      </c>
      <c r="D480" s="107" t="s">
        <v>84</v>
      </c>
      <c r="E480" s="17">
        <v>14</v>
      </c>
      <c r="F480" s="19">
        <v>41859</v>
      </c>
      <c r="G480" s="17">
        <v>64</v>
      </c>
      <c r="H480" s="19">
        <v>36213</v>
      </c>
      <c r="I480" s="17">
        <v>13</v>
      </c>
      <c r="J480" s="19">
        <v>29807</v>
      </c>
      <c r="K480" s="17">
        <v>35</v>
      </c>
      <c r="L480" s="19">
        <v>26646</v>
      </c>
      <c r="M480" s="17"/>
      <c r="N480" s="19"/>
      <c r="O480" s="17"/>
      <c r="P480" s="19"/>
      <c r="Q480" s="20">
        <v>1</v>
      </c>
      <c r="R480" s="19">
        <v>59600</v>
      </c>
      <c r="S480" s="16">
        <v>5</v>
      </c>
      <c r="T480" s="19">
        <v>46609</v>
      </c>
      <c r="U480" s="16">
        <v>2</v>
      </c>
      <c r="V480" s="19">
        <v>40093</v>
      </c>
      <c r="W480" s="16">
        <v>4</v>
      </c>
      <c r="X480" s="19">
        <v>31822</v>
      </c>
      <c r="Y480" s="16"/>
      <c r="Z480" s="19"/>
      <c r="AA480" s="16"/>
      <c r="AB480" s="19"/>
    </row>
    <row r="481" spans="1:28" ht="12.75">
      <c r="A481" t="s">
        <v>968</v>
      </c>
      <c r="B481" s="16" t="s">
        <v>1009</v>
      </c>
      <c r="C481" s="105" t="s">
        <v>1010</v>
      </c>
      <c r="D481" s="107" t="s">
        <v>84</v>
      </c>
      <c r="E481" s="17">
        <v>1</v>
      </c>
      <c r="F481" s="19">
        <v>49820</v>
      </c>
      <c r="G481" s="17">
        <v>18</v>
      </c>
      <c r="H481" s="19">
        <v>38134</v>
      </c>
      <c r="I481" s="17">
        <v>13</v>
      </c>
      <c r="J481" s="19">
        <v>31845</v>
      </c>
      <c r="K481" s="17">
        <v>22</v>
      </c>
      <c r="L481" s="19">
        <v>28533</v>
      </c>
      <c r="M481" s="17"/>
      <c r="N481" s="19"/>
      <c r="O481" s="17"/>
      <c r="P481" s="19"/>
      <c r="Q481" s="20">
        <v>22</v>
      </c>
      <c r="R481" s="19">
        <v>59429</v>
      </c>
      <c r="S481" s="16">
        <v>39</v>
      </c>
      <c r="T481" s="19">
        <v>49405</v>
      </c>
      <c r="U481" s="16">
        <v>26</v>
      </c>
      <c r="V481" s="19">
        <v>42366</v>
      </c>
      <c r="W481" s="16">
        <v>20</v>
      </c>
      <c r="X481" s="19">
        <v>36237</v>
      </c>
      <c r="Y481" s="16"/>
      <c r="Z481" s="19"/>
      <c r="AA481" s="16"/>
      <c r="AB481" s="19"/>
    </row>
    <row r="482" spans="1:28" ht="12.75">
      <c r="A482" t="s">
        <v>968</v>
      </c>
      <c r="B482" s="16" t="s">
        <v>1011</v>
      </c>
      <c r="C482" s="105" t="s">
        <v>1012</v>
      </c>
      <c r="D482" s="107" t="s">
        <v>84</v>
      </c>
      <c r="E482" s="17">
        <v>11</v>
      </c>
      <c r="F482" s="19">
        <v>45566</v>
      </c>
      <c r="G482" s="17">
        <v>38</v>
      </c>
      <c r="H482" s="19">
        <v>39604</v>
      </c>
      <c r="I482" s="17">
        <v>14</v>
      </c>
      <c r="J482" s="19">
        <v>29185</v>
      </c>
      <c r="K482" s="17">
        <v>23</v>
      </c>
      <c r="L482" s="19">
        <v>25340</v>
      </c>
      <c r="M482" s="17"/>
      <c r="N482" s="19"/>
      <c r="O482" s="17"/>
      <c r="P482" s="19"/>
      <c r="Q482" s="20">
        <v>3</v>
      </c>
      <c r="R482" s="19">
        <v>54550</v>
      </c>
      <c r="S482" s="16">
        <v>10</v>
      </c>
      <c r="T482" s="19">
        <v>49779</v>
      </c>
      <c r="U482" s="16">
        <v>3</v>
      </c>
      <c r="V482" s="19">
        <v>47805</v>
      </c>
      <c r="W482" s="16">
        <v>11</v>
      </c>
      <c r="X482" s="19">
        <v>34348</v>
      </c>
      <c r="Y482" s="16"/>
      <c r="Z482" s="19"/>
      <c r="AA482" s="16"/>
      <c r="AB482" s="19"/>
    </row>
    <row r="483" spans="1:28" ht="12.75">
      <c r="A483" t="s">
        <v>968</v>
      </c>
      <c r="B483" s="16" t="s">
        <v>1013</v>
      </c>
      <c r="C483" s="105" t="s">
        <v>1014</v>
      </c>
      <c r="D483" s="107" t="s">
        <v>84</v>
      </c>
      <c r="E483" s="17">
        <v>15</v>
      </c>
      <c r="F483" s="19">
        <v>47202</v>
      </c>
      <c r="G483" s="17">
        <v>53</v>
      </c>
      <c r="H483" s="19">
        <v>39015</v>
      </c>
      <c r="I483" s="17">
        <v>24</v>
      </c>
      <c r="J483" s="19">
        <v>32089</v>
      </c>
      <c r="K483" s="17">
        <v>12</v>
      </c>
      <c r="L483" s="19">
        <v>26143</v>
      </c>
      <c r="M483" s="17"/>
      <c r="N483" s="19"/>
      <c r="O483" s="17"/>
      <c r="P483" s="19"/>
      <c r="Q483" s="20">
        <v>5</v>
      </c>
      <c r="R483" s="19">
        <v>61349</v>
      </c>
      <c r="S483" s="16">
        <v>3</v>
      </c>
      <c r="T483" s="19">
        <v>43833</v>
      </c>
      <c r="U483" s="16">
        <v>7</v>
      </c>
      <c r="V483" s="19">
        <v>39163</v>
      </c>
      <c r="W483" s="16">
        <v>3</v>
      </c>
      <c r="X483" s="19">
        <v>33011</v>
      </c>
      <c r="Y483" s="16"/>
      <c r="Z483" s="19"/>
      <c r="AA483" s="16"/>
      <c r="AB483" s="19"/>
    </row>
    <row r="484" spans="1:28" ht="12.75">
      <c r="A484" t="s">
        <v>968</v>
      </c>
      <c r="B484" s="16" t="s">
        <v>1015</v>
      </c>
      <c r="C484" s="105" t="s">
        <v>1016</v>
      </c>
      <c r="D484" s="107" t="s">
        <v>129</v>
      </c>
      <c r="E484" s="17"/>
      <c r="F484" s="19"/>
      <c r="G484" s="17"/>
      <c r="H484" s="19"/>
      <c r="I484" s="17"/>
      <c r="J484" s="19"/>
      <c r="K484" s="17"/>
      <c r="L484" s="19"/>
      <c r="M484" s="17"/>
      <c r="N484" s="19"/>
      <c r="O484" s="17"/>
      <c r="P484" s="19"/>
      <c r="Q484" s="20"/>
      <c r="R484" s="19"/>
      <c r="S484" s="16"/>
      <c r="T484" s="19"/>
      <c r="U484" s="16"/>
      <c r="V484" s="19"/>
      <c r="W484" s="16">
        <v>4</v>
      </c>
      <c r="X484" s="19">
        <v>25674</v>
      </c>
      <c r="Y484" s="16">
        <v>8</v>
      </c>
      <c r="Z484" s="19">
        <v>29529</v>
      </c>
      <c r="AA484" s="16"/>
      <c r="AB484" s="19"/>
    </row>
    <row r="485" spans="1:28" ht="12.75">
      <c r="A485" t="s">
        <v>968</v>
      </c>
      <c r="B485" s="16" t="s">
        <v>1017</v>
      </c>
      <c r="C485" s="105" t="s">
        <v>212</v>
      </c>
      <c r="D485" s="107" t="s">
        <v>129</v>
      </c>
      <c r="E485" s="17"/>
      <c r="F485" s="19"/>
      <c r="G485" s="17"/>
      <c r="H485" s="19"/>
      <c r="I485" s="17"/>
      <c r="J485" s="19"/>
      <c r="K485" s="17"/>
      <c r="L485" s="19"/>
      <c r="M485" s="17"/>
      <c r="N485" s="19"/>
      <c r="O485" s="17"/>
      <c r="P485" s="19"/>
      <c r="Q485" s="20"/>
      <c r="R485" s="19"/>
      <c r="S485" s="16"/>
      <c r="T485" s="19"/>
      <c r="U485" s="16"/>
      <c r="V485" s="19"/>
      <c r="W485" s="16">
        <v>10</v>
      </c>
      <c r="X485" s="19">
        <v>29067</v>
      </c>
      <c r="Y485" s="16">
        <v>17</v>
      </c>
      <c r="Z485" s="19">
        <v>36334</v>
      </c>
      <c r="AA485" s="16"/>
      <c r="AB485" s="19"/>
    </row>
    <row r="486" spans="1:28" ht="12.75">
      <c r="A486" t="s">
        <v>968</v>
      </c>
      <c r="B486" s="16" t="s">
        <v>1018</v>
      </c>
      <c r="C486" s="105" t="s">
        <v>1019</v>
      </c>
      <c r="D486" s="107" t="s">
        <v>129</v>
      </c>
      <c r="E486" s="17"/>
      <c r="F486" s="19"/>
      <c r="G486" s="17"/>
      <c r="H486" s="19"/>
      <c r="I486" s="17"/>
      <c r="J486" s="19"/>
      <c r="K486" s="17"/>
      <c r="L486" s="19"/>
      <c r="M486" s="17"/>
      <c r="N486" s="19"/>
      <c r="O486" s="17"/>
      <c r="P486" s="19"/>
      <c r="Q486" s="20"/>
      <c r="R486" s="19"/>
      <c r="S486" s="16"/>
      <c r="T486" s="19"/>
      <c r="U486" s="16"/>
      <c r="V486" s="19"/>
      <c r="W486" s="16">
        <v>5</v>
      </c>
      <c r="X486" s="19">
        <v>28921</v>
      </c>
      <c r="Y486" s="16">
        <v>6</v>
      </c>
      <c r="Z486" s="19">
        <v>28328</v>
      </c>
      <c r="AA486" s="16"/>
      <c r="AB486" s="19"/>
    </row>
    <row r="487" spans="1:28" ht="12.75">
      <c r="A487" t="s">
        <v>968</v>
      </c>
      <c r="B487" s="16" t="s">
        <v>1020</v>
      </c>
      <c r="C487" s="105" t="s">
        <v>1021</v>
      </c>
      <c r="D487" s="107" t="s">
        <v>129</v>
      </c>
      <c r="E487" s="17"/>
      <c r="F487" s="19"/>
      <c r="G487" s="17"/>
      <c r="H487" s="19"/>
      <c r="I487" s="17"/>
      <c r="J487" s="19"/>
      <c r="K487" s="17"/>
      <c r="L487" s="19"/>
      <c r="M487" s="17"/>
      <c r="N487" s="19"/>
      <c r="O487" s="17"/>
      <c r="P487" s="19"/>
      <c r="Q487" s="20"/>
      <c r="R487" s="19"/>
      <c r="S487" s="16"/>
      <c r="T487" s="19"/>
      <c r="U487" s="16"/>
      <c r="V487" s="19"/>
      <c r="W487" s="16">
        <v>3</v>
      </c>
      <c r="X487" s="19">
        <v>25959</v>
      </c>
      <c r="Y487" s="16">
        <v>16</v>
      </c>
      <c r="Z487" s="19">
        <v>29384</v>
      </c>
      <c r="AA487" s="16"/>
      <c r="AB487" s="19"/>
    </row>
    <row r="488" spans="1:28" ht="12.75">
      <c r="A488" t="s">
        <v>968</v>
      </c>
      <c r="B488" s="16" t="s">
        <v>1022</v>
      </c>
      <c r="C488" s="105" t="s">
        <v>1023</v>
      </c>
      <c r="D488" s="107" t="s">
        <v>129</v>
      </c>
      <c r="E488" s="16"/>
      <c r="F488" s="19"/>
      <c r="G488" s="16"/>
      <c r="H488" s="19"/>
      <c r="I488" s="16"/>
      <c r="J488" s="19"/>
      <c r="K488" s="16"/>
      <c r="L488" s="19"/>
      <c r="M488" s="16"/>
      <c r="N488" s="19"/>
      <c r="O488" s="16"/>
      <c r="P488" s="19"/>
      <c r="Q488" s="20"/>
      <c r="R488" s="19"/>
      <c r="S488" s="16"/>
      <c r="T488" s="19"/>
      <c r="U488" s="16"/>
      <c r="V488" s="19"/>
      <c r="W488" s="16">
        <v>3</v>
      </c>
      <c r="X488" s="19">
        <v>26440</v>
      </c>
      <c r="Y488" s="16">
        <v>15</v>
      </c>
      <c r="Z488" s="19">
        <v>29214</v>
      </c>
      <c r="AA488" s="16"/>
      <c r="AB488" s="19"/>
    </row>
    <row r="489" spans="1:28" ht="12.75">
      <c r="A489" t="s">
        <v>968</v>
      </c>
      <c r="B489" s="16" t="s">
        <v>1024</v>
      </c>
      <c r="C489" s="105" t="s">
        <v>1025</v>
      </c>
      <c r="D489" s="107" t="s">
        <v>129</v>
      </c>
      <c r="E489" s="16"/>
      <c r="F489" s="19"/>
      <c r="G489" s="16"/>
      <c r="H489" s="19"/>
      <c r="I489" s="16"/>
      <c r="J489" s="19"/>
      <c r="K489" s="16"/>
      <c r="L489" s="19"/>
      <c r="M489" s="16"/>
      <c r="N489" s="19"/>
      <c r="O489" s="16"/>
      <c r="P489" s="19"/>
      <c r="Q489" s="20"/>
      <c r="R489" s="19"/>
      <c r="S489" s="16"/>
      <c r="T489" s="19"/>
      <c r="U489" s="16"/>
      <c r="V489" s="19"/>
      <c r="W489" s="16">
        <v>5</v>
      </c>
      <c r="X489" s="19">
        <v>27092</v>
      </c>
      <c r="Y489" s="16">
        <v>4</v>
      </c>
      <c r="Z489" s="19">
        <v>31000</v>
      </c>
      <c r="AA489" s="16"/>
      <c r="AB489" s="19"/>
    </row>
    <row r="490" spans="1:28" ht="12.75">
      <c r="A490" t="s">
        <v>968</v>
      </c>
      <c r="B490" s="16" t="s">
        <v>1026</v>
      </c>
      <c r="C490" s="105" t="s">
        <v>1027</v>
      </c>
      <c r="D490" s="107" t="s">
        <v>129</v>
      </c>
      <c r="E490" s="16"/>
      <c r="F490" s="19"/>
      <c r="G490" s="16"/>
      <c r="H490" s="19"/>
      <c r="I490" s="16"/>
      <c r="J490" s="19"/>
      <c r="K490" s="16"/>
      <c r="L490" s="19"/>
      <c r="M490" s="16"/>
      <c r="N490" s="19"/>
      <c r="O490" s="16"/>
      <c r="P490" s="19"/>
      <c r="Q490" s="20"/>
      <c r="R490" s="19"/>
      <c r="S490" s="16"/>
      <c r="T490" s="19"/>
      <c r="U490" s="16"/>
      <c r="V490" s="19"/>
      <c r="W490" s="16">
        <v>2</v>
      </c>
      <c r="X490" s="19">
        <v>25935</v>
      </c>
      <c r="Y490" s="16">
        <v>10</v>
      </c>
      <c r="Z490" s="19">
        <v>29168</v>
      </c>
      <c r="AA490" s="16"/>
      <c r="AB490" s="19"/>
    </row>
    <row r="491" spans="1:28" ht="12.75">
      <c r="A491" t="s">
        <v>968</v>
      </c>
      <c r="B491" s="16" t="s">
        <v>1028</v>
      </c>
      <c r="C491" s="105" t="s">
        <v>1029</v>
      </c>
      <c r="D491" s="107" t="s">
        <v>129</v>
      </c>
      <c r="E491" s="16"/>
      <c r="F491" s="19"/>
      <c r="G491" s="16"/>
      <c r="H491" s="19"/>
      <c r="I491" s="16"/>
      <c r="J491" s="19"/>
      <c r="K491" s="16"/>
      <c r="L491" s="19"/>
      <c r="M491" s="16"/>
      <c r="N491" s="19"/>
      <c r="O491" s="16"/>
      <c r="P491" s="19"/>
      <c r="Q491" s="20"/>
      <c r="R491" s="19"/>
      <c r="S491" s="16"/>
      <c r="T491" s="19"/>
      <c r="U491" s="16"/>
      <c r="V491" s="19"/>
      <c r="W491" s="16">
        <v>1</v>
      </c>
      <c r="X491" s="19">
        <v>26909</v>
      </c>
      <c r="Y491" s="16">
        <v>6</v>
      </c>
      <c r="Z491" s="19">
        <v>29344</v>
      </c>
      <c r="AA491" s="17"/>
      <c r="AB491" s="19"/>
    </row>
    <row r="492" spans="1:28" ht="12.75">
      <c r="A492" t="s">
        <v>968</v>
      </c>
      <c r="B492" s="16" t="s">
        <v>1030</v>
      </c>
      <c r="C492" s="105" t="s">
        <v>1031</v>
      </c>
      <c r="D492" s="107" t="s">
        <v>129</v>
      </c>
      <c r="E492" s="17"/>
      <c r="F492" s="19"/>
      <c r="G492" s="16"/>
      <c r="H492" s="19"/>
      <c r="I492" s="16"/>
      <c r="J492" s="19"/>
      <c r="K492" s="17"/>
      <c r="L492" s="19"/>
      <c r="M492" s="16"/>
      <c r="N492" s="19"/>
      <c r="O492" s="17"/>
      <c r="P492" s="19"/>
      <c r="Q492" s="20"/>
      <c r="R492" s="19"/>
      <c r="S492" s="16"/>
      <c r="T492" s="19"/>
      <c r="U492" s="16"/>
      <c r="V492" s="19"/>
      <c r="W492" s="16">
        <v>1</v>
      </c>
      <c r="X492" s="19">
        <v>39900</v>
      </c>
      <c r="Y492" s="16">
        <v>7</v>
      </c>
      <c r="Z492" s="19">
        <v>29439</v>
      </c>
      <c r="AA492" s="17"/>
      <c r="AB492" s="19"/>
    </row>
    <row r="493" spans="1:28" ht="12.75">
      <c r="A493" t="s">
        <v>968</v>
      </c>
      <c r="B493" s="16" t="s">
        <v>1032</v>
      </c>
      <c r="C493" s="105" t="s">
        <v>1033</v>
      </c>
      <c r="D493" s="107" t="s">
        <v>129</v>
      </c>
      <c r="E493" s="16"/>
      <c r="F493" s="19"/>
      <c r="G493" s="16"/>
      <c r="H493" s="19"/>
      <c r="I493" s="16"/>
      <c r="J493" s="19"/>
      <c r="K493" s="16"/>
      <c r="L493" s="19"/>
      <c r="M493" s="16"/>
      <c r="N493" s="19"/>
      <c r="O493" s="16"/>
      <c r="P493" s="19"/>
      <c r="Q493" s="20"/>
      <c r="R493" s="19"/>
      <c r="S493" s="16"/>
      <c r="T493" s="19"/>
      <c r="U493" s="16"/>
      <c r="V493" s="19"/>
      <c r="W493" s="16">
        <v>0</v>
      </c>
      <c r="X493" s="19">
        <v>0</v>
      </c>
      <c r="Y493" s="16">
        <v>11</v>
      </c>
      <c r="Z493" s="19">
        <v>30386</v>
      </c>
      <c r="AA493" s="16"/>
      <c r="AB493" s="19"/>
    </row>
    <row r="494" spans="1:28" ht="12.75">
      <c r="A494" t="s">
        <v>968</v>
      </c>
      <c r="B494" s="16" t="s">
        <v>1034</v>
      </c>
      <c r="C494" s="105" t="s">
        <v>1035</v>
      </c>
      <c r="D494" s="107" t="s">
        <v>129</v>
      </c>
      <c r="E494" s="16"/>
      <c r="F494" s="19"/>
      <c r="G494" s="16"/>
      <c r="H494" s="19"/>
      <c r="I494" s="16"/>
      <c r="J494" s="19"/>
      <c r="K494" s="16"/>
      <c r="L494" s="19"/>
      <c r="M494" s="16"/>
      <c r="N494" s="19"/>
      <c r="O494" s="16"/>
      <c r="P494" s="19"/>
      <c r="Q494" s="20"/>
      <c r="R494" s="19"/>
      <c r="S494" s="16"/>
      <c r="T494" s="19"/>
      <c r="U494" s="16"/>
      <c r="V494" s="19"/>
      <c r="W494" s="16">
        <v>6</v>
      </c>
      <c r="X494" s="19">
        <v>26427</v>
      </c>
      <c r="Y494" s="16">
        <v>13</v>
      </c>
      <c r="Z494" s="19">
        <v>29988</v>
      </c>
      <c r="AA494" s="16"/>
      <c r="AB494" s="19"/>
    </row>
    <row r="495" spans="1:28" ht="12.75">
      <c r="A495" t="s">
        <v>968</v>
      </c>
      <c r="B495" s="16" t="s">
        <v>1036</v>
      </c>
      <c r="C495" s="105" t="s">
        <v>1037</v>
      </c>
      <c r="D495" s="107" t="s">
        <v>129</v>
      </c>
      <c r="E495" s="16"/>
      <c r="F495" s="19"/>
      <c r="G495" s="16"/>
      <c r="H495" s="19"/>
      <c r="I495" s="16"/>
      <c r="J495" s="19"/>
      <c r="K495" s="16"/>
      <c r="L495" s="19"/>
      <c r="M495" s="16"/>
      <c r="N495" s="19"/>
      <c r="O495" s="16"/>
      <c r="P495" s="19"/>
      <c r="Q495" s="20"/>
      <c r="R495" s="19"/>
      <c r="S495" s="16"/>
      <c r="T495" s="19"/>
      <c r="U495" s="16"/>
      <c r="V495" s="19"/>
      <c r="W495" s="16">
        <v>0</v>
      </c>
      <c r="X495" s="19">
        <v>0</v>
      </c>
      <c r="Y495" s="16">
        <v>28</v>
      </c>
      <c r="Z495" s="19">
        <v>29301</v>
      </c>
      <c r="AA495" s="16"/>
      <c r="AB495" s="19"/>
    </row>
    <row r="496" spans="1:28" ht="12.75">
      <c r="A496" t="s">
        <v>968</v>
      </c>
      <c r="B496" s="16" t="s">
        <v>1038</v>
      </c>
      <c r="C496" s="105" t="s">
        <v>1039</v>
      </c>
      <c r="D496" s="107" t="s">
        <v>129</v>
      </c>
      <c r="E496" s="16"/>
      <c r="F496" s="19"/>
      <c r="G496" s="16"/>
      <c r="H496" s="19"/>
      <c r="I496" s="16"/>
      <c r="J496" s="19"/>
      <c r="K496" s="16"/>
      <c r="L496" s="19"/>
      <c r="M496" s="16"/>
      <c r="N496" s="19"/>
      <c r="O496" s="16"/>
      <c r="P496" s="19"/>
      <c r="Q496" s="20"/>
      <c r="R496" s="19"/>
      <c r="S496" s="16"/>
      <c r="T496" s="19"/>
      <c r="U496" s="16"/>
      <c r="V496" s="19"/>
      <c r="W496" s="16">
        <v>6</v>
      </c>
      <c r="X496" s="19">
        <v>26636</v>
      </c>
      <c r="Y496" s="16">
        <v>11</v>
      </c>
      <c r="Z496" s="19">
        <v>28864</v>
      </c>
      <c r="AA496" s="16"/>
      <c r="AB496" s="19"/>
    </row>
    <row r="497" spans="1:28" ht="12.75">
      <c r="A497" t="s">
        <v>968</v>
      </c>
      <c r="B497" s="16" t="s">
        <v>1040</v>
      </c>
      <c r="C497" s="105" t="s">
        <v>1041</v>
      </c>
      <c r="D497" s="107" t="s">
        <v>129</v>
      </c>
      <c r="E497" s="16"/>
      <c r="F497" s="19"/>
      <c r="G497" s="16"/>
      <c r="H497" s="19"/>
      <c r="I497" s="16"/>
      <c r="J497" s="19"/>
      <c r="K497" s="16"/>
      <c r="L497" s="19"/>
      <c r="M497" s="16"/>
      <c r="N497" s="19"/>
      <c r="O497" s="16"/>
      <c r="P497" s="19"/>
      <c r="Q497" s="20"/>
      <c r="R497" s="19"/>
      <c r="S497" s="16"/>
      <c r="T497" s="19"/>
      <c r="U497" s="16"/>
      <c r="V497" s="19"/>
      <c r="W497" s="16">
        <v>0</v>
      </c>
      <c r="X497" s="19">
        <v>0</v>
      </c>
      <c r="Y497" s="16">
        <v>8</v>
      </c>
      <c r="Z497" s="19">
        <v>27672</v>
      </c>
      <c r="AA497" s="16"/>
      <c r="AB497" s="19"/>
    </row>
    <row r="498" spans="1:28" ht="12.75">
      <c r="A498" t="s">
        <v>968</v>
      </c>
      <c r="B498" s="16" t="s">
        <v>1042</v>
      </c>
      <c r="C498" s="105" t="s">
        <v>1043</v>
      </c>
      <c r="D498" s="107" t="s">
        <v>129</v>
      </c>
      <c r="E498" s="16"/>
      <c r="F498" s="19"/>
      <c r="G498" s="16"/>
      <c r="H498" s="19"/>
      <c r="I498" s="16"/>
      <c r="J498" s="19"/>
      <c r="K498" s="16"/>
      <c r="L498" s="19"/>
      <c r="M498" s="16"/>
      <c r="N498" s="19"/>
      <c r="O498" s="16"/>
      <c r="P498" s="19"/>
      <c r="Q498" s="20"/>
      <c r="R498" s="19"/>
      <c r="S498" s="16"/>
      <c r="T498" s="19"/>
      <c r="U498" s="16"/>
      <c r="V498" s="19"/>
      <c r="W498" s="16">
        <v>4</v>
      </c>
      <c r="X498" s="19">
        <v>30053</v>
      </c>
      <c r="Y498" s="16">
        <v>9</v>
      </c>
      <c r="Z498" s="19">
        <v>28283</v>
      </c>
      <c r="AA498" s="16"/>
      <c r="AB498" s="19"/>
    </row>
    <row r="499" spans="1:28" ht="12.75">
      <c r="A499" t="s">
        <v>968</v>
      </c>
      <c r="B499" s="16" t="s">
        <v>1044</v>
      </c>
      <c r="C499" s="105" t="s">
        <v>1045</v>
      </c>
      <c r="D499" s="107" t="s">
        <v>129</v>
      </c>
      <c r="E499" s="16"/>
      <c r="F499" s="19"/>
      <c r="G499" s="16"/>
      <c r="H499" s="19"/>
      <c r="I499" s="16"/>
      <c r="J499" s="19"/>
      <c r="K499" s="16"/>
      <c r="L499" s="19"/>
      <c r="M499" s="16"/>
      <c r="N499" s="19"/>
      <c r="O499" s="16"/>
      <c r="P499" s="19"/>
      <c r="Q499" s="20"/>
      <c r="R499" s="19"/>
      <c r="S499" s="16"/>
      <c r="T499" s="19"/>
      <c r="U499" s="16"/>
      <c r="V499" s="19"/>
      <c r="W499" s="16">
        <v>16</v>
      </c>
      <c r="X499" s="19">
        <v>29573</v>
      </c>
      <c r="Y499" s="16">
        <v>20</v>
      </c>
      <c r="Z499" s="19">
        <v>34757</v>
      </c>
      <c r="AA499" s="16"/>
      <c r="AB499" s="19"/>
    </row>
    <row r="500" spans="1:28" ht="12.75">
      <c r="A500" t="s">
        <v>968</v>
      </c>
      <c r="B500" s="16" t="s">
        <v>1046</v>
      </c>
      <c r="C500" s="105" t="s">
        <v>1047</v>
      </c>
      <c r="D500" s="107" t="s">
        <v>129</v>
      </c>
      <c r="E500" s="16"/>
      <c r="F500" s="19"/>
      <c r="G500" s="16"/>
      <c r="H500" s="19"/>
      <c r="I500" s="16"/>
      <c r="J500" s="19"/>
      <c r="K500" s="16"/>
      <c r="L500" s="19"/>
      <c r="M500" s="16"/>
      <c r="N500" s="19"/>
      <c r="O500" s="16"/>
      <c r="P500" s="19"/>
      <c r="Q500" s="20"/>
      <c r="R500" s="19"/>
      <c r="S500" s="16"/>
      <c r="T500" s="19"/>
      <c r="U500" s="16"/>
      <c r="V500" s="19"/>
      <c r="W500" s="16">
        <v>15</v>
      </c>
      <c r="X500" s="19">
        <v>25448</v>
      </c>
      <c r="Y500" s="16">
        <v>21</v>
      </c>
      <c r="Z500" s="19">
        <v>29757</v>
      </c>
      <c r="AA500" s="16"/>
      <c r="AB500" s="19"/>
    </row>
    <row r="501" spans="1:28" ht="12.75">
      <c r="A501" t="s">
        <v>968</v>
      </c>
      <c r="B501" s="16" t="s">
        <v>1048</v>
      </c>
      <c r="C501" s="105" t="s">
        <v>1049</v>
      </c>
      <c r="D501" s="107" t="s">
        <v>129</v>
      </c>
      <c r="E501" s="16"/>
      <c r="F501" s="19"/>
      <c r="G501" s="16"/>
      <c r="H501" s="19"/>
      <c r="I501" s="16"/>
      <c r="J501" s="19"/>
      <c r="K501" s="16"/>
      <c r="L501" s="19"/>
      <c r="M501" s="16"/>
      <c r="N501" s="19"/>
      <c r="O501" s="16"/>
      <c r="P501" s="19"/>
      <c r="Q501" s="20"/>
      <c r="R501" s="19"/>
      <c r="S501" s="16"/>
      <c r="T501" s="19"/>
      <c r="U501" s="16"/>
      <c r="V501" s="19"/>
      <c r="W501" s="16">
        <v>5</v>
      </c>
      <c r="X501" s="19">
        <v>39685</v>
      </c>
      <c r="Y501" s="16">
        <v>7</v>
      </c>
      <c r="Z501" s="19">
        <v>31100</v>
      </c>
      <c r="AA501" s="16"/>
      <c r="AB501" s="19"/>
    </row>
    <row r="502" spans="1:28" ht="12.75">
      <c r="A502" t="s">
        <v>968</v>
      </c>
      <c r="B502" s="16" t="s">
        <v>1050</v>
      </c>
      <c r="C502" s="105" t="s">
        <v>1051</v>
      </c>
      <c r="D502" s="107" t="s">
        <v>129</v>
      </c>
      <c r="E502" s="16"/>
      <c r="F502" s="19"/>
      <c r="G502" s="16"/>
      <c r="H502" s="19"/>
      <c r="I502" s="16"/>
      <c r="J502" s="19"/>
      <c r="K502" s="16"/>
      <c r="L502" s="19"/>
      <c r="M502" s="16"/>
      <c r="N502" s="19"/>
      <c r="O502" s="16"/>
      <c r="P502" s="19"/>
      <c r="Q502" s="20"/>
      <c r="R502" s="19"/>
      <c r="S502" s="16"/>
      <c r="T502" s="19"/>
      <c r="U502" s="16"/>
      <c r="V502" s="19"/>
      <c r="W502" s="16">
        <v>10</v>
      </c>
      <c r="X502" s="19">
        <v>26097</v>
      </c>
      <c r="Y502" s="16">
        <v>16</v>
      </c>
      <c r="Z502" s="19">
        <v>29331</v>
      </c>
      <c r="AA502" s="16"/>
      <c r="AB502" s="19"/>
    </row>
    <row r="503" spans="1:28" ht="12.75">
      <c r="A503" t="s">
        <v>968</v>
      </c>
      <c r="B503" s="16" t="s">
        <v>1052</v>
      </c>
      <c r="C503" s="105" t="s">
        <v>1053</v>
      </c>
      <c r="D503" s="107" t="s">
        <v>129</v>
      </c>
      <c r="E503" s="16"/>
      <c r="F503" s="19"/>
      <c r="G503" s="16"/>
      <c r="H503" s="19"/>
      <c r="I503" s="16"/>
      <c r="J503" s="19"/>
      <c r="K503" s="16"/>
      <c r="L503" s="19"/>
      <c r="M503" s="16"/>
      <c r="N503" s="19"/>
      <c r="O503" s="16"/>
      <c r="P503" s="19"/>
      <c r="Q503" s="20"/>
      <c r="R503" s="19"/>
      <c r="S503" s="16"/>
      <c r="T503" s="19"/>
      <c r="U503" s="16"/>
      <c r="V503" s="19"/>
      <c r="W503" s="16">
        <v>7</v>
      </c>
      <c r="X503" s="19">
        <v>26995</v>
      </c>
      <c r="Y503" s="16">
        <v>4</v>
      </c>
      <c r="Z503" s="19">
        <v>27078</v>
      </c>
      <c r="AA503" s="16"/>
      <c r="AB503" s="19"/>
    </row>
    <row r="504" spans="1:28" ht="12.75">
      <c r="A504" t="s">
        <v>968</v>
      </c>
      <c r="B504" s="16" t="s">
        <v>1054</v>
      </c>
      <c r="C504" s="105" t="s">
        <v>1055</v>
      </c>
      <c r="D504" s="107" t="s">
        <v>129</v>
      </c>
      <c r="E504" s="16"/>
      <c r="F504" s="19"/>
      <c r="G504" s="16"/>
      <c r="H504" s="19"/>
      <c r="I504" s="16"/>
      <c r="J504" s="19"/>
      <c r="K504" s="16"/>
      <c r="L504" s="19"/>
      <c r="M504" s="16"/>
      <c r="N504" s="19"/>
      <c r="O504" s="16"/>
      <c r="P504" s="19"/>
      <c r="Q504" s="20"/>
      <c r="R504" s="19"/>
      <c r="S504" s="16"/>
      <c r="T504" s="19"/>
      <c r="U504" s="16"/>
      <c r="V504" s="19"/>
      <c r="W504" s="16">
        <v>4</v>
      </c>
      <c r="X504" s="19">
        <v>24310</v>
      </c>
      <c r="Y504" s="16">
        <v>6</v>
      </c>
      <c r="Z504" s="19">
        <v>26762</v>
      </c>
      <c r="AA504" s="16"/>
      <c r="AB504" s="19"/>
    </row>
    <row r="505" spans="1:28" ht="12.75">
      <c r="A505" t="s">
        <v>968</v>
      </c>
      <c r="B505" s="16" t="s">
        <v>1056</v>
      </c>
      <c r="C505" s="105" t="s">
        <v>1057</v>
      </c>
      <c r="D505" s="107" t="s">
        <v>129</v>
      </c>
      <c r="E505" s="16"/>
      <c r="F505" s="19"/>
      <c r="G505" s="16"/>
      <c r="H505" s="19"/>
      <c r="I505" s="16"/>
      <c r="J505" s="19"/>
      <c r="K505" s="16"/>
      <c r="L505" s="19"/>
      <c r="M505" s="16"/>
      <c r="N505" s="19"/>
      <c r="O505" s="16"/>
      <c r="P505" s="19"/>
      <c r="Q505" s="20"/>
      <c r="R505" s="19"/>
      <c r="S505" s="16"/>
      <c r="T505" s="19"/>
      <c r="U505" s="16"/>
      <c r="V505" s="19"/>
      <c r="W505" s="16">
        <v>7</v>
      </c>
      <c r="X505" s="19">
        <v>24394</v>
      </c>
      <c r="Y505" s="16">
        <v>11</v>
      </c>
      <c r="Z505" s="19">
        <v>27984</v>
      </c>
      <c r="AA505" s="16"/>
      <c r="AB505" s="19"/>
    </row>
    <row r="506" spans="1:28" ht="12.75">
      <c r="A506" t="s">
        <v>968</v>
      </c>
      <c r="B506" s="16" t="s">
        <v>1058</v>
      </c>
      <c r="C506" s="105" t="s">
        <v>1059</v>
      </c>
      <c r="D506" s="107" t="s">
        <v>129</v>
      </c>
      <c r="E506" s="16"/>
      <c r="F506" s="19"/>
      <c r="G506" s="16"/>
      <c r="H506" s="19"/>
      <c r="I506" s="16"/>
      <c r="J506" s="19"/>
      <c r="K506" s="16"/>
      <c r="L506" s="19"/>
      <c r="M506" s="16"/>
      <c r="N506" s="19"/>
      <c r="O506" s="16"/>
      <c r="P506" s="19"/>
      <c r="Q506" s="20"/>
      <c r="R506" s="19"/>
      <c r="S506" s="16"/>
      <c r="T506" s="19"/>
      <c r="U506" s="16"/>
      <c r="V506" s="19"/>
      <c r="W506" s="16">
        <v>4</v>
      </c>
      <c r="X506" s="19">
        <v>25891</v>
      </c>
      <c r="Y506" s="16">
        <v>6</v>
      </c>
      <c r="Z506" s="19">
        <v>30004</v>
      </c>
      <c r="AA506" s="16"/>
      <c r="AB506" s="19"/>
    </row>
    <row r="507" spans="1:28" ht="12.75">
      <c r="A507" t="s">
        <v>968</v>
      </c>
      <c r="B507" s="16" t="s">
        <v>1060</v>
      </c>
      <c r="C507" s="105" t="s">
        <v>1061</v>
      </c>
      <c r="D507" s="107" t="s">
        <v>129</v>
      </c>
      <c r="E507" s="16"/>
      <c r="F507" s="19"/>
      <c r="G507" s="16"/>
      <c r="H507" s="19"/>
      <c r="I507" s="16"/>
      <c r="J507" s="19"/>
      <c r="K507" s="16"/>
      <c r="L507" s="19"/>
      <c r="M507" s="16"/>
      <c r="N507" s="19"/>
      <c r="O507" s="16"/>
      <c r="P507" s="19"/>
      <c r="Q507" s="20"/>
      <c r="R507" s="19"/>
      <c r="S507" s="16"/>
      <c r="T507" s="19"/>
      <c r="U507" s="16"/>
      <c r="V507" s="19"/>
      <c r="W507" s="16">
        <v>1</v>
      </c>
      <c r="X507" s="19">
        <v>25935</v>
      </c>
      <c r="Y507" s="16">
        <v>5</v>
      </c>
      <c r="Z507" s="19">
        <v>29564</v>
      </c>
      <c r="AA507" s="16"/>
      <c r="AB507" s="19"/>
    </row>
    <row r="508" spans="1:28" ht="12.75">
      <c r="A508" t="s">
        <v>968</v>
      </c>
      <c r="B508" s="16" t="s">
        <v>1062</v>
      </c>
      <c r="C508" s="105" t="s">
        <v>1063</v>
      </c>
      <c r="D508" s="107" t="s">
        <v>129</v>
      </c>
      <c r="E508" s="16"/>
      <c r="F508" s="19"/>
      <c r="G508" s="16"/>
      <c r="H508" s="19"/>
      <c r="I508" s="16"/>
      <c r="J508" s="19"/>
      <c r="K508" s="16"/>
      <c r="L508" s="19"/>
      <c r="M508" s="16"/>
      <c r="N508" s="19"/>
      <c r="O508" s="16"/>
      <c r="P508" s="19"/>
      <c r="Q508" s="20"/>
      <c r="R508" s="19"/>
      <c r="S508" s="16"/>
      <c r="T508" s="19"/>
      <c r="U508" s="16"/>
      <c r="V508" s="19"/>
      <c r="W508" s="16">
        <v>4</v>
      </c>
      <c r="X508" s="19">
        <v>26968</v>
      </c>
      <c r="Y508" s="16">
        <v>8</v>
      </c>
      <c r="Z508" s="19">
        <v>30296</v>
      </c>
      <c r="AA508" s="16"/>
      <c r="AB508" s="19"/>
    </row>
    <row r="509" spans="1:28" ht="12.75">
      <c r="A509" t="s">
        <v>968</v>
      </c>
      <c r="B509" s="16" t="s">
        <v>1064</v>
      </c>
      <c r="C509" s="105" t="s">
        <v>1065</v>
      </c>
      <c r="D509" s="107" t="s">
        <v>129</v>
      </c>
      <c r="E509" s="16"/>
      <c r="F509" s="19"/>
      <c r="G509" s="16"/>
      <c r="H509" s="19"/>
      <c r="I509" s="16"/>
      <c r="J509" s="19"/>
      <c r="K509" s="16"/>
      <c r="L509" s="19"/>
      <c r="M509" s="16"/>
      <c r="N509" s="19"/>
      <c r="O509" s="16"/>
      <c r="P509" s="19"/>
      <c r="Q509" s="20"/>
      <c r="R509" s="19"/>
      <c r="S509" s="16"/>
      <c r="T509" s="19"/>
      <c r="U509" s="16"/>
      <c r="V509" s="19"/>
      <c r="W509" s="16">
        <v>2</v>
      </c>
      <c r="X509" s="19">
        <v>26933</v>
      </c>
      <c r="Y509" s="16">
        <v>12</v>
      </c>
      <c r="Z509" s="19">
        <v>28001</v>
      </c>
      <c r="AA509" s="16"/>
      <c r="AB509" s="19"/>
    </row>
    <row r="510" spans="1:28" ht="12.75">
      <c r="A510" t="s">
        <v>968</v>
      </c>
      <c r="B510" s="16" t="s">
        <v>1066</v>
      </c>
      <c r="C510" s="105" t="s">
        <v>1067</v>
      </c>
      <c r="D510" s="107" t="s">
        <v>129</v>
      </c>
      <c r="E510" s="16"/>
      <c r="F510" s="19"/>
      <c r="G510" s="16"/>
      <c r="H510" s="19"/>
      <c r="I510" s="16"/>
      <c r="J510" s="19"/>
      <c r="K510" s="16"/>
      <c r="L510" s="19"/>
      <c r="M510" s="16"/>
      <c r="N510" s="19"/>
      <c r="O510" s="16"/>
      <c r="P510" s="19"/>
      <c r="Q510" s="20"/>
      <c r="R510" s="19"/>
      <c r="S510" s="16"/>
      <c r="T510" s="19"/>
      <c r="U510" s="16"/>
      <c r="V510" s="19"/>
      <c r="W510" s="16">
        <v>6</v>
      </c>
      <c r="X510" s="19">
        <v>25513</v>
      </c>
      <c r="Y510" s="16">
        <v>3</v>
      </c>
      <c r="Z510" s="19">
        <v>31129</v>
      </c>
      <c r="AA510" s="16"/>
      <c r="AB510" s="19"/>
    </row>
    <row r="511" spans="1:28" ht="12.75">
      <c r="A511" t="s">
        <v>968</v>
      </c>
      <c r="B511" s="16" t="s">
        <v>1068</v>
      </c>
      <c r="C511" s="105" t="s">
        <v>1069</v>
      </c>
      <c r="D511" s="107" t="s">
        <v>219</v>
      </c>
      <c r="E511" s="16"/>
      <c r="F511" s="19"/>
      <c r="G511" s="16"/>
      <c r="H511" s="19"/>
      <c r="I511" s="16"/>
      <c r="J511" s="19"/>
      <c r="K511" s="16"/>
      <c r="L511" s="19"/>
      <c r="M511" s="16"/>
      <c r="N511" s="19"/>
      <c r="O511" s="16"/>
      <c r="P511" s="19"/>
      <c r="Q511" s="20"/>
      <c r="R511" s="19"/>
      <c r="S511" s="16"/>
      <c r="T511" s="19"/>
      <c r="U511" s="16"/>
      <c r="V511" s="19"/>
      <c r="W511" s="16">
        <v>6</v>
      </c>
      <c r="X511" s="19">
        <v>34526</v>
      </c>
      <c r="Y511" s="16">
        <v>0</v>
      </c>
      <c r="Z511" s="19">
        <v>0</v>
      </c>
      <c r="AA511" s="16"/>
      <c r="AB511" s="19"/>
    </row>
    <row r="512" spans="1:28" ht="12.75">
      <c r="A512" t="s">
        <v>968</v>
      </c>
      <c r="B512" s="16" t="s">
        <v>1070</v>
      </c>
      <c r="C512" s="105" t="s">
        <v>1069</v>
      </c>
      <c r="D512" s="106" t="s">
        <v>219</v>
      </c>
      <c r="E512" s="16"/>
      <c r="F512" s="18"/>
      <c r="G512" s="16"/>
      <c r="H512" s="18"/>
      <c r="I512" s="16"/>
      <c r="J512" s="18"/>
      <c r="K512" s="16"/>
      <c r="L512" s="18"/>
      <c r="M512" s="16"/>
      <c r="N512" s="18"/>
      <c r="O512" s="16"/>
      <c r="P512" s="18"/>
      <c r="Q512" s="20"/>
      <c r="R512" s="18"/>
      <c r="S512" s="16"/>
      <c r="T512" s="18"/>
      <c r="U512" s="16"/>
      <c r="V512" s="18"/>
      <c r="W512" s="16"/>
      <c r="X512" s="18"/>
      <c r="Y512" s="16"/>
      <c r="Z512" s="18"/>
      <c r="AA512" s="16"/>
      <c r="AB512" s="18"/>
    </row>
    <row r="513" spans="1:28" ht="12.75">
      <c r="A513" t="s">
        <v>968</v>
      </c>
      <c r="B513" s="16" t="s">
        <v>1071</v>
      </c>
      <c r="C513" s="105" t="s">
        <v>1069</v>
      </c>
      <c r="D513" s="106" t="s">
        <v>219</v>
      </c>
      <c r="E513" s="16"/>
      <c r="F513" s="18"/>
      <c r="G513" s="16"/>
      <c r="H513" s="18"/>
      <c r="I513" s="16"/>
      <c r="J513" s="18"/>
      <c r="K513" s="17"/>
      <c r="L513" s="18"/>
      <c r="M513" s="16"/>
      <c r="N513" s="18"/>
      <c r="O513" s="16"/>
      <c r="P513" s="18"/>
      <c r="Q513" s="20"/>
      <c r="R513" s="18"/>
      <c r="S513" s="16"/>
      <c r="T513" s="18"/>
      <c r="U513" s="16"/>
      <c r="V513" s="18"/>
      <c r="W513" s="16"/>
      <c r="X513" s="18"/>
      <c r="Y513" s="16"/>
      <c r="Z513" s="18"/>
      <c r="AA513" s="16"/>
      <c r="AB513" s="18"/>
    </row>
    <row r="514" spans="1:28" ht="12.75">
      <c r="A514" t="s">
        <v>1072</v>
      </c>
      <c r="B514" s="16" t="s">
        <v>1073</v>
      </c>
      <c r="C514" s="105" t="s">
        <v>1074</v>
      </c>
      <c r="D514" s="106" t="s">
        <v>45</v>
      </c>
      <c r="E514" s="17">
        <v>670</v>
      </c>
      <c r="F514" s="18">
        <v>68668</v>
      </c>
      <c r="G514" s="16">
        <v>419</v>
      </c>
      <c r="H514" s="18">
        <v>48986</v>
      </c>
      <c r="I514" s="16">
        <v>265</v>
      </c>
      <c r="J514" s="18">
        <v>42603</v>
      </c>
      <c r="K514" s="16"/>
      <c r="L514" s="18"/>
      <c r="M514" s="17">
        <v>151</v>
      </c>
      <c r="N514" s="18">
        <v>28348</v>
      </c>
      <c r="O514" s="16"/>
      <c r="P514" s="19"/>
      <c r="Q514" s="20"/>
      <c r="R514" s="18"/>
      <c r="S514" s="16"/>
      <c r="T514" s="18"/>
      <c r="U514" s="16"/>
      <c r="V514" s="30"/>
      <c r="W514" s="16"/>
      <c r="X514" s="18"/>
      <c r="Y514" s="16"/>
      <c r="Z514" s="18"/>
      <c r="AA514" s="16"/>
      <c r="AB514" s="18"/>
    </row>
    <row r="515" spans="1:28" ht="12.75">
      <c r="A515" t="s">
        <v>1072</v>
      </c>
      <c r="B515" s="16" t="s">
        <v>1075</v>
      </c>
      <c r="C515" s="105" t="s">
        <v>1076</v>
      </c>
      <c r="D515" s="106" t="s">
        <v>45</v>
      </c>
      <c r="E515" s="17">
        <v>261</v>
      </c>
      <c r="F515" s="18">
        <v>65115</v>
      </c>
      <c r="G515" s="16">
        <v>232</v>
      </c>
      <c r="H515" s="18">
        <v>45778</v>
      </c>
      <c r="I515" s="17">
        <v>244</v>
      </c>
      <c r="J515" s="18">
        <v>37251</v>
      </c>
      <c r="K515" s="17">
        <v>14</v>
      </c>
      <c r="L515" s="18">
        <v>25731</v>
      </c>
      <c r="M515" s="17">
        <v>19</v>
      </c>
      <c r="N515" s="18">
        <v>30433</v>
      </c>
      <c r="O515" s="16"/>
      <c r="P515" s="19"/>
      <c r="Q515" s="20"/>
      <c r="R515" s="18"/>
      <c r="S515" s="16"/>
      <c r="T515" s="18"/>
      <c r="U515" s="16"/>
      <c r="V515" s="30"/>
      <c r="W515" s="16"/>
      <c r="X515" s="18"/>
      <c r="Y515" s="16"/>
      <c r="Z515" s="18"/>
      <c r="AA515" s="16"/>
      <c r="AB515" s="18"/>
    </row>
    <row r="516" spans="1:28" ht="12.75">
      <c r="A516" t="s">
        <v>1072</v>
      </c>
      <c r="B516" s="16" t="s">
        <v>1077</v>
      </c>
      <c r="C516" s="105" t="s">
        <v>1078</v>
      </c>
      <c r="D516" s="106" t="s">
        <v>45</v>
      </c>
      <c r="E516" s="17">
        <v>100</v>
      </c>
      <c r="F516" s="18">
        <v>52270</v>
      </c>
      <c r="G516" s="16">
        <v>96</v>
      </c>
      <c r="H516" s="18">
        <v>41904</v>
      </c>
      <c r="I516" s="17">
        <v>116</v>
      </c>
      <c r="J516" s="18">
        <v>36086</v>
      </c>
      <c r="K516" s="17">
        <v>44</v>
      </c>
      <c r="L516" s="18">
        <v>32479</v>
      </c>
      <c r="M516" s="17">
        <v>13</v>
      </c>
      <c r="N516" s="18">
        <v>29081</v>
      </c>
      <c r="O516" s="16"/>
      <c r="P516" s="19"/>
      <c r="Q516" s="20"/>
      <c r="R516" s="18"/>
      <c r="S516" s="16"/>
      <c r="T516" s="18"/>
      <c r="U516" s="16"/>
      <c r="V516" s="30"/>
      <c r="W516" s="16"/>
      <c r="X516" s="18"/>
      <c r="Y516" s="16"/>
      <c r="Z516" s="18"/>
      <c r="AA516" s="16"/>
      <c r="AB516" s="18"/>
    </row>
    <row r="517" spans="1:28" ht="12.75">
      <c r="A517" t="s">
        <v>1072</v>
      </c>
      <c r="B517" s="16" t="s">
        <v>1079</v>
      </c>
      <c r="C517" s="105" t="s">
        <v>1080</v>
      </c>
      <c r="D517" s="106" t="s">
        <v>45</v>
      </c>
      <c r="E517" s="16">
        <v>326</v>
      </c>
      <c r="F517" s="18">
        <v>69467</v>
      </c>
      <c r="G517" s="16">
        <v>299</v>
      </c>
      <c r="H517" s="18">
        <v>47360</v>
      </c>
      <c r="I517" s="17">
        <v>194</v>
      </c>
      <c r="J517" s="18">
        <v>42773</v>
      </c>
      <c r="K517" s="17">
        <v>3</v>
      </c>
      <c r="L517" s="18">
        <v>29411</v>
      </c>
      <c r="M517" s="17">
        <v>12</v>
      </c>
      <c r="N517" s="18">
        <v>38008</v>
      </c>
      <c r="O517" s="16"/>
      <c r="P517" s="19"/>
      <c r="Q517" s="20"/>
      <c r="R517" s="18"/>
      <c r="S517" s="16"/>
      <c r="T517" s="18"/>
      <c r="U517" s="16"/>
      <c r="V517" s="30"/>
      <c r="W517" s="16"/>
      <c r="X517" s="18"/>
      <c r="Y517" s="16"/>
      <c r="Z517" s="18"/>
      <c r="AA517" s="16"/>
      <c r="AB517" s="18"/>
    </row>
    <row r="518" spans="1:28" ht="12.75">
      <c r="A518" t="s">
        <v>1072</v>
      </c>
      <c r="B518" s="16" t="s">
        <v>1081</v>
      </c>
      <c r="C518" s="105" t="s">
        <v>1082</v>
      </c>
      <c r="D518" s="106" t="s">
        <v>45</v>
      </c>
      <c r="E518" s="16">
        <v>244</v>
      </c>
      <c r="F518" s="18">
        <v>58523</v>
      </c>
      <c r="G518" s="16">
        <v>210</v>
      </c>
      <c r="H518" s="18">
        <v>45554</v>
      </c>
      <c r="I518" s="17">
        <v>208</v>
      </c>
      <c r="J518" s="18">
        <v>39999</v>
      </c>
      <c r="K518" s="17">
        <v>5</v>
      </c>
      <c r="L518" s="18">
        <v>30134</v>
      </c>
      <c r="M518" s="16">
        <v>66</v>
      </c>
      <c r="N518" s="18">
        <v>26952</v>
      </c>
      <c r="O518" s="16"/>
      <c r="P518" s="19"/>
      <c r="Q518" s="20"/>
      <c r="R518" s="18"/>
      <c r="S518" s="16"/>
      <c r="T518" s="18"/>
      <c r="U518" s="16"/>
      <c r="V518" s="30"/>
      <c r="W518" s="16"/>
      <c r="X518" s="18"/>
      <c r="Y518" s="16"/>
      <c r="Z518" s="18"/>
      <c r="AA518" s="16"/>
      <c r="AB518" s="18"/>
    </row>
    <row r="519" spans="1:28" ht="12.75">
      <c r="A519" t="s">
        <v>1072</v>
      </c>
      <c r="B519" s="16" t="s">
        <v>1083</v>
      </c>
      <c r="C519" s="105" t="s">
        <v>1084</v>
      </c>
      <c r="D519" s="106" t="s">
        <v>45</v>
      </c>
      <c r="E519" s="16">
        <v>1019</v>
      </c>
      <c r="F519" s="18">
        <v>76093</v>
      </c>
      <c r="G519" s="16">
        <v>442</v>
      </c>
      <c r="H519" s="18">
        <v>49331</v>
      </c>
      <c r="I519" s="17">
        <v>485</v>
      </c>
      <c r="J519" s="18">
        <v>44901</v>
      </c>
      <c r="K519" s="17">
        <v>24</v>
      </c>
      <c r="L519" s="18">
        <v>34827</v>
      </c>
      <c r="M519" s="16">
        <v>145</v>
      </c>
      <c r="N519" s="18">
        <v>38901</v>
      </c>
      <c r="O519" s="16"/>
      <c r="P519" s="18"/>
      <c r="Q519" s="20"/>
      <c r="R519" s="18"/>
      <c r="S519" s="16"/>
      <c r="T519" s="18"/>
      <c r="U519" s="16"/>
      <c r="V519" s="30"/>
      <c r="W519" s="16"/>
      <c r="X519" s="18"/>
      <c r="Y519" s="16"/>
      <c r="Z519" s="18"/>
      <c r="AA519" s="16"/>
      <c r="AB519" s="18"/>
    </row>
    <row r="520" spans="1:28" ht="12.75">
      <c r="A520" t="s">
        <v>1072</v>
      </c>
      <c r="B520" s="16" t="s">
        <v>1085</v>
      </c>
      <c r="C520" s="105" t="s">
        <v>1086</v>
      </c>
      <c r="D520" s="106" t="s">
        <v>51</v>
      </c>
      <c r="E520" s="16">
        <v>211</v>
      </c>
      <c r="F520" s="18">
        <v>62038</v>
      </c>
      <c r="G520" s="16">
        <v>213</v>
      </c>
      <c r="H520" s="18">
        <v>44839</v>
      </c>
      <c r="I520" s="17">
        <v>147</v>
      </c>
      <c r="J520" s="18">
        <v>37326</v>
      </c>
      <c r="K520" s="17">
        <v>44</v>
      </c>
      <c r="L520" s="18">
        <v>25492</v>
      </c>
      <c r="M520" s="16">
        <v>40</v>
      </c>
      <c r="N520" s="18">
        <v>26499</v>
      </c>
      <c r="O520" s="16"/>
      <c r="P520" s="19"/>
      <c r="Q520" s="20"/>
      <c r="R520" s="18"/>
      <c r="S520" s="16"/>
      <c r="T520" s="18"/>
      <c r="U520" s="16"/>
      <c r="V520" s="30"/>
      <c r="W520" s="16"/>
      <c r="X520" s="18"/>
      <c r="Y520" s="16"/>
      <c r="Z520" s="18"/>
      <c r="AA520" s="16"/>
      <c r="AB520" s="18"/>
    </row>
    <row r="521" spans="1:28" ht="12.75">
      <c r="A521" t="s">
        <v>1072</v>
      </c>
      <c r="B521" s="16" t="s">
        <v>1087</v>
      </c>
      <c r="C521" s="105" t="s">
        <v>1088</v>
      </c>
      <c r="D521" s="106" t="s">
        <v>51</v>
      </c>
      <c r="E521" s="16">
        <v>94</v>
      </c>
      <c r="F521" s="18">
        <v>69139</v>
      </c>
      <c r="G521" s="16">
        <v>68</v>
      </c>
      <c r="H521" s="18">
        <v>51851</v>
      </c>
      <c r="I521" s="17">
        <v>45</v>
      </c>
      <c r="J521" s="18">
        <v>45912</v>
      </c>
      <c r="K521" s="16"/>
      <c r="L521" s="18"/>
      <c r="M521" s="16"/>
      <c r="N521" s="18"/>
      <c r="O521" s="16"/>
      <c r="P521" s="19"/>
      <c r="Q521" s="20"/>
      <c r="R521" s="18"/>
      <c r="S521" s="16"/>
      <c r="T521" s="18"/>
      <c r="U521" s="16"/>
      <c r="V521" s="30"/>
      <c r="W521" s="16"/>
      <c r="X521" s="18"/>
      <c r="Y521" s="16"/>
      <c r="Z521" s="18"/>
      <c r="AA521" s="16"/>
      <c r="AB521" s="18"/>
    </row>
    <row r="522" spans="1:28" ht="12.75">
      <c r="A522" t="s">
        <v>1072</v>
      </c>
      <c r="B522" s="16" t="s">
        <v>1089</v>
      </c>
      <c r="C522" s="105" t="s">
        <v>1090</v>
      </c>
      <c r="D522" s="106" t="s">
        <v>54</v>
      </c>
      <c r="E522" s="17">
        <v>95</v>
      </c>
      <c r="F522" s="18">
        <v>52336</v>
      </c>
      <c r="G522" s="16">
        <v>41</v>
      </c>
      <c r="H522" s="18">
        <v>41102</v>
      </c>
      <c r="I522" s="17">
        <v>83</v>
      </c>
      <c r="J522" s="18">
        <v>36624</v>
      </c>
      <c r="K522" s="17">
        <v>27</v>
      </c>
      <c r="L522" s="18">
        <v>33214</v>
      </c>
      <c r="M522" s="16">
        <v>2</v>
      </c>
      <c r="N522" s="18">
        <v>35631</v>
      </c>
      <c r="O522" s="16"/>
      <c r="P522" s="19"/>
      <c r="Q522" s="27"/>
      <c r="R522" s="18"/>
      <c r="S522" s="16"/>
      <c r="T522" s="18"/>
      <c r="U522" s="16"/>
      <c r="V522" s="30"/>
      <c r="W522" s="16"/>
      <c r="X522" s="18"/>
      <c r="Y522" s="16"/>
      <c r="Z522" s="18"/>
      <c r="AA522" s="16"/>
      <c r="AB522" s="18"/>
    </row>
    <row r="523" spans="1:28" ht="12.75">
      <c r="A523" t="s">
        <v>1072</v>
      </c>
      <c r="B523" s="16" t="s">
        <v>1091</v>
      </c>
      <c r="C523" s="105" t="s">
        <v>1092</v>
      </c>
      <c r="D523" s="106" t="s">
        <v>54</v>
      </c>
      <c r="E523" s="16">
        <v>81</v>
      </c>
      <c r="F523" s="18">
        <v>48793</v>
      </c>
      <c r="G523" s="16">
        <v>74</v>
      </c>
      <c r="H523" s="18">
        <v>38395</v>
      </c>
      <c r="I523" s="17">
        <v>75</v>
      </c>
      <c r="J523" s="18">
        <v>33335</v>
      </c>
      <c r="K523" s="17">
        <v>74</v>
      </c>
      <c r="L523" s="18">
        <v>27783</v>
      </c>
      <c r="M523" s="16">
        <v>28</v>
      </c>
      <c r="N523" s="18">
        <v>21257</v>
      </c>
      <c r="O523" s="16"/>
      <c r="P523" s="19"/>
      <c r="Q523" s="27"/>
      <c r="R523" s="18"/>
      <c r="S523" s="16"/>
      <c r="T523" s="18"/>
      <c r="U523" s="16"/>
      <c r="V523" s="30"/>
      <c r="W523" s="16"/>
      <c r="X523" s="18"/>
      <c r="Y523" s="16"/>
      <c r="Z523" s="18"/>
      <c r="AA523" s="16"/>
      <c r="AB523" s="18"/>
    </row>
    <row r="524" spans="1:28" ht="12.75">
      <c r="A524" t="s">
        <v>1072</v>
      </c>
      <c r="B524" s="16" t="s">
        <v>1093</v>
      </c>
      <c r="C524" s="105" t="s">
        <v>1094</v>
      </c>
      <c r="D524" s="106" t="s">
        <v>54</v>
      </c>
      <c r="E524" s="17">
        <v>28</v>
      </c>
      <c r="F524" s="18">
        <v>49508</v>
      </c>
      <c r="G524" s="16">
        <v>67</v>
      </c>
      <c r="H524" s="18">
        <v>42984</v>
      </c>
      <c r="I524" s="17">
        <v>55</v>
      </c>
      <c r="J524" s="18">
        <v>35968</v>
      </c>
      <c r="K524" s="17">
        <v>78</v>
      </c>
      <c r="L524" s="18">
        <v>29390</v>
      </c>
      <c r="M524" s="16">
        <v>7</v>
      </c>
      <c r="N524" s="18">
        <v>33306</v>
      </c>
      <c r="O524" s="16"/>
      <c r="P524" s="19"/>
      <c r="Q524" s="27"/>
      <c r="R524" s="18"/>
      <c r="S524" s="16"/>
      <c r="T524" s="18"/>
      <c r="U524" s="16"/>
      <c r="V524" s="30"/>
      <c r="W524" s="16"/>
      <c r="X524" s="18"/>
      <c r="Y524" s="16"/>
      <c r="Z524" s="18"/>
      <c r="AA524" s="16"/>
      <c r="AB524" s="18"/>
    </row>
    <row r="525" spans="1:28" ht="12.75">
      <c r="A525" t="s">
        <v>1072</v>
      </c>
      <c r="B525" s="16" t="s">
        <v>1095</v>
      </c>
      <c r="C525" s="105" t="s">
        <v>1096</v>
      </c>
      <c r="D525" s="106" t="s">
        <v>54</v>
      </c>
      <c r="E525" s="16">
        <v>148</v>
      </c>
      <c r="F525" s="18">
        <v>52556</v>
      </c>
      <c r="G525" s="16">
        <v>77</v>
      </c>
      <c r="H525" s="18">
        <v>42440</v>
      </c>
      <c r="I525" s="17">
        <v>113</v>
      </c>
      <c r="J525" s="18">
        <v>35467</v>
      </c>
      <c r="K525" s="17">
        <v>5</v>
      </c>
      <c r="L525" s="18">
        <v>32533</v>
      </c>
      <c r="M525" s="16">
        <v>22</v>
      </c>
      <c r="N525" s="18">
        <v>29522</v>
      </c>
      <c r="O525" s="16"/>
      <c r="P525" s="19"/>
      <c r="Q525" s="27"/>
      <c r="R525" s="18"/>
      <c r="S525" s="16"/>
      <c r="T525" s="18"/>
      <c r="U525" s="16"/>
      <c r="V525" s="30"/>
      <c r="W525" s="16"/>
      <c r="X525" s="18"/>
      <c r="Y525" s="16"/>
      <c r="Z525" s="18"/>
      <c r="AA525" s="16"/>
      <c r="AB525" s="18"/>
    </row>
    <row r="526" spans="1:28" ht="12.75">
      <c r="A526" t="s">
        <v>1072</v>
      </c>
      <c r="B526" s="16" t="s">
        <v>1097</v>
      </c>
      <c r="C526" s="105" t="s">
        <v>1098</v>
      </c>
      <c r="D526" s="106" t="s">
        <v>54</v>
      </c>
      <c r="E526" s="16">
        <v>213</v>
      </c>
      <c r="F526" s="18">
        <v>52359</v>
      </c>
      <c r="G526" s="16">
        <v>149</v>
      </c>
      <c r="H526" s="18">
        <v>42387</v>
      </c>
      <c r="I526" s="17">
        <v>180</v>
      </c>
      <c r="J526" s="18">
        <v>34844</v>
      </c>
      <c r="K526" s="17">
        <v>33</v>
      </c>
      <c r="L526" s="18">
        <v>26507</v>
      </c>
      <c r="M526" s="16">
        <v>65</v>
      </c>
      <c r="N526" s="18">
        <v>28251</v>
      </c>
      <c r="O526" s="16"/>
      <c r="P526" s="19"/>
      <c r="Q526" s="27"/>
      <c r="R526" s="18"/>
      <c r="S526" s="16"/>
      <c r="T526" s="18"/>
      <c r="U526" s="16"/>
      <c r="V526" s="30"/>
      <c r="W526" s="16"/>
      <c r="X526" s="18"/>
      <c r="Y526" s="16"/>
      <c r="Z526" s="18"/>
      <c r="AA526" s="16"/>
      <c r="AB526" s="18"/>
    </row>
    <row r="527" spans="1:28" ht="12.75">
      <c r="A527" t="s">
        <v>1072</v>
      </c>
      <c r="B527" s="16" t="s">
        <v>1099</v>
      </c>
      <c r="C527" s="105" t="s">
        <v>1100</v>
      </c>
      <c r="D527" s="106" t="s">
        <v>54</v>
      </c>
      <c r="E527" s="16">
        <v>138</v>
      </c>
      <c r="F527" s="18">
        <v>48739</v>
      </c>
      <c r="G527" s="16">
        <v>69</v>
      </c>
      <c r="H527" s="18">
        <v>38879</v>
      </c>
      <c r="I527" s="17">
        <v>110</v>
      </c>
      <c r="J527" s="18">
        <v>34419</v>
      </c>
      <c r="K527" s="17">
        <v>32</v>
      </c>
      <c r="L527" s="18">
        <v>29176</v>
      </c>
      <c r="M527" s="16">
        <v>29</v>
      </c>
      <c r="N527" s="18">
        <v>23260</v>
      </c>
      <c r="O527" s="16"/>
      <c r="P527" s="19"/>
      <c r="Q527" s="27"/>
      <c r="R527" s="18"/>
      <c r="S527" s="16"/>
      <c r="T527" s="18"/>
      <c r="U527" s="16"/>
      <c r="V527" s="30"/>
      <c r="W527" s="16"/>
      <c r="X527" s="18"/>
      <c r="Y527" s="16"/>
      <c r="Z527" s="18"/>
      <c r="AA527" s="16"/>
      <c r="AB527" s="18"/>
    </row>
    <row r="528" spans="1:28" ht="12.75">
      <c r="A528" t="s">
        <v>1072</v>
      </c>
      <c r="B528" s="16" t="s">
        <v>1101</v>
      </c>
      <c r="C528" s="105" t="s">
        <v>1102</v>
      </c>
      <c r="D528" s="106" t="s">
        <v>54</v>
      </c>
      <c r="E528" s="16">
        <v>35</v>
      </c>
      <c r="F528" s="18">
        <v>50730</v>
      </c>
      <c r="G528" s="16">
        <v>14</v>
      </c>
      <c r="H528" s="18">
        <v>42402</v>
      </c>
      <c r="I528" s="17">
        <v>34</v>
      </c>
      <c r="J528" s="18">
        <v>35029</v>
      </c>
      <c r="K528" s="17">
        <v>4</v>
      </c>
      <c r="L528" s="18">
        <v>33379</v>
      </c>
      <c r="M528" s="16">
        <v>15</v>
      </c>
      <c r="N528" s="18">
        <v>28535</v>
      </c>
      <c r="O528" s="16"/>
      <c r="P528" s="19"/>
      <c r="Q528" s="27"/>
      <c r="R528" s="18"/>
      <c r="S528" s="16"/>
      <c r="T528" s="18"/>
      <c r="U528" s="16"/>
      <c r="V528" s="30"/>
      <c r="W528" s="16"/>
      <c r="X528" s="18"/>
      <c r="Y528" s="16"/>
      <c r="Z528" s="18"/>
      <c r="AA528" s="16"/>
      <c r="AB528" s="18"/>
    </row>
    <row r="529" spans="1:28" ht="12.75">
      <c r="A529" t="s">
        <v>1072</v>
      </c>
      <c r="B529" s="16" t="s">
        <v>1103</v>
      </c>
      <c r="C529" s="105" t="s">
        <v>1104</v>
      </c>
      <c r="D529" s="106" t="s">
        <v>54</v>
      </c>
      <c r="E529" s="16">
        <v>45</v>
      </c>
      <c r="F529" s="18">
        <v>49639</v>
      </c>
      <c r="G529" s="16">
        <v>57</v>
      </c>
      <c r="H529" s="18">
        <v>43594</v>
      </c>
      <c r="I529" s="17">
        <v>69</v>
      </c>
      <c r="J529" s="18">
        <v>37567</v>
      </c>
      <c r="K529" s="17">
        <v>3</v>
      </c>
      <c r="L529" s="18">
        <v>28810</v>
      </c>
      <c r="M529" s="16">
        <v>1</v>
      </c>
      <c r="N529" s="18">
        <v>32160</v>
      </c>
      <c r="O529" s="16"/>
      <c r="P529" s="18"/>
      <c r="Q529" s="27"/>
      <c r="R529" s="18"/>
      <c r="S529" s="16"/>
      <c r="T529" s="18"/>
      <c r="U529" s="16"/>
      <c r="V529" s="30"/>
      <c r="W529" s="16"/>
      <c r="X529" s="18"/>
      <c r="Y529" s="16"/>
      <c r="Z529" s="18"/>
      <c r="AA529" s="16"/>
      <c r="AB529" s="18"/>
    </row>
    <row r="530" spans="1:28" ht="12.75">
      <c r="A530" t="s">
        <v>1072</v>
      </c>
      <c r="B530" s="16" t="s">
        <v>1105</v>
      </c>
      <c r="C530" s="105" t="s">
        <v>1106</v>
      </c>
      <c r="D530" s="106" t="s">
        <v>54</v>
      </c>
      <c r="E530" s="16">
        <v>68</v>
      </c>
      <c r="F530" s="18">
        <v>47866</v>
      </c>
      <c r="G530" s="17">
        <v>64</v>
      </c>
      <c r="H530" s="18">
        <v>40493</v>
      </c>
      <c r="I530" s="17">
        <v>35</v>
      </c>
      <c r="J530" s="18">
        <v>34165</v>
      </c>
      <c r="K530" s="17">
        <v>14</v>
      </c>
      <c r="L530" s="18">
        <v>24139</v>
      </c>
      <c r="M530" s="17">
        <v>8</v>
      </c>
      <c r="N530" s="18">
        <v>23749</v>
      </c>
      <c r="O530" s="16"/>
      <c r="P530" s="18"/>
      <c r="Q530" s="27"/>
      <c r="R530" s="18"/>
      <c r="S530" s="16"/>
      <c r="T530" s="18"/>
      <c r="U530" s="16"/>
      <c r="V530" s="30"/>
      <c r="W530" s="16"/>
      <c r="X530" s="18"/>
      <c r="Y530" s="16"/>
      <c r="Z530" s="18"/>
      <c r="AA530" s="16"/>
      <c r="AB530" s="18"/>
    </row>
    <row r="531" spans="1:28" ht="12.75">
      <c r="A531" t="s">
        <v>1072</v>
      </c>
      <c r="B531" s="16" t="s">
        <v>1107</v>
      </c>
      <c r="C531" s="105" t="s">
        <v>1108</v>
      </c>
      <c r="D531" s="106" t="s">
        <v>54</v>
      </c>
      <c r="E531" s="16">
        <v>87</v>
      </c>
      <c r="F531" s="18">
        <v>58215</v>
      </c>
      <c r="G531" s="17">
        <v>67</v>
      </c>
      <c r="H531" s="18">
        <v>44978</v>
      </c>
      <c r="I531" s="17">
        <v>87</v>
      </c>
      <c r="J531" s="18">
        <v>37504</v>
      </c>
      <c r="K531" s="17">
        <v>29</v>
      </c>
      <c r="L531" s="18">
        <v>30990</v>
      </c>
      <c r="M531" s="16"/>
      <c r="N531" s="18"/>
      <c r="O531" s="16"/>
      <c r="P531" s="18"/>
      <c r="Q531" s="27"/>
      <c r="R531" s="18"/>
      <c r="S531" s="16"/>
      <c r="T531" s="18"/>
      <c r="U531" s="16"/>
      <c r="V531" s="30"/>
      <c r="W531" s="16"/>
      <c r="X531" s="18"/>
      <c r="Y531" s="16"/>
      <c r="Z531" s="18"/>
      <c r="AA531" s="16"/>
      <c r="AB531" s="18"/>
    </row>
    <row r="532" spans="1:28" ht="12.75">
      <c r="A532" t="s">
        <v>1072</v>
      </c>
      <c r="B532" s="16" t="s">
        <v>1109</v>
      </c>
      <c r="C532" s="105" t="s">
        <v>1110</v>
      </c>
      <c r="D532" s="106" t="s">
        <v>54</v>
      </c>
      <c r="E532" s="16">
        <v>43</v>
      </c>
      <c r="F532" s="18">
        <v>59748</v>
      </c>
      <c r="G532" s="17">
        <v>65</v>
      </c>
      <c r="H532" s="18">
        <v>50813</v>
      </c>
      <c r="I532" s="17">
        <v>40</v>
      </c>
      <c r="J532" s="18">
        <v>41319</v>
      </c>
      <c r="K532" s="17">
        <v>8</v>
      </c>
      <c r="L532" s="18">
        <v>36672</v>
      </c>
      <c r="M532" s="17">
        <v>14</v>
      </c>
      <c r="N532" s="18">
        <v>32836</v>
      </c>
      <c r="O532" s="16"/>
      <c r="P532" s="18"/>
      <c r="Q532" s="27"/>
      <c r="R532" s="18"/>
      <c r="S532" s="16"/>
      <c r="T532" s="18"/>
      <c r="U532" s="16"/>
      <c r="V532" s="30"/>
      <c r="W532" s="16"/>
      <c r="X532" s="18"/>
      <c r="Y532" s="16"/>
      <c r="Z532" s="18"/>
      <c r="AA532" s="16"/>
      <c r="AB532" s="18"/>
    </row>
    <row r="533" spans="1:28" ht="12.75">
      <c r="A533" t="s">
        <v>1072</v>
      </c>
      <c r="B533" s="16" t="s">
        <v>1111</v>
      </c>
      <c r="C533" s="105" t="s">
        <v>1112</v>
      </c>
      <c r="D533" s="106" t="s">
        <v>54</v>
      </c>
      <c r="E533" s="16">
        <v>124</v>
      </c>
      <c r="F533" s="18">
        <v>55640</v>
      </c>
      <c r="G533" s="17">
        <v>133</v>
      </c>
      <c r="H533" s="18">
        <v>43527</v>
      </c>
      <c r="I533" s="17">
        <v>153</v>
      </c>
      <c r="J533" s="18">
        <v>38398</v>
      </c>
      <c r="K533" s="17">
        <v>5</v>
      </c>
      <c r="L533" s="18">
        <v>33808</v>
      </c>
      <c r="M533" s="17">
        <v>65</v>
      </c>
      <c r="N533" s="18">
        <v>26832</v>
      </c>
      <c r="P533" s="18"/>
      <c r="Q533" s="31"/>
      <c r="R533" s="18"/>
      <c r="T533" s="18"/>
      <c r="V533" s="30"/>
      <c r="X533" s="18"/>
      <c r="Z533" s="18"/>
      <c r="AB533" s="18"/>
    </row>
    <row r="534" spans="1:28" ht="12.75">
      <c r="A534" t="s">
        <v>1072</v>
      </c>
      <c r="B534" s="16" t="s">
        <v>1113</v>
      </c>
      <c r="C534" s="105" t="s">
        <v>1114</v>
      </c>
      <c r="D534" s="106" t="s">
        <v>54</v>
      </c>
      <c r="E534" s="16">
        <v>76</v>
      </c>
      <c r="F534" s="18">
        <v>57707</v>
      </c>
      <c r="G534" s="17">
        <v>133</v>
      </c>
      <c r="H534" s="18">
        <v>46403</v>
      </c>
      <c r="I534" s="17">
        <v>136</v>
      </c>
      <c r="J534" s="18">
        <v>39701</v>
      </c>
      <c r="K534" s="17">
        <v>5</v>
      </c>
      <c r="L534" s="18">
        <v>39400</v>
      </c>
      <c r="M534" s="17">
        <v>10</v>
      </c>
      <c r="N534" s="18">
        <v>29002</v>
      </c>
      <c r="P534" s="18"/>
      <c r="Q534" s="31"/>
      <c r="R534" s="18"/>
      <c r="T534" s="18"/>
      <c r="V534" s="30"/>
      <c r="X534" s="18"/>
      <c r="Z534" s="18"/>
      <c r="AB534" s="18"/>
    </row>
    <row r="535" spans="1:28" ht="12.75">
      <c r="A535" t="s">
        <v>1072</v>
      </c>
      <c r="B535" s="16" t="s">
        <v>1115</v>
      </c>
      <c r="C535" s="105" t="s">
        <v>1116</v>
      </c>
      <c r="D535" s="106" t="s">
        <v>54</v>
      </c>
      <c r="E535" s="16">
        <v>39</v>
      </c>
      <c r="F535" s="18">
        <v>53646</v>
      </c>
      <c r="G535" s="17">
        <v>37</v>
      </c>
      <c r="H535" s="18">
        <v>43907</v>
      </c>
      <c r="I535" s="17">
        <v>34</v>
      </c>
      <c r="J535" s="18">
        <v>37708</v>
      </c>
      <c r="L535" s="18"/>
      <c r="M535" s="17">
        <v>35</v>
      </c>
      <c r="N535" s="18">
        <v>32411</v>
      </c>
      <c r="P535" s="18"/>
      <c r="Q535" s="31"/>
      <c r="R535" s="18"/>
      <c r="T535" s="18"/>
      <c r="V535" s="30"/>
      <c r="X535" s="18"/>
      <c r="Z535" s="18"/>
      <c r="AB535" s="18"/>
    </row>
    <row r="536" spans="1:28" ht="12.75">
      <c r="A536" t="s">
        <v>1072</v>
      </c>
      <c r="B536" s="16" t="s">
        <v>1117</v>
      </c>
      <c r="C536" s="105" t="s">
        <v>1118</v>
      </c>
      <c r="D536" s="106" t="s">
        <v>54</v>
      </c>
      <c r="E536" s="16">
        <v>54</v>
      </c>
      <c r="F536" s="18">
        <v>47495</v>
      </c>
      <c r="G536" s="17">
        <v>30</v>
      </c>
      <c r="H536" s="18">
        <v>41564</v>
      </c>
      <c r="I536" s="17">
        <v>68</v>
      </c>
      <c r="J536" s="18">
        <v>33138</v>
      </c>
      <c r="K536" s="17">
        <v>50</v>
      </c>
      <c r="L536" s="18">
        <v>28467</v>
      </c>
      <c r="N536" s="18"/>
      <c r="P536" s="19"/>
      <c r="Q536" s="31"/>
      <c r="R536" s="18"/>
      <c r="T536" s="18"/>
      <c r="V536" s="30"/>
      <c r="X536" s="18"/>
      <c r="Z536" s="18"/>
      <c r="AB536" s="18"/>
    </row>
    <row r="537" spans="1:28" ht="12.75">
      <c r="A537" t="s">
        <v>1072</v>
      </c>
      <c r="B537" s="16" t="s">
        <v>1119</v>
      </c>
      <c r="C537" s="105" t="s">
        <v>1120</v>
      </c>
      <c r="D537" s="106" t="s">
        <v>63</v>
      </c>
      <c r="E537" s="16">
        <v>68</v>
      </c>
      <c r="F537" s="18">
        <v>49830</v>
      </c>
      <c r="G537" s="17">
        <v>25</v>
      </c>
      <c r="H537" s="18">
        <v>43169</v>
      </c>
      <c r="I537" s="17">
        <v>39</v>
      </c>
      <c r="J537" s="18">
        <v>37128</v>
      </c>
      <c r="K537" s="17">
        <v>55</v>
      </c>
      <c r="L537" s="18">
        <v>27716</v>
      </c>
      <c r="N537" s="18"/>
      <c r="P537" s="19"/>
      <c r="Q537" s="31"/>
      <c r="R537" s="18"/>
      <c r="T537" s="18"/>
      <c r="V537" s="30"/>
      <c r="X537" s="18"/>
      <c r="Z537" s="18"/>
      <c r="AB537" s="18"/>
    </row>
    <row r="538" spans="1:28" ht="12.75">
      <c r="A538" t="s">
        <v>1072</v>
      </c>
      <c r="B538" s="16" t="s">
        <v>1121</v>
      </c>
      <c r="C538" s="105" t="s">
        <v>1122</v>
      </c>
      <c r="D538" s="106" t="s">
        <v>63</v>
      </c>
      <c r="E538" s="16">
        <v>49</v>
      </c>
      <c r="F538" s="18">
        <v>48979</v>
      </c>
      <c r="G538" s="17">
        <v>45</v>
      </c>
      <c r="H538" s="18">
        <v>43388</v>
      </c>
      <c r="I538" s="17">
        <v>55</v>
      </c>
      <c r="J538" s="18">
        <v>37510</v>
      </c>
      <c r="K538" s="17">
        <v>29</v>
      </c>
      <c r="L538" s="18">
        <v>28019</v>
      </c>
      <c r="N538" s="18"/>
      <c r="P538" s="19"/>
      <c r="Q538" s="31"/>
      <c r="R538" s="18"/>
      <c r="T538" s="18"/>
      <c r="V538" s="30"/>
      <c r="X538" s="18"/>
      <c r="Z538" s="18"/>
      <c r="AB538" s="18"/>
    </row>
    <row r="539" spans="1:28" ht="12.75">
      <c r="A539" t="s">
        <v>1072</v>
      </c>
      <c r="B539" s="16" t="s">
        <v>1123</v>
      </c>
      <c r="C539" s="105" t="s">
        <v>1124</v>
      </c>
      <c r="D539" s="106" t="s">
        <v>63</v>
      </c>
      <c r="E539" s="17">
        <v>43</v>
      </c>
      <c r="F539" s="18">
        <v>46165</v>
      </c>
      <c r="G539" s="17">
        <v>53</v>
      </c>
      <c r="H539" s="18">
        <v>40258</v>
      </c>
      <c r="I539" s="17">
        <v>50</v>
      </c>
      <c r="J539" s="18">
        <v>33801</v>
      </c>
      <c r="K539" s="17">
        <v>70</v>
      </c>
      <c r="L539" s="18">
        <v>27887</v>
      </c>
      <c r="M539" s="17">
        <v>5</v>
      </c>
      <c r="N539" s="18">
        <v>19005</v>
      </c>
      <c r="P539" s="19"/>
      <c r="Q539" s="31"/>
      <c r="R539" s="18"/>
      <c r="T539" s="18"/>
      <c r="V539" s="30"/>
      <c r="X539" s="18"/>
      <c r="Z539" s="18"/>
      <c r="AB539" s="18"/>
    </row>
    <row r="540" spans="1:28" ht="12.75">
      <c r="A540" t="s">
        <v>1072</v>
      </c>
      <c r="B540" s="16" t="s">
        <v>1125</v>
      </c>
      <c r="C540" s="105" t="s">
        <v>1126</v>
      </c>
      <c r="D540" s="106" t="s">
        <v>63</v>
      </c>
      <c r="E540" s="17">
        <v>18</v>
      </c>
      <c r="F540" s="18">
        <v>49051</v>
      </c>
      <c r="G540" s="17">
        <v>31</v>
      </c>
      <c r="H540" s="18">
        <v>44285</v>
      </c>
      <c r="I540" s="17">
        <v>60</v>
      </c>
      <c r="J540" s="18">
        <v>37374</v>
      </c>
      <c r="K540" s="17">
        <v>4</v>
      </c>
      <c r="L540" s="18">
        <v>29794</v>
      </c>
      <c r="N540" s="18"/>
      <c r="P540" s="19"/>
      <c r="Q540" s="31"/>
      <c r="R540" s="18"/>
      <c r="T540" s="18"/>
      <c r="V540" s="30"/>
      <c r="X540" s="18"/>
      <c r="Z540" s="18"/>
      <c r="AB540" s="18"/>
    </row>
    <row r="541" spans="1:28" ht="12.75">
      <c r="A541" t="s">
        <v>1072</v>
      </c>
      <c r="B541" s="16" t="s">
        <v>1127</v>
      </c>
      <c r="C541" s="105" t="s">
        <v>1128</v>
      </c>
      <c r="D541" s="106" t="s">
        <v>63</v>
      </c>
      <c r="E541" s="17">
        <v>16</v>
      </c>
      <c r="F541" s="18">
        <v>47377</v>
      </c>
      <c r="G541" s="17">
        <v>18</v>
      </c>
      <c r="H541" s="18">
        <v>41015</v>
      </c>
      <c r="I541" s="17">
        <v>21</v>
      </c>
      <c r="J541" s="18">
        <v>34481</v>
      </c>
      <c r="K541" s="17">
        <v>1</v>
      </c>
      <c r="L541" s="18">
        <v>29200</v>
      </c>
      <c r="M541" s="17">
        <v>18</v>
      </c>
      <c r="N541" s="18">
        <v>35132</v>
      </c>
      <c r="P541" s="18"/>
      <c r="Q541" s="31"/>
      <c r="R541" s="18"/>
      <c r="T541" s="18"/>
      <c r="V541" s="30"/>
      <c r="X541" s="18"/>
      <c r="Z541" s="18"/>
      <c r="AB541" s="18"/>
    </row>
    <row r="542" spans="1:28" ht="12.75">
      <c r="A542" t="s">
        <v>1072</v>
      </c>
      <c r="B542" s="16" t="s">
        <v>1129</v>
      </c>
      <c r="C542" s="105" t="s">
        <v>1130</v>
      </c>
      <c r="D542" s="106" t="s">
        <v>63</v>
      </c>
      <c r="E542" s="17">
        <v>60</v>
      </c>
      <c r="F542" s="18">
        <v>58485</v>
      </c>
      <c r="G542" s="17">
        <v>91</v>
      </c>
      <c r="H542" s="18">
        <v>46471</v>
      </c>
      <c r="I542" s="17">
        <v>131</v>
      </c>
      <c r="J542" s="18">
        <v>38063</v>
      </c>
      <c r="L542" s="18"/>
      <c r="M542" s="17">
        <v>89</v>
      </c>
      <c r="N542" s="18">
        <v>30795</v>
      </c>
      <c r="P542" s="19"/>
      <c r="Q542" s="31"/>
      <c r="R542" s="18"/>
      <c r="T542" s="18"/>
      <c r="V542" s="30"/>
      <c r="X542" s="18"/>
      <c r="Z542" s="18"/>
      <c r="AB542" s="18"/>
    </row>
    <row r="543" spans="1:28" ht="12.75">
      <c r="A543" t="s">
        <v>1072</v>
      </c>
      <c r="B543" s="16" t="s">
        <v>1131</v>
      </c>
      <c r="C543" s="105" t="s">
        <v>1132</v>
      </c>
      <c r="D543" s="106" t="s">
        <v>72</v>
      </c>
      <c r="E543" s="17">
        <v>20</v>
      </c>
      <c r="F543" s="18">
        <v>52392</v>
      </c>
      <c r="G543" s="17">
        <v>4</v>
      </c>
      <c r="H543" s="18">
        <v>41296</v>
      </c>
      <c r="I543" s="17">
        <v>5</v>
      </c>
      <c r="J543" s="18">
        <v>39979</v>
      </c>
      <c r="L543" s="18"/>
      <c r="N543" s="18"/>
      <c r="P543" s="19"/>
      <c r="Q543" s="31"/>
      <c r="R543" s="18"/>
      <c r="T543" s="18"/>
      <c r="V543" s="30"/>
      <c r="X543" s="18"/>
      <c r="Z543" s="18"/>
      <c r="AB543" s="18"/>
    </row>
    <row r="544" spans="1:28" ht="12.75">
      <c r="A544" t="s">
        <v>1072</v>
      </c>
      <c r="B544" s="16" t="s">
        <v>1133</v>
      </c>
      <c r="D544" s="106" t="s">
        <v>72</v>
      </c>
      <c r="E544" s="109" t="s">
        <v>1134</v>
      </c>
      <c r="F544" s="18"/>
      <c r="H544" s="18"/>
      <c r="J544" s="18"/>
      <c r="L544" s="18"/>
      <c r="N544" s="18"/>
      <c r="P544" s="19"/>
      <c r="Q544" s="31"/>
      <c r="R544" s="18"/>
      <c r="T544" s="18"/>
      <c r="V544" s="30"/>
      <c r="X544" s="18"/>
      <c r="Z544" s="18"/>
      <c r="AB544" s="18"/>
    </row>
    <row r="545" spans="1:28" ht="12.75">
      <c r="A545" t="s">
        <v>1072</v>
      </c>
      <c r="B545" s="16" t="s">
        <v>1135</v>
      </c>
      <c r="C545" s="105" t="s">
        <v>1136</v>
      </c>
      <c r="D545" s="106" t="s">
        <v>72</v>
      </c>
      <c r="E545" s="17">
        <v>8</v>
      </c>
      <c r="F545" s="18">
        <v>52937</v>
      </c>
      <c r="G545" s="17">
        <v>10</v>
      </c>
      <c r="H545" s="18">
        <v>45785</v>
      </c>
      <c r="I545" s="17">
        <v>17</v>
      </c>
      <c r="J545" s="18">
        <v>37008</v>
      </c>
      <c r="L545" s="18"/>
      <c r="N545" s="18"/>
      <c r="P545" s="19"/>
      <c r="Q545" s="31"/>
      <c r="R545" s="18"/>
      <c r="T545" s="18"/>
      <c r="V545" s="30"/>
      <c r="X545" s="18"/>
      <c r="Z545" s="18"/>
      <c r="AB545" s="18"/>
    </row>
    <row r="546" spans="1:28" ht="12.75">
      <c r="A546" t="s">
        <v>1072</v>
      </c>
      <c r="B546" s="16" t="s">
        <v>1137</v>
      </c>
      <c r="C546" s="105" t="s">
        <v>1138</v>
      </c>
      <c r="D546" s="106" t="s">
        <v>72</v>
      </c>
      <c r="E546" s="17">
        <v>19</v>
      </c>
      <c r="F546" s="18">
        <v>46953</v>
      </c>
      <c r="G546" s="17">
        <v>56</v>
      </c>
      <c r="H546" s="18">
        <v>41954</v>
      </c>
      <c r="I546" s="17">
        <v>86</v>
      </c>
      <c r="J546" s="18">
        <v>36973</v>
      </c>
      <c r="K546" s="17">
        <v>22</v>
      </c>
      <c r="L546" s="18">
        <v>31467</v>
      </c>
      <c r="M546" s="17">
        <v>16</v>
      </c>
      <c r="N546" s="18">
        <v>33695</v>
      </c>
      <c r="P546" s="19"/>
      <c r="Q546" s="31"/>
      <c r="R546" s="18"/>
      <c r="T546" s="18"/>
      <c r="V546" s="30"/>
      <c r="X546" s="18"/>
      <c r="Z546" s="18"/>
      <c r="AB546" s="18"/>
    </row>
    <row r="547" spans="1:28" ht="12.75">
      <c r="A547" t="s">
        <v>1072</v>
      </c>
      <c r="B547" s="16" t="s">
        <v>1139</v>
      </c>
      <c r="C547" s="105" t="s">
        <v>1140</v>
      </c>
      <c r="D547" s="106" t="s">
        <v>81</v>
      </c>
      <c r="E547" s="109" t="s">
        <v>1134</v>
      </c>
      <c r="F547" s="18"/>
      <c r="H547" s="18"/>
      <c r="J547" s="18"/>
      <c r="L547" s="18"/>
      <c r="N547" s="18"/>
      <c r="P547" s="19"/>
      <c r="Q547" s="31"/>
      <c r="R547" s="18"/>
      <c r="T547" s="18"/>
      <c r="V547" s="30"/>
      <c r="X547" s="18"/>
      <c r="Z547" s="18"/>
      <c r="AB547" s="18"/>
    </row>
    <row r="548" spans="1:28" ht="12.75">
      <c r="A548" t="s">
        <v>1072</v>
      </c>
      <c r="B548" s="16" t="s">
        <v>1141</v>
      </c>
      <c r="C548" s="105" t="s">
        <v>1142</v>
      </c>
      <c r="D548" s="106" t="s">
        <v>81</v>
      </c>
      <c r="E548" s="17">
        <v>19</v>
      </c>
      <c r="F548" s="18">
        <v>51728</v>
      </c>
      <c r="G548" s="17">
        <v>54</v>
      </c>
      <c r="H548" s="18">
        <v>42337</v>
      </c>
      <c r="I548" s="17">
        <v>57</v>
      </c>
      <c r="J548" s="18">
        <v>35737</v>
      </c>
      <c r="K548" s="17">
        <v>4</v>
      </c>
      <c r="L548" s="18">
        <v>30725</v>
      </c>
      <c r="M548" s="17">
        <v>32</v>
      </c>
      <c r="N548" s="18">
        <v>28332</v>
      </c>
      <c r="P548" s="19"/>
      <c r="Q548" s="31"/>
      <c r="R548" s="18"/>
      <c r="T548" s="18"/>
      <c r="V548" s="30"/>
      <c r="X548" s="18"/>
      <c r="Z548" s="18"/>
      <c r="AB548" s="18"/>
    </row>
    <row r="549" spans="1:28" ht="12.75">
      <c r="A549" t="s">
        <v>1072</v>
      </c>
      <c r="B549" s="16" t="s">
        <v>1143</v>
      </c>
      <c r="C549" s="16"/>
      <c r="D549" s="106" t="s">
        <v>84</v>
      </c>
      <c r="E549" s="17"/>
      <c r="F549" s="18"/>
      <c r="G549" s="17"/>
      <c r="H549" s="18"/>
      <c r="I549" s="17"/>
      <c r="J549" s="18"/>
      <c r="K549" s="17"/>
      <c r="L549" s="18"/>
      <c r="M549" s="17"/>
      <c r="N549" s="18"/>
      <c r="O549">
        <v>439</v>
      </c>
      <c r="P549" s="19">
        <v>38822</v>
      </c>
      <c r="Q549" s="31"/>
      <c r="R549" s="18"/>
      <c r="T549" s="18"/>
      <c r="V549" s="30"/>
      <c r="X549" s="18"/>
      <c r="Z549" s="18"/>
      <c r="AB549" s="18"/>
    </row>
    <row r="550" spans="1:28" ht="12.75">
      <c r="A550" t="s">
        <v>1072</v>
      </c>
      <c r="B550" s="16" t="s">
        <v>1144</v>
      </c>
      <c r="C550" s="105" t="s">
        <v>1145</v>
      </c>
      <c r="D550" s="106" t="s">
        <v>84</v>
      </c>
      <c r="F550" s="18"/>
      <c r="H550" s="18"/>
      <c r="J550" s="18"/>
      <c r="L550" s="18"/>
      <c r="N550" s="18"/>
      <c r="O550">
        <v>91</v>
      </c>
      <c r="P550" s="19">
        <v>39218</v>
      </c>
      <c r="Q550" s="31"/>
      <c r="R550" s="18"/>
      <c r="T550" s="18"/>
      <c r="V550" s="30"/>
      <c r="X550" s="18"/>
      <c r="Z550" s="18"/>
      <c r="AB550" s="18"/>
    </row>
    <row r="551" spans="1:28" ht="12.75">
      <c r="A551" t="s">
        <v>1072</v>
      </c>
      <c r="B551" s="16" t="s">
        <v>1146</v>
      </c>
      <c r="C551" s="105" t="s">
        <v>1147</v>
      </c>
      <c r="D551" s="106" t="s">
        <v>84</v>
      </c>
      <c r="F551" s="18"/>
      <c r="H551" s="18"/>
      <c r="J551" s="18"/>
      <c r="L551" s="18"/>
      <c r="N551" s="18"/>
      <c r="O551">
        <v>115</v>
      </c>
      <c r="P551" s="19">
        <v>37096</v>
      </c>
      <c r="Q551" s="31"/>
      <c r="R551" s="18"/>
      <c r="T551" s="18"/>
      <c r="V551" s="30"/>
      <c r="X551" s="18"/>
      <c r="Z551" s="18"/>
      <c r="AB551" s="18"/>
    </row>
    <row r="552" spans="1:28" ht="12.75">
      <c r="A552" t="s">
        <v>1072</v>
      </c>
      <c r="B552" s="16" t="s">
        <v>1148</v>
      </c>
      <c r="C552" s="105" t="s">
        <v>1149</v>
      </c>
      <c r="D552" s="106" t="s">
        <v>84</v>
      </c>
      <c r="F552" s="18"/>
      <c r="H552" s="18"/>
      <c r="J552" s="18"/>
      <c r="L552" s="18"/>
      <c r="N552" s="18"/>
      <c r="O552">
        <v>88</v>
      </c>
      <c r="P552" s="18">
        <v>38777</v>
      </c>
      <c r="Q552" s="31"/>
      <c r="R552" s="18"/>
      <c r="T552" s="18"/>
      <c r="V552" s="30"/>
      <c r="X552" s="18"/>
      <c r="Z552" s="18"/>
      <c r="AB552" s="18"/>
    </row>
    <row r="553" spans="1:28" ht="12.75">
      <c r="A553" t="s">
        <v>1072</v>
      </c>
      <c r="B553" s="16" t="s">
        <v>1150</v>
      </c>
      <c r="C553" s="105" t="s">
        <v>1151</v>
      </c>
      <c r="D553" s="106" t="s">
        <v>84</v>
      </c>
      <c r="F553" s="18"/>
      <c r="H553" s="18"/>
      <c r="J553" s="18"/>
      <c r="L553" s="18"/>
      <c r="N553" s="18"/>
      <c r="O553">
        <v>294</v>
      </c>
      <c r="P553" s="18">
        <v>39068</v>
      </c>
      <c r="Q553" s="31"/>
      <c r="R553" s="18"/>
      <c r="T553" s="18"/>
      <c r="V553" s="30"/>
      <c r="X553" s="18"/>
      <c r="Z553" s="18"/>
      <c r="AB553" s="18"/>
    </row>
    <row r="554" spans="1:28" ht="12.75">
      <c r="A554" t="s">
        <v>1072</v>
      </c>
      <c r="B554" s="16" t="s">
        <v>1152</v>
      </c>
      <c r="C554" s="105" t="s">
        <v>1153</v>
      </c>
      <c r="D554" s="106" t="s">
        <v>84</v>
      </c>
      <c r="F554" s="18"/>
      <c r="H554" s="18"/>
      <c r="J554" s="18"/>
      <c r="L554" s="18"/>
      <c r="N554" s="18"/>
      <c r="O554">
        <v>87</v>
      </c>
      <c r="P554" s="18">
        <v>30665</v>
      </c>
      <c r="Q554" s="31"/>
      <c r="R554" s="18"/>
      <c r="T554" s="18"/>
      <c r="V554" s="30"/>
      <c r="X554" s="18"/>
      <c r="Z554" s="18"/>
      <c r="AB554" s="18"/>
    </row>
    <row r="555" spans="1:28" ht="12.75">
      <c r="A555" t="s">
        <v>1072</v>
      </c>
      <c r="B555" s="16" t="s">
        <v>1154</v>
      </c>
      <c r="C555" s="105" t="s">
        <v>1155</v>
      </c>
      <c r="D555" s="106" t="s">
        <v>84</v>
      </c>
      <c r="F555" s="18"/>
      <c r="H555" s="18"/>
      <c r="J555" s="18"/>
      <c r="L555" s="18"/>
      <c r="N555" s="18"/>
      <c r="O555">
        <v>119</v>
      </c>
      <c r="P555" s="18">
        <v>32856</v>
      </c>
      <c r="Q555" s="31"/>
      <c r="R555" s="18"/>
      <c r="T555" s="18"/>
      <c r="V555" s="30"/>
      <c r="X555" s="18"/>
      <c r="Z555" s="18"/>
      <c r="AB555" s="18"/>
    </row>
    <row r="556" spans="1:28" ht="12.75">
      <c r="A556" t="s">
        <v>1072</v>
      </c>
      <c r="B556" s="16" t="s">
        <v>1156</v>
      </c>
      <c r="C556" s="105" t="s">
        <v>1157</v>
      </c>
      <c r="D556" s="106" t="s">
        <v>84</v>
      </c>
      <c r="F556" s="18"/>
      <c r="H556" s="18"/>
      <c r="J556" s="18"/>
      <c r="L556" s="18"/>
      <c r="N556" s="18"/>
      <c r="O556">
        <v>62</v>
      </c>
      <c r="P556" s="18">
        <v>39251</v>
      </c>
      <c r="Q556" s="31"/>
      <c r="R556" s="18"/>
      <c r="T556" s="18"/>
      <c r="V556" s="30"/>
      <c r="X556" s="18"/>
      <c r="Z556" s="18"/>
      <c r="AB556" s="18"/>
    </row>
    <row r="557" spans="1:28" ht="12.75">
      <c r="A557" t="s">
        <v>1072</v>
      </c>
      <c r="B557" s="16" t="s">
        <v>1158</v>
      </c>
      <c r="C557" s="16"/>
      <c r="D557" s="106" t="s">
        <v>84</v>
      </c>
      <c r="F557" s="18"/>
      <c r="H557" s="18"/>
      <c r="J557" s="18"/>
      <c r="L557" s="18"/>
      <c r="N557" s="18"/>
      <c r="O557">
        <v>593</v>
      </c>
      <c r="P557" s="18">
        <v>45549</v>
      </c>
      <c r="Q557" s="31"/>
      <c r="R557" s="18"/>
      <c r="T557" s="18"/>
      <c r="V557" s="30"/>
      <c r="X557" s="18"/>
      <c r="Z557" s="18"/>
      <c r="AB557" s="18"/>
    </row>
    <row r="558" spans="1:28" ht="12.75">
      <c r="A558" t="s">
        <v>1072</v>
      </c>
      <c r="B558" s="16" t="s">
        <v>1159</v>
      </c>
      <c r="C558" s="105" t="s">
        <v>1160</v>
      </c>
      <c r="D558" s="106" t="s">
        <v>84</v>
      </c>
      <c r="F558" s="18"/>
      <c r="H558" s="18"/>
      <c r="J558" s="18"/>
      <c r="L558" s="18"/>
      <c r="N558" s="18"/>
      <c r="P558" s="18"/>
      <c r="Q558" s="31"/>
      <c r="R558" s="18"/>
      <c r="T558" s="18"/>
      <c r="V558" s="30"/>
      <c r="X558" s="18"/>
      <c r="Z558" s="18"/>
      <c r="AB558" s="18"/>
    </row>
    <row r="559" spans="1:28" ht="12.75">
      <c r="A559" t="s">
        <v>1072</v>
      </c>
      <c r="B559" s="16" t="s">
        <v>1161</v>
      </c>
      <c r="C559" s="105" t="s">
        <v>1162</v>
      </c>
      <c r="D559" s="106" t="s">
        <v>84</v>
      </c>
      <c r="F559" s="18"/>
      <c r="H559" s="18"/>
      <c r="J559" s="18"/>
      <c r="L559" s="18"/>
      <c r="N559" s="18"/>
      <c r="P559" s="18"/>
      <c r="Q559" s="31"/>
      <c r="R559" s="18"/>
      <c r="T559" s="18"/>
      <c r="V559" s="30"/>
      <c r="X559" s="18"/>
      <c r="Z559" s="18"/>
      <c r="AB559" s="18"/>
    </row>
    <row r="560" spans="1:28" ht="12.75">
      <c r="A560" t="s">
        <v>1072</v>
      </c>
      <c r="B560" s="16" t="s">
        <v>1163</v>
      </c>
      <c r="C560" s="105" t="s">
        <v>1164</v>
      </c>
      <c r="D560" s="106" t="s">
        <v>84</v>
      </c>
      <c r="F560" s="18"/>
      <c r="H560" s="18"/>
      <c r="J560" s="18"/>
      <c r="L560" s="18"/>
      <c r="N560" s="18"/>
      <c r="O560">
        <v>118</v>
      </c>
      <c r="P560" s="19">
        <v>33536</v>
      </c>
      <c r="Q560" s="31"/>
      <c r="R560" s="18"/>
      <c r="T560" s="18"/>
      <c r="V560" s="30"/>
      <c r="X560" s="18"/>
      <c r="Z560" s="18"/>
      <c r="AB560" s="18"/>
    </row>
    <row r="561" spans="1:28" ht="12.75">
      <c r="A561" t="s">
        <v>1072</v>
      </c>
      <c r="B561" s="16" t="s">
        <v>1165</v>
      </c>
      <c r="C561" s="105" t="s">
        <v>1166</v>
      </c>
      <c r="D561" s="106" t="s">
        <v>84</v>
      </c>
      <c r="F561" s="18"/>
      <c r="H561" s="18"/>
      <c r="J561" s="18"/>
      <c r="L561" s="18"/>
      <c r="N561" s="18"/>
      <c r="O561">
        <v>58</v>
      </c>
      <c r="P561" s="19">
        <v>28696</v>
      </c>
      <c r="Q561" s="31"/>
      <c r="R561" s="18"/>
      <c r="T561" s="18"/>
      <c r="V561" s="30"/>
      <c r="X561" s="18"/>
      <c r="Z561" s="18"/>
      <c r="AB561" s="18"/>
    </row>
    <row r="562" spans="1:28" ht="12.75">
      <c r="A562" t="s">
        <v>1072</v>
      </c>
      <c r="B562" s="16" t="s">
        <v>1167</v>
      </c>
      <c r="C562" s="105" t="s">
        <v>1168</v>
      </c>
      <c r="D562" s="106" t="s">
        <v>84</v>
      </c>
      <c r="F562" s="18"/>
      <c r="H562" s="18"/>
      <c r="J562" s="18"/>
      <c r="L562" s="18"/>
      <c r="N562" s="18"/>
      <c r="O562">
        <v>20</v>
      </c>
      <c r="P562" s="19">
        <v>32123</v>
      </c>
      <c r="Q562" s="31"/>
      <c r="R562" s="18"/>
      <c r="T562" s="18"/>
      <c r="V562" s="30"/>
      <c r="X562" s="18"/>
      <c r="Z562" s="18"/>
      <c r="AB562" s="18"/>
    </row>
    <row r="563" spans="1:28" ht="12.75">
      <c r="A563" t="s">
        <v>1072</v>
      </c>
      <c r="B563" s="16" t="s">
        <v>1169</v>
      </c>
      <c r="C563" s="105" t="s">
        <v>1170</v>
      </c>
      <c r="D563" s="106" t="s">
        <v>84</v>
      </c>
      <c r="F563" s="18"/>
      <c r="H563" s="18"/>
      <c r="J563" s="18"/>
      <c r="L563" s="18"/>
      <c r="N563" s="18"/>
      <c r="O563">
        <v>90</v>
      </c>
      <c r="P563" s="19">
        <v>36362</v>
      </c>
      <c r="Q563" s="31"/>
      <c r="R563" s="18"/>
      <c r="T563" s="18"/>
      <c r="V563" s="30"/>
      <c r="X563" s="18"/>
      <c r="Z563" s="18"/>
      <c r="AB563" s="18"/>
    </row>
    <row r="564" spans="1:28" ht="12.75">
      <c r="A564" t="s">
        <v>1072</v>
      </c>
      <c r="B564" s="16" t="s">
        <v>1171</v>
      </c>
      <c r="C564" s="105" t="s">
        <v>1172</v>
      </c>
      <c r="D564" s="106" t="s">
        <v>84</v>
      </c>
      <c r="F564" s="18"/>
      <c r="H564" s="18"/>
      <c r="J564" s="18"/>
      <c r="L564" s="18"/>
      <c r="N564" s="18"/>
      <c r="O564">
        <v>117</v>
      </c>
      <c r="P564" s="19">
        <v>35146</v>
      </c>
      <c r="Q564" s="31"/>
      <c r="R564" s="18"/>
      <c r="T564" s="18"/>
      <c r="V564" s="30"/>
      <c r="X564" s="18"/>
      <c r="Z564" s="18"/>
      <c r="AB564" s="18"/>
    </row>
    <row r="565" spans="1:28" ht="12.75">
      <c r="A565" t="s">
        <v>1072</v>
      </c>
      <c r="B565" s="16" t="s">
        <v>1173</v>
      </c>
      <c r="C565" s="105" t="s">
        <v>1174</v>
      </c>
      <c r="D565" s="106" t="s">
        <v>84</v>
      </c>
      <c r="F565" s="18"/>
      <c r="H565" s="18"/>
      <c r="J565" s="18"/>
      <c r="L565" s="18"/>
      <c r="N565" s="18"/>
      <c r="O565">
        <v>270</v>
      </c>
      <c r="P565" s="18">
        <v>38990</v>
      </c>
      <c r="Q565" s="31"/>
      <c r="R565" s="18"/>
      <c r="T565" s="18"/>
      <c r="V565" s="30"/>
      <c r="X565" s="18"/>
      <c r="Z565" s="18"/>
      <c r="AB565" s="18"/>
    </row>
    <row r="566" spans="1:28" ht="12.75">
      <c r="A566" t="s">
        <v>1072</v>
      </c>
      <c r="B566" s="16" t="s">
        <v>1175</v>
      </c>
      <c r="C566" s="105" t="s">
        <v>1176</v>
      </c>
      <c r="D566" s="106" t="s">
        <v>84</v>
      </c>
      <c r="F566" s="18"/>
      <c r="H566" s="18"/>
      <c r="J566" s="18"/>
      <c r="L566" s="18"/>
      <c r="N566" s="18"/>
      <c r="P566" s="19"/>
      <c r="Q566" s="31"/>
      <c r="R566" s="18"/>
      <c r="T566" s="18"/>
      <c r="V566" s="30"/>
      <c r="X566" s="18"/>
      <c r="Z566" s="18"/>
      <c r="AB566" s="18"/>
    </row>
    <row r="567" spans="1:28" ht="12.75">
      <c r="A567" t="s">
        <v>1072</v>
      </c>
      <c r="B567" s="16" t="s">
        <v>1177</v>
      </c>
      <c r="C567" s="105" t="s">
        <v>1178</v>
      </c>
      <c r="D567" s="106" t="s">
        <v>84</v>
      </c>
      <c r="F567" s="18"/>
      <c r="H567" s="18"/>
      <c r="J567" s="18"/>
      <c r="L567" s="18"/>
      <c r="N567" s="18"/>
      <c r="P567" s="19"/>
      <c r="Q567" s="31"/>
      <c r="R567" s="18"/>
      <c r="T567" s="18"/>
      <c r="V567" s="30"/>
      <c r="X567" s="18"/>
      <c r="Z567" s="18"/>
      <c r="AB567" s="18"/>
    </row>
    <row r="568" spans="1:28" ht="12.75">
      <c r="A568" t="s">
        <v>1072</v>
      </c>
      <c r="B568" s="16" t="s">
        <v>1179</v>
      </c>
      <c r="C568" s="105" t="s">
        <v>1180</v>
      </c>
      <c r="D568" s="106" t="s">
        <v>84</v>
      </c>
      <c r="F568" s="18"/>
      <c r="H568" s="18"/>
      <c r="J568" s="18"/>
      <c r="L568" s="18"/>
      <c r="N568" s="18"/>
      <c r="O568">
        <v>257</v>
      </c>
      <c r="P568" s="19">
        <v>40238</v>
      </c>
      <c r="Q568" s="31"/>
      <c r="R568" s="18"/>
      <c r="T568" s="18"/>
      <c r="V568" s="30"/>
      <c r="X568" s="18"/>
      <c r="Z568" s="18"/>
      <c r="AB568" s="18"/>
    </row>
    <row r="569" spans="1:28" ht="12.75">
      <c r="A569" t="s">
        <v>1072</v>
      </c>
      <c r="B569" s="16" t="s">
        <v>1181</v>
      </c>
      <c r="C569" s="105" t="s">
        <v>1182</v>
      </c>
      <c r="D569" s="106" t="s">
        <v>84</v>
      </c>
      <c r="F569" s="18"/>
      <c r="H569" s="18"/>
      <c r="J569" s="18"/>
      <c r="L569" s="18"/>
      <c r="N569" s="18"/>
      <c r="O569">
        <v>26</v>
      </c>
      <c r="P569" s="19">
        <v>33663</v>
      </c>
      <c r="Q569" s="31"/>
      <c r="R569" s="18"/>
      <c r="T569" s="18"/>
      <c r="V569" s="30"/>
      <c r="X569" s="18"/>
      <c r="Z569" s="18"/>
      <c r="AB569" s="18"/>
    </row>
    <row r="570" spans="1:28" ht="12.75">
      <c r="A570" t="s">
        <v>1072</v>
      </c>
      <c r="B570" s="16" t="s">
        <v>1183</v>
      </c>
      <c r="C570" s="105" t="s">
        <v>1184</v>
      </c>
      <c r="D570" s="106" t="s">
        <v>84</v>
      </c>
      <c r="F570" s="18"/>
      <c r="H570" s="18"/>
      <c r="J570" s="18"/>
      <c r="L570" s="18"/>
      <c r="N570" s="18"/>
      <c r="O570">
        <v>46</v>
      </c>
      <c r="P570" s="19">
        <v>37587</v>
      </c>
      <c r="Q570" s="31"/>
      <c r="R570" s="18"/>
      <c r="T570" s="18"/>
      <c r="V570" s="30"/>
      <c r="X570" s="18"/>
      <c r="Z570" s="18"/>
      <c r="AB570" s="18"/>
    </row>
    <row r="571" spans="1:28" ht="12.75">
      <c r="A571" t="s">
        <v>1072</v>
      </c>
      <c r="B571" s="16" t="s">
        <v>1185</v>
      </c>
      <c r="C571" s="105" t="s">
        <v>1186</v>
      </c>
      <c r="D571" s="106" t="s">
        <v>84</v>
      </c>
      <c r="F571" s="18"/>
      <c r="H571" s="18"/>
      <c r="J571" s="18"/>
      <c r="L571" s="18"/>
      <c r="N571" s="18"/>
      <c r="O571">
        <v>74</v>
      </c>
      <c r="P571" s="19">
        <v>37194</v>
      </c>
      <c r="Q571" s="31"/>
      <c r="R571" s="18"/>
      <c r="T571" s="18"/>
      <c r="V571" s="30"/>
      <c r="X571" s="18"/>
      <c r="Z571" s="18"/>
      <c r="AB571" s="18"/>
    </row>
    <row r="572" spans="1:28" ht="12.75">
      <c r="A572" t="s">
        <v>1072</v>
      </c>
      <c r="B572" s="16" t="s">
        <v>1187</v>
      </c>
      <c r="C572" s="105" t="s">
        <v>1188</v>
      </c>
      <c r="D572" s="106" t="s">
        <v>84</v>
      </c>
      <c r="F572" s="18"/>
      <c r="H572" s="18"/>
      <c r="J572" s="18"/>
      <c r="L572" s="18"/>
      <c r="N572" s="18"/>
      <c r="O572">
        <v>70</v>
      </c>
      <c r="P572" s="19">
        <v>29737</v>
      </c>
      <c r="Q572" s="31"/>
      <c r="R572" s="18"/>
      <c r="T572" s="18"/>
      <c r="V572" s="30"/>
      <c r="X572" s="18"/>
      <c r="Z572" s="18"/>
      <c r="AB572" s="18"/>
    </row>
    <row r="573" spans="1:28" ht="12.75">
      <c r="A573" t="s">
        <v>1072</v>
      </c>
      <c r="B573" s="16" t="s">
        <v>1189</v>
      </c>
      <c r="C573" s="105" t="s">
        <v>1190</v>
      </c>
      <c r="D573" s="106" t="s">
        <v>84</v>
      </c>
      <c r="F573" s="18"/>
      <c r="H573" s="18"/>
      <c r="J573" s="18"/>
      <c r="L573" s="18"/>
      <c r="N573" s="18"/>
      <c r="O573">
        <v>450</v>
      </c>
      <c r="P573" s="19">
        <v>36147</v>
      </c>
      <c r="Q573" s="31"/>
      <c r="R573" s="18"/>
      <c r="T573" s="18"/>
      <c r="V573" s="30"/>
      <c r="X573" s="18"/>
      <c r="Z573" s="18"/>
      <c r="AB573" s="18"/>
    </row>
    <row r="574" spans="1:28" ht="12.75">
      <c r="A574" t="s">
        <v>1072</v>
      </c>
      <c r="B574" s="16" t="s">
        <v>1191</v>
      </c>
      <c r="C574" s="105" t="s">
        <v>1192</v>
      </c>
      <c r="D574" s="106" t="s">
        <v>84</v>
      </c>
      <c r="F574" s="18"/>
      <c r="H574" s="18"/>
      <c r="J574" s="18"/>
      <c r="L574" s="18"/>
      <c r="N574" s="18"/>
      <c r="O574">
        <v>68</v>
      </c>
      <c r="P574" s="19">
        <v>32779</v>
      </c>
      <c r="Q574" s="31"/>
      <c r="R574" s="18"/>
      <c r="T574" s="18"/>
      <c r="V574" s="30"/>
      <c r="X574" s="18"/>
      <c r="Z574" s="18"/>
      <c r="AB574" s="18"/>
    </row>
    <row r="575" spans="1:28" ht="12.75">
      <c r="A575" t="s">
        <v>1072</v>
      </c>
      <c r="B575" s="16" t="s">
        <v>1193</v>
      </c>
      <c r="C575" s="105" t="s">
        <v>1194</v>
      </c>
      <c r="D575" s="106" t="s">
        <v>84</v>
      </c>
      <c r="F575" s="18"/>
      <c r="H575" s="18"/>
      <c r="J575" s="18"/>
      <c r="L575" s="18"/>
      <c r="N575" s="18"/>
      <c r="O575">
        <v>135</v>
      </c>
      <c r="P575" s="18">
        <v>34017</v>
      </c>
      <c r="Q575" s="31"/>
      <c r="R575" s="18"/>
      <c r="T575" s="18"/>
      <c r="V575" s="30"/>
      <c r="X575" s="18"/>
      <c r="Z575" s="18"/>
      <c r="AB575" s="18"/>
    </row>
    <row r="576" spans="1:28" ht="12.75">
      <c r="A576" t="s">
        <v>1072</v>
      </c>
      <c r="B576" s="16" t="s">
        <v>1195</v>
      </c>
      <c r="D576" s="106" t="s">
        <v>84</v>
      </c>
      <c r="F576" s="18"/>
      <c r="H576" s="18"/>
      <c r="J576" s="18"/>
      <c r="L576" s="18"/>
      <c r="N576" s="18"/>
      <c r="O576">
        <v>45</v>
      </c>
      <c r="P576" s="18">
        <v>27390</v>
      </c>
      <c r="Q576" s="31"/>
      <c r="R576" s="18"/>
      <c r="T576" s="18"/>
      <c r="V576" s="30"/>
      <c r="X576" s="18"/>
      <c r="Z576" s="18"/>
      <c r="AB576" s="18"/>
    </row>
    <row r="577" spans="1:28" ht="12.75">
      <c r="A577" t="s">
        <v>1072</v>
      </c>
      <c r="B577" s="16" t="s">
        <v>1196</v>
      </c>
      <c r="C577" s="105" t="s">
        <v>1197</v>
      </c>
      <c r="D577" s="106" t="s">
        <v>84</v>
      </c>
      <c r="F577" s="18"/>
      <c r="H577" s="18"/>
      <c r="J577" s="18"/>
      <c r="L577" s="18"/>
      <c r="N577" s="18"/>
      <c r="O577">
        <v>38</v>
      </c>
      <c r="P577" s="18">
        <v>29092</v>
      </c>
      <c r="Q577" s="31"/>
      <c r="R577" s="18"/>
      <c r="T577" s="18"/>
      <c r="V577" s="30"/>
      <c r="X577" s="18"/>
      <c r="Z577" s="18"/>
      <c r="AB577" s="18"/>
    </row>
    <row r="578" spans="1:28" ht="12.75">
      <c r="A578" t="s">
        <v>1072</v>
      </c>
      <c r="B578" s="16" t="s">
        <v>1198</v>
      </c>
      <c r="C578" s="105" t="s">
        <v>1199</v>
      </c>
      <c r="D578" s="106" t="s">
        <v>84</v>
      </c>
      <c r="F578" s="18"/>
      <c r="H578" s="18"/>
      <c r="J578" s="18"/>
      <c r="L578" s="18"/>
      <c r="N578" s="18"/>
      <c r="O578">
        <v>57</v>
      </c>
      <c r="P578" s="18">
        <v>28739</v>
      </c>
      <c r="Q578" s="31"/>
      <c r="R578" s="18"/>
      <c r="T578" s="18"/>
      <c r="V578" s="30"/>
      <c r="X578" s="18"/>
      <c r="Z578" s="18"/>
      <c r="AB578" s="18"/>
    </row>
    <row r="579" spans="1:28" ht="12.75">
      <c r="A579" t="s">
        <v>1072</v>
      </c>
      <c r="B579" s="16" t="s">
        <v>1200</v>
      </c>
      <c r="C579" s="105" t="s">
        <v>1201</v>
      </c>
      <c r="D579" s="106" t="s">
        <v>84</v>
      </c>
      <c r="F579" s="18"/>
      <c r="H579" s="18"/>
      <c r="J579" s="18"/>
      <c r="L579" s="18"/>
      <c r="N579" s="18"/>
      <c r="O579">
        <v>143</v>
      </c>
      <c r="P579" s="18">
        <v>37947</v>
      </c>
      <c r="Q579" s="31"/>
      <c r="R579" s="18"/>
      <c r="T579" s="18"/>
      <c r="V579" s="30"/>
      <c r="X579" s="18"/>
      <c r="Z579" s="18"/>
      <c r="AB579" s="18"/>
    </row>
    <row r="580" spans="1:28" ht="12.75">
      <c r="A580" t="s">
        <v>1072</v>
      </c>
      <c r="B580" s="16" t="s">
        <v>1202</v>
      </c>
      <c r="C580" s="105" t="s">
        <v>1203</v>
      </c>
      <c r="D580" s="106" t="s">
        <v>84</v>
      </c>
      <c r="F580" s="18"/>
      <c r="H580" s="18"/>
      <c r="J580" s="18"/>
      <c r="L580" s="18"/>
      <c r="N580" s="18"/>
      <c r="O580">
        <v>155</v>
      </c>
      <c r="P580" s="18">
        <v>39767</v>
      </c>
      <c r="Q580" s="31"/>
      <c r="R580" s="18"/>
      <c r="T580" s="18"/>
      <c r="V580" s="30"/>
      <c r="X580" s="18"/>
      <c r="Z580" s="18"/>
      <c r="AB580" s="18"/>
    </row>
    <row r="581" spans="1:28" ht="12.75">
      <c r="A581" t="s">
        <v>1072</v>
      </c>
      <c r="B581" s="16" t="s">
        <v>1204</v>
      </c>
      <c r="C581" s="105" t="s">
        <v>1205</v>
      </c>
      <c r="D581" s="106" t="s">
        <v>84</v>
      </c>
      <c r="F581" s="18"/>
      <c r="H581" s="18"/>
      <c r="J581" s="18"/>
      <c r="L581" s="18"/>
      <c r="N581" s="18"/>
      <c r="O581">
        <v>158</v>
      </c>
      <c r="P581" s="18">
        <v>39594</v>
      </c>
      <c r="Q581" s="31"/>
      <c r="R581" s="18"/>
      <c r="T581" s="18"/>
      <c r="V581" s="30"/>
      <c r="X581" s="18"/>
      <c r="Z581" s="18"/>
      <c r="AB581" s="18"/>
    </row>
    <row r="582" spans="1:28" ht="12.75">
      <c r="A582" t="s">
        <v>1072</v>
      </c>
      <c r="B582" s="16" t="s">
        <v>1206</v>
      </c>
      <c r="C582" s="105" t="s">
        <v>1207</v>
      </c>
      <c r="D582" s="106" t="s">
        <v>84</v>
      </c>
      <c r="F582" s="18"/>
      <c r="H582" s="18"/>
      <c r="J582" s="18"/>
      <c r="L582" s="18"/>
      <c r="N582" s="18"/>
      <c r="O582">
        <v>87</v>
      </c>
      <c r="P582" s="3">
        <v>37697</v>
      </c>
      <c r="Q582" s="31"/>
      <c r="R582" s="18"/>
      <c r="T582" s="18"/>
      <c r="V582" s="30"/>
      <c r="X582" s="18"/>
      <c r="Z582" s="18"/>
      <c r="AB582" s="18"/>
    </row>
    <row r="583" spans="1:28" ht="12.75">
      <c r="A583" t="s">
        <v>1072</v>
      </c>
      <c r="B583" s="16" t="s">
        <v>1208</v>
      </c>
      <c r="C583" s="105" t="s">
        <v>1209</v>
      </c>
      <c r="D583" s="106" t="s">
        <v>84</v>
      </c>
      <c r="F583" s="18"/>
      <c r="H583" s="18"/>
      <c r="J583" s="18"/>
      <c r="L583" s="18"/>
      <c r="N583" s="18"/>
      <c r="P583" s="3"/>
      <c r="Q583" s="31"/>
      <c r="R583" s="18"/>
      <c r="T583" s="18"/>
      <c r="V583" s="30"/>
      <c r="X583" s="18"/>
      <c r="Z583" s="18"/>
      <c r="AB583" s="18"/>
    </row>
    <row r="584" spans="1:28" ht="12.75">
      <c r="A584" t="s">
        <v>1072</v>
      </c>
      <c r="B584" s="16" t="s">
        <v>1210</v>
      </c>
      <c r="C584" s="105" t="s">
        <v>1211</v>
      </c>
      <c r="D584" s="106" t="s">
        <v>84</v>
      </c>
      <c r="F584" s="18"/>
      <c r="H584" s="18"/>
      <c r="J584" s="18"/>
      <c r="L584" s="18"/>
      <c r="N584" s="18"/>
      <c r="O584">
        <v>79</v>
      </c>
      <c r="P584" s="3">
        <v>33129</v>
      </c>
      <c r="Q584" s="31"/>
      <c r="R584" s="18"/>
      <c r="T584" s="18"/>
      <c r="V584" s="30"/>
      <c r="X584" s="18"/>
      <c r="Z584" s="18"/>
      <c r="AB584" s="18"/>
    </row>
    <row r="585" spans="1:28" ht="12.75">
      <c r="A585" t="s">
        <v>1072</v>
      </c>
      <c r="B585" s="16" t="s">
        <v>1212</v>
      </c>
      <c r="C585" s="105" t="s">
        <v>1213</v>
      </c>
      <c r="D585" s="106" t="s">
        <v>84</v>
      </c>
      <c r="F585" s="18"/>
      <c r="H585" s="18"/>
      <c r="J585" s="18"/>
      <c r="L585" s="18"/>
      <c r="N585" s="18"/>
      <c r="O585">
        <v>86</v>
      </c>
      <c r="P585" s="3">
        <v>30681</v>
      </c>
      <c r="Q585" s="31"/>
      <c r="R585" s="18"/>
      <c r="T585" s="18"/>
      <c r="V585" s="30"/>
      <c r="X585" s="18"/>
      <c r="Z585" s="18"/>
      <c r="AB585" s="18"/>
    </row>
    <row r="586" spans="1:28" ht="12.75">
      <c r="A586" t="s">
        <v>1072</v>
      </c>
      <c r="B586" s="16" t="s">
        <v>1214</v>
      </c>
      <c r="C586" s="105" t="s">
        <v>1215</v>
      </c>
      <c r="D586" s="106" t="s">
        <v>84</v>
      </c>
      <c r="F586" s="18"/>
      <c r="H586" s="18"/>
      <c r="J586" s="18"/>
      <c r="L586" s="18"/>
      <c r="N586" s="18"/>
      <c r="O586">
        <v>304</v>
      </c>
      <c r="P586" s="3">
        <v>39561</v>
      </c>
      <c r="Q586" s="31"/>
      <c r="R586" s="18"/>
      <c r="T586" s="18"/>
      <c r="V586" s="30"/>
      <c r="X586" s="18"/>
      <c r="Z586" s="18"/>
      <c r="AB586" s="18"/>
    </row>
    <row r="587" spans="1:28" ht="12.75">
      <c r="A587" t="s">
        <v>1072</v>
      </c>
      <c r="B587" s="16" t="s">
        <v>1216</v>
      </c>
      <c r="C587" s="105" t="s">
        <v>1217</v>
      </c>
      <c r="D587" s="106" t="s">
        <v>84</v>
      </c>
      <c r="F587" s="18"/>
      <c r="H587" s="18"/>
      <c r="J587" s="18"/>
      <c r="L587" s="18"/>
      <c r="N587" s="18"/>
      <c r="P587" s="3"/>
      <c r="Q587" s="31"/>
      <c r="R587" s="18"/>
      <c r="T587" s="18"/>
      <c r="V587" s="30"/>
      <c r="X587" s="18"/>
      <c r="Z587" s="18"/>
      <c r="AB587" s="18"/>
    </row>
    <row r="588" spans="1:28" ht="12.75">
      <c r="A588" t="s">
        <v>1072</v>
      </c>
      <c r="B588" s="16" t="s">
        <v>1218</v>
      </c>
      <c r="C588" s="105" t="s">
        <v>1219</v>
      </c>
      <c r="D588" s="106" t="s">
        <v>84</v>
      </c>
      <c r="F588" s="18"/>
      <c r="H588" s="18"/>
      <c r="J588" s="18"/>
      <c r="L588" s="18"/>
      <c r="N588" s="18"/>
      <c r="O588">
        <v>45</v>
      </c>
      <c r="P588" s="3">
        <v>36512</v>
      </c>
      <c r="Q588" s="31"/>
      <c r="R588" s="18"/>
      <c r="T588" s="18"/>
      <c r="V588" s="30"/>
      <c r="X588" s="18"/>
      <c r="Z588" s="18"/>
      <c r="AB588" s="18"/>
    </row>
    <row r="589" spans="1:28" ht="12.75">
      <c r="A589" t="s">
        <v>1072</v>
      </c>
      <c r="B589" s="16" t="s">
        <v>1220</v>
      </c>
      <c r="C589" s="105" t="s">
        <v>1221</v>
      </c>
      <c r="D589" s="106" t="s">
        <v>84</v>
      </c>
      <c r="F589" s="18"/>
      <c r="H589" s="18"/>
      <c r="J589" s="18"/>
      <c r="L589" s="18"/>
      <c r="N589" s="18"/>
      <c r="O589">
        <v>128</v>
      </c>
      <c r="P589" s="3">
        <v>34561</v>
      </c>
      <c r="Q589" s="31"/>
      <c r="R589" s="18"/>
      <c r="T589" s="18"/>
      <c r="V589" s="30"/>
      <c r="X589" s="18"/>
      <c r="Z589" s="18"/>
      <c r="AB589" s="18"/>
    </row>
    <row r="590" spans="1:28" ht="12.75">
      <c r="A590" t="s">
        <v>1072</v>
      </c>
      <c r="B590" s="16" t="s">
        <v>1222</v>
      </c>
      <c r="C590" s="105" t="s">
        <v>1223</v>
      </c>
      <c r="D590" s="106" t="s">
        <v>84</v>
      </c>
      <c r="F590" s="18"/>
      <c r="H590" s="18"/>
      <c r="J590" s="18"/>
      <c r="L590" s="18"/>
      <c r="N590" s="18"/>
      <c r="P590" s="3"/>
      <c r="Q590" s="31"/>
      <c r="R590" s="18"/>
      <c r="T590" s="18"/>
      <c r="V590" s="30"/>
      <c r="X590" s="18"/>
      <c r="Z590" s="18"/>
      <c r="AB590" s="18"/>
    </row>
    <row r="591" spans="1:28" ht="12.75">
      <c r="A591" t="s">
        <v>1072</v>
      </c>
      <c r="B591" s="16" t="s">
        <v>1224</v>
      </c>
      <c r="C591" s="105" t="s">
        <v>1225</v>
      </c>
      <c r="D591" s="106" t="s">
        <v>84</v>
      </c>
      <c r="F591" s="18"/>
      <c r="H591" s="18"/>
      <c r="J591" s="18"/>
      <c r="L591" s="18"/>
      <c r="N591" s="18"/>
      <c r="O591">
        <v>54</v>
      </c>
      <c r="P591" s="3">
        <v>34173</v>
      </c>
      <c r="Q591" s="31"/>
      <c r="R591" s="18"/>
      <c r="T591" s="18"/>
      <c r="V591" s="30"/>
      <c r="X591" s="18"/>
      <c r="Z591" s="18"/>
      <c r="AB591" s="18"/>
    </row>
    <row r="592" spans="1:28" ht="12.75">
      <c r="A592" t="s">
        <v>1072</v>
      </c>
      <c r="B592" s="16" t="s">
        <v>1226</v>
      </c>
      <c r="C592" s="105" t="s">
        <v>1227</v>
      </c>
      <c r="D592" s="106" t="s">
        <v>84</v>
      </c>
      <c r="F592" s="18"/>
      <c r="H592" s="18"/>
      <c r="J592" s="18"/>
      <c r="L592" s="18"/>
      <c r="N592" s="18"/>
      <c r="O592">
        <v>78</v>
      </c>
      <c r="P592" s="3">
        <v>30344</v>
      </c>
      <c r="Q592" s="31"/>
      <c r="R592" s="18"/>
      <c r="T592" s="18"/>
      <c r="V592" s="30"/>
      <c r="X592" s="18"/>
      <c r="Z592" s="18"/>
      <c r="AB592" s="18"/>
    </row>
    <row r="593" spans="1:28" ht="12.75">
      <c r="A593" t="s">
        <v>1072</v>
      </c>
      <c r="B593" s="16" t="s">
        <v>1228</v>
      </c>
      <c r="C593" s="105" t="s">
        <v>1229</v>
      </c>
      <c r="D593" s="106" t="s">
        <v>84</v>
      </c>
      <c r="F593" s="18"/>
      <c r="H593" s="18"/>
      <c r="J593" s="18"/>
      <c r="L593" s="18"/>
      <c r="N593" s="18"/>
      <c r="O593">
        <v>25</v>
      </c>
      <c r="P593" s="3">
        <v>25588</v>
      </c>
      <c r="Q593" s="31"/>
      <c r="R593" s="18"/>
      <c r="T593" s="18"/>
      <c r="V593" s="30"/>
      <c r="X593" s="18"/>
      <c r="Z593" s="18"/>
      <c r="AB593" s="18"/>
    </row>
    <row r="594" spans="1:28" ht="12.75">
      <c r="A594" t="s">
        <v>1072</v>
      </c>
      <c r="B594" s="16" t="s">
        <v>1230</v>
      </c>
      <c r="C594" s="105" t="s">
        <v>1231</v>
      </c>
      <c r="D594" s="106" t="s">
        <v>84</v>
      </c>
      <c r="F594" s="18"/>
      <c r="H594" s="18"/>
      <c r="J594" s="18"/>
      <c r="L594" s="18"/>
      <c r="N594" s="18"/>
      <c r="P594" s="3"/>
      <c r="Q594" s="31"/>
      <c r="R594" s="18"/>
      <c r="T594" s="18"/>
      <c r="V594" s="30"/>
      <c r="X594" s="18"/>
      <c r="Z594" s="18"/>
      <c r="AB594" s="18"/>
    </row>
    <row r="595" spans="1:28" ht="12.75">
      <c r="A595" t="s">
        <v>1072</v>
      </c>
      <c r="B595" s="16" t="s">
        <v>1232</v>
      </c>
      <c r="C595" s="105" t="s">
        <v>1233</v>
      </c>
      <c r="D595" s="106" t="s">
        <v>84</v>
      </c>
      <c r="F595" s="18"/>
      <c r="H595" s="18"/>
      <c r="J595" s="18"/>
      <c r="L595" s="18"/>
      <c r="N595" s="18"/>
      <c r="P595" s="3"/>
      <c r="Q595" s="31"/>
      <c r="R595" s="18"/>
      <c r="T595" s="18"/>
      <c r="V595" s="30"/>
      <c r="X595" s="18"/>
      <c r="Z595" s="18"/>
      <c r="AB595" s="18"/>
    </row>
    <row r="596" spans="1:28" ht="12.75">
      <c r="A596" t="s">
        <v>1072</v>
      </c>
      <c r="B596" s="16" t="s">
        <v>1234</v>
      </c>
      <c r="C596" s="105" t="s">
        <v>1235</v>
      </c>
      <c r="D596" s="106" t="s">
        <v>84</v>
      </c>
      <c r="F596" s="18"/>
      <c r="H596" s="18"/>
      <c r="J596" s="18"/>
      <c r="L596" s="18"/>
      <c r="N596" s="18"/>
      <c r="O596">
        <v>411</v>
      </c>
      <c r="P596" s="3">
        <v>36554</v>
      </c>
      <c r="Q596" s="31"/>
      <c r="R596" s="18"/>
      <c r="T596" s="18"/>
      <c r="V596" s="30"/>
      <c r="X596" s="18"/>
      <c r="Z596" s="18"/>
      <c r="AB596" s="18"/>
    </row>
    <row r="597" spans="1:28" ht="12.75">
      <c r="A597" t="s">
        <v>1072</v>
      </c>
      <c r="B597" s="16" t="s">
        <v>1236</v>
      </c>
      <c r="C597" s="105" t="s">
        <v>1237</v>
      </c>
      <c r="D597" s="106" t="s">
        <v>84</v>
      </c>
      <c r="F597" s="18"/>
      <c r="H597" s="18"/>
      <c r="J597" s="18"/>
      <c r="L597" s="18"/>
      <c r="N597" s="18"/>
      <c r="O597">
        <v>213</v>
      </c>
      <c r="P597" s="3">
        <v>32038</v>
      </c>
      <c r="Q597" s="31"/>
      <c r="R597" s="18"/>
      <c r="T597" s="18"/>
      <c r="V597" s="30"/>
      <c r="X597" s="18"/>
      <c r="Z597" s="18"/>
      <c r="AB597" s="18"/>
    </row>
    <row r="598" spans="1:28" ht="12.75">
      <c r="A598" t="s">
        <v>1072</v>
      </c>
      <c r="B598" s="16" t="s">
        <v>1238</v>
      </c>
      <c r="C598" s="105" t="s">
        <v>1239</v>
      </c>
      <c r="D598" s="106" t="s">
        <v>84</v>
      </c>
      <c r="F598" s="18"/>
      <c r="H598" s="18"/>
      <c r="J598" s="18"/>
      <c r="L598" s="18"/>
      <c r="N598" s="18"/>
      <c r="O598">
        <v>54</v>
      </c>
      <c r="P598" s="3">
        <v>33002</v>
      </c>
      <c r="Q598" s="31"/>
      <c r="R598" s="18"/>
      <c r="T598" s="18"/>
      <c r="V598" s="30"/>
      <c r="X598" s="18"/>
      <c r="Z598" s="18"/>
      <c r="AB598" s="18"/>
    </row>
    <row r="599" spans="1:28" ht="12.75">
      <c r="A599" t="s">
        <v>1072</v>
      </c>
      <c r="B599" s="16" t="s">
        <v>1240</v>
      </c>
      <c r="C599" s="105" t="s">
        <v>1241</v>
      </c>
      <c r="D599" s="106" t="s">
        <v>84</v>
      </c>
      <c r="F599" s="18"/>
      <c r="H599" s="18"/>
      <c r="J599" s="18"/>
      <c r="L599" s="18"/>
      <c r="N599" s="18"/>
      <c r="O599">
        <v>72</v>
      </c>
      <c r="P599" s="3">
        <v>37508</v>
      </c>
      <c r="Q599" s="31"/>
      <c r="R599" s="18"/>
      <c r="T599" s="18"/>
      <c r="V599" s="30"/>
      <c r="X599" s="18"/>
      <c r="Z599" s="18"/>
      <c r="AB599" s="18"/>
    </row>
    <row r="600" spans="1:28" ht="12.75">
      <c r="A600" t="s">
        <v>1072</v>
      </c>
      <c r="B600" s="16" t="s">
        <v>1242</v>
      </c>
      <c r="C600" s="105" t="s">
        <v>1243</v>
      </c>
      <c r="D600" s="106" t="s">
        <v>84</v>
      </c>
      <c r="F600" s="18"/>
      <c r="H600" s="18"/>
      <c r="J600" s="18"/>
      <c r="L600" s="18"/>
      <c r="N600" s="18"/>
      <c r="P600" s="3"/>
      <c r="Q600" s="31"/>
      <c r="R600" s="18"/>
      <c r="S600" s="16"/>
      <c r="T600" s="18"/>
      <c r="V600" s="30"/>
      <c r="X600" s="18"/>
      <c r="Z600" s="18"/>
      <c r="AB600" s="18"/>
    </row>
    <row r="601" spans="1:28" ht="12.75">
      <c r="A601" t="s">
        <v>1072</v>
      </c>
      <c r="B601" s="16" t="s">
        <v>1244</v>
      </c>
      <c r="C601" s="16"/>
      <c r="D601" s="106" t="s">
        <v>84</v>
      </c>
      <c r="F601" s="18"/>
      <c r="H601" s="18"/>
      <c r="J601" s="18"/>
      <c r="L601" s="18"/>
      <c r="N601" s="18"/>
      <c r="O601">
        <v>434</v>
      </c>
      <c r="P601" s="3">
        <v>40665</v>
      </c>
      <c r="Q601" s="31"/>
      <c r="R601" s="18"/>
      <c r="S601" s="16"/>
      <c r="T601" s="18"/>
      <c r="V601" s="30"/>
      <c r="X601" s="18"/>
      <c r="Z601" s="18"/>
      <c r="AB601" s="18"/>
    </row>
    <row r="602" spans="1:28" ht="12.75">
      <c r="A602" t="s">
        <v>1072</v>
      </c>
      <c r="B602" s="16" t="s">
        <v>1245</v>
      </c>
      <c r="C602" s="105" t="s">
        <v>1246</v>
      </c>
      <c r="D602" s="106" t="s">
        <v>84</v>
      </c>
      <c r="F602" s="18"/>
      <c r="H602" s="18"/>
      <c r="J602" s="18"/>
      <c r="L602" s="18"/>
      <c r="N602" s="18"/>
      <c r="P602" s="3"/>
      <c r="Q602" s="31"/>
      <c r="R602" s="18"/>
      <c r="S602" s="16"/>
      <c r="T602" s="18"/>
      <c r="V602" s="30"/>
      <c r="X602" s="18"/>
      <c r="Z602" s="18"/>
      <c r="AB602" s="18"/>
    </row>
    <row r="603" spans="1:28" ht="12.75">
      <c r="A603" t="s">
        <v>1072</v>
      </c>
      <c r="B603" s="16" t="s">
        <v>1247</v>
      </c>
      <c r="C603" s="105" t="s">
        <v>1248</v>
      </c>
      <c r="D603" s="106" t="s">
        <v>84</v>
      </c>
      <c r="F603" s="18"/>
      <c r="H603" s="18"/>
      <c r="J603" s="18"/>
      <c r="L603" s="18"/>
      <c r="N603" s="18"/>
      <c r="O603">
        <v>83</v>
      </c>
      <c r="P603" s="3">
        <v>36559</v>
      </c>
      <c r="Q603" s="31"/>
      <c r="R603" s="18"/>
      <c r="S603" s="16"/>
      <c r="T603" s="18"/>
      <c r="V603" s="30"/>
      <c r="X603" s="18"/>
      <c r="Z603" s="18"/>
      <c r="AB603" s="18"/>
    </row>
    <row r="604" spans="1:28" ht="12.75">
      <c r="A604" t="s">
        <v>1072</v>
      </c>
      <c r="B604" s="16" t="s">
        <v>1249</v>
      </c>
      <c r="C604" s="105" t="s">
        <v>1250</v>
      </c>
      <c r="D604" s="106" t="s">
        <v>84</v>
      </c>
      <c r="F604" s="18"/>
      <c r="H604" s="18"/>
      <c r="J604" s="18"/>
      <c r="L604" s="18"/>
      <c r="N604" s="18"/>
      <c r="O604">
        <v>70</v>
      </c>
      <c r="P604" s="3">
        <v>39372</v>
      </c>
      <c r="Q604" s="31"/>
      <c r="R604" s="18"/>
      <c r="S604" s="16"/>
      <c r="T604" s="18"/>
      <c r="V604" s="30"/>
      <c r="X604" s="18"/>
      <c r="Z604" s="18"/>
      <c r="AB604" s="18"/>
    </row>
    <row r="605" spans="1:28" ht="12.75">
      <c r="A605" t="s">
        <v>1072</v>
      </c>
      <c r="B605" s="16" t="s">
        <v>1251</v>
      </c>
      <c r="C605" s="105" t="s">
        <v>1252</v>
      </c>
      <c r="D605" s="106" t="s">
        <v>84</v>
      </c>
      <c r="F605" s="18"/>
      <c r="H605" s="18"/>
      <c r="J605" s="18"/>
      <c r="L605" s="18"/>
      <c r="N605" s="18"/>
      <c r="O605">
        <v>118</v>
      </c>
      <c r="P605" s="3">
        <v>38481</v>
      </c>
      <c r="Q605" s="31"/>
      <c r="R605" s="18"/>
      <c r="S605" s="16"/>
      <c r="T605" s="18"/>
      <c r="V605" s="30"/>
      <c r="X605" s="18"/>
      <c r="Z605" s="18"/>
      <c r="AB605" s="18"/>
    </row>
    <row r="606" spans="1:28" ht="12.75">
      <c r="A606" t="s">
        <v>1072</v>
      </c>
      <c r="B606" s="16" t="s">
        <v>1253</v>
      </c>
      <c r="C606" s="105" t="s">
        <v>1254</v>
      </c>
      <c r="D606" s="106" t="s">
        <v>84</v>
      </c>
      <c r="F606" s="18"/>
      <c r="H606" s="18"/>
      <c r="J606" s="18"/>
      <c r="L606" s="18"/>
      <c r="N606" s="18"/>
      <c r="P606" s="3"/>
      <c r="Q606" s="31"/>
      <c r="R606" s="18"/>
      <c r="S606" s="16"/>
      <c r="T606" s="18"/>
      <c r="V606" s="30"/>
      <c r="X606" s="18"/>
      <c r="Z606" s="18"/>
      <c r="AB606" s="18"/>
    </row>
    <row r="607" spans="1:28" ht="12.75">
      <c r="A607" t="s">
        <v>1072</v>
      </c>
      <c r="B607" s="16" t="s">
        <v>1255</v>
      </c>
      <c r="C607" s="105" t="s">
        <v>1256</v>
      </c>
      <c r="D607" s="106" t="s">
        <v>84</v>
      </c>
      <c r="F607" s="18"/>
      <c r="H607" s="18"/>
      <c r="J607" s="18"/>
      <c r="L607" s="18"/>
      <c r="N607" s="18"/>
      <c r="O607">
        <v>125</v>
      </c>
      <c r="P607" s="3">
        <v>26411</v>
      </c>
      <c r="Q607" s="31"/>
      <c r="R607" s="18"/>
      <c r="S607" s="16"/>
      <c r="T607" s="18"/>
      <c r="V607" s="30"/>
      <c r="X607" s="18"/>
      <c r="Z607" s="18"/>
      <c r="AB607" s="18"/>
    </row>
    <row r="608" spans="1:28" ht="12.75">
      <c r="A608" t="s">
        <v>1072</v>
      </c>
      <c r="B608" s="16" t="s">
        <v>1257</v>
      </c>
      <c r="C608" s="105" t="s">
        <v>1258</v>
      </c>
      <c r="D608" s="106" t="s">
        <v>84</v>
      </c>
      <c r="F608" s="18"/>
      <c r="H608" s="18"/>
      <c r="J608" s="18"/>
      <c r="L608" s="18"/>
      <c r="N608" s="18"/>
      <c r="O608">
        <v>79</v>
      </c>
      <c r="P608" s="3">
        <v>26807</v>
      </c>
      <c r="Q608" s="31"/>
      <c r="R608" s="18"/>
      <c r="S608" s="16"/>
      <c r="T608" s="18"/>
      <c r="V608" s="30"/>
      <c r="X608" s="18"/>
      <c r="Z608" s="18"/>
      <c r="AB608" s="18"/>
    </row>
    <row r="609" spans="1:28" ht="12.75">
      <c r="A609" t="s">
        <v>1072</v>
      </c>
      <c r="B609" s="16" t="s">
        <v>1259</v>
      </c>
      <c r="C609" s="105" t="s">
        <v>1260</v>
      </c>
      <c r="D609" s="106" t="s">
        <v>84</v>
      </c>
      <c r="F609" s="18"/>
      <c r="H609" s="18"/>
      <c r="J609" s="18"/>
      <c r="L609" s="18"/>
      <c r="N609" s="18"/>
      <c r="O609">
        <v>254</v>
      </c>
      <c r="P609" s="3">
        <v>25694</v>
      </c>
      <c r="Q609" s="31"/>
      <c r="R609" s="18"/>
      <c r="S609" s="16"/>
      <c r="T609" s="18"/>
      <c r="V609" s="30"/>
      <c r="X609" s="18"/>
      <c r="Z609" s="18"/>
      <c r="AB609" s="19"/>
    </row>
    <row r="610" spans="1:28" ht="12.75">
      <c r="A610" t="s">
        <v>1072</v>
      </c>
      <c r="B610" s="16" t="s">
        <v>1261</v>
      </c>
      <c r="C610" s="105" t="s">
        <v>1262</v>
      </c>
      <c r="D610" s="106" t="s">
        <v>84</v>
      </c>
      <c r="F610" s="18"/>
      <c r="H610" s="18"/>
      <c r="J610" s="18"/>
      <c r="L610" s="18"/>
      <c r="N610" s="18"/>
      <c r="O610">
        <v>104</v>
      </c>
      <c r="P610" s="3">
        <v>35319</v>
      </c>
      <c r="Q610" s="31"/>
      <c r="R610" s="18"/>
      <c r="S610" s="16"/>
      <c r="T610" s="18"/>
      <c r="V610" s="30"/>
      <c r="X610" s="18"/>
      <c r="Z610" s="18"/>
      <c r="AB610" s="18"/>
    </row>
    <row r="611" spans="1:28" ht="12.75">
      <c r="A611" t="s">
        <v>1072</v>
      </c>
      <c r="B611" s="16" t="s">
        <v>1263</v>
      </c>
      <c r="C611" s="105" t="s">
        <v>1264</v>
      </c>
      <c r="D611" s="106" t="s">
        <v>84</v>
      </c>
      <c r="F611" s="18"/>
      <c r="H611" s="18"/>
      <c r="J611" s="18"/>
      <c r="L611" s="18"/>
      <c r="N611" s="18"/>
      <c r="O611">
        <v>197</v>
      </c>
      <c r="P611" s="3">
        <v>36114</v>
      </c>
      <c r="Q611" s="31"/>
      <c r="R611" s="18"/>
      <c r="S611" s="16"/>
      <c r="T611" s="18"/>
      <c r="V611" s="30"/>
      <c r="X611" s="18"/>
      <c r="Z611" s="18"/>
      <c r="AB611" s="18"/>
    </row>
    <row r="612" spans="1:28" ht="12.75">
      <c r="A612" t="s">
        <v>1072</v>
      </c>
      <c r="B612" s="16" t="s">
        <v>1265</v>
      </c>
      <c r="C612" s="110" t="s">
        <v>1266</v>
      </c>
      <c r="D612" s="106" t="s">
        <v>84</v>
      </c>
      <c r="F612" s="18"/>
      <c r="H612" s="18"/>
      <c r="J612" s="18"/>
      <c r="L612" s="18"/>
      <c r="N612" s="18"/>
      <c r="O612">
        <v>50</v>
      </c>
      <c r="P612" s="3">
        <v>29246</v>
      </c>
      <c r="Q612" s="31"/>
      <c r="R612" s="18"/>
      <c r="S612" s="16"/>
      <c r="T612" s="18"/>
      <c r="V612" s="30"/>
      <c r="X612" s="18"/>
      <c r="Z612" s="18"/>
      <c r="AB612" s="18"/>
    </row>
    <row r="613" spans="1:28" ht="12.75">
      <c r="A613" t="s">
        <v>1072</v>
      </c>
      <c r="B613" s="16" t="s">
        <v>1267</v>
      </c>
      <c r="C613" s="105" t="s">
        <v>1268</v>
      </c>
      <c r="D613" s="106" t="s">
        <v>84</v>
      </c>
      <c r="F613" s="18"/>
      <c r="H613" s="18"/>
      <c r="J613" s="18"/>
      <c r="L613" s="18"/>
      <c r="N613" s="18"/>
      <c r="O613">
        <v>94</v>
      </c>
      <c r="P613" s="3">
        <v>37134</v>
      </c>
      <c r="Q613" s="31"/>
      <c r="R613" s="18"/>
      <c r="S613" s="16"/>
      <c r="T613" s="18"/>
      <c r="V613" s="30"/>
      <c r="X613" s="19"/>
      <c r="Z613" s="18"/>
      <c r="AB613" s="18"/>
    </row>
    <row r="614" spans="1:28" ht="12.75">
      <c r="A614" t="s">
        <v>1072</v>
      </c>
      <c r="B614" s="16" t="s">
        <v>1269</v>
      </c>
      <c r="C614" s="105" t="s">
        <v>1270</v>
      </c>
      <c r="D614" s="106" t="s">
        <v>84</v>
      </c>
      <c r="F614" s="18"/>
      <c r="H614" s="18"/>
      <c r="J614" s="18"/>
      <c r="L614" s="18"/>
      <c r="N614" s="18"/>
      <c r="O614">
        <v>52</v>
      </c>
      <c r="P614" s="3">
        <v>37376</v>
      </c>
      <c r="Q614" s="31"/>
      <c r="R614" s="18"/>
      <c r="T614" s="18"/>
      <c r="V614" s="30"/>
      <c r="X614" s="18"/>
      <c r="Z614" s="18"/>
      <c r="AB614" s="18"/>
    </row>
    <row r="615" spans="1:28" ht="12.75">
      <c r="A615" t="s">
        <v>1072</v>
      </c>
      <c r="B615" s="16" t="s">
        <v>1271</v>
      </c>
      <c r="C615" s="105" t="s">
        <v>1272</v>
      </c>
      <c r="D615" s="106" t="s">
        <v>84</v>
      </c>
      <c r="F615" s="18"/>
      <c r="H615" s="18"/>
      <c r="J615" s="18"/>
      <c r="L615" s="18"/>
      <c r="N615" s="18"/>
      <c r="O615">
        <v>46</v>
      </c>
      <c r="P615" s="3">
        <v>34162</v>
      </c>
      <c r="Q615" s="31"/>
      <c r="R615" s="18"/>
      <c r="T615" s="18"/>
      <c r="V615" s="30"/>
      <c r="X615" s="18"/>
      <c r="Z615" s="18"/>
      <c r="AB615" s="18"/>
    </row>
    <row r="616" spans="1:28" ht="12.75">
      <c r="A616" t="s">
        <v>1072</v>
      </c>
      <c r="B616" s="16" t="s">
        <v>1273</v>
      </c>
      <c r="C616" s="105" t="s">
        <v>1274</v>
      </c>
      <c r="D616" s="106" t="s">
        <v>84</v>
      </c>
      <c r="F616" s="18"/>
      <c r="H616" s="18"/>
      <c r="J616" s="18"/>
      <c r="L616" s="18"/>
      <c r="N616" s="18"/>
      <c r="O616">
        <v>94</v>
      </c>
      <c r="P616" s="3">
        <v>34896</v>
      </c>
      <c r="Q616" s="31"/>
      <c r="R616" s="18"/>
      <c r="T616" s="18"/>
      <c r="V616" s="30"/>
      <c r="X616" s="18"/>
      <c r="Z616" s="18"/>
      <c r="AB616" s="18"/>
    </row>
    <row r="617" spans="1:28" ht="12.75">
      <c r="A617" t="s">
        <v>1072</v>
      </c>
      <c r="B617" s="16" t="s">
        <v>1275</v>
      </c>
      <c r="C617" s="105" t="s">
        <v>1276</v>
      </c>
      <c r="D617" s="106" t="s">
        <v>219</v>
      </c>
      <c r="F617" s="18"/>
      <c r="H617" s="18"/>
      <c r="J617" s="18"/>
      <c r="L617" s="18"/>
      <c r="N617" s="18"/>
      <c r="P617" s="3"/>
      <c r="Q617" s="31"/>
      <c r="R617" s="18"/>
      <c r="T617" s="18"/>
      <c r="V617" s="18"/>
      <c r="X617" s="18"/>
      <c r="Z617" s="18"/>
      <c r="AB617" s="18"/>
    </row>
    <row r="618" spans="1:28" ht="12.75">
      <c r="A618" t="s">
        <v>1072</v>
      </c>
      <c r="B618" s="16" t="s">
        <v>1277</v>
      </c>
      <c r="C618" s="105" t="s">
        <v>1278</v>
      </c>
      <c r="D618" s="106" t="s">
        <v>219</v>
      </c>
      <c r="F618" s="18"/>
      <c r="H618" s="18"/>
      <c r="J618" s="18"/>
      <c r="L618" s="18"/>
      <c r="N618" s="18"/>
      <c r="P618" s="3"/>
      <c r="Q618" s="31"/>
      <c r="R618" s="18"/>
      <c r="T618" s="18"/>
      <c r="V618" s="18"/>
      <c r="X618" s="18"/>
      <c r="Z618" s="18"/>
      <c r="AB618" s="18"/>
    </row>
    <row r="619" spans="1:28" ht="12.75">
      <c r="A619" t="s">
        <v>1072</v>
      </c>
      <c r="B619" s="16" t="s">
        <v>1279</v>
      </c>
      <c r="C619" s="105" t="s">
        <v>1280</v>
      </c>
      <c r="D619" s="106" t="s">
        <v>219</v>
      </c>
      <c r="F619" s="18"/>
      <c r="H619" s="18"/>
      <c r="J619" s="18"/>
      <c r="L619" s="18"/>
      <c r="N619" s="18"/>
      <c r="P619" s="3"/>
      <c r="Q619" s="31"/>
      <c r="R619" s="18"/>
      <c r="T619" s="18"/>
      <c r="V619" s="18"/>
      <c r="X619" s="18"/>
      <c r="Z619" s="18"/>
      <c r="AB619" s="18"/>
    </row>
    <row r="620" spans="1:28" ht="12.75">
      <c r="A620" t="s">
        <v>1072</v>
      </c>
      <c r="B620" s="16" t="s">
        <v>1281</v>
      </c>
      <c r="C620" s="105" t="s">
        <v>1282</v>
      </c>
      <c r="D620" s="106" t="s">
        <v>219</v>
      </c>
      <c r="F620" s="18"/>
      <c r="H620" s="18"/>
      <c r="J620" s="18"/>
      <c r="L620" s="18"/>
      <c r="N620" s="18"/>
      <c r="P620" s="3"/>
      <c r="Q620" s="31"/>
      <c r="R620" s="18"/>
      <c r="T620" s="18"/>
      <c r="V620" s="18"/>
      <c r="X620" s="18"/>
      <c r="Z620" s="18"/>
      <c r="AB620" s="18"/>
    </row>
    <row r="621" spans="1:28" ht="12.75">
      <c r="A621" t="s">
        <v>1072</v>
      </c>
      <c r="B621" s="16" t="s">
        <v>1283</v>
      </c>
      <c r="C621" s="105" t="s">
        <v>1284</v>
      </c>
      <c r="D621" s="106" t="s">
        <v>219</v>
      </c>
      <c r="F621" s="18"/>
      <c r="H621" s="18"/>
      <c r="J621" s="18"/>
      <c r="L621" s="18"/>
      <c r="N621" s="18"/>
      <c r="P621" s="3"/>
      <c r="Q621" s="31"/>
      <c r="R621" s="18"/>
      <c r="T621" s="18"/>
      <c r="V621" s="18"/>
      <c r="X621" s="18"/>
      <c r="Z621" s="18"/>
      <c r="AB621" s="18"/>
    </row>
    <row r="622" spans="1:28" ht="12.75">
      <c r="A622" t="s">
        <v>1072</v>
      </c>
      <c r="B622" s="16" t="s">
        <v>1285</v>
      </c>
      <c r="C622" s="105" t="s">
        <v>1286</v>
      </c>
      <c r="D622" s="106" t="s">
        <v>219</v>
      </c>
      <c r="F622" s="18"/>
      <c r="H622" s="18"/>
      <c r="J622" s="18"/>
      <c r="L622" s="18"/>
      <c r="N622" s="18"/>
      <c r="P622" s="3"/>
      <c r="Q622" s="31"/>
      <c r="R622" s="18"/>
      <c r="T622" s="18"/>
      <c r="V622" s="18"/>
      <c r="X622" s="18"/>
      <c r="Z622" s="18"/>
      <c r="AB622" s="18"/>
    </row>
    <row r="623" spans="1:28" ht="12.75">
      <c r="A623" t="s">
        <v>1287</v>
      </c>
      <c r="B623" s="16" t="s">
        <v>1288</v>
      </c>
      <c r="C623" s="105" t="s">
        <v>1289</v>
      </c>
      <c r="D623" s="106" t="s">
        <v>45</v>
      </c>
      <c r="E623" s="17">
        <v>365</v>
      </c>
      <c r="F623" s="18">
        <v>75126</v>
      </c>
      <c r="G623" s="17">
        <v>254</v>
      </c>
      <c r="H623" s="18">
        <v>52221</v>
      </c>
      <c r="I623" s="17">
        <v>184</v>
      </c>
      <c r="J623" s="18">
        <v>43151</v>
      </c>
      <c r="K623" s="17">
        <v>14</v>
      </c>
      <c r="L623" s="18">
        <v>31457</v>
      </c>
      <c r="M623" s="17">
        <v>23</v>
      </c>
      <c r="N623" s="18">
        <v>41630</v>
      </c>
      <c r="O623" s="17"/>
      <c r="P623" s="3"/>
      <c r="Q623" s="27">
        <v>95</v>
      </c>
      <c r="R623" s="18">
        <v>116323</v>
      </c>
      <c r="S623" s="17">
        <v>30</v>
      </c>
      <c r="T623" s="18">
        <v>71037</v>
      </c>
      <c r="U623" s="17">
        <v>7</v>
      </c>
      <c r="V623" s="18">
        <v>56429</v>
      </c>
      <c r="W623" s="17">
        <v>3</v>
      </c>
      <c r="X623" s="18">
        <v>38267</v>
      </c>
      <c r="Y623" s="17">
        <v>21</v>
      </c>
      <c r="Z623" s="18">
        <v>42718</v>
      </c>
      <c r="AB623" s="18"/>
    </row>
    <row r="624" spans="1:28" ht="12.75">
      <c r="A624" t="s">
        <v>1287</v>
      </c>
      <c r="B624" s="16" t="s">
        <v>1290</v>
      </c>
      <c r="C624" s="105" t="s">
        <v>1291</v>
      </c>
      <c r="D624" s="106" t="s">
        <v>45</v>
      </c>
      <c r="E624" s="16">
        <v>363</v>
      </c>
      <c r="F624" s="18">
        <v>71061</v>
      </c>
      <c r="G624" s="17">
        <v>348</v>
      </c>
      <c r="H624" s="18">
        <v>49960</v>
      </c>
      <c r="I624" s="17">
        <v>169</v>
      </c>
      <c r="J624" s="18">
        <v>45149</v>
      </c>
      <c r="K624" s="17">
        <v>71</v>
      </c>
      <c r="L624" s="18">
        <v>25675</v>
      </c>
      <c r="M624" s="17">
        <v>0</v>
      </c>
      <c r="N624" s="18">
        <v>0</v>
      </c>
      <c r="O624" s="17"/>
      <c r="P624" s="3"/>
      <c r="Q624" s="27">
        <v>244</v>
      </c>
      <c r="R624" s="18">
        <v>80837</v>
      </c>
      <c r="S624" s="17">
        <v>166</v>
      </c>
      <c r="T624" s="18">
        <v>58204</v>
      </c>
      <c r="U624" s="17">
        <v>56</v>
      </c>
      <c r="V624" s="18">
        <v>48387</v>
      </c>
      <c r="W624" s="17">
        <v>7</v>
      </c>
      <c r="X624" s="18">
        <v>48860</v>
      </c>
      <c r="Y624" s="17">
        <v>0</v>
      </c>
      <c r="Z624" s="18">
        <v>0</v>
      </c>
      <c r="AB624" s="18"/>
    </row>
    <row r="625" spans="1:28" ht="12.75">
      <c r="A625" t="s">
        <v>1287</v>
      </c>
      <c r="B625" s="16" t="s">
        <v>1292</v>
      </c>
      <c r="C625" s="105" t="s">
        <v>1293</v>
      </c>
      <c r="D625" s="106" t="s">
        <v>51</v>
      </c>
      <c r="E625" s="16">
        <v>176</v>
      </c>
      <c r="F625" s="18">
        <v>71577</v>
      </c>
      <c r="G625" s="17">
        <v>107</v>
      </c>
      <c r="H625" s="18">
        <v>51177</v>
      </c>
      <c r="I625" s="17">
        <v>109</v>
      </c>
      <c r="J625" s="18">
        <v>39111</v>
      </c>
      <c r="K625" s="17">
        <v>38</v>
      </c>
      <c r="L625" s="18">
        <v>28582</v>
      </c>
      <c r="M625" s="17">
        <v>0</v>
      </c>
      <c r="N625" s="18">
        <v>0</v>
      </c>
      <c r="O625" s="17"/>
      <c r="P625" s="3"/>
      <c r="Q625" s="27">
        <v>23</v>
      </c>
      <c r="R625" s="18">
        <v>77574</v>
      </c>
      <c r="S625" s="17">
        <v>20</v>
      </c>
      <c r="T625" s="18">
        <v>62411</v>
      </c>
      <c r="U625" s="17">
        <v>19</v>
      </c>
      <c r="V625" s="18">
        <v>46048</v>
      </c>
      <c r="W625" s="17">
        <v>0</v>
      </c>
      <c r="X625" s="18">
        <v>0</v>
      </c>
      <c r="Y625" s="17">
        <v>0</v>
      </c>
      <c r="Z625" s="18">
        <v>0</v>
      </c>
      <c r="AB625" s="18"/>
    </row>
    <row r="626" spans="1:28" ht="12.75">
      <c r="A626" t="s">
        <v>1287</v>
      </c>
      <c r="B626" s="16" t="s">
        <v>1294</v>
      </c>
      <c r="C626" s="105" t="s">
        <v>1295</v>
      </c>
      <c r="D626" s="106" t="s">
        <v>51</v>
      </c>
      <c r="E626" s="16">
        <v>205</v>
      </c>
      <c r="F626" s="18">
        <v>79498</v>
      </c>
      <c r="G626" s="17">
        <v>254</v>
      </c>
      <c r="H626" s="18">
        <v>54864</v>
      </c>
      <c r="I626" s="17">
        <v>125</v>
      </c>
      <c r="J626" s="18">
        <v>44752</v>
      </c>
      <c r="K626" s="17">
        <v>43</v>
      </c>
      <c r="L626" s="18">
        <v>33787</v>
      </c>
      <c r="M626" s="17">
        <v>0</v>
      </c>
      <c r="N626" s="18">
        <v>0</v>
      </c>
      <c r="O626" s="17"/>
      <c r="P626" s="3"/>
      <c r="Q626" s="27">
        <v>23</v>
      </c>
      <c r="R626" s="18">
        <v>110721</v>
      </c>
      <c r="S626" s="17">
        <v>19</v>
      </c>
      <c r="T626" s="18">
        <v>78251</v>
      </c>
      <c r="U626" s="17">
        <v>14</v>
      </c>
      <c r="V626" s="18">
        <v>44498</v>
      </c>
      <c r="W626" s="17">
        <v>6</v>
      </c>
      <c r="X626" s="18">
        <v>51500</v>
      </c>
      <c r="Y626" s="17">
        <v>0</v>
      </c>
      <c r="Z626" s="18">
        <v>0</v>
      </c>
      <c r="AB626" s="18"/>
    </row>
    <row r="627" spans="1:28" ht="12.75">
      <c r="A627" t="s">
        <v>1287</v>
      </c>
      <c r="B627" s="16" t="s">
        <v>1296</v>
      </c>
      <c r="C627" s="105" t="s">
        <v>1297</v>
      </c>
      <c r="D627" s="106" t="s">
        <v>51</v>
      </c>
      <c r="E627" s="16">
        <v>128</v>
      </c>
      <c r="F627" s="18">
        <v>63377</v>
      </c>
      <c r="G627" s="17">
        <v>201</v>
      </c>
      <c r="H627" s="18">
        <v>47791</v>
      </c>
      <c r="I627" s="17">
        <v>154</v>
      </c>
      <c r="J627" s="18">
        <v>40214</v>
      </c>
      <c r="K627" s="17">
        <v>48</v>
      </c>
      <c r="L627" s="18">
        <v>32334</v>
      </c>
      <c r="M627" s="17">
        <v>40</v>
      </c>
      <c r="N627" s="18">
        <v>33297</v>
      </c>
      <c r="O627" s="17"/>
      <c r="P627" s="3"/>
      <c r="Q627" s="27">
        <v>14</v>
      </c>
      <c r="R627" s="18">
        <v>88237</v>
      </c>
      <c r="S627" s="17">
        <v>8</v>
      </c>
      <c r="T627" s="18">
        <v>57076</v>
      </c>
      <c r="U627" s="17">
        <v>5</v>
      </c>
      <c r="V627" s="18">
        <v>41300</v>
      </c>
      <c r="W627" s="17">
        <v>16</v>
      </c>
      <c r="X627" s="18">
        <v>32141</v>
      </c>
      <c r="Y627" s="17">
        <v>11</v>
      </c>
      <c r="Z627" s="18">
        <v>38944</v>
      </c>
      <c r="AB627" s="18"/>
    </row>
    <row r="628" spans="1:28" ht="12.75">
      <c r="A628" t="s">
        <v>1287</v>
      </c>
      <c r="B628" s="16" t="s">
        <v>1298</v>
      </c>
      <c r="C628" s="105" t="s">
        <v>1299</v>
      </c>
      <c r="D628" s="106" t="s">
        <v>51</v>
      </c>
      <c r="E628" s="16">
        <v>166</v>
      </c>
      <c r="F628" s="18">
        <v>65399</v>
      </c>
      <c r="G628" s="17">
        <v>212</v>
      </c>
      <c r="H628" s="18">
        <v>51075</v>
      </c>
      <c r="I628" s="17">
        <v>123</v>
      </c>
      <c r="J628" s="18">
        <v>41770</v>
      </c>
      <c r="K628" s="17">
        <v>15</v>
      </c>
      <c r="L628" s="18">
        <v>31329</v>
      </c>
      <c r="M628" s="17">
        <v>4</v>
      </c>
      <c r="N628" s="18">
        <v>33450</v>
      </c>
      <c r="O628" s="17"/>
      <c r="P628" s="3"/>
      <c r="Q628" s="27">
        <v>60</v>
      </c>
      <c r="R628" s="18">
        <v>80537</v>
      </c>
      <c r="S628" s="17">
        <v>104</v>
      </c>
      <c r="T628" s="18">
        <v>68202</v>
      </c>
      <c r="U628" s="17">
        <v>73</v>
      </c>
      <c r="V628" s="18">
        <v>54287</v>
      </c>
      <c r="W628" s="17">
        <v>19</v>
      </c>
      <c r="X628" s="18">
        <v>42887</v>
      </c>
      <c r="Y628" s="17">
        <v>2</v>
      </c>
      <c r="Z628" s="18">
        <v>30525</v>
      </c>
      <c r="AB628" s="18"/>
    </row>
    <row r="629" spans="1:28" ht="12.75">
      <c r="A629" t="s">
        <v>1287</v>
      </c>
      <c r="B629" s="16" t="s">
        <v>1300</v>
      </c>
      <c r="C629" s="105" t="s">
        <v>1301</v>
      </c>
      <c r="D629" s="106" t="s">
        <v>54</v>
      </c>
      <c r="E629" s="16">
        <v>183</v>
      </c>
      <c r="F629" s="18">
        <v>54684</v>
      </c>
      <c r="G629" s="17">
        <v>150</v>
      </c>
      <c r="H629" s="18">
        <v>46701</v>
      </c>
      <c r="I629" s="17">
        <v>129</v>
      </c>
      <c r="J629" s="18">
        <v>39245</v>
      </c>
      <c r="K629" s="17">
        <v>27</v>
      </c>
      <c r="L629" s="18">
        <v>30732</v>
      </c>
      <c r="M629" s="17">
        <v>0</v>
      </c>
      <c r="N629" s="18">
        <v>0</v>
      </c>
      <c r="O629" s="17"/>
      <c r="P629" s="3"/>
      <c r="Q629" s="27">
        <v>28</v>
      </c>
      <c r="R629" s="18">
        <v>74956</v>
      </c>
      <c r="S629" s="17">
        <v>7</v>
      </c>
      <c r="T629" s="18">
        <v>56229</v>
      </c>
      <c r="U629" s="17">
        <v>2</v>
      </c>
      <c r="V629" s="18">
        <v>55410</v>
      </c>
      <c r="W629" s="17">
        <v>2</v>
      </c>
      <c r="X629" s="18">
        <v>38380</v>
      </c>
      <c r="Y629" s="17">
        <v>0</v>
      </c>
      <c r="Z629" s="18">
        <v>0</v>
      </c>
      <c r="AB629" s="19"/>
    </row>
    <row r="630" spans="1:28" ht="12.75">
      <c r="A630" t="s">
        <v>1287</v>
      </c>
      <c r="B630" s="16" t="s">
        <v>1302</v>
      </c>
      <c r="C630" s="105" t="s">
        <v>1303</v>
      </c>
      <c r="D630" s="106" t="s">
        <v>63</v>
      </c>
      <c r="E630" s="16">
        <v>75</v>
      </c>
      <c r="F630" s="18">
        <v>53779</v>
      </c>
      <c r="G630" s="17">
        <v>74</v>
      </c>
      <c r="H630" s="18">
        <v>46167</v>
      </c>
      <c r="I630" s="17">
        <v>89</v>
      </c>
      <c r="J630" s="18">
        <v>37372</v>
      </c>
      <c r="K630" s="17">
        <v>28</v>
      </c>
      <c r="L630" s="18">
        <v>30455</v>
      </c>
      <c r="M630" s="17">
        <v>1</v>
      </c>
      <c r="N630" s="18">
        <v>20308</v>
      </c>
      <c r="O630" s="17"/>
      <c r="P630" s="3"/>
      <c r="Q630" s="27">
        <v>14</v>
      </c>
      <c r="R630" s="18">
        <v>62931</v>
      </c>
      <c r="S630" s="17">
        <v>9</v>
      </c>
      <c r="T630" s="18">
        <v>61721</v>
      </c>
      <c r="U630" s="17">
        <v>2</v>
      </c>
      <c r="V630" s="18">
        <v>47032</v>
      </c>
      <c r="W630" s="17">
        <v>2</v>
      </c>
      <c r="X630" s="18">
        <v>22746</v>
      </c>
      <c r="Y630" s="17">
        <v>0</v>
      </c>
      <c r="Z630" s="18">
        <v>0</v>
      </c>
      <c r="AB630" s="18"/>
    </row>
    <row r="631" spans="1:28" ht="12.75">
      <c r="A631" t="s">
        <v>1287</v>
      </c>
      <c r="B631" s="16" t="s">
        <v>1304</v>
      </c>
      <c r="C631" s="105" t="s">
        <v>1305</v>
      </c>
      <c r="D631" s="106" t="s">
        <v>63</v>
      </c>
      <c r="E631" s="16">
        <v>149</v>
      </c>
      <c r="F631" s="18">
        <v>52202</v>
      </c>
      <c r="G631" s="17">
        <v>140</v>
      </c>
      <c r="H631" s="18">
        <v>41384</v>
      </c>
      <c r="I631" s="17">
        <v>82</v>
      </c>
      <c r="J631" s="18">
        <v>36998</v>
      </c>
      <c r="K631" s="17">
        <v>24</v>
      </c>
      <c r="L631" s="18">
        <v>27588</v>
      </c>
      <c r="M631" s="17">
        <v>0</v>
      </c>
      <c r="N631" s="18">
        <v>0</v>
      </c>
      <c r="O631" s="17"/>
      <c r="P631" s="3"/>
      <c r="Q631" s="27">
        <v>0</v>
      </c>
      <c r="R631" s="18">
        <v>0</v>
      </c>
      <c r="S631" s="17">
        <v>0</v>
      </c>
      <c r="T631" s="18">
        <v>0</v>
      </c>
      <c r="U631" s="17">
        <v>0</v>
      </c>
      <c r="V631" s="18">
        <v>0</v>
      </c>
      <c r="W631" s="17">
        <v>0</v>
      </c>
      <c r="X631" s="18">
        <v>0</v>
      </c>
      <c r="Y631" s="17">
        <v>0</v>
      </c>
      <c r="Z631" s="18">
        <v>0</v>
      </c>
      <c r="AB631" s="18"/>
    </row>
    <row r="632" spans="1:28" ht="12.75">
      <c r="A632" t="s">
        <v>1287</v>
      </c>
      <c r="B632" s="16" t="s">
        <v>1306</v>
      </c>
      <c r="C632" s="105" t="s">
        <v>1307</v>
      </c>
      <c r="D632" s="106" t="s">
        <v>63</v>
      </c>
      <c r="E632" s="16">
        <v>43</v>
      </c>
      <c r="F632" s="18">
        <v>48227</v>
      </c>
      <c r="G632" s="17">
        <v>37</v>
      </c>
      <c r="H632" s="18">
        <v>45639</v>
      </c>
      <c r="I632" s="17">
        <v>51</v>
      </c>
      <c r="J632" s="18">
        <v>40685</v>
      </c>
      <c r="K632" s="17">
        <v>22</v>
      </c>
      <c r="L632" s="18">
        <v>32222</v>
      </c>
      <c r="M632" s="17">
        <v>0</v>
      </c>
      <c r="N632" s="18">
        <v>0</v>
      </c>
      <c r="O632" s="17"/>
      <c r="P632" s="3"/>
      <c r="Q632" s="27">
        <v>6</v>
      </c>
      <c r="R632" s="18">
        <v>60553</v>
      </c>
      <c r="S632" s="17">
        <v>5</v>
      </c>
      <c r="T632" s="18">
        <v>57219</v>
      </c>
      <c r="U632" s="17">
        <v>4</v>
      </c>
      <c r="V632" s="18">
        <v>55691</v>
      </c>
      <c r="W632" s="17">
        <v>3</v>
      </c>
      <c r="X632" s="18">
        <v>33462</v>
      </c>
      <c r="Y632" s="17">
        <v>0</v>
      </c>
      <c r="Z632" s="18">
        <v>0</v>
      </c>
      <c r="AB632" s="18"/>
    </row>
    <row r="633" spans="1:28" ht="12.75">
      <c r="A633" t="s">
        <v>1287</v>
      </c>
      <c r="B633" s="16" t="s">
        <v>1308</v>
      </c>
      <c r="C633" s="105" t="s">
        <v>1309</v>
      </c>
      <c r="D633" s="106" t="s">
        <v>72</v>
      </c>
      <c r="E633" s="16">
        <v>40</v>
      </c>
      <c r="F633" s="18">
        <v>52319</v>
      </c>
      <c r="G633" s="17">
        <v>50</v>
      </c>
      <c r="H633" s="18">
        <v>44049</v>
      </c>
      <c r="I633" s="17">
        <v>56</v>
      </c>
      <c r="J633" s="18">
        <v>36326</v>
      </c>
      <c r="K633" s="17">
        <v>11</v>
      </c>
      <c r="L633" s="18">
        <v>32295</v>
      </c>
      <c r="M633" s="17">
        <v>0</v>
      </c>
      <c r="N633" s="18">
        <v>0</v>
      </c>
      <c r="O633" s="17"/>
      <c r="P633" s="3"/>
      <c r="Q633" s="27">
        <v>0</v>
      </c>
      <c r="R633" s="18">
        <v>0</v>
      </c>
      <c r="S633" s="17">
        <v>0</v>
      </c>
      <c r="T633" s="18">
        <v>0</v>
      </c>
      <c r="U633" s="17">
        <v>0</v>
      </c>
      <c r="V633" s="18">
        <v>0</v>
      </c>
      <c r="W633" s="17">
        <v>0</v>
      </c>
      <c r="X633" s="18">
        <v>0</v>
      </c>
      <c r="Y633" s="17">
        <v>0</v>
      </c>
      <c r="Z633" s="18">
        <v>0</v>
      </c>
      <c r="AB633" s="18"/>
    </row>
    <row r="634" spans="1:28" ht="12.75">
      <c r="A634" t="s">
        <v>1287</v>
      </c>
      <c r="B634" s="16" t="s">
        <v>1310</v>
      </c>
      <c r="C634" s="105" t="s">
        <v>1311</v>
      </c>
      <c r="D634" s="106" t="s">
        <v>81</v>
      </c>
      <c r="E634" s="16">
        <v>45</v>
      </c>
      <c r="F634" s="18">
        <v>55511</v>
      </c>
      <c r="G634" s="17">
        <v>44</v>
      </c>
      <c r="H634" s="18">
        <v>48532</v>
      </c>
      <c r="I634" s="17">
        <v>64</v>
      </c>
      <c r="J634" s="18">
        <v>38284</v>
      </c>
      <c r="K634" s="17">
        <v>11</v>
      </c>
      <c r="L634" s="18">
        <v>30791</v>
      </c>
      <c r="M634" s="17">
        <v>0</v>
      </c>
      <c r="N634" s="18">
        <v>0</v>
      </c>
      <c r="O634" s="17"/>
      <c r="P634" s="3"/>
      <c r="Q634" s="27">
        <v>0</v>
      </c>
      <c r="R634" s="18">
        <v>0</v>
      </c>
      <c r="S634" s="17">
        <v>0</v>
      </c>
      <c r="T634" s="18">
        <v>0</v>
      </c>
      <c r="U634" s="17">
        <v>0</v>
      </c>
      <c r="V634" s="18">
        <v>0</v>
      </c>
      <c r="W634" s="17">
        <v>0</v>
      </c>
      <c r="X634" s="18">
        <v>0</v>
      </c>
      <c r="Y634" s="17">
        <v>0</v>
      </c>
      <c r="Z634" s="18">
        <v>0</v>
      </c>
      <c r="AA634" s="17" t="s">
        <v>46</v>
      </c>
      <c r="AB634" s="18"/>
    </row>
    <row r="635" spans="1:28" ht="12.75">
      <c r="A635" t="s">
        <v>1287</v>
      </c>
      <c r="B635" s="16" t="s">
        <v>1312</v>
      </c>
      <c r="C635" s="105" t="s">
        <v>1313</v>
      </c>
      <c r="D635" s="106" t="s">
        <v>81</v>
      </c>
      <c r="E635" s="17">
        <v>17</v>
      </c>
      <c r="F635" s="18">
        <v>46788</v>
      </c>
      <c r="G635" s="17">
        <v>12</v>
      </c>
      <c r="H635" s="18">
        <v>38067</v>
      </c>
      <c r="I635" s="17">
        <v>20</v>
      </c>
      <c r="J635" s="18">
        <v>33745</v>
      </c>
      <c r="K635" s="17">
        <v>3</v>
      </c>
      <c r="L635" s="18">
        <v>25633</v>
      </c>
      <c r="M635" s="17">
        <v>0</v>
      </c>
      <c r="N635" s="18">
        <v>0</v>
      </c>
      <c r="O635" s="17"/>
      <c r="P635" s="3"/>
      <c r="Q635" s="27">
        <v>2</v>
      </c>
      <c r="R635" s="18">
        <v>69100</v>
      </c>
      <c r="S635" s="17">
        <v>0</v>
      </c>
      <c r="T635" s="18">
        <v>0</v>
      </c>
      <c r="U635" s="17">
        <v>1</v>
      </c>
      <c r="V635" s="18">
        <v>43200</v>
      </c>
      <c r="W635" s="17">
        <v>0</v>
      </c>
      <c r="X635" s="18">
        <v>0</v>
      </c>
      <c r="Y635" s="17">
        <v>2</v>
      </c>
      <c r="Z635" s="18">
        <v>36400</v>
      </c>
      <c r="AB635" s="18"/>
    </row>
    <row r="636" spans="1:28" ht="12.75">
      <c r="A636" t="s">
        <v>1287</v>
      </c>
      <c r="B636" s="16" t="s">
        <v>1314</v>
      </c>
      <c r="C636" s="105" t="s">
        <v>1315</v>
      </c>
      <c r="D636" s="106" t="s">
        <v>81</v>
      </c>
      <c r="E636" s="17">
        <v>61</v>
      </c>
      <c r="F636" s="18">
        <v>52112</v>
      </c>
      <c r="G636" s="17">
        <v>45</v>
      </c>
      <c r="H636" s="18">
        <v>39363</v>
      </c>
      <c r="I636" s="17">
        <v>52</v>
      </c>
      <c r="J636" s="18">
        <v>34723</v>
      </c>
      <c r="K636" s="17">
        <v>10</v>
      </c>
      <c r="L636" s="18">
        <v>33360</v>
      </c>
      <c r="M636" s="17">
        <v>1</v>
      </c>
      <c r="N636" s="18">
        <v>31878</v>
      </c>
      <c r="O636" s="17"/>
      <c r="P636" s="3"/>
      <c r="Q636" s="27">
        <v>4</v>
      </c>
      <c r="R636" s="18">
        <v>56408</v>
      </c>
      <c r="S636" s="17">
        <v>1</v>
      </c>
      <c r="T636" s="18">
        <v>35134</v>
      </c>
      <c r="U636" s="17">
        <v>0</v>
      </c>
      <c r="V636" s="18">
        <v>0</v>
      </c>
      <c r="W636" s="17">
        <v>0</v>
      </c>
      <c r="X636" s="18">
        <v>0</v>
      </c>
      <c r="Y636" s="17">
        <v>0</v>
      </c>
      <c r="Z636" s="18">
        <v>0</v>
      </c>
      <c r="AA636" s="17" t="s">
        <v>46</v>
      </c>
      <c r="AB636" s="18"/>
    </row>
    <row r="637" spans="1:28" ht="12.75">
      <c r="A637" t="s">
        <v>1287</v>
      </c>
      <c r="B637" s="17" t="s">
        <v>1316</v>
      </c>
      <c r="C637" s="110" t="s">
        <v>1317</v>
      </c>
      <c r="D637" s="107" t="s">
        <v>84</v>
      </c>
      <c r="E637" s="17">
        <v>392</v>
      </c>
      <c r="F637" s="19">
        <v>44693</v>
      </c>
      <c r="G637" s="17">
        <v>641</v>
      </c>
      <c r="H637" s="19">
        <v>39811</v>
      </c>
      <c r="I637" s="17">
        <v>566</v>
      </c>
      <c r="J637" s="19">
        <v>34938</v>
      </c>
      <c r="K637" s="17">
        <v>237</v>
      </c>
      <c r="L637" s="19">
        <v>30546</v>
      </c>
      <c r="M637" s="17">
        <v>5</v>
      </c>
      <c r="N637" s="19">
        <v>21923</v>
      </c>
      <c r="O637" s="17"/>
      <c r="P637" s="3"/>
      <c r="Q637" s="20">
        <v>10</v>
      </c>
      <c r="R637" s="19">
        <v>53518</v>
      </c>
      <c r="S637" s="17">
        <v>2</v>
      </c>
      <c r="T637" s="19">
        <v>51364</v>
      </c>
      <c r="U637" s="17">
        <v>25</v>
      </c>
      <c r="V637" s="19">
        <v>44427</v>
      </c>
      <c r="W637" s="17">
        <v>12</v>
      </c>
      <c r="X637" s="19">
        <v>39151</v>
      </c>
      <c r="Y637" s="17">
        <v>0</v>
      </c>
      <c r="Z637" s="19">
        <v>0</v>
      </c>
      <c r="AB637" s="18"/>
    </row>
    <row r="638" spans="1:28" ht="12.75">
      <c r="A638" t="s">
        <v>1287</v>
      </c>
      <c r="B638" s="16" t="s">
        <v>1318</v>
      </c>
      <c r="C638" s="105" t="s">
        <v>1319</v>
      </c>
      <c r="D638" s="106" t="s">
        <v>84</v>
      </c>
      <c r="E638" s="16">
        <v>10</v>
      </c>
      <c r="F638" s="18">
        <v>45248</v>
      </c>
      <c r="G638" s="17">
        <v>19</v>
      </c>
      <c r="H638" s="18">
        <v>39773</v>
      </c>
      <c r="I638" s="17">
        <v>3</v>
      </c>
      <c r="J638" s="18">
        <v>29386</v>
      </c>
      <c r="K638" s="17">
        <v>2</v>
      </c>
      <c r="L638" s="18">
        <v>28872</v>
      </c>
      <c r="M638" s="17">
        <v>0</v>
      </c>
      <c r="N638" s="18">
        <v>0</v>
      </c>
      <c r="O638" s="17"/>
      <c r="P638" s="3"/>
      <c r="Q638" s="27">
        <v>0</v>
      </c>
      <c r="R638" s="18">
        <v>0</v>
      </c>
      <c r="S638" s="17">
        <v>0</v>
      </c>
      <c r="T638" s="18">
        <v>0</v>
      </c>
      <c r="U638" s="17">
        <v>0</v>
      </c>
      <c r="V638" s="18">
        <v>0</v>
      </c>
      <c r="W638" s="17">
        <v>0</v>
      </c>
      <c r="X638" s="18">
        <v>0</v>
      </c>
      <c r="Y638" s="17">
        <v>0</v>
      </c>
      <c r="Z638" s="18">
        <v>0</v>
      </c>
      <c r="AB638" s="18"/>
    </row>
    <row r="639" spans="1:28" ht="12.75">
      <c r="A639" t="s">
        <v>1287</v>
      </c>
      <c r="B639" s="16" t="s">
        <v>1320</v>
      </c>
      <c r="C639" s="105" t="s">
        <v>1321</v>
      </c>
      <c r="D639" s="106" t="s">
        <v>219</v>
      </c>
      <c r="E639" s="16">
        <v>55</v>
      </c>
      <c r="F639" s="18">
        <v>56144</v>
      </c>
      <c r="G639" s="17">
        <v>16</v>
      </c>
      <c r="H639" s="18">
        <v>46026</v>
      </c>
      <c r="I639" s="17">
        <v>24</v>
      </c>
      <c r="J639" s="18">
        <v>37184</v>
      </c>
      <c r="K639" s="17">
        <v>1</v>
      </c>
      <c r="L639" s="18">
        <v>37287</v>
      </c>
      <c r="M639" s="17">
        <v>2</v>
      </c>
      <c r="N639" s="18">
        <v>36545</v>
      </c>
      <c r="O639" s="17"/>
      <c r="P639" s="3"/>
      <c r="Q639" s="27">
        <v>2</v>
      </c>
      <c r="R639" s="18">
        <v>67681</v>
      </c>
      <c r="S639" s="17">
        <v>0</v>
      </c>
      <c r="T639" s="18">
        <v>0</v>
      </c>
      <c r="U639" s="17">
        <v>0</v>
      </c>
      <c r="V639" s="18">
        <v>0</v>
      </c>
      <c r="W639" s="17">
        <v>0</v>
      </c>
      <c r="X639" s="18">
        <v>0</v>
      </c>
      <c r="Y639" s="17">
        <v>0</v>
      </c>
      <c r="Z639" s="18">
        <v>0</v>
      </c>
      <c r="AA639" s="17" t="s">
        <v>46</v>
      </c>
      <c r="AB639" s="18"/>
    </row>
    <row r="640" spans="1:28" ht="12.75">
      <c r="A640" t="s">
        <v>1322</v>
      </c>
      <c r="B640" s="16" t="s">
        <v>1323</v>
      </c>
      <c r="C640" s="105" t="s">
        <v>1324</v>
      </c>
      <c r="D640" s="106" t="s">
        <v>45</v>
      </c>
      <c r="E640" s="17">
        <v>239</v>
      </c>
      <c r="F640" s="18">
        <v>58601</v>
      </c>
      <c r="G640" s="17">
        <v>202</v>
      </c>
      <c r="H640" s="18">
        <v>46591</v>
      </c>
      <c r="I640" s="17">
        <v>215</v>
      </c>
      <c r="J640" s="18">
        <v>38027</v>
      </c>
      <c r="K640" s="17">
        <v>7</v>
      </c>
      <c r="L640" s="18">
        <v>31000</v>
      </c>
      <c r="M640" s="17">
        <v>5</v>
      </c>
      <c r="N640" s="18">
        <v>25114</v>
      </c>
      <c r="O640" s="16"/>
      <c r="P640" s="18"/>
      <c r="Q640" s="27">
        <v>130</v>
      </c>
      <c r="R640" s="18">
        <v>69858</v>
      </c>
      <c r="S640" s="17">
        <v>56</v>
      </c>
      <c r="T640" s="18">
        <v>57756</v>
      </c>
      <c r="U640" s="17">
        <v>54</v>
      </c>
      <c r="V640" s="18">
        <v>47912</v>
      </c>
      <c r="W640" s="17">
        <v>10</v>
      </c>
      <c r="X640" s="18">
        <v>44524</v>
      </c>
      <c r="Y640" s="17">
        <v>3</v>
      </c>
      <c r="Z640" s="18">
        <v>32348</v>
      </c>
      <c r="AA640" s="16"/>
      <c r="AB640" s="18"/>
    </row>
    <row r="641" spans="1:28" ht="12.75">
      <c r="A641" t="s">
        <v>1322</v>
      </c>
      <c r="B641" s="16" t="s">
        <v>1325</v>
      </c>
      <c r="C641" s="105" t="s">
        <v>1326</v>
      </c>
      <c r="D641" s="106" t="s">
        <v>54</v>
      </c>
      <c r="E641" s="16">
        <v>153</v>
      </c>
      <c r="F641" s="18">
        <v>50904</v>
      </c>
      <c r="G641" s="17">
        <v>122</v>
      </c>
      <c r="H641" s="18">
        <v>40866</v>
      </c>
      <c r="I641" s="17">
        <v>96</v>
      </c>
      <c r="J641" s="18">
        <v>32999</v>
      </c>
      <c r="K641" s="17">
        <v>19</v>
      </c>
      <c r="L641" s="18">
        <v>24798</v>
      </c>
      <c r="M641" s="16"/>
      <c r="N641" s="18"/>
      <c r="O641" s="16"/>
      <c r="P641" s="18"/>
      <c r="Q641" s="27">
        <v>6</v>
      </c>
      <c r="R641" s="18">
        <v>63637</v>
      </c>
      <c r="S641" s="17">
        <v>3</v>
      </c>
      <c r="T641" s="18">
        <v>55647</v>
      </c>
      <c r="U641" s="17">
        <v>2</v>
      </c>
      <c r="V641" s="18">
        <v>36663</v>
      </c>
      <c r="W641" s="17">
        <v>1</v>
      </c>
      <c r="X641" s="18">
        <v>42000</v>
      </c>
      <c r="Y641" s="16"/>
      <c r="Z641" s="18"/>
      <c r="AA641" s="16"/>
      <c r="AB641" s="18"/>
    </row>
    <row r="642" spans="1:28" ht="12.75">
      <c r="A642" t="s">
        <v>1322</v>
      </c>
      <c r="B642" s="16" t="s">
        <v>1327</v>
      </c>
      <c r="C642" s="105" t="s">
        <v>1328</v>
      </c>
      <c r="D642" s="106" t="s">
        <v>81</v>
      </c>
      <c r="E642" s="16">
        <v>21</v>
      </c>
      <c r="F642" s="18">
        <v>45153</v>
      </c>
      <c r="G642" s="17">
        <v>20</v>
      </c>
      <c r="H642" s="18">
        <v>35480</v>
      </c>
      <c r="I642" s="17">
        <v>30</v>
      </c>
      <c r="J642" s="18">
        <v>30470</v>
      </c>
      <c r="K642" s="17">
        <v>6</v>
      </c>
      <c r="L642" s="18">
        <v>25213</v>
      </c>
      <c r="M642" s="16"/>
      <c r="N642" s="18"/>
      <c r="O642" s="16"/>
      <c r="P642" s="18"/>
      <c r="Q642" s="27">
        <v>3</v>
      </c>
      <c r="R642" s="18">
        <v>61405</v>
      </c>
      <c r="S642" s="17">
        <v>1</v>
      </c>
      <c r="T642" s="18">
        <v>39968</v>
      </c>
      <c r="U642" s="17"/>
      <c r="V642" s="18"/>
      <c r="W642" s="17">
        <v>2</v>
      </c>
      <c r="X642" s="18">
        <v>37308</v>
      </c>
      <c r="Y642" s="16"/>
      <c r="Z642" s="18"/>
      <c r="AA642" s="16"/>
      <c r="AB642" s="18"/>
    </row>
    <row r="643" spans="1:28" ht="12.75">
      <c r="A643" t="s">
        <v>1322</v>
      </c>
      <c r="B643" s="16" t="s">
        <v>1329</v>
      </c>
      <c r="C643" s="105" t="s">
        <v>1330</v>
      </c>
      <c r="D643" s="106" t="s">
        <v>81</v>
      </c>
      <c r="E643" s="16">
        <v>26</v>
      </c>
      <c r="F643" s="18">
        <v>42977</v>
      </c>
      <c r="G643" s="17">
        <v>17</v>
      </c>
      <c r="H643" s="18">
        <v>37229</v>
      </c>
      <c r="I643" s="17">
        <v>33</v>
      </c>
      <c r="J643" s="18">
        <v>31303</v>
      </c>
      <c r="K643" s="17">
        <v>9</v>
      </c>
      <c r="L643" s="18">
        <v>27169</v>
      </c>
      <c r="M643" s="16"/>
      <c r="N643" s="18"/>
      <c r="O643" s="16"/>
      <c r="P643" s="18"/>
      <c r="Q643" s="27">
        <v>1</v>
      </c>
      <c r="R643" s="18">
        <v>58286</v>
      </c>
      <c r="S643" s="17">
        <v>2</v>
      </c>
      <c r="T643" s="18">
        <v>48312</v>
      </c>
      <c r="U643" s="17">
        <v>3</v>
      </c>
      <c r="V643" s="18">
        <v>37503</v>
      </c>
      <c r="W643" s="16"/>
      <c r="X643" s="18"/>
      <c r="Y643" s="16"/>
      <c r="Z643" s="18"/>
      <c r="AA643" s="16"/>
      <c r="AB643" s="18"/>
    </row>
    <row r="644" spans="1:28" ht="12.75">
      <c r="A644" t="s">
        <v>1322</v>
      </c>
      <c r="B644" s="16" t="s">
        <v>1331</v>
      </c>
      <c r="C644" s="105" t="s">
        <v>1332</v>
      </c>
      <c r="D644" s="106" t="s">
        <v>81</v>
      </c>
      <c r="E644" s="16">
        <v>55</v>
      </c>
      <c r="F644" s="18">
        <v>45731</v>
      </c>
      <c r="G644" s="17">
        <v>49</v>
      </c>
      <c r="H644" s="18">
        <v>39433</v>
      </c>
      <c r="I644" s="17">
        <v>47</v>
      </c>
      <c r="J644" s="18">
        <v>35790</v>
      </c>
      <c r="K644" s="17">
        <v>21</v>
      </c>
      <c r="L644" s="18">
        <v>31772</v>
      </c>
      <c r="M644" s="16"/>
      <c r="N644" s="18"/>
      <c r="O644" s="16"/>
      <c r="P644" s="18"/>
      <c r="Q644" s="27">
        <v>6</v>
      </c>
      <c r="R644" s="18">
        <v>58923</v>
      </c>
      <c r="S644" s="17">
        <v>5</v>
      </c>
      <c r="T644" s="18">
        <v>49384</v>
      </c>
      <c r="U644" s="17">
        <v>2</v>
      </c>
      <c r="V644" s="18">
        <v>39783</v>
      </c>
      <c r="W644" s="17">
        <v>3</v>
      </c>
      <c r="X644" s="18">
        <v>38638</v>
      </c>
      <c r="Y644" s="16"/>
      <c r="Z644" s="18"/>
      <c r="AA644" s="16"/>
      <c r="AB644" s="18"/>
    </row>
    <row r="645" spans="1:28" ht="12.75">
      <c r="A645" t="s">
        <v>1322</v>
      </c>
      <c r="B645" s="16" t="s">
        <v>1333</v>
      </c>
      <c r="C645" s="105" t="s">
        <v>1334</v>
      </c>
      <c r="D645" s="106" t="s">
        <v>81</v>
      </c>
      <c r="E645" s="16">
        <v>13</v>
      </c>
      <c r="F645" s="18">
        <v>41956</v>
      </c>
      <c r="G645" s="17">
        <v>18</v>
      </c>
      <c r="H645" s="18">
        <v>33823</v>
      </c>
      <c r="I645" s="17">
        <v>25</v>
      </c>
      <c r="J645" s="18">
        <v>30817</v>
      </c>
      <c r="K645" s="17">
        <v>11</v>
      </c>
      <c r="L645" s="18">
        <v>27239</v>
      </c>
      <c r="M645" s="17">
        <v>1</v>
      </c>
      <c r="N645" s="18">
        <v>14560</v>
      </c>
      <c r="O645" s="16"/>
      <c r="P645" s="18"/>
      <c r="Q645" s="27"/>
      <c r="R645" s="18"/>
      <c r="S645" s="17"/>
      <c r="T645" s="18"/>
      <c r="U645" s="17">
        <v>1</v>
      </c>
      <c r="V645" s="18">
        <v>45104</v>
      </c>
      <c r="W645" s="17">
        <v>2</v>
      </c>
      <c r="X645" s="18">
        <v>37092</v>
      </c>
      <c r="Y645" s="16"/>
      <c r="Z645" s="18"/>
      <c r="AA645" s="16"/>
      <c r="AB645" s="18"/>
    </row>
    <row r="646" spans="1:28" ht="12.75">
      <c r="A646" t="s">
        <v>1322</v>
      </c>
      <c r="B646" s="16" t="s">
        <v>1335</v>
      </c>
      <c r="C646" s="105" t="s">
        <v>1336</v>
      </c>
      <c r="D646" s="106" t="s">
        <v>81</v>
      </c>
      <c r="E646" s="16">
        <v>32</v>
      </c>
      <c r="F646" s="18">
        <v>44804</v>
      </c>
      <c r="G646" s="17">
        <v>35</v>
      </c>
      <c r="H646" s="18">
        <v>37951</v>
      </c>
      <c r="I646" s="17">
        <v>36</v>
      </c>
      <c r="J646" s="18">
        <v>34111</v>
      </c>
      <c r="K646" s="17">
        <v>11</v>
      </c>
      <c r="L646" s="18">
        <v>33125</v>
      </c>
      <c r="M646" s="17">
        <v>4</v>
      </c>
      <c r="N646" s="18">
        <v>29510</v>
      </c>
      <c r="O646" s="16"/>
      <c r="P646" s="18"/>
      <c r="Q646" s="27"/>
      <c r="R646" s="18"/>
      <c r="S646" s="16"/>
      <c r="T646" s="18"/>
      <c r="U646" s="16"/>
      <c r="V646" s="18"/>
      <c r="W646" s="17"/>
      <c r="X646" s="18"/>
      <c r="Y646" s="17">
        <v>2</v>
      </c>
      <c r="Z646" s="18">
        <v>43500</v>
      </c>
      <c r="AA646" s="16"/>
      <c r="AB646" s="18"/>
    </row>
    <row r="647" spans="1:28" ht="12.75">
      <c r="A647" t="s">
        <v>1322</v>
      </c>
      <c r="B647" s="16" t="s">
        <v>1337</v>
      </c>
      <c r="C647" s="105" t="s">
        <v>1338</v>
      </c>
      <c r="D647" s="106" t="s">
        <v>81</v>
      </c>
      <c r="E647" s="16">
        <v>37</v>
      </c>
      <c r="F647" s="18">
        <v>43644</v>
      </c>
      <c r="G647" s="17">
        <v>60</v>
      </c>
      <c r="H647" s="18">
        <v>34969</v>
      </c>
      <c r="I647" s="17">
        <v>16</v>
      </c>
      <c r="J647" s="18">
        <v>28685</v>
      </c>
      <c r="K647" s="17">
        <v>3</v>
      </c>
      <c r="L647" s="18">
        <v>23567</v>
      </c>
      <c r="M647" s="17">
        <v>1</v>
      </c>
      <c r="N647" s="18">
        <v>22000</v>
      </c>
      <c r="O647" s="16"/>
      <c r="P647" s="18"/>
      <c r="Q647" s="20">
        <v>4</v>
      </c>
      <c r="R647" s="18">
        <v>53258</v>
      </c>
      <c r="S647" s="17">
        <v>3</v>
      </c>
      <c r="T647" s="18">
        <v>47334</v>
      </c>
      <c r="U647" s="17"/>
      <c r="V647" s="18"/>
      <c r="W647" s="17">
        <v>2</v>
      </c>
      <c r="X647" s="18">
        <v>34508</v>
      </c>
      <c r="Y647" s="16"/>
      <c r="Z647" s="18"/>
      <c r="AA647" s="16"/>
      <c r="AB647" s="18"/>
    </row>
    <row r="648" spans="1:28" ht="12.75">
      <c r="A648" t="s">
        <v>1322</v>
      </c>
      <c r="B648" s="16" t="s">
        <v>1339</v>
      </c>
      <c r="C648" s="105" t="s">
        <v>1340</v>
      </c>
      <c r="D648" s="106" t="s">
        <v>81</v>
      </c>
      <c r="E648" s="16">
        <v>56</v>
      </c>
      <c r="F648" s="18">
        <v>43786</v>
      </c>
      <c r="G648" s="17">
        <v>36</v>
      </c>
      <c r="H648" s="18">
        <v>37129</v>
      </c>
      <c r="I648" s="17">
        <v>18</v>
      </c>
      <c r="J648" s="18">
        <v>33673</v>
      </c>
      <c r="K648" s="17">
        <v>8</v>
      </c>
      <c r="L648" s="18">
        <v>28963</v>
      </c>
      <c r="M648" s="16"/>
      <c r="N648" s="18"/>
      <c r="O648" s="16"/>
      <c r="P648" s="18"/>
      <c r="Q648" s="20">
        <v>3</v>
      </c>
      <c r="R648" s="18">
        <v>46451</v>
      </c>
      <c r="S648" s="17">
        <v>2</v>
      </c>
      <c r="T648" s="18">
        <v>51167</v>
      </c>
      <c r="U648" s="17">
        <v>4</v>
      </c>
      <c r="V648" s="18">
        <v>34916</v>
      </c>
      <c r="W648" s="17">
        <v>2</v>
      </c>
      <c r="X648" s="18">
        <v>33900</v>
      </c>
      <c r="Y648" s="16"/>
      <c r="Z648" s="18"/>
      <c r="AA648" s="16"/>
      <c r="AB648" s="18"/>
    </row>
    <row r="649" spans="1:28" ht="12.75">
      <c r="A649" t="s">
        <v>1322</v>
      </c>
      <c r="B649" s="16" t="s">
        <v>1341</v>
      </c>
      <c r="C649" s="105" t="s">
        <v>1342</v>
      </c>
      <c r="D649" s="106" t="s">
        <v>81</v>
      </c>
      <c r="E649" s="16">
        <v>22</v>
      </c>
      <c r="F649" s="18">
        <v>43310</v>
      </c>
      <c r="G649" s="17">
        <v>39</v>
      </c>
      <c r="H649" s="18">
        <v>37166</v>
      </c>
      <c r="I649" s="17">
        <v>49</v>
      </c>
      <c r="J649" s="18">
        <v>32172</v>
      </c>
      <c r="K649" s="17">
        <v>24</v>
      </c>
      <c r="L649" s="18">
        <v>26159</v>
      </c>
      <c r="M649" s="17">
        <v>1</v>
      </c>
      <c r="N649" s="18">
        <v>26469</v>
      </c>
      <c r="O649" s="16"/>
      <c r="P649" s="18"/>
      <c r="Q649" s="20">
        <v>2</v>
      </c>
      <c r="R649" s="18">
        <v>51923</v>
      </c>
      <c r="S649" s="17"/>
      <c r="T649" s="18"/>
      <c r="U649" s="17">
        <v>1</v>
      </c>
      <c r="V649" s="18">
        <v>36084</v>
      </c>
      <c r="W649" s="16"/>
      <c r="X649" s="18"/>
      <c r="Y649" s="16"/>
      <c r="Z649" s="18"/>
      <c r="AA649" s="16"/>
      <c r="AB649" s="18"/>
    </row>
    <row r="650" spans="1:28" ht="12.75">
      <c r="A650" t="s">
        <v>1322</v>
      </c>
      <c r="B650" s="16" t="s">
        <v>1343</v>
      </c>
      <c r="C650" s="105" t="s">
        <v>1344</v>
      </c>
      <c r="D650" s="106" t="s">
        <v>84</v>
      </c>
      <c r="E650" s="16">
        <v>14</v>
      </c>
      <c r="F650" s="18">
        <v>44234</v>
      </c>
      <c r="G650" s="17">
        <v>11</v>
      </c>
      <c r="H650" s="18">
        <v>32892</v>
      </c>
      <c r="I650" s="17">
        <v>6</v>
      </c>
      <c r="J650" s="18">
        <v>26079</v>
      </c>
      <c r="K650" s="17">
        <v>3</v>
      </c>
      <c r="L650" s="18">
        <v>19566</v>
      </c>
      <c r="M650" s="16"/>
      <c r="N650" s="18"/>
      <c r="O650" s="16"/>
      <c r="P650" s="18"/>
      <c r="Q650" s="20">
        <v>2</v>
      </c>
      <c r="R650" s="18">
        <v>48834</v>
      </c>
      <c r="S650" s="17"/>
      <c r="T650" s="18"/>
      <c r="U650" s="17">
        <v>1</v>
      </c>
      <c r="V650" s="18">
        <v>35052</v>
      </c>
      <c r="W650" s="16"/>
      <c r="X650" s="18"/>
      <c r="Y650" s="16"/>
      <c r="Z650" s="18"/>
      <c r="AA650" s="16"/>
      <c r="AB650" s="18"/>
    </row>
    <row r="651" spans="1:28" ht="12.75">
      <c r="A651" t="s">
        <v>1322</v>
      </c>
      <c r="B651" s="16" t="s">
        <v>1345</v>
      </c>
      <c r="C651" s="105" t="s">
        <v>1346</v>
      </c>
      <c r="D651" s="106" t="s">
        <v>84</v>
      </c>
      <c r="E651" s="16">
        <v>8</v>
      </c>
      <c r="F651" s="18">
        <v>43433</v>
      </c>
      <c r="G651" s="17">
        <v>15</v>
      </c>
      <c r="H651" s="18">
        <v>34969</v>
      </c>
      <c r="I651" s="17">
        <v>18</v>
      </c>
      <c r="J651" s="18">
        <v>30276</v>
      </c>
      <c r="K651" s="17">
        <v>16</v>
      </c>
      <c r="L651" s="18">
        <v>25966</v>
      </c>
      <c r="M651" s="16"/>
      <c r="N651" s="18"/>
      <c r="O651" s="16"/>
      <c r="P651" s="18"/>
      <c r="Q651" s="20"/>
      <c r="R651" s="18"/>
      <c r="S651" s="16"/>
      <c r="T651" s="18"/>
      <c r="U651" s="16"/>
      <c r="V651" s="18"/>
      <c r="W651" s="16"/>
      <c r="X651" s="18"/>
      <c r="Y651" s="16"/>
      <c r="Z651" s="18"/>
      <c r="AA651" s="16"/>
      <c r="AB651" s="18"/>
    </row>
    <row r="652" spans="1:28" ht="12.75">
      <c r="A652" t="s">
        <v>1322</v>
      </c>
      <c r="B652" s="16" t="s">
        <v>1347</v>
      </c>
      <c r="C652" s="105" t="s">
        <v>1348</v>
      </c>
      <c r="D652" s="106" t="s">
        <v>84</v>
      </c>
      <c r="E652" s="16">
        <v>22</v>
      </c>
      <c r="F652" s="18">
        <v>40252</v>
      </c>
      <c r="G652" s="17">
        <v>12</v>
      </c>
      <c r="H652" s="18">
        <v>30368</v>
      </c>
      <c r="I652" s="17">
        <v>14</v>
      </c>
      <c r="J652" s="18">
        <v>26729</v>
      </c>
      <c r="K652" s="17">
        <v>7</v>
      </c>
      <c r="L652" s="18">
        <v>23348</v>
      </c>
      <c r="M652" s="17">
        <v>4</v>
      </c>
      <c r="N652" s="18">
        <v>21669</v>
      </c>
      <c r="O652" s="16"/>
      <c r="P652" s="18"/>
      <c r="Q652" s="20">
        <v>4</v>
      </c>
      <c r="R652" s="18">
        <v>48012</v>
      </c>
      <c r="S652" s="17">
        <v>1</v>
      </c>
      <c r="T652" s="18">
        <v>34596</v>
      </c>
      <c r="U652" s="17"/>
      <c r="V652" s="18"/>
      <c r="W652" s="17">
        <v>1</v>
      </c>
      <c r="X652" s="18">
        <v>26664</v>
      </c>
      <c r="Y652" s="16"/>
      <c r="Z652" s="18"/>
      <c r="AA652" s="16"/>
      <c r="AB652" s="19"/>
    </row>
    <row r="653" spans="1:28" ht="12.75">
      <c r="A653" t="s">
        <v>1322</v>
      </c>
      <c r="B653" s="16" t="s">
        <v>1349</v>
      </c>
      <c r="C653" s="105" t="s">
        <v>1350</v>
      </c>
      <c r="D653" s="106" t="s">
        <v>84</v>
      </c>
      <c r="E653" s="16">
        <v>33</v>
      </c>
      <c r="F653" s="18">
        <v>41540</v>
      </c>
      <c r="G653" s="17">
        <v>14</v>
      </c>
      <c r="H653" s="18">
        <v>38204</v>
      </c>
      <c r="I653" s="17">
        <v>18</v>
      </c>
      <c r="J653" s="18">
        <v>31790</v>
      </c>
      <c r="K653" s="17">
        <v>9</v>
      </c>
      <c r="L653" s="18">
        <v>27735</v>
      </c>
      <c r="M653" s="16"/>
      <c r="N653" s="18"/>
      <c r="O653" s="16"/>
      <c r="P653" s="18"/>
      <c r="Q653" s="20">
        <v>1</v>
      </c>
      <c r="R653" s="18">
        <v>47772</v>
      </c>
      <c r="S653" s="16"/>
      <c r="T653" s="18"/>
      <c r="U653" s="16"/>
      <c r="V653" s="18"/>
      <c r="W653" s="16"/>
      <c r="X653" s="18"/>
      <c r="Y653" s="16"/>
      <c r="Z653" s="18"/>
      <c r="AA653" s="16"/>
      <c r="AB653" s="19"/>
    </row>
    <row r="654" spans="1:28" ht="12.75">
      <c r="A654" t="s">
        <v>1322</v>
      </c>
      <c r="B654" s="16" t="s">
        <v>1351</v>
      </c>
      <c r="C654" s="105" t="s">
        <v>1352</v>
      </c>
      <c r="D654" s="106" t="s">
        <v>219</v>
      </c>
      <c r="E654" s="17" t="s">
        <v>1353</v>
      </c>
      <c r="F654" s="18"/>
      <c r="G654" s="16"/>
      <c r="H654" s="18"/>
      <c r="I654" s="16"/>
      <c r="J654" s="18"/>
      <c r="K654" s="16"/>
      <c r="L654" s="18"/>
      <c r="M654" s="16"/>
      <c r="N654" s="18"/>
      <c r="O654" s="16"/>
      <c r="P654" s="18"/>
      <c r="Q654" s="20"/>
      <c r="R654" s="18"/>
      <c r="S654" s="16"/>
      <c r="T654" s="18"/>
      <c r="U654" s="16"/>
      <c r="V654" s="18"/>
      <c r="W654" s="16"/>
      <c r="X654" s="18"/>
      <c r="Y654" s="16"/>
      <c r="Z654" s="18"/>
      <c r="AA654" s="16"/>
      <c r="AB654" s="19"/>
    </row>
    <row r="655" spans="1:28" ht="12.75">
      <c r="A655" t="s">
        <v>1322</v>
      </c>
      <c r="B655" s="16" t="s">
        <v>1354</v>
      </c>
      <c r="C655" s="105" t="s">
        <v>1355</v>
      </c>
      <c r="D655" s="106" t="s">
        <v>219</v>
      </c>
      <c r="E655" s="17" t="s">
        <v>1353</v>
      </c>
      <c r="F655" s="18"/>
      <c r="G655" s="16"/>
      <c r="H655" s="18"/>
      <c r="I655" s="16"/>
      <c r="J655" s="18"/>
      <c r="K655" s="16"/>
      <c r="L655" s="18"/>
      <c r="M655" s="16"/>
      <c r="N655" s="18"/>
      <c r="O655" s="16"/>
      <c r="P655" s="18"/>
      <c r="Q655" s="20"/>
      <c r="R655" s="19"/>
      <c r="S655" s="16"/>
      <c r="T655" s="19"/>
      <c r="U655" s="16"/>
      <c r="V655" s="18"/>
      <c r="W655" s="16"/>
      <c r="X655" s="19"/>
      <c r="Y655" s="16"/>
      <c r="Z655" s="18"/>
      <c r="AA655" s="16"/>
      <c r="AB655" s="19"/>
    </row>
    <row r="656" spans="3:17" ht="12.75">
      <c r="C656" s="108" t="s">
        <v>212</v>
      </c>
      <c r="D656" s="108" t="s">
        <v>212</v>
      </c>
      <c r="Q656" s="20"/>
    </row>
    <row r="657" spans="3:17" ht="12.75">
      <c r="C657" s="108" t="s">
        <v>212</v>
      </c>
      <c r="D657" s="108" t="s">
        <v>212</v>
      </c>
      <c r="Q657" s="20"/>
    </row>
    <row r="658" ht="12.75">
      <c r="Q658" s="20"/>
    </row>
    <row r="659" ht="12.75">
      <c r="Q659" s="20"/>
    </row>
  </sheetData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B822"/>
  <sheetViews>
    <sheetView showGridLines="0" defaultGridColor="0" zoomScale="80" zoomScaleNormal="80" colorId="22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500" sqref="P500"/>
    </sheetView>
  </sheetViews>
  <sheetFormatPr defaultColWidth="9.7109375" defaultRowHeight="12.75"/>
  <cols>
    <col min="2" max="2" width="22.7109375" style="0" customWidth="1"/>
  </cols>
  <sheetData>
    <row r="1" spans="1:54" ht="12.75">
      <c r="A1" s="2"/>
      <c r="B1" s="32"/>
      <c r="C1" s="32"/>
      <c r="D1" s="32"/>
      <c r="E1" s="33" t="s">
        <v>28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4"/>
      <c r="Q1" s="4" t="s">
        <v>29</v>
      </c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ht="12.75">
      <c r="A2" s="32"/>
      <c r="B2" s="32"/>
      <c r="C2" s="32"/>
      <c r="D2" s="32"/>
      <c r="E2" s="35"/>
      <c r="F2" s="32"/>
      <c r="G2" s="32"/>
      <c r="H2" s="32"/>
      <c r="I2" s="32"/>
      <c r="J2" s="32"/>
      <c r="K2" s="32"/>
      <c r="L2" s="32"/>
      <c r="M2" s="32"/>
      <c r="N2" s="32"/>
      <c r="O2" s="32"/>
      <c r="P2" s="34"/>
      <c r="Q2" s="36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12.75">
      <c r="A3" s="37"/>
      <c r="B3" s="37"/>
      <c r="C3" s="37"/>
      <c r="D3" s="37"/>
      <c r="E3" s="38" t="s">
        <v>30</v>
      </c>
      <c r="F3" s="39"/>
      <c r="G3" s="40" t="s">
        <v>31</v>
      </c>
      <c r="H3" s="39"/>
      <c r="I3" s="40" t="s">
        <v>32</v>
      </c>
      <c r="J3" s="39"/>
      <c r="K3" s="40" t="s">
        <v>33</v>
      </c>
      <c r="L3" s="39"/>
      <c r="M3" s="40" t="s">
        <v>34</v>
      </c>
      <c r="N3" s="39"/>
      <c r="O3" s="40" t="s">
        <v>35</v>
      </c>
      <c r="P3" s="39"/>
      <c r="Q3" s="41" t="s">
        <v>30</v>
      </c>
      <c r="R3" s="39"/>
      <c r="S3" s="40" t="s">
        <v>31</v>
      </c>
      <c r="T3" s="39"/>
      <c r="U3" s="40" t="s">
        <v>32</v>
      </c>
      <c r="V3" s="39"/>
      <c r="W3" s="40" t="s">
        <v>33</v>
      </c>
      <c r="X3" s="39"/>
      <c r="Y3" s="40" t="s">
        <v>34</v>
      </c>
      <c r="Z3" s="39"/>
      <c r="AA3" s="40" t="s">
        <v>35</v>
      </c>
      <c r="AB3" s="39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ht="12.75">
      <c r="A4" s="42" t="s">
        <v>36</v>
      </c>
      <c r="B4" s="42" t="s">
        <v>37</v>
      </c>
      <c r="C4" s="111" t="s">
        <v>38</v>
      </c>
      <c r="D4" s="111" t="s">
        <v>39</v>
      </c>
      <c r="E4" s="43" t="s">
        <v>40</v>
      </c>
      <c r="F4" s="44" t="s">
        <v>41</v>
      </c>
      <c r="G4" s="45" t="s">
        <v>40</v>
      </c>
      <c r="H4" s="44" t="s">
        <v>41</v>
      </c>
      <c r="I4" s="45" t="s">
        <v>40</v>
      </c>
      <c r="J4" s="44" t="s">
        <v>41</v>
      </c>
      <c r="K4" s="45" t="s">
        <v>40</v>
      </c>
      <c r="L4" s="44" t="s">
        <v>41</v>
      </c>
      <c r="M4" s="45" t="s">
        <v>40</v>
      </c>
      <c r="N4" s="44" t="s">
        <v>41</v>
      </c>
      <c r="O4" s="45" t="s">
        <v>40</v>
      </c>
      <c r="P4" s="44" t="s">
        <v>41</v>
      </c>
      <c r="Q4" s="46" t="s">
        <v>40</v>
      </c>
      <c r="R4" s="44" t="s">
        <v>41</v>
      </c>
      <c r="S4" s="45" t="s">
        <v>40</v>
      </c>
      <c r="T4" s="44" t="s">
        <v>41</v>
      </c>
      <c r="U4" s="45" t="s">
        <v>40</v>
      </c>
      <c r="V4" s="44" t="s">
        <v>41</v>
      </c>
      <c r="W4" s="45" t="s">
        <v>40</v>
      </c>
      <c r="X4" s="44" t="s">
        <v>41</v>
      </c>
      <c r="Y4" s="45" t="s">
        <v>40</v>
      </c>
      <c r="Z4" s="44" t="s">
        <v>41</v>
      </c>
      <c r="AA4" s="45" t="s">
        <v>40</v>
      </c>
      <c r="AB4" s="44" t="s">
        <v>41</v>
      </c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1:54" ht="12.75">
      <c r="A5" s="32" t="s">
        <v>42</v>
      </c>
      <c r="B5" s="47" t="s">
        <v>43</v>
      </c>
      <c r="C5" s="112" t="s">
        <v>44</v>
      </c>
      <c r="D5" s="113" t="s">
        <v>45</v>
      </c>
      <c r="E5" s="49">
        <v>203</v>
      </c>
      <c r="F5" s="48">
        <v>60547</v>
      </c>
      <c r="G5" s="47">
        <v>264</v>
      </c>
      <c r="H5" s="48">
        <v>45462</v>
      </c>
      <c r="I5" s="47">
        <v>183</v>
      </c>
      <c r="J5" s="50">
        <v>38260</v>
      </c>
      <c r="K5" s="49">
        <v>45</v>
      </c>
      <c r="L5" s="48">
        <v>25795</v>
      </c>
      <c r="M5" s="49">
        <v>15</v>
      </c>
      <c r="N5" s="48">
        <v>34230</v>
      </c>
      <c r="O5" s="49" t="s">
        <v>46</v>
      </c>
      <c r="P5" s="48" t="s">
        <v>46</v>
      </c>
      <c r="Q5" s="51">
        <v>180</v>
      </c>
      <c r="R5" s="48">
        <v>75432</v>
      </c>
      <c r="S5" s="49">
        <v>150</v>
      </c>
      <c r="T5" s="48">
        <v>56459</v>
      </c>
      <c r="U5" s="49">
        <v>78</v>
      </c>
      <c r="V5" s="48">
        <v>49301</v>
      </c>
      <c r="W5" s="49">
        <v>9</v>
      </c>
      <c r="X5" s="48">
        <v>32214</v>
      </c>
      <c r="Y5" s="49">
        <v>4</v>
      </c>
      <c r="Z5" s="48">
        <v>43519</v>
      </c>
      <c r="AA5" s="52"/>
      <c r="AB5" s="48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ht="12.75">
      <c r="A6" s="32" t="s">
        <v>42</v>
      </c>
      <c r="B6" s="47" t="s">
        <v>47</v>
      </c>
      <c r="C6" s="112" t="s">
        <v>48</v>
      </c>
      <c r="D6" s="113" t="s">
        <v>45</v>
      </c>
      <c r="E6" s="47">
        <v>259</v>
      </c>
      <c r="F6" s="48">
        <v>63834</v>
      </c>
      <c r="G6" s="47">
        <v>220</v>
      </c>
      <c r="H6" s="48">
        <v>47030</v>
      </c>
      <c r="I6" s="47">
        <v>197</v>
      </c>
      <c r="J6" s="50">
        <v>40166</v>
      </c>
      <c r="K6" s="49">
        <v>67</v>
      </c>
      <c r="L6" s="48">
        <v>27783</v>
      </c>
      <c r="M6" s="49">
        <v>4</v>
      </c>
      <c r="N6" s="48">
        <v>24999</v>
      </c>
      <c r="O6" s="52"/>
      <c r="P6" s="48"/>
      <c r="Q6" s="51">
        <v>12</v>
      </c>
      <c r="R6" s="48">
        <v>77849</v>
      </c>
      <c r="S6" s="49">
        <v>6</v>
      </c>
      <c r="T6" s="48">
        <v>60931</v>
      </c>
      <c r="U6" s="52"/>
      <c r="V6" s="48"/>
      <c r="W6" s="49">
        <v>5</v>
      </c>
      <c r="X6" s="48">
        <v>23823</v>
      </c>
      <c r="Y6" s="52"/>
      <c r="Z6" s="48"/>
      <c r="AA6" s="52"/>
      <c r="AB6" s="48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ht="12.75">
      <c r="A7" s="32"/>
      <c r="B7" s="47"/>
      <c r="C7" s="47"/>
      <c r="D7" s="48"/>
      <c r="E7" s="32">
        <f>SUM(E5:E6)</f>
        <v>462</v>
      </c>
      <c r="F7" s="53">
        <f>((E5*F5)+(E6*F6))/E7</f>
        <v>62389.71212121212</v>
      </c>
      <c r="G7" s="32">
        <f>SUM(G5:G6)</f>
        <v>484</v>
      </c>
      <c r="H7" s="53">
        <f>((G5*H5)+(G6*H6))/G7</f>
        <v>46174.72727272727</v>
      </c>
      <c r="I7" s="32">
        <f>SUM(I5:I6)</f>
        <v>380</v>
      </c>
      <c r="J7" s="53">
        <f>((I5*J5)+(I6*J6))/I7</f>
        <v>39248.11052631579</v>
      </c>
      <c r="K7" s="32">
        <f>SUM(K5:K6)</f>
        <v>112</v>
      </c>
      <c r="L7" s="53">
        <f>((K5*L5)+(K6*L6))/K7</f>
        <v>26984.25</v>
      </c>
      <c r="M7" s="32">
        <f>SUM(M5:M6)</f>
        <v>19</v>
      </c>
      <c r="N7" s="53">
        <f>((M5*N5)+(M6*N6))/M7</f>
        <v>32286.63157894737</v>
      </c>
      <c r="O7" s="52"/>
      <c r="P7" s="34"/>
      <c r="Q7" s="32">
        <f>SUM(Q5:Q6)</f>
        <v>192</v>
      </c>
      <c r="R7" s="53">
        <f>((Q5*R5)+(Q6*R6))/Q7</f>
        <v>75583.0625</v>
      </c>
      <c r="S7" s="32">
        <f>SUM(S5:S6)</f>
        <v>156</v>
      </c>
      <c r="T7" s="53">
        <f>((S5*T5)+(S6*T6))/S7</f>
        <v>56631</v>
      </c>
      <c r="U7" s="32">
        <f>SUM(U5:U6)</f>
        <v>78</v>
      </c>
      <c r="V7" s="53">
        <f>((U5*V5)+(U6*V6))/U7</f>
        <v>49301</v>
      </c>
      <c r="W7" s="32">
        <f>SUM(W5:W6)</f>
        <v>14</v>
      </c>
      <c r="X7" s="53">
        <f>((W5*X5)+(W6*X6))/W7</f>
        <v>29217.214285714286</v>
      </c>
      <c r="Y7" s="32">
        <f>SUM(Y5:Y6)</f>
        <v>4</v>
      </c>
      <c r="Z7" s="53">
        <f>((Y5*Z5)+(Y6*Z6))/Y7</f>
        <v>43519</v>
      </c>
      <c r="AA7" s="32">
        <f>SUM(AA5:AA6)</f>
        <v>0</v>
      </c>
      <c r="AB7" s="53">
        <v>0</v>
      </c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ht="12.75">
      <c r="A8" s="32"/>
      <c r="B8" s="47"/>
      <c r="C8" s="47"/>
      <c r="D8" s="48"/>
      <c r="E8" s="47"/>
      <c r="F8" s="48"/>
      <c r="G8" s="47"/>
      <c r="H8" s="48"/>
      <c r="I8" s="47"/>
      <c r="J8" s="50"/>
      <c r="K8" s="49"/>
      <c r="L8" s="48"/>
      <c r="M8" s="49"/>
      <c r="N8" s="48"/>
      <c r="O8" s="52"/>
      <c r="P8" s="48"/>
      <c r="Q8" s="51"/>
      <c r="R8" s="48"/>
      <c r="S8" s="49"/>
      <c r="T8" s="48"/>
      <c r="U8" s="52"/>
      <c r="V8" s="48"/>
      <c r="W8" s="49"/>
      <c r="X8" s="48"/>
      <c r="Y8" s="52"/>
      <c r="Z8" s="48"/>
      <c r="AA8" s="52"/>
      <c r="AB8" s="4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ht="12.75">
      <c r="A9" s="32" t="s">
        <v>42</v>
      </c>
      <c r="B9" s="47" t="s">
        <v>49</v>
      </c>
      <c r="C9" s="112" t="s">
        <v>50</v>
      </c>
      <c r="D9" s="113" t="s">
        <v>51</v>
      </c>
      <c r="E9" s="32">
        <v>69</v>
      </c>
      <c r="F9" s="34">
        <v>60825</v>
      </c>
      <c r="G9" s="32">
        <v>137</v>
      </c>
      <c r="H9" s="34">
        <v>45619</v>
      </c>
      <c r="I9" s="32">
        <v>91</v>
      </c>
      <c r="J9" s="53">
        <v>37134</v>
      </c>
      <c r="K9" s="32">
        <v>17</v>
      </c>
      <c r="L9" s="34">
        <v>29124</v>
      </c>
      <c r="M9" s="32">
        <v>24</v>
      </c>
      <c r="N9" s="48">
        <v>32768.666666666664</v>
      </c>
      <c r="O9" s="54"/>
      <c r="P9" s="34"/>
      <c r="Q9" s="55">
        <v>56</v>
      </c>
      <c r="R9" s="34">
        <v>85357</v>
      </c>
      <c r="S9" s="55">
        <v>43</v>
      </c>
      <c r="T9" s="34">
        <v>60494</v>
      </c>
      <c r="U9" s="55">
        <v>43</v>
      </c>
      <c r="V9" s="34">
        <v>47050</v>
      </c>
      <c r="W9" s="55">
        <v>1</v>
      </c>
      <c r="X9" s="34">
        <v>51500</v>
      </c>
      <c r="Y9" s="55">
        <v>1</v>
      </c>
      <c r="Z9" s="34">
        <v>46711</v>
      </c>
      <c r="AA9" s="49"/>
      <c r="AB9" s="48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ht="12.75">
      <c r="A10" s="32"/>
      <c r="B10" s="47"/>
      <c r="C10" s="47"/>
      <c r="D10" s="48"/>
      <c r="E10" s="47"/>
      <c r="F10" s="48"/>
      <c r="G10" s="47"/>
      <c r="H10" s="48"/>
      <c r="I10" s="47"/>
      <c r="J10" s="50"/>
      <c r="K10" s="47"/>
      <c r="L10" s="48"/>
      <c r="M10" s="47"/>
      <c r="N10" s="48"/>
      <c r="O10" s="49"/>
      <c r="P10" s="48"/>
      <c r="Q10" s="51"/>
      <c r="R10" s="48"/>
      <c r="S10" s="49"/>
      <c r="T10" s="48"/>
      <c r="U10" s="49"/>
      <c r="V10" s="48"/>
      <c r="W10" s="49"/>
      <c r="X10" s="48"/>
      <c r="Y10" s="49"/>
      <c r="Z10" s="48"/>
      <c r="AA10" s="49"/>
      <c r="AB10" s="48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12.75">
      <c r="A11" s="32" t="s">
        <v>42</v>
      </c>
      <c r="B11" s="47" t="s">
        <v>52</v>
      </c>
      <c r="C11" s="112" t="s">
        <v>53</v>
      </c>
      <c r="D11" s="113" t="s">
        <v>54</v>
      </c>
      <c r="E11" s="47">
        <v>46</v>
      </c>
      <c r="F11" s="48">
        <v>46103</v>
      </c>
      <c r="G11" s="47">
        <v>66</v>
      </c>
      <c r="H11" s="48">
        <v>38550</v>
      </c>
      <c r="I11" s="47">
        <v>122</v>
      </c>
      <c r="J11" s="50">
        <v>32895</v>
      </c>
      <c r="K11" s="47">
        <v>32</v>
      </c>
      <c r="L11" s="48">
        <v>25530</v>
      </c>
      <c r="M11" s="52"/>
      <c r="N11" s="48"/>
      <c r="O11" s="52"/>
      <c r="P11" s="48"/>
      <c r="Q11" s="51">
        <v>19</v>
      </c>
      <c r="R11" s="48">
        <v>65886</v>
      </c>
      <c r="S11" s="49">
        <v>7</v>
      </c>
      <c r="T11" s="48">
        <v>54054</v>
      </c>
      <c r="U11" s="49">
        <v>6</v>
      </c>
      <c r="V11" s="48">
        <v>49640</v>
      </c>
      <c r="W11" s="52"/>
      <c r="X11" s="48"/>
      <c r="Y11" s="52"/>
      <c r="Z11" s="48"/>
      <c r="AA11" s="52"/>
      <c r="AB11" s="48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ht="12.75">
      <c r="A12" s="32" t="s">
        <v>42</v>
      </c>
      <c r="B12" s="47" t="s">
        <v>55</v>
      </c>
      <c r="C12" s="112" t="s">
        <v>56</v>
      </c>
      <c r="D12" s="113" t="s">
        <v>54</v>
      </c>
      <c r="E12" s="47">
        <v>28</v>
      </c>
      <c r="F12" s="48">
        <v>48965</v>
      </c>
      <c r="G12" s="47">
        <v>32</v>
      </c>
      <c r="H12" s="48">
        <v>40357</v>
      </c>
      <c r="I12" s="47">
        <v>61</v>
      </c>
      <c r="J12" s="50">
        <v>35832</v>
      </c>
      <c r="K12" s="47">
        <v>59</v>
      </c>
      <c r="L12" s="48">
        <v>31401</v>
      </c>
      <c r="M12" s="52"/>
      <c r="N12" s="48"/>
      <c r="O12" s="52"/>
      <c r="P12" s="48"/>
      <c r="Q12" s="51">
        <v>77</v>
      </c>
      <c r="R12" s="48">
        <v>57562</v>
      </c>
      <c r="S12" s="49">
        <v>4</v>
      </c>
      <c r="T12" s="48">
        <v>43260</v>
      </c>
      <c r="U12" s="49">
        <v>3</v>
      </c>
      <c r="V12" s="48">
        <v>49558</v>
      </c>
      <c r="W12" s="49">
        <v>4</v>
      </c>
      <c r="X12" s="48">
        <v>41765</v>
      </c>
      <c r="Y12" s="52"/>
      <c r="Z12" s="48"/>
      <c r="AA12" s="52"/>
      <c r="AB12" s="48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ht="12.75">
      <c r="A13" s="32" t="s">
        <v>42</v>
      </c>
      <c r="B13" s="47" t="s">
        <v>57</v>
      </c>
      <c r="C13" s="112" t="s">
        <v>58</v>
      </c>
      <c r="D13" s="113" t="s">
        <v>54</v>
      </c>
      <c r="E13" s="47">
        <v>57</v>
      </c>
      <c r="F13" s="48">
        <v>60889</v>
      </c>
      <c r="G13" s="47">
        <v>71</v>
      </c>
      <c r="H13" s="48">
        <v>44377</v>
      </c>
      <c r="I13" s="47">
        <v>88</v>
      </c>
      <c r="J13" s="50">
        <v>40229</v>
      </c>
      <c r="K13" s="47">
        <v>8</v>
      </c>
      <c r="L13" s="48">
        <v>30320</v>
      </c>
      <c r="M13" s="47">
        <v>16</v>
      </c>
      <c r="N13" s="48">
        <v>24229</v>
      </c>
      <c r="O13" s="52"/>
      <c r="P13" s="48"/>
      <c r="Q13" s="51">
        <v>19</v>
      </c>
      <c r="R13" s="48">
        <v>69982</v>
      </c>
      <c r="S13" s="49">
        <v>19</v>
      </c>
      <c r="T13" s="48">
        <v>42809</v>
      </c>
      <c r="U13" s="49">
        <v>3</v>
      </c>
      <c r="V13" s="48">
        <v>28123</v>
      </c>
      <c r="W13" s="52"/>
      <c r="X13" s="48"/>
      <c r="Y13" s="49">
        <v>2</v>
      </c>
      <c r="Z13" s="48">
        <v>26688</v>
      </c>
      <c r="AA13" s="52"/>
      <c r="AB13" s="48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ht="12.75">
      <c r="A14" s="32" t="s">
        <v>42</v>
      </c>
      <c r="B14" s="47" t="s">
        <v>59</v>
      </c>
      <c r="C14" s="112" t="s">
        <v>60</v>
      </c>
      <c r="D14" s="113" t="s">
        <v>54</v>
      </c>
      <c r="E14" s="47">
        <v>89</v>
      </c>
      <c r="F14" s="48">
        <v>57177</v>
      </c>
      <c r="G14" s="47">
        <v>86</v>
      </c>
      <c r="H14" s="48">
        <v>45600</v>
      </c>
      <c r="I14" s="47">
        <v>106</v>
      </c>
      <c r="J14" s="50">
        <v>40397</v>
      </c>
      <c r="K14" s="47">
        <v>39</v>
      </c>
      <c r="L14" s="48">
        <v>31449</v>
      </c>
      <c r="M14" s="47">
        <v>2</v>
      </c>
      <c r="N14" s="48">
        <v>32202</v>
      </c>
      <c r="O14" s="52"/>
      <c r="P14" s="48"/>
      <c r="Q14" s="51">
        <v>40</v>
      </c>
      <c r="R14" s="48">
        <v>78377</v>
      </c>
      <c r="S14" s="49">
        <v>25</v>
      </c>
      <c r="T14" s="48">
        <v>57111</v>
      </c>
      <c r="U14" s="49">
        <v>46</v>
      </c>
      <c r="V14" s="48">
        <v>47870</v>
      </c>
      <c r="W14" s="49">
        <v>13</v>
      </c>
      <c r="X14" s="48">
        <v>37400</v>
      </c>
      <c r="Y14" s="49">
        <v>1</v>
      </c>
      <c r="Z14" s="48">
        <v>33818</v>
      </c>
      <c r="AA14" s="52"/>
      <c r="AB14" s="48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ht="12.75">
      <c r="A15" s="32"/>
      <c r="B15" s="47"/>
      <c r="C15" s="47"/>
      <c r="D15" s="48"/>
      <c r="E15" s="32">
        <f>SUM(E11:E14)</f>
        <v>220</v>
      </c>
      <c r="F15" s="34">
        <f>((E11*F11)+(E12*F12)+(E13*F13)+(E14*F14))/E15</f>
        <v>54778.10909090909</v>
      </c>
      <c r="G15" s="32">
        <f>SUM(G11:G14)</f>
        <v>255</v>
      </c>
      <c r="H15" s="34">
        <f>((G11*H11)+(G12*H12)+(G13*H13)+(G14*H14))/G15</f>
        <v>42776.82745098039</v>
      </c>
      <c r="I15" s="32">
        <f>SUM(I11:I14)</f>
        <v>377</v>
      </c>
      <c r="J15" s="34">
        <f>((I11*J11)+(I12*J12)+(I13*J13)+(I14*J14))/I15</f>
        <v>37191.44827586207</v>
      </c>
      <c r="K15" s="32">
        <f>SUM(K11:K14)</f>
        <v>138</v>
      </c>
      <c r="L15" s="34">
        <f>((K11*L11)+(K12*L12)+(K13*L13)+(K14*L14))/K15</f>
        <v>29990.507246376812</v>
      </c>
      <c r="M15" s="32">
        <f>SUM(M11:M14)</f>
        <v>18</v>
      </c>
      <c r="N15" s="34">
        <f>((M11*N11)+(M12*N12)+(M13*N13)+(M14*N14))/M15</f>
        <v>25114.88888888889</v>
      </c>
      <c r="O15" s="52">
        <f>SUM(O11:O14)</f>
        <v>0</v>
      </c>
      <c r="P15" s="34">
        <v>0</v>
      </c>
      <c r="Q15" s="32">
        <f>SUM(Q11:Q14)</f>
        <v>155</v>
      </c>
      <c r="R15" s="34">
        <f>((Q11*R11)+(Q12*R12)+(Q13*R13)+(Q14*R14))/Q15</f>
        <v>65476.42580645161</v>
      </c>
      <c r="S15" s="32">
        <f>SUM(S11:S14)</f>
        <v>55</v>
      </c>
      <c r="T15" s="34">
        <f>((S11*T11)+(S12*T12)+(S13*T13)+(S14*T14))/S15</f>
        <v>50773.89090909091</v>
      </c>
      <c r="U15" s="32">
        <f>SUM(U11:U14)</f>
        <v>58</v>
      </c>
      <c r="V15" s="34">
        <f>((U11*V11)+(U12*V12)+(U13*V13)+(U14*V14))/U15</f>
        <v>47119.01724137931</v>
      </c>
      <c r="W15" s="32">
        <f>SUM(W11:W14)</f>
        <v>17</v>
      </c>
      <c r="X15" s="34">
        <f>((W11*X11)+(W12*X12)+(W13*X13)+(W14*X14))/W15</f>
        <v>38427.05882352941</v>
      </c>
      <c r="Y15" s="32">
        <f>SUM(Y11:Y14)</f>
        <v>3</v>
      </c>
      <c r="Z15" s="34">
        <f>((Y11*Z11)+(Y12*Z12)+(Y13*Z13)+(Y14*Z14))/Y15</f>
        <v>29064.666666666668</v>
      </c>
      <c r="AA15" s="32">
        <f>SUM(AA11:AA14)</f>
        <v>0</v>
      </c>
      <c r="AB15" s="34">
        <v>0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ht="12.75">
      <c r="A16" s="32"/>
      <c r="B16" s="47"/>
      <c r="C16" s="47"/>
      <c r="D16" s="48"/>
      <c r="E16" s="47"/>
      <c r="F16" s="48"/>
      <c r="G16" s="47"/>
      <c r="H16" s="48"/>
      <c r="I16" s="47"/>
      <c r="J16" s="50"/>
      <c r="K16" s="47"/>
      <c r="L16" s="48"/>
      <c r="M16" s="47"/>
      <c r="N16" s="48"/>
      <c r="O16" s="52"/>
      <c r="P16" s="48"/>
      <c r="Q16" s="51"/>
      <c r="R16" s="48"/>
      <c r="S16" s="49"/>
      <c r="T16" s="48"/>
      <c r="U16" s="49"/>
      <c r="V16" s="48"/>
      <c r="W16" s="49"/>
      <c r="X16" s="48"/>
      <c r="Y16" s="49"/>
      <c r="Z16" s="48"/>
      <c r="AA16" s="52"/>
      <c r="AB16" s="48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ht="12.75">
      <c r="A17" s="32" t="s">
        <v>42</v>
      </c>
      <c r="B17" s="47" t="s">
        <v>61</v>
      </c>
      <c r="C17" s="112" t="s">
        <v>62</v>
      </c>
      <c r="D17" s="113" t="s">
        <v>63</v>
      </c>
      <c r="E17" s="47">
        <v>42</v>
      </c>
      <c r="F17" s="48">
        <v>52489</v>
      </c>
      <c r="G17" s="47">
        <v>50</v>
      </c>
      <c r="H17" s="48">
        <v>41306</v>
      </c>
      <c r="I17" s="47">
        <v>59</v>
      </c>
      <c r="J17" s="50">
        <v>35071</v>
      </c>
      <c r="K17" s="47">
        <v>18</v>
      </c>
      <c r="L17" s="48">
        <v>27972</v>
      </c>
      <c r="M17" s="52"/>
      <c r="N17" s="48"/>
      <c r="O17" s="52"/>
      <c r="P17" s="48"/>
      <c r="Q17" s="51">
        <v>17</v>
      </c>
      <c r="R17" s="48">
        <v>72094</v>
      </c>
      <c r="S17" s="49">
        <v>7</v>
      </c>
      <c r="T17" s="48">
        <v>63014</v>
      </c>
      <c r="U17" s="49">
        <v>1</v>
      </c>
      <c r="V17" s="48">
        <v>53000</v>
      </c>
      <c r="W17" s="49">
        <v>2</v>
      </c>
      <c r="X17" s="48">
        <v>40050</v>
      </c>
      <c r="Y17" s="52"/>
      <c r="Z17" s="48"/>
      <c r="AA17" s="52"/>
      <c r="AB17" s="48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ht="12.75">
      <c r="A18" s="32" t="s">
        <v>42</v>
      </c>
      <c r="B18" s="47" t="s">
        <v>64</v>
      </c>
      <c r="C18" s="112" t="s">
        <v>65</v>
      </c>
      <c r="D18" s="113" t="s">
        <v>63</v>
      </c>
      <c r="E18" s="47">
        <v>17</v>
      </c>
      <c r="F18" s="48">
        <v>46890</v>
      </c>
      <c r="G18" s="47">
        <v>42</v>
      </c>
      <c r="H18" s="48">
        <v>42425</v>
      </c>
      <c r="I18" s="47">
        <v>59</v>
      </c>
      <c r="J18" s="50">
        <v>35076</v>
      </c>
      <c r="K18" s="47">
        <v>22</v>
      </c>
      <c r="L18" s="48">
        <v>26448</v>
      </c>
      <c r="M18" s="52"/>
      <c r="N18" s="48"/>
      <c r="O18" s="52"/>
      <c r="P18" s="48"/>
      <c r="Q18" s="51">
        <v>14</v>
      </c>
      <c r="R18" s="48">
        <v>61420</v>
      </c>
      <c r="S18" s="49">
        <v>23</v>
      </c>
      <c r="T18" s="48">
        <v>48032</v>
      </c>
      <c r="U18" s="49">
        <v>38</v>
      </c>
      <c r="V18" s="48">
        <v>38862</v>
      </c>
      <c r="W18" s="49">
        <v>1</v>
      </c>
      <c r="X18" s="48">
        <v>24000</v>
      </c>
      <c r="Y18" s="52"/>
      <c r="Z18" s="48"/>
      <c r="AA18" s="52"/>
      <c r="AB18" s="48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1:54" ht="12.75">
      <c r="A19" s="32" t="s">
        <v>42</v>
      </c>
      <c r="B19" s="47" t="s">
        <v>66</v>
      </c>
      <c r="C19" s="112" t="s">
        <v>67</v>
      </c>
      <c r="D19" s="113" t="s">
        <v>63</v>
      </c>
      <c r="E19" s="56"/>
      <c r="F19" s="48"/>
      <c r="G19" s="52"/>
      <c r="H19" s="48"/>
      <c r="I19" s="47">
        <v>1</v>
      </c>
      <c r="J19" s="50">
        <v>44000</v>
      </c>
      <c r="K19" s="52"/>
      <c r="L19" s="48"/>
      <c r="M19" s="52"/>
      <c r="N19" s="48"/>
      <c r="O19" s="52"/>
      <c r="P19" s="48"/>
      <c r="Q19" s="51">
        <v>6</v>
      </c>
      <c r="R19" s="48">
        <v>67842</v>
      </c>
      <c r="S19" s="49">
        <v>6</v>
      </c>
      <c r="T19" s="48">
        <v>52322</v>
      </c>
      <c r="U19" s="49">
        <v>18</v>
      </c>
      <c r="V19" s="48">
        <v>44764</v>
      </c>
      <c r="W19" s="49">
        <v>1</v>
      </c>
      <c r="X19" s="48">
        <v>24532</v>
      </c>
      <c r="Y19" s="52"/>
      <c r="Z19" s="48"/>
      <c r="AA19" s="52"/>
      <c r="AB19" s="48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ht="12.75">
      <c r="A20" s="32" t="s">
        <v>42</v>
      </c>
      <c r="B20" s="47" t="s">
        <v>68</v>
      </c>
      <c r="C20" s="112" t="s">
        <v>69</v>
      </c>
      <c r="D20" s="113" t="s">
        <v>63</v>
      </c>
      <c r="E20" s="47">
        <v>47</v>
      </c>
      <c r="F20" s="48">
        <v>46671</v>
      </c>
      <c r="G20" s="47">
        <v>37</v>
      </c>
      <c r="H20" s="48">
        <v>39895</v>
      </c>
      <c r="I20" s="47">
        <v>29</v>
      </c>
      <c r="J20" s="50">
        <v>31508</v>
      </c>
      <c r="K20" s="47">
        <v>14</v>
      </c>
      <c r="L20" s="48">
        <v>26555</v>
      </c>
      <c r="M20" s="52"/>
      <c r="N20" s="48"/>
      <c r="O20" s="52"/>
      <c r="P20" s="48"/>
      <c r="Q20" s="57"/>
      <c r="R20" s="48"/>
      <c r="S20" s="52"/>
      <c r="T20" s="48"/>
      <c r="U20" s="52"/>
      <c r="V20" s="48"/>
      <c r="W20" s="52"/>
      <c r="X20" s="48"/>
      <c r="Y20" s="52"/>
      <c r="Z20" s="48"/>
      <c r="AA20" s="52"/>
      <c r="AB20" s="48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ht="12.75">
      <c r="A21" s="32"/>
      <c r="B21" s="47"/>
      <c r="C21" s="47"/>
      <c r="D21" s="48"/>
      <c r="E21" s="32">
        <f>SUM(E17:E20)</f>
        <v>106</v>
      </c>
      <c r="F21" s="34">
        <f>((E17*F17)+(E18*F18)+(E20*F20))/E21</f>
        <v>49011.3679245283</v>
      </c>
      <c r="G21" s="32">
        <f>SUM(G17:G20)</f>
        <v>129</v>
      </c>
      <c r="H21" s="34">
        <f>((G17*H17)+(G18*H18)+(G20*H20))/G21</f>
        <v>41265.62015503876</v>
      </c>
      <c r="I21" s="32">
        <f>SUM(I17:I20)</f>
        <v>148</v>
      </c>
      <c r="J21" s="34">
        <f>((I17*J17)+(I18*J18)+(I20*J20))/I21</f>
        <v>34137.87162162162</v>
      </c>
      <c r="K21" s="32">
        <f>SUM(K17:K20)</f>
        <v>54</v>
      </c>
      <c r="L21" s="34">
        <f>((K17*L17)+(K18*L18)+(K20*L20))/K21</f>
        <v>26983.74074074074</v>
      </c>
      <c r="M21" s="32">
        <f>SUM(M17:M20)</f>
        <v>0</v>
      </c>
      <c r="N21" s="34">
        <v>0</v>
      </c>
      <c r="O21" s="32">
        <f>SUM(O17:O20)</f>
        <v>0</v>
      </c>
      <c r="P21" s="34">
        <v>0</v>
      </c>
      <c r="Q21" s="32">
        <f>SUM(Q17:Q20)</f>
        <v>37</v>
      </c>
      <c r="R21" s="34">
        <f>((Q17*R17)+(Q18*R18)+(Q20*R20))/Q21</f>
        <v>56364.27027027027</v>
      </c>
      <c r="S21" s="32">
        <f>SUM(S17:S20)</f>
        <v>36</v>
      </c>
      <c r="T21" s="34">
        <f>((S17*T17)+(S18*T18)+(S20*T20))/S21</f>
        <v>42939.833333333336</v>
      </c>
      <c r="U21" s="32">
        <f>SUM(U17:U20)</f>
        <v>57</v>
      </c>
      <c r="V21" s="34">
        <f>((U17*V17)+(U18*V18)+(U20*V20))/U21</f>
        <v>26837.824561403508</v>
      </c>
      <c r="W21" s="32">
        <f>SUM(W17:W20)</f>
        <v>4</v>
      </c>
      <c r="X21" s="34">
        <f>((W17*X17)+(W18*X18)+(W20*X20))/W21</f>
        <v>26025</v>
      </c>
      <c r="Y21" s="32">
        <f>SUM(Y17:Y20)</f>
        <v>0</v>
      </c>
      <c r="Z21" s="34">
        <v>0</v>
      </c>
      <c r="AA21" s="32">
        <f>SUM(AA17:AA20)</f>
        <v>0</v>
      </c>
      <c r="AB21" s="34">
        <v>0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ht="12.75">
      <c r="A22" s="32"/>
      <c r="B22" s="47"/>
      <c r="C22" s="47"/>
      <c r="D22" s="48"/>
      <c r="E22" s="47"/>
      <c r="F22" s="48"/>
      <c r="G22" s="47"/>
      <c r="H22" s="48"/>
      <c r="I22" s="47"/>
      <c r="J22" s="50"/>
      <c r="K22" s="47"/>
      <c r="L22" s="48"/>
      <c r="M22" s="52"/>
      <c r="N22" s="48"/>
      <c r="O22" s="52"/>
      <c r="P22" s="48"/>
      <c r="Q22" s="57"/>
      <c r="R22" s="48"/>
      <c r="S22" s="52"/>
      <c r="T22" s="48"/>
      <c r="U22" s="52"/>
      <c r="V22" s="48"/>
      <c r="W22" s="52"/>
      <c r="X22" s="48"/>
      <c r="Y22" s="52"/>
      <c r="Z22" s="48"/>
      <c r="AA22" s="52"/>
      <c r="AB22" s="48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ht="12.75">
      <c r="A23" s="32" t="s">
        <v>42</v>
      </c>
      <c r="B23" s="47" t="s">
        <v>70</v>
      </c>
      <c r="C23" s="112" t="s">
        <v>71</v>
      </c>
      <c r="D23" s="113" t="s">
        <v>72</v>
      </c>
      <c r="E23" s="47">
        <v>33</v>
      </c>
      <c r="F23" s="48">
        <v>46390</v>
      </c>
      <c r="G23" s="47">
        <v>56</v>
      </c>
      <c r="H23" s="48">
        <v>38700</v>
      </c>
      <c r="I23" s="47">
        <v>71</v>
      </c>
      <c r="J23" s="50">
        <v>34747</v>
      </c>
      <c r="K23" s="47">
        <v>62</v>
      </c>
      <c r="L23" s="48">
        <v>27784</v>
      </c>
      <c r="M23" s="52"/>
      <c r="N23" s="48"/>
      <c r="O23" s="52"/>
      <c r="P23" s="48"/>
      <c r="Q23" s="57"/>
      <c r="R23" s="48"/>
      <c r="S23" s="52"/>
      <c r="T23" s="48"/>
      <c r="U23" s="52"/>
      <c r="V23" s="48"/>
      <c r="W23" s="52"/>
      <c r="X23" s="48"/>
      <c r="Y23" s="52"/>
      <c r="Z23" s="48"/>
      <c r="AA23" s="52"/>
      <c r="AB23" s="48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54" ht="12.75">
      <c r="A24" s="32" t="s">
        <v>42</v>
      </c>
      <c r="B24" s="47" t="s">
        <v>73</v>
      </c>
      <c r="C24" s="112" t="s">
        <v>74</v>
      </c>
      <c r="D24" s="113" t="s">
        <v>72</v>
      </c>
      <c r="E24" s="49">
        <v>9</v>
      </c>
      <c r="F24" s="48">
        <v>46747</v>
      </c>
      <c r="G24" s="49">
        <v>20</v>
      </c>
      <c r="H24" s="48">
        <v>42478</v>
      </c>
      <c r="I24" s="49">
        <v>20</v>
      </c>
      <c r="J24" s="50">
        <v>36666</v>
      </c>
      <c r="K24" s="49">
        <v>1</v>
      </c>
      <c r="L24" s="48">
        <v>38500</v>
      </c>
      <c r="M24" s="49">
        <v>1</v>
      </c>
      <c r="N24" s="48">
        <v>30272</v>
      </c>
      <c r="O24" s="52"/>
      <c r="P24" s="48"/>
      <c r="Q24" s="51">
        <v>1</v>
      </c>
      <c r="R24" s="48">
        <v>60396</v>
      </c>
      <c r="S24" s="52"/>
      <c r="T24" s="48"/>
      <c r="U24" s="49">
        <v>2</v>
      </c>
      <c r="V24" s="48">
        <v>48658</v>
      </c>
      <c r="W24" s="49">
        <v>1</v>
      </c>
      <c r="X24" s="48">
        <v>31700</v>
      </c>
      <c r="Y24" s="49">
        <v>1</v>
      </c>
      <c r="Z24" s="48">
        <v>31724</v>
      </c>
      <c r="AA24" s="52"/>
      <c r="AB24" s="48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1:54" ht="12.75">
      <c r="A25" s="32" t="s">
        <v>42</v>
      </c>
      <c r="B25" s="47" t="s">
        <v>75</v>
      </c>
      <c r="C25" s="112" t="s">
        <v>76</v>
      </c>
      <c r="D25" s="113" t="s">
        <v>72</v>
      </c>
      <c r="E25" s="49">
        <v>52</v>
      </c>
      <c r="F25" s="48">
        <v>51165</v>
      </c>
      <c r="G25" s="49">
        <v>40</v>
      </c>
      <c r="H25" s="48">
        <v>44041</v>
      </c>
      <c r="I25" s="49">
        <v>63</v>
      </c>
      <c r="J25" s="50">
        <v>37819</v>
      </c>
      <c r="K25" s="49">
        <v>20</v>
      </c>
      <c r="L25" s="48">
        <v>32878</v>
      </c>
      <c r="M25" s="52"/>
      <c r="N25" s="48"/>
      <c r="O25" s="52"/>
      <c r="P25" s="48"/>
      <c r="Q25" s="51">
        <v>15</v>
      </c>
      <c r="R25" s="48">
        <v>65055</v>
      </c>
      <c r="S25" s="49">
        <v>2</v>
      </c>
      <c r="T25" s="48">
        <v>50872</v>
      </c>
      <c r="U25" s="49">
        <v>2</v>
      </c>
      <c r="V25" s="48">
        <v>48113</v>
      </c>
      <c r="W25" s="49">
        <v>3</v>
      </c>
      <c r="X25" s="48">
        <v>36285</v>
      </c>
      <c r="Y25" s="52"/>
      <c r="Z25" s="48"/>
      <c r="AA25" s="52"/>
      <c r="AB25" s="48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1:54" ht="12.75">
      <c r="A26" s="32" t="s">
        <v>42</v>
      </c>
      <c r="B26" s="47" t="s">
        <v>77</v>
      </c>
      <c r="C26" s="112" t="s">
        <v>78</v>
      </c>
      <c r="D26" s="113" t="s">
        <v>72</v>
      </c>
      <c r="E26" s="49">
        <v>5</v>
      </c>
      <c r="F26" s="48">
        <v>39852</v>
      </c>
      <c r="G26" s="49">
        <v>7</v>
      </c>
      <c r="H26" s="48">
        <v>34591</v>
      </c>
      <c r="I26" s="49">
        <v>12</v>
      </c>
      <c r="J26" s="50">
        <v>28086</v>
      </c>
      <c r="K26" s="49">
        <v>2</v>
      </c>
      <c r="L26" s="48">
        <v>21911</v>
      </c>
      <c r="M26" s="52"/>
      <c r="N26" s="48"/>
      <c r="O26" s="52"/>
      <c r="P26" s="48"/>
      <c r="Q26" s="51">
        <v>20</v>
      </c>
      <c r="R26" s="48">
        <v>50471</v>
      </c>
      <c r="S26" s="49">
        <v>18</v>
      </c>
      <c r="T26" s="48">
        <v>43020</v>
      </c>
      <c r="U26" s="49">
        <v>24</v>
      </c>
      <c r="V26" s="48">
        <v>35852</v>
      </c>
      <c r="W26" s="49">
        <v>3</v>
      </c>
      <c r="X26" s="48">
        <v>31183</v>
      </c>
      <c r="Y26" s="52"/>
      <c r="Z26" s="48"/>
      <c r="AA26" s="52"/>
      <c r="AB26" s="48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1:54" ht="12.75">
      <c r="A27" s="32"/>
      <c r="B27" s="47"/>
      <c r="C27" s="47"/>
      <c r="D27" s="48"/>
      <c r="E27" s="55">
        <f>SUM(E23:E26)</f>
        <v>99</v>
      </c>
      <c r="F27" s="53">
        <f>((E23*F23)+(E24*F24)+(E25*F25)+(E26*F26))/E27</f>
        <v>48600.333333333336</v>
      </c>
      <c r="G27" s="55">
        <f>SUM(G23:G26)</f>
        <v>123</v>
      </c>
      <c r="H27" s="53">
        <f>((G23*H23)+(G24*H24)+(G25*H25)+(G26*H26))/G27</f>
        <v>40817.37398373984</v>
      </c>
      <c r="I27" s="55">
        <f>SUM(I23:I26)</f>
        <v>166</v>
      </c>
      <c r="J27" s="53">
        <f>((I23*J23)+(I24*J24)+(I25*J25)+(I26*J26))/I27</f>
        <v>35662.56626506024</v>
      </c>
      <c r="K27" s="55">
        <f>SUM(K23:K26)</f>
        <v>85</v>
      </c>
      <c r="L27" s="53">
        <f>((K23*L23)+(K24*L24)+(K25*L25)+(K26*L26))/K27</f>
        <v>28970.470588235294</v>
      </c>
      <c r="M27" s="55">
        <f>SUM(M23:M26)</f>
        <v>1</v>
      </c>
      <c r="N27" s="53">
        <f>((M23*N23)+(M24*N24)+(M25*N25)+(M26*N26))/M27</f>
        <v>30272</v>
      </c>
      <c r="O27" s="55">
        <f>SUM(O23:O26)</f>
        <v>0</v>
      </c>
      <c r="P27" s="53">
        <v>0</v>
      </c>
      <c r="Q27" s="55">
        <f>SUM(Q23:Q26)</f>
        <v>36</v>
      </c>
      <c r="R27" s="53">
        <f>((Q23*R23)+(Q24*R24)+(Q25*R25)+(Q26*R26))/Q27</f>
        <v>56823.36111111111</v>
      </c>
      <c r="S27" s="55">
        <f>SUM(S23:S26)</f>
        <v>20</v>
      </c>
      <c r="T27" s="53">
        <f>((S23*T23)+(S24*T24)+(S25*T25)+(S26*T26))/S27</f>
        <v>43805.2</v>
      </c>
      <c r="U27" s="55">
        <f>SUM(U23:U26)</f>
        <v>28</v>
      </c>
      <c r="V27" s="53">
        <f>((U23*V23)+(U24*V24)+(U25*V25)+(U26*V26))/U27</f>
        <v>37642.5</v>
      </c>
      <c r="W27" s="55">
        <f>SUM(W23:W26)</f>
        <v>7</v>
      </c>
      <c r="X27" s="53">
        <f>((W23*X23)+(W24*X24)+(W25*X25)+(W26*X26))/W27</f>
        <v>33443.42857142857</v>
      </c>
      <c r="Y27" s="55">
        <f>SUM(Y23:Y26)</f>
        <v>1</v>
      </c>
      <c r="Z27" s="53">
        <f>((Y23*Z23)+(Y24*Z24)+(Y25*Z25)+(Y26*Z26))/Y27</f>
        <v>31724</v>
      </c>
      <c r="AA27" s="55">
        <f>SUM(AA23:AA26)</f>
        <v>0</v>
      </c>
      <c r="AB27" s="34">
        <v>0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1:54" ht="12.75">
      <c r="A28" s="32"/>
      <c r="B28" s="47"/>
      <c r="C28" s="47"/>
      <c r="D28" s="48"/>
      <c r="E28" s="49"/>
      <c r="F28" s="48"/>
      <c r="G28" s="49"/>
      <c r="H28" s="48"/>
      <c r="I28" s="49"/>
      <c r="J28" s="50"/>
      <c r="K28" s="49"/>
      <c r="L28" s="48"/>
      <c r="M28" s="52"/>
      <c r="N28" s="48"/>
      <c r="O28" s="52"/>
      <c r="P28" s="48"/>
      <c r="Q28" s="51"/>
      <c r="R28" s="48"/>
      <c r="S28" s="49"/>
      <c r="T28" s="48"/>
      <c r="U28" s="49"/>
      <c r="V28" s="48"/>
      <c r="W28" s="49"/>
      <c r="X28" s="48"/>
      <c r="Y28" s="52"/>
      <c r="Z28" s="48"/>
      <c r="AA28" s="52"/>
      <c r="AB28" s="48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ht="12.75">
      <c r="A29" s="32" t="s">
        <v>42</v>
      </c>
      <c r="B29" s="47" t="s">
        <v>79</v>
      </c>
      <c r="C29" s="112" t="s">
        <v>80</v>
      </c>
      <c r="D29" s="113" t="s">
        <v>81</v>
      </c>
      <c r="E29" s="55">
        <v>19</v>
      </c>
      <c r="F29" s="34">
        <v>49453</v>
      </c>
      <c r="G29" s="55">
        <v>13</v>
      </c>
      <c r="H29" s="34">
        <v>43811</v>
      </c>
      <c r="I29" s="55">
        <v>27</v>
      </c>
      <c r="J29" s="53">
        <v>37421</v>
      </c>
      <c r="K29" s="52"/>
      <c r="L29" s="34"/>
      <c r="M29" s="52"/>
      <c r="N29" s="34"/>
      <c r="O29" s="52"/>
      <c r="P29" s="34"/>
      <c r="Q29" s="36">
        <v>5</v>
      </c>
      <c r="R29" s="34">
        <v>65007</v>
      </c>
      <c r="S29" s="55">
        <v>1</v>
      </c>
      <c r="T29" s="34">
        <v>65161</v>
      </c>
      <c r="U29" s="55">
        <v>1</v>
      </c>
      <c r="V29" s="34">
        <v>52600</v>
      </c>
      <c r="W29" s="52"/>
      <c r="X29" s="34"/>
      <c r="Y29" s="52"/>
      <c r="Z29" s="34"/>
      <c r="AA29" s="52"/>
      <c r="AB29" s="34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ht="12.75">
      <c r="A30" s="32"/>
      <c r="B30" s="47"/>
      <c r="C30" s="47"/>
      <c r="D30" s="48"/>
      <c r="E30" s="49"/>
      <c r="F30" s="48"/>
      <c r="G30" s="49"/>
      <c r="H30" s="48"/>
      <c r="I30" s="49"/>
      <c r="J30" s="50"/>
      <c r="K30" s="52"/>
      <c r="L30" s="48"/>
      <c r="M30" s="52"/>
      <c r="N30" s="48"/>
      <c r="O30" s="52"/>
      <c r="P30" s="48"/>
      <c r="Q30" s="51"/>
      <c r="R30" s="48"/>
      <c r="S30" s="49"/>
      <c r="T30" s="48"/>
      <c r="U30" s="49"/>
      <c r="V30" s="48"/>
      <c r="W30" s="52"/>
      <c r="X30" s="48"/>
      <c r="Y30" s="52"/>
      <c r="Z30" s="48"/>
      <c r="AA30" s="52"/>
      <c r="AB30" s="48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54" ht="12.75">
      <c r="A31" s="32" t="s">
        <v>42</v>
      </c>
      <c r="B31" s="47" t="s">
        <v>82</v>
      </c>
      <c r="C31" s="112" t="s">
        <v>83</v>
      </c>
      <c r="D31" s="113" t="s">
        <v>84</v>
      </c>
      <c r="E31" s="56"/>
      <c r="F31" s="48"/>
      <c r="G31" s="52"/>
      <c r="H31" s="48"/>
      <c r="I31" s="52"/>
      <c r="J31" s="58"/>
      <c r="K31" s="52"/>
      <c r="L31" s="48"/>
      <c r="M31" s="52"/>
      <c r="N31" s="48"/>
      <c r="O31" s="52"/>
      <c r="P31" s="48"/>
      <c r="Q31" s="57"/>
      <c r="R31" s="48"/>
      <c r="S31" s="52"/>
      <c r="T31" s="48"/>
      <c r="U31" s="52"/>
      <c r="V31" s="48"/>
      <c r="W31" s="52"/>
      <c r="X31" s="48"/>
      <c r="Y31" s="52"/>
      <c r="Z31" s="48"/>
      <c r="AA31" s="52"/>
      <c r="AB31" s="48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1:54" ht="12.75">
      <c r="A32" s="32" t="s">
        <v>42</v>
      </c>
      <c r="B32" s="47" t="s">
        <v>85</v>
      </c>
      <c r="C32" s="112" t="s">
        <v>86</v>
      </c>
      <c r="D32" s="112" t="s">
        <v>84</v>
      </c>
      <c r="E32" s="56"/>
      <c r="F32" s="58"/>
      <c r="G32" s="52"/>
      <c r="H32" s="58"/>
      <c r="I32" s="52"/>
      <c r="J32" s="58"/>
      <c r="K32" s="52"/>
      <c r="L32" s="58"/>
      <c r="M32" s="52"/>
      <c r="N32" s="58"/>
      <c r="O32" s="52"/>
      <c r="P32" s="58"/>
      <c r="Q32" s="57"/>
      <c r="R32" s="58"/>
      <c r="S32" s="52"/>
      <c r="T32" s="58"/>
      <c r="U32" s="52"/>
      <c r="V32" s="58"/>
      <c r="W32" s="52"/>
      <c r="X32" s="58"/>
      <c r="Y32" s="52"/>
      <c r="Z32" s="58"/>
      <c r="AA32" s="52"/>
      <c r="AB32" s="58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ht="12.75">
      <c r="A33" s="32" t="s">
        <v>42</v>
      </c>
      <c r="B33" s="47" t="s">
        <v>87</v>
      </c>
      <c r="C33" s="112" t="s">
        <v>88</v>
      </c>
      <c r="D33" s="112" t="s">
        <v>84</v>
      </c>
      <c r="E33" s="56"/>
      <c r="F33" s="58"/>
      <c r="G33" s="52"/>
      <c r="H33" s="58"/>
      <c r="I33" s="52"/>
      <c r="J33" s="58"/>
      <c r="K33" s="52"/>
      <c r="L33" s="58"/>
      <c r="M33" s="52"/>
      <c r="N33" s="58"/>
      <c r="O33" s="52"/>
      <c r="P33" s="58"/>
      <c r="Q33" s="57"/>
      <c r="R33" s="58"/>
      <c r="S33" s="52"/>
      <c r="T33" s="58"/>
      <c r="U33" s="52"/>
      <c r="V33" s="58"/>
      <c r="W33" s="52"/>
      <c r="X33" s="58"/>
      <c r="Y33" s="52"/>
      <c r="Z33" s="58"/>
      <c r="AA33" s="52"/>
      <c r="AB33" s="58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ht="12.75">
      <c r="A34" s="32" t="s">
        <v>42</v>
      </c>
      <c r="B34" s="47" t="s">
        <v>89</v>
      </c>
      <c r="C34" s="112" t="s">
        <v>90</v>
      </c>
      <c r="D34" s="112" t="s">
        <v>84</v>
      </c>
      <c r="E34" s="56"/>
      <c r="F34" s="58"/>
      <c r="G34" s="52"/>
      <c r="H34" s="58"/>
      <c r="I34" s="52"/>
      <c r="J34" s="58"/>
      <c r="K34" s="52"/>
      <c r="L34" s="58"/>
      <c r="M34" s="52"/>
      <c r="N34" s="58"/>
      <c r="O34" s="52"/>
      <c r="P34" s="58"/>
      <c r="Q34" s="57"/>
      <c r="R34" s="58"/>
      <c r="S34" s="52"/>
      <c r="T34" s="58"/>
      <c r="U34" s="52"/>
      <c r="V34" s="58"/>
      <c r="W34" s="52"/>
      <c r="X34" s="58"/>
      <c r="Y34" s="52"/>
      <c r="Z34" s="58"/>
      <c r="AA34" s="52"/>
      <c r="AB34" s="58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2.75">
      <c r="A35" s="32" t="s">
        <v>42</v>
      </c>
      <c r="B35" s="47" t="s">
        <v>91</v>
      </c>
      <c r="C35" s="112" t="s">
        <v>92</v>
      </c>
      <c r="D35" s="112" t="s">
        <v>84</v>
      </c>
      <c r="E35" s="56"/>
      <c r="F35" s="58"/>
      <c r="G35" s="52"/>
      <c r="H35" s="58"/>
      <c r="I35" s="52"/>
      <c r="J35" s="58"/>
      <c r="K35" s="47"/>
      <c r="L35" s="50"/>
      <c r="M35" s="52"/>
      <c r="N35" s="58"/>
      <c r="O35" s="47">
        <v>39</v>
      </c>
      <c r="P35" s="50">
        <v>36152</v>
      </c>
      <c r="Q35" s="57"/>
      <c r="R35" s="58"/>
      <c r="S35" s="52"/>
      <c r="T35" s="58"/>
      <c r="U35" s="52"/>
      <c r="V35" s="58"/>
      <c r="W35" s="52"/>
      <c r="X35" s="58"/>
      <c r="Y35" s="52"/>
      <c r="Z35" s="58"/>
      <c r="AA35" s="52"/>
      <c r="AB35" s="58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2.75">
      <c r="A36" s="32" t="s">
        <v>42</v>
      </c>
      <c r="B36" s="47" t="s">
        <v>93</v>
      </c>
      <c r="C36" s="112" t="s">
        <v>94</v>
      </c>
      <c r="D36" s="112" t="s">
        <v>84</v>
      </c>
      <c r="E36" s="56"/>
      <c r="F36" s="58"/>
      <c r="G36" s="52"/>
      <c r="H36" s="58"/>
      <c r="I36" s="52"/>
      <c r="J36" s="58"/>
      <c r="K36" s="47"/>
      <c r="L36" s="50"/>
      <c r="M36" s="52"/>
      <c r="N36" s="58"/>
      <c r="O36" s="47">
        <v>40</v>
      </c>
      <c r="P36" s="50">
        <v>39569</v>
      </c>
      <c r="Q36" s="57"/>
      <c r="R36" s="58"/>
      <c r="S36" s="52"/>
      <c r="T36" s="58"/>
      <c r="U36" s="52"/>
      <c r="V36" s="58"/>
      <c r="W36" s="52"/>
      <c r="X36" s="58"/>
      <c r="Y36" s="52"/>
      <c r="Z36" s="58"/>
      <c r="AA36" s="52"/>
      <c r="AB36" s="58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2.75">
      <c r="A37" s="32" t="s">
        <v>42</v>
      </c>
      <c r="B37" s="47" t="s">
        <v>95</v>
      </c>
      <c r="C37" s="112" t="s">
        <v>96</v>
      </c>
      <c r="D37" s="112" t="s">
        <v>84</v>
      </c>
      <c r="E37" s="56"/>
      <c r="F37" s="58"/>
      <c r="G37" s="52"/>
      <c r="H37" s="58"/>
      <c r="I37" s="52"/>
      <c r="J37" s="58"/>
      <c r="K37" s="52"/>
      <c r="L37" s="58"/>
      <c r="M37" s="52"/>
      <c r="N37" s="58"/>
      <c r="O37" s="52"/>
      <c r="P37" s="58"/>
      <c r="Q37" s="57"/>
      <c r="R37" s="58"/>
      <c r="S37" s="52"/>
      <c r="T37" s="58"/>
      <c r="U37" s="52"/>
      <c r="V37" s="58"/>
      <c r="W37" s="52"/>
      <c r="X37" s="58"/>
      <c r="Y37" s="52"/>
      <c r="Z37" s="58"/>
      <c r="AA37" s="52"/>
      <c r="AB37" s="58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2.75">
      <c r="A38" s="32" t="s">
        <v>42</v>
      </c>
      <c r="B38" s="47" t="s">
        <v>97</v>
      </c>
      <c r="C38" s="112" t="s">
        <v>98</v>
      </c>
      <c r="D38" s="112" t="s">
        <v>84</v>
      </c>
      <c r="E38" s="56"/>
      <c r="F38" s="58"/>
      <c r="G38" s="52"/>
      <c r="H38" s="58"/>
      <c r="I38" s="52"/>
      <c r="J38" s="58"/>
      <c r="K38" s="52"/>
      <c r="L38" s="58"/>
      <c r="M38" s="52"/>
      <c r="N38" s="58"/>
      <c r="O38" s="52"/>
      <c r="P38" s="58"/>
      <c r="Q38" s="57"/>
      <c r="R38" s="58"/>
      <c r="S38" s="52"/>
      <c r="T38" s="58"/>
      <c r="U38" s="52"/>
      <c r="V38" s="58"/>
      <c r="W38" s="52"/>
      <c r="X38" s="58"/>
      <c r="Y38" s="52"/>
      <c r="Z38" s="58"/>
      <c r="AA38" s="52"/>
      <c r="AB38" s="58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2.75">
      <c r="A39" s="32" t="s">
        <v>42</v>
      </c>
      <c r="B39" s="47" t="s">
        <v>99</v>
      </c>
      <c r="C39" s="112" t="s">
        <v>100</v>
      </c>
      <c r="D39" s="112" t="s">
        <v>84</v>
      </c>
      <c r="E39" s="56"/>
      <c r="F39" s="58"/>
      <c r="G39" s="52"/>
      <c r="H39" s="58"/>
      <c r="I39" s="52"/>
      <c r="J39" s="58"/>
      <c r="K39" s="52"/>
      <c r="L39" s="58"/>
      <c r="M39" s="52"/>
      <c r="N39" s="58"/>
      <c r="O39" s="52"/>
      <c r="P39" s="58"/>
      <c r="Q39" s="57"/>
      <c r="R39" s="58"/>
      <c r="S39" s="52"/>
      <c r="T39" s="58"/>
      <c r="U39" s="52"/>
      <c r="V39" s="58"/>
      <c r="W39" s="52"/>
      <c r="X39" s="58"/>
      <c r="Y39" s="52"/>
      <c r="Z39" s="58"/>
      <c r="AA39" s="52"/>
      <c r="AB39" s="58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ht="12.75">
      <c r="A40" s="32" t="s">
        <v>42</v>
      </c>
      <c r="B40" s="47" t="s">
        <v>101</v>
      </c>
      <c r="C40" s="112" t="s">
        <v>102</v>
      </c>
      <c r="D40" s="112" t="s">
        <v>84</v>
      </c>
      <c r="E40" s="56"/>
      <c r="F40" s="58"/>
      <c r="G40" s="52"/>
      <c r="H40" s="58"/>
      <c r="I40" s="52"/>
      <c r="J40" s="58"/>
      <c r="K40" s="52"/>
      <c r="L40" s="58"/>
      <c r="M40" s="52"/>
      <c r="N40" s="58"/>
      <c r="O40" s="52"/>
      <c r="P40" s="58"/>
      <c r="Q40" s="57"/>
      <c r="R40" s="58"/>
      <c r="S40" s="52"/>
      <c r="T40" s="58"/>
      <c r="U40" s="52"/>
      <c r="V40" s="58"/>
      <c r="W40" s="52"/>
      <c r="X40" s="58"/>
      <c r="Y40" s="52"/>
      <c r="Z40" s="58"/>
      <c r="AA40" s="52"/>
      <c r="AB40" s="58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54" ht="12.75">
      <c r="A41" s="32" t="s">
        <v>42</v>
      </c>
      <c r="B41" s="47" t="s">
        <v>103</v>
      </c>
      <c r="C41" s="112" t="s">
        <v>104</v>
      </c>
      <c r="D41" s="112" t="s">
        <v>84</v>
      </c>
      <c r="E41" s="56"/>
      <c r="F41" s="58"/>
      <c r="G41" s="52"/>
      <c r="H41" s="58"/>
      <c r="I41" s="52"/>
      <c r="J41" s="58"/>
      <c r="K41" s="47"/>
      <c r="L41" s="50"/>
      <c r="M41" s="52"/>
      <c r="N41" s="58"/>
      <c r="O41" s="47">
        <v>34</v>
      </c>
      <c r="P41" s="50">
        <v>35738</v>
      </c>
      <c r="Q41" s="57"/>
      <c r="R41" s="58"/>
      <c r="S41" s="52"/>
      <c r="T41" s="58"/>
      <c r="U41" s="52"/>
      <c r="V41" s="58"/>
      <c r="W41" s="47"/>
      <c r="X41" s="48"/>
      <c r="Y41" s="52"/>
      <c r="Z41" s="58"/>
      <c r="AA41" s="47">
        <v>8</v>
      </c>
      <c r="AB41" s="48">
        <v>53994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ht="12.75">
      <c r="A42" s="32" t="s">
        <v>42</v>
      </c>
      <c r="B42" s="47" t="s">
        <v>105</v>
      </c>
      <c r="C42" s="112" t="s">
        <v>106</v>
      </c>
      <c r="D42" s="112" t="s">
        <v>84</v>
      </c>
      <c r="E42" s="56"/>
      <c r="F42" s="58"/>
      <c r="G42" s="52"/>
      <c r="H42" s="58"/>
      <c r="I42" s="52"/>
      <c r="J42" s="58"/>
      <c r="K42" s="52"/>
      <c r="L42" s="58"/>
      <c r="M42" s="52"/>
      <c r="N42" s="58"/>
      <c r="O42" s="52"/>
      <c r="P42" s="58"/>
      <c r="Q42" s="57"/>
      <c r="R42" s="58"/>
      <c r="S42" s="52"/>
      <c r="T42" s="58"/>
      <c r="U42" s="52"/>
      <c r="V42" s="58"/>
      <c r="W42" s="52"/>
      <c r="X42" s="48"/>
      <c r="Y42" s="52"/>
      <c r="Z42" s="58"/>
      <c r="AA42" s="52"/>
      <c r="AB42" s="48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ht="12.75">
      <c r="A43" s="32" t="s">
        <v>42</v>
      </c>
      <c r="B43" s="47" t="s">
        <v>107</v>
      </c>
      <c r="C43" s="112" t="s">
        <v>108</v>
      </c>
      <c r="D43" s="112" t="s">
        <v>84</v>
      </c>
      <c r="E43" s="56"/>
      <c r="F43" s="58"/>
      <c r="G43" s="52"/>
      <c r="H43" s="58"/>
      <c r="I43" s="52"/>
      <c r="J43" s="58"/>
      <c r="K43" s="52"/>
      <c r="L43" s="58"/>
      <c r="M43" s="52"/>
      <c r="N43" s="58"/>
      <c r="O43" s="52"/>
      <c r="P43" s="58"/>
      <c r="Q43" s="57"/>
      <c r="R43" s="58"/>
      <c r="S43" s="52"/>
      <c r="T43" s="58"/>
      <c r="U43" s="52"/>
      <c r="V43" s="58"/>
      <c r="W43" s="52"/>
      <c r="X43" s="48"/>
      <c r="Y43" s="52"/>
      <c r="Z43" s="58"/>
      <c r="AA43" s="52"/>
      <c r="AB43" s="48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54" ht="12.75">
      <c r="A44" s="32" t="s">
        <v>42</v>
      </c>
      <c r="B44" s="47" t="s">
        <v>109</v>
      </c>
      <c r="C44" s="112" t="s">
        <v>110</v>
      </c>
      <c r="D44" s="112" t="s">
        <v>84</v>
      </c>
      <c r="E44" s="56"/>
      <c r="F44" s="58"/>
      <c r="G44" s="52"/>
      <c r="H44" s="58"/>
      <c r="I44" s="52"/>
      <c r="J44" s="58"/>
      <c r="K44" s="52"/>
      <c r="L44" s="58"/>
      <c r="M44" s="52"/>
      <c r="N44" s="58"/>
      <c r="O44" s="52"/>
      <c r="P44" s="58"/>
      <c r="Q44" s="57"/>
      <c r="R44" s="58"/>
      <c r="S44" s="52"/>
      <c r="T44" s="58"/>
      <c r="U44" s="52"/>
      <c r="V44" s="58"/>
      <c r="W44" s="52"/>
      <c r="X44" s="48"/>
      <c r="Y44" s="52"/>
      <c r="Z44" s="58"/>
      <c r="AA44" s="52"/>
      <c r="AB44" s="48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54" ht="12.75">
      <c r="A45" s="32" t="s">
        <v>42</v>
      </c>
      <c r="B45" s="47" t="s">
        <v>111</v>
      </c>
      <c r="C45" s="112" t="s">
        <v>112</v>
      </c>
      <c r="D45" s="112" t="s">
        <v>84</v>
      </c>
      <c r="E45" s="56"/>
      <c r="F45" s="58"/>
      <c r="G45" s="52"/>
      <c r="H45" s="58"/>
      <c r="I45" s="52"/>
      <c r="J45" s="58"/>
      <c r="K45" s="47"/>
      <c r="L45" s="50"/>
      <c r="M45" s="52"/>
      <c r="N45" s="58"/>
      <c r="O45" s="47">
        <v>22</v>
      </c>
      <c r="P45" s="50">
        <v>37912</v>
      </c>
      <c r="Q45" s="57"/>
      <c r="R45" s="58"/>
      <c r="S45" s="52"/>
      <c r="T45" s="58"/>
      <c r="U45" s="52"/>
      <c r="V45" s="58"/>
      <c r="W45" s="52"/>
      <c r="X45" s="48"/>
      <c r="Y45" s="52"/>
      <c r="Z45" s="58"/>
      <c r="AA45" s="52"/>
      <c r="AB45" s="48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54" ht="12.75">
      <c r="A46" s="32" t="s">
        <v>42</v>
      </c>
      <c r="B46" s="47" t="s">
        <v>113</v>
      </c>
      <c r="C46" s="112" t="s">
        <v>114</v>
      </c>
      <c r="D46" s="112" t="s">
        <v>84</v>
      </c>
      <c r="E46" s="56"/>
      <c r="F46" s="58"/>
      <c r="G46" s="52"/>
      <c r="H46" s="58"/>
      <c r="I46" s="52"/>
      <c r="J46" s="58"/>
      <c r="K46" s="47"/>
      <c r="L46" s="50"/>
      <c r="M46" s="52"/>
      <c r="N46" s="58"/>
      <c r="O46" s="47">
        <v>28</v>
      </c>
      <c r="P46" s="50">
        <v>37218</v>
      </c>
      <c r="Q46" s="57"/>
      <c r="R46" s="58"/>
      <c r="S46" s="52"/>
      <c r="T46" s="58"/>
      <c r="U46" s="52"/>
      <c r="V46" s="58"/>
      <c r="W46" s="47"/>
      <c r="X46" s="48"/>
      <c r="Y46" s="52"/>
      <c r="Z46" s="58"/>
      <c r="AA46" s="47">
        <v>5</v>
      </c>
      <c r="AB46" s="48">
        <v>53705</v>
      </c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ht="12.75">
      <c r="A47" s="32" t="s">
        <v>42</v>
      </c>
      <c r="B47" s="47" t="s">
        <v>115</v>
      </c>
      <c r="C47" s="112" t="s">
        <v>116</v>
      </c>
      <c r="D47" s="112" t="s">
        <v>84</v>
      </c>
      <c r="E47" s="56"/>
      <c r="F47" s="58"/>
      <c r="G47" s="52"/>
      <c r="H47" s="58"/>
      <c r="I47" s="52"/>
      <c r="J47" s="58"/>
      <c r="K47" s="47"/>
      <c r="L47" s="50"/>
      <c r="M47" s="52"/>
      <c r="N47" s="58"/>
      <c r="O47" s="47" t="s">
        <v>46</v>
      </c>
      <c r="P47" s="50" t="s">
        <v>46</v>
      </c>
      <c r="Q47" s="57"/>
      <c r="R47" s="58"/>
      <c r="S47" s="52"/>
      <c r="T47" s="58"/>
      <c r="U47" s="52"/>
      <c r="V47" s="58"/>
      <c r="W47" s="52"/>
      <c r="X47" s="48"/>
      <c r="Y47" s="52"/>
      <c r="Z47" s="58"/>
      <c r="AA47" s="52"/>
      <c r="AB47" s="48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</row>
    <row r="48" spans="1:54" ht="12.75">
      <c r="A48" s="32" t="s">
        <v>42</v>
      </c>
      <c r="B48" s="47" t="s">
        <v>117</v>
      </c>
      <c r="C48" s="112" t="s">
        <v>118</v>
      </c>
      <c r="D48" s="112" t="s">
        <v>84</v>
      </c>
      <c r="E48" s="56"/>
      <c r="F48" s="58"/>
      <c r="G48" s="52"/>
      <c r="H48" s="58"/>
      <c r="I48" s="52"/>
      <c r="J48" s="58"/>
      <c r="K48" s="47"/>
      <c r="L48" s="50"/>
      <c r="M48" s="52"/>
      <c r="N48" s="58"/>
      <c r="O48" s="47">
        <v>15</v>
      </c>
      <c r="P48" s="50">
        <v>39870</v>
      </c>
      <c r="Q48" s="57"/>
      <c r="R48" s="58"/>
      <c r="S48" s="52"/>
      <c r="T48" s="58"/>
      <c r="U48" s="52"/>
      <c r="V48" s="59"/>
      <c r="W48" s="52"/>
      <c r="X48" s="48"/>
      <c r="Y48" s="52"/>
      <c r="Z48" s="58"/>
      <c r="AA48" s="52"/>
      <c r="AB48" s="48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 ht="12.75">
      <c r="A49" s="32" t="s">
        <v>42</v>
      </c>
      <c r="B49" s="47" t="s">
        <v>119</v>
      </c>
      <c r="C49" s="112" t="s">
        <v>120</v>
      </c>
      <c r="D49" s="112" t="s">
        <v>84</v>
      </c>
      <c r="E49" s="56"/>
      <c r="F49" s="58"/>
      <c r="G49" s="52"/>
      <c r="H49" s="58"/>
      <c r="I49" s="52"/>
      <c r="J49" s="58"/>
      <c r="K49" s="52"/>
      <c r="L49" s="58"/>
      <c r="M49" s="52"/>
      <c r="N49" s="58"/>
      <c r="O49" s="52"/>
      <c r="P49" s="58"/>
      <c r="Q49" s="57"/>
      <c r="R49" s="58"/>
      <c r="S49" s="52"/>
      <c r="T49" s="58"/>
      <c r="U49" s="52"/>
      <c r="V49" s="59"/>
      <c r="W49" s="52"/>
      <c r="X49" s="48"/>
      <c r="Y49" s="52"/>
      <c r="Z49" s="58"/>
      <c r="AA49" s="52"/>
      <c r="AB49" s="48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 ht="12.75">
      <c r="A50" s="32" t="s">
        <v>42</v>
      </c>
      <c r="B50" s="47" t="s">
        <v>121</v>
      </c>
      <c r="C50" s="112" t="s">
        <v>122</v>
      </c>
      <c r="D50" s="112" t="s">
        <v>84</v>
      </c>
      <c r="E50" s="56"/>
      <c r="F50" s="58"/>
      <c r="G50" s="52"/>
      <c r="H50" s="58"/>
      <c r="I50" s="52"/>
      <c r="J50" s="58"/>
      <c r="K50" s="47"/>
      <c r="L50" s="50"/>
      <c r="M50" s="52"/>
      <c r="N50" s="58"/>
      <c r="O50" s="47">
        <v>18</v>
      </c>
      <c r="P50" s="50">
        <v>37402</v>
      </c>
      <c r="Q50" s="57"/>
      <c r="R50" s="58"/>
      <c r="S50" s="52"/>
      <c r="T50" s="58"/>
      <c r="U50" s="52"/>
      <c r="V50" s="59"/>
      <c r="W50" s="47"/>
      <c r="X50" s="48"/>
      <c r="Y50" s="52"/>
      <c r="Z50" s="58"/>
      <c r="AA50" s="47">
        <v>10</v>
      </c>
      <c r="AB50" s="48">
        <v>55767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  <row r="51" spans="1:54" ht="12.75">
      <c r="A51" s="32" t="s">
        <v>42</v>
      </c>
      <c r="B51" s="47" t="s">
        <v>123</v>
      </c>
      <c r="C51" s="112" t="s">
        <v>124</v>
      </c>
      <c r="D51" s="112" t="s">
        <v>84</v>
      </c>
      <c r="E51" s="56"/>
      <c r="F51" s="58"/>
      <c r="G51" s="52"/>
      <c r="H51" s="58"/>
      <c r="I51" s="52"/>
      <c r="J51" s="58"/>
      <c r="K51" s="52"/>
      <c r="L51" s="58"/>
      <c r="M51" s="52"/>
      <c r="N51" s="58"/>
      <c r="O51" s="52"/>
      <c r="P51" s="58"/>
      <c r="Q51" s="57"/>
      <c r="R51" s="58"/>
      <c r="S51" s="52"/>
      <c r="T51" s="58"/>
      <c r="U51" s="52"/>
      <c r="V51" s="59"/>
      <c r="W51" s="52"/>
      <c r="X51" s="48"/>
      <c r="Y51" s="52"/>
      <c r="Z51" s="58"/>
      <c r="AA51" s="52"/>
      <c r="AB51" s="48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</row>
    <row r="52" spans="1:54" ht="12.75">
      <c r="A52" s="32" t="s">
        <v>42</v>
      </c>
      <c r="B52" s="47" t="s">
        <v>125</v>
      </c>
      <c r="C52" s="112" t="s">
        <v>126</v>
      </c>
      <c r="D52" s="112" t="s">
        <v>84</v>
      </c>
      <c r="E52" s="56"/>
      <c r="F52" s="58"/>
      <c r="G52" s="52"/>
      <c r="H52" s="58"/>
      <c r="I52" s="52"/>
      <c r="J52" s="58"/>
      <c r="K52" s="52"/>
      <c r="L52" s="58"/>
      <c r="M52" s="52"/>
      <c r="N52" s="58"/>
      <c r="O52" s="52"/>
      <c r="P52" s="58"/>
      <c r="Q52" s="57"/>
      <c r="R52" s="58"/>
      <c r="S52" s="52"/>
      <c r="T52" s="58"/>
      <c r="U52" s="52"/>
      <c r="V52" s="59"/>
      <c r="W52" s="52"/>
      <c r="X52" s="48"/>
      <c r="Y52" s="52"/>
      <c r="Z52" s="58"/>
      <c r="AA52" s="52"/>
      <c r="AB52" s="48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</row>
    <row r="53" spans="1:54" ht="12.75">
      <c r="A53" s="32"/>
      <c r="B53" s="47"/>
      <c r="C53" s="47"/>
      <c r="D53" s="47"/>
      <c r="E53" s="56"/>
      <c r="F53" s="58"/>
      <c r="G53" s="52"/>
      <c r="H53" s="58"/>
      <c r="I53" s="52"/>
      <c r="J53" s="58"/>
      <c r="K53" s="52"/>
      <c r="L53" s="58"/>
      <c r="M53" s="52"/>
      <c r="N53" s="58"/>
      <c r="O53" s="52">
        <f>SUM(O31:O52)</f>
        <v>196</v>
      </c>
      <c r="P53" s="58">
        <f>((O35*P35)+(O36*P36)+(O41*P41)+(O45*P45)+(O46*P46)+(O48*P48)+(O50*P50))/O53</f>
        <v>37526.704081632655</v>
      </c>
      <c r="Q53" s="57"/>
      <c r="R53" s="58"/>
      <c r="S53" s="52"/>
      <c r="T53" s="58"/>
      <c r="U53" s="52"/>
      <c r="V53" s="59"/>
      <c r="W53" s="52"/>
      <c r="X53" s="34"/>
      <c r="Y53" s="52"/>
      <c r="Z53" s="58"/>
      <c r="AA53" s="52">
        <f>SUM(AA31:AA52)</f>
        <v>23</v>
      </c>
      <c r="AB53" s="34">
        <f>((AA41*AB41)+(AA46*AB46)+(AA50*AB50))/AA53</f>
        <v>54702.04347826087</v>
      </c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1:54" ht="12.75">
      <c r="A54" s="32"/>
      <c r="B54" s="47"/>
      <c r="C54" s="47"/>
      <c r="D54" s="47"/>
      <c r="E54" s="56"/>
      <c r="F54" s="58"/>
      <c r="G54" s="52"/>
      <c r="H54" s="58"/>
      <c r="I54" s="52"/>
      <c r="J54" s="58"/>
      <c r="K54" s="52"/>
      <c r="L54" s="58"/>
      <c r="M54" s="52"/>
      <c r="N54" s="58"/>
      <c r="O54" s="52"/>
      <c r="P54" s="58"/>
      <c r="Q54" s="57"/>
      <c r="R54" s="58"/>
      <c r="S54" s="52"/>
      <c r="T54" s="58"/>
      <c r="U54" s="52"/>
      <c r="V54" s="59"/>
      <c r="W54" s="52"/>
      <c r="X54" s="48"/>
      <c r="Y54" s="52"/>
      <c r="Z54" s="58"/>
      <c r="AA54" s="52"/>
      <c r="AB54" s="48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</row>
    <row r="55" spans="1:54" ht="12.75">
      <c r="A55" s="32" t="s">
        <v>42</v>
      </c>
      <c r="B55" s="47" t="s">
        <v>127</v>
      </c>
      <c r="C55" s="112" t="s">
        <v>128</v>
      </c>
      <c r="D55" s="112" t="s">
        <v>129</v>
      </c>
      <c r="E55" s="56"/>
      <c r="F55" s="58"/>
      <c r="G55" s="52"/>
      <c r="H55" s="58"/>
      <c r="I55" s="52"/>
      <c r="J55" s="58"/>
      <c r="K55" s="47"/>
      <c r="L55" s="50"/>
      <c r="M55" s="52"/>
      <c r="N55" s="58"/>
      <c r="O55" s="47">
        <v>18</v>
      </c>
      <c r="P55" s="50">
        <v>38188</v>
      </c>
      <c r="Q55" s="57"/>
      <c r="R55" s="58"/>
      <c r="S55" s="52"/>
      <c r="T55" s="58"/>
      <c r="U55" s="52"/>
      <c r="V55" s="59"/>
      <c r="W55" s="52"/>
      <c r="X55" s="48"/>
      <c r="Y55" s="52"/>
      <c r="Z55" s="58"/>
      <c r="AA55" s="52"/>
      <c r="AB55" s="48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</row>
    <row r="56" spans="1:54" ht="12.75">
      <c r="A56" s="32" t="s">
        <v>42</v>
      </c>
      <c r="B56" s="47" t="s">
        <v>130</v>
      </c>
      <c r="C56" s="112" t="s">
        <v>131</v>
      </c>
      <c r="D56" s="112" t="s">
        <v>129</v>
      </c>
      <c r="E56" s="56"/>
      <c r="F56" s="58"/>
      <c r="G56" s="52"/>
      <c r="H56" s="58"/>
      <c r="I56" s="52"/>
      <c r="J56" s="58"/>
      <c r="K56" s="52"/>
      <c r="L56" s="58"/>
      <c r="M56" s="52"/>
      <c r="N56" s="58"/>
      <c r="O56" s="52"/>
      <c r="P56" s="58"/>
      <c r="Q56" s="57"/>
      <c r="R56" s="58"/>
      <c r="S56" s="52"/>
      <c r="T56" s="58"/>
      <c r="U56" s="52"/>
      <c r="V56" s="59"/>
      <c r="W56" s="52"/>
      <c r="X56" s="48"/>
      <c r="Y56" s="52"/>
      <c r="Z56" s="58"/>
      <c r="AA56" s="52"/>
      <c r="AB56" s="48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</row>
    <row r="57" spans="1:54" ht="12.75">
      <c r="A57" s="32" t="s">
        <v>42</v>
      </c>
      <c r="B57" s="47" t="s">
        <v>132</v>
      </c>
      <c r="C57" s="112" t="s">
        <v>133</v>
      </c>
      <c r="D57" s="112" t="s">
        <v>129</v>
      </c>
      <c r="E57" s="56"/>
      <c r="F57" s="58"/>
      <c r="G57" s="52"/>
      <c r="H57" s="58"/>
      <c r="I57" s="52"/>
      <c r="J57" s="58"/>
      <c r="K57" s="47"/>
      <c r="L57" s="50"/>
      <c r="M57" s="52"/>
      <c r="N57" s="58"/>
      <c r="O57" s="47">
        <v>42</v>
      </c>
      <c r="P57" s="50">
        <v>36995</v>
      </c>
      <c r="Q57" s="57"/>
      <c r="R57" s="58"/>
      <c r="S57" s="52"/>
      <c r="T57" s="58"/>
      <c r="U57" s="52"/>
      <c r="V57" s="59"/>
      <c r="W57" s="47"/>
      <c r="X57" s="48"/>
      <c r="Y57" s="52"/>
      <c r="Z57" s="58"/>
      <c r="AA57" s="47">
        <v>8</v>
      </c>
      <c r="AB57" s="48">
        <v>58092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</row>
    <row r="58" spans="1:54" ht="12.75">
      <c r="A58" s="32" t="s">
        <v>42</v>
      </c>
      <c r="B58" s="47" t="s">
        <v>134</v>
      </c>
      <c r="C58" s="112" t="s">
        <v>135</v>
      </c>
      <c r="D58" s="112" t="s">
        <v>129</v>
      </c>
      <c r="E58" s="56"/>
      <c r="F58" s="58"/>
      <c r="G58" s="52"/>
      <c r="H58" s="58"/>
      <c r="I58" s="52"/>
      <c r="J58" s="58"/>
      <c r="K58" s="47"/>
      <c r="L58" s="50"/>
      <c r="M58" s="52"/>
      <c r="N58" s="58"/>
      <c r="O58" s="47">
        <v>9</v>
      </c>
      <c r="P58" s="50">
        <v>33111</v>
      </c>
      <c r="Q58" s="57"/>
      <c r="R58" s="58"/>
      <c r="S58" s="52"/>
      <c r="T58" s="58"/>
      <c r="U58" s="52"/>
      <c r="V58" s="59"/>
      <c r="W58" s="47"/>
      <c r="X58" s="48"/>
      <c r="Y58" s="52"/>
      <c r="Z58" s="58"/>
      <c r="AA58" s="47">
        <v>20</v>
      </c>
      <c r="AB58" s="48">
        <v>54679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</row>
    <row r="59" spans="1:54" ht="12.75">
      <c r="A59" s="32" t="s">
        <v>42</v>
      </c>
      <c r="B59" s="47" t="s">
        <v>136</v>
      </c>
      <c r="C59" s="112" t="s">
        <v>137</v>
      </c>
      <c r="D59" s="112" t="s">
        <v>129</v>
      </c>
      <c r="E59" s="56"/>
      <c r="F59" s="58"/>
      <c r="G59" s="52"/>
      <c r="H59" s="58"/>
      <c r="I59" s="52"/>
      <c r="J59" s="58"/>
      <c r="K59" s="52"/>
      <c r="L59" s="58"/>
      <c r="M59" s="52"/>
      <c r="N59" s="58"/>
      <c r="O59" s="52"/>
      <c r="P59" s="58"/>
      <c r="Q59" s="57"/>
      <c r="R59" s="58"/>
      <c r="S59" s="52"/>
      <c r="T59" s="58"/>
      <c r="U59" s="52"/>
      <c r="V59" s="59"/>
      <c r="W59" s="47"/>
      <c r="X59" s="48"/>
      <c r="Y59" s="52"/>
      <c r="Z59" s="58"/>
      <c r="AA59" s="47">
        <v>38</v>
      </c>
      <c r="AB59" s="48">
        <v>51731</v>
      </c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</row>
    <row r="60" spans="1:54" ht="12.75">
      <c r="A60" s="32" t="s">
        <v>42</v>
      </c>
      <c r="B60" s="47" t="s">
        <v>138</v>
      </c>
      <c r="C60" s="112" t="s">
        <v>139</v>
      </c>
      <c r="D60" s="112" t="s">
        <v>129</v>
      </c>
      <c r="E60" s="56"/>
      <c r="F60" s="58"/>
      <c r="G60" s="52"/>
      <c r="H60" s="58"/>
      <c r="I60" s="52"/>
      <c r="J60" s="58"/>
      <c r="K60" s="52"/>
      <c r="L60" s="58"/>
      <c r="M60" s="52"/>
      <c r="N60" s="58"/>
      <c r="O60" s="52"/>
      <c r="P60" s="58"/>
      <c r="Q60" s="57"/>
      <c r="R60" s="58"/>
      <c r="S60" s="52"/>
      <c r="T60" s="58"/>
      <c r="U60" s="52"/>
      <c r="V60" s="59"/>
      <c r="W60" s="47"/>
      <c r="X60" s="48"/>
      <c r="Y60" s="52"/>
      <c r="Z60" s="58"/>
      <c r="AA60" s="47">
        <v>26</v>
      </c>
      <c r="AB60" s="48">
        <v>53016</v>
      </c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</row>
    <row r="61" spans="1:54" ht="12.75">
      <c r="A61" s="32" t="s">
        <v>42</v>
      </c>
      <c r="B61" s="47" t="s">
        <v>140</v>
      </c>
      <c r="C61" s="112" t="s">
        <v>141</v>
      </c>
      <c r="D61" s="112" t="s">
        <v>129</v>
      </c>
      <c r="E61" s="56"/>
      <c r="F61" s="58"/>
      <c r="G61" s="52"/>
      <c r="H61" s="58"/>
      <c r="I61" s="52"/>
      <c r="J61" s="58"/>
      <c r="K61" s="52"/>
      <c r="L61" s="58"/>
      <c r="M61" s="52"/>
      <c r="N61" s="58"/>
      <c r="O61" s="52"/>
      <c r="P61" s="58"/>
      <c r="Q61" s="57"/>
      <c r="R61" s="58"/>
      <c r="S61" s="52"/>
      <c r="T61" s="58"/>
      <c r="U61" s="52"/>
      <c r="V61" s="59"/>
      <c r="W61" s="47"/>
      <c r="X61" s="60"/>
      <c r="Y61" s="52"/>
      <c r="Z61" s="58"/>
      <c r="AA61" s="47">
        <v>64</v>
      </c>
      <c r="AB61" s="60">
        <v>46273</v>
      </c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</row>
    <row r="62" spans="1:54" ht="12.75">
      <c r="A62" s="32" t="s">
        <v>42</v>
      </c>
      <c r="B62" s="47" t="s">
        <v>142</v>
      </c>
      <c r="C62" s="112" t="s">
        <v>143</v>
      </c>
      <c r="D62" s="112" t="s">
        <v>129</v>
      </c>
      <c r="E62" s="56"/>
      <c r="F62" s="58"/>
      <c r="G62" s="52"/>
      <c r="H62" s="58"/>
      <c r="I62" s="52"/>
      <c r="J62" s="58"/>
      <c r="K62" s="52"/>
      <c r="L62" s="58"/>
      <c r="M62" s="52"/>
      <c r="N62" s="58"/>
      <c r="O62" s="52"/>
      <c r="P62" s="58"/>
      <c r="Q62" s="57"/>
      <c r="R62" s="58"/>
      <c r="S62" s="52"/>
      <c r="T62" s="58"/>
      <c r="U62" s="52"/>
      <c r="V62" s="59"/>
      <c r="W62" s="47"/>
      <c r="X62" s="60"/>
      <c r="Y62" s="52"/>
      <c r="Z62" s="58"/>
      <c r="AA62" s="47">
        <v>27</v>
      </c>
      <c r="AB62" s="60">
        <v>49897</v>
      </c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</row>
    <row r="63" spans="1:54" ht="12.75">
      <c r="A63" s="32" t="s">
        <v>42</v>
      </c>
      <c r="B63" s="47" t="s">
        <v>144</v>
      </c>
      <c r="C63" s="112" t="s">
        <v>145</v>
      </c>
      <c r="D63" s="112" t="s">
        <v>129</v>
      </c>
      <c r="E63" s="56"/>
      <c r="F63" s="58"/>
      <c r="G63" s="52"/>
      <c r="H63" s="58"/>
      <c r="I63" s="52"/>
      <c r="J63" s="58"/>
      <c r="K63" s="52"/>
      <c r="L63" s="58"/>
      <c r="M63" s="52"/>
      <c r="N63" s="58"/>
      <c r="O63" s="52"/>
      <c r="P63" s="58"/>
      <c r="Q63" s="57"/>
      <c r="R63" s="58"/>
      <c r="S63" s="52"/>
      <c r="T63" s="58"/>
      <c r="U63" s="52"/>
      <c r="V63" s="59"/>
      <c r="W63" s="52"/>
      <c r="X63" s="60"/>
      <c r="Y63" s="52"/>
      <c r="Z63" s="58"/>
      <c r="AA63" s="52"/>
      <c r="AB63" s="60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</row>
    <row r="64" spans="1:54" ht="12.75">
      <c r="A64" s="32" t="s">
        <v>42</v>
      </c>
      <c r="B64" s="47" t="s">
        <v>146</v>
      </c>
      <c r="C64" s="112" t="s">
        <v>147</v>
      </c>
      <c r="D64" s="112" t="s">
        <v>129</v>
      </c>
      <c r="E64" s="56"/>
      <c r="F64" s="58"/>
      <c r="G64" s="52"/>
      <c r="H64" s="58"/>
      <c r="I64" s="52"/>
      <c r="J64" s="58"/>
      <c r="K64" s="52"/>
      <c r="L64" s="58"/>
      <c r="M64" s="52"/>
      <c r="N64" s="58"/>
      <c r="O64" s="52"/>
      <c r="P64" s="58"/>
      <c r="Q64" s="57"/>
      <c r="R64" s="58"/>
      <c r="S64" s="52"/>
      <c r="T64" s="58"/>
      <c r="U64" s="52"/>
      <c r="V64" s="59"/>
      <c r="W64" s="47"/>
      <c r="X64" s="60"/>
      <c r="Y64" s="52"/>
      <c r="Z64" s="58"/>
      <c r="AA64" s="47">
        <v>27</v>
      </c>
      <c r="AB64" s="60">
        <v>44294</v>
      </c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</row>
    <row r="65" spans="1:54" ht="12.75">
      <c r="A65" s="32" t="s">
        <v>42</v>
      </c>
      <c r="B65" s="47" t="s">
        <v>148</v>
      </c>
      <c r="C65" s="112" t="s">
        <v>149</v>
      </c>
      <c r="D65" s="112" t="s">
        <v>129</v>
      </c>
      <c r="E65" s="56"/>
      <c r="F65" s="58"/>
      <c r="G65" s="52"/>
      <c r="H65" s="58"/>
      <c r="I65" s="52"/>
      <c r="J65" s="58"/>
      <c r="K65" s="52"/>
      <c r="L65" s="58"/>
      <c r="M65" s="52"/>
      <c r="N65" s="58"/>
      <c r="O65" s="52"/>
      <c r="P65" s="58"/>
      <c r="Q65" s="57"/>
      <c r="R65" s="58"/>
      <c r="S65" s="52"/>
      <c r="T65" s="58"/>
      <c r="U65" s="52"/>
      <c r="V65" s="59"/>
      <c r="W65" s="47"/>
      <c r="X65" s="60"/>
      <c r="Y65" s="52"/>
      <c r="Z65" s="58"/>
      <c r="AA65" s="47">
        <v>24</v>
      </c>
      <c r="AB65" s="60">
        <v>41743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</row>
    <row r="66" spans="1:54" ht="12.75">
      <c r="A66" s="32" t="s">
        <v>42</v>
      </c>
      <c r="B66" s="47" t="s">
        <v>150</v>
      </c>
      <c r="C66" s="112" t="s">
        <v>151</v>
      </c>
      <c r="D66" s="112" t="s">
        <v>129</v>
      </c>
      <c r="E66" s="56"/>
      <c r="F66" s="58"/>
      <c r="G66" s="52"/>
      <c r="H66" s="58"/>
      <c r="I66" s="52"/>
      <c r="J66" s="58"/>
      <c r="K66" s="47"/>
      <c r="L66" s="50"/>
      <c r="M66" s="52"/>
      <c r="N66" s="58"/>
      <c r="O66" s="47">
        <v>54</v>
      </c>
      <c r="P66" s="50">
        <v>31981</v>
      </c>
      <c r="Q66" s="57"/>
      <c r="R66" s="58"/>
      <c r="S66" s="52"/>
      <c r="T66" s="58"/>
      <c r="U66" s="52"/>
      <c r="V66" s="59"/>
      <c r="W66" s="52"/>
      <c r="X66" s="59"/>
      <c r="Y66" s="52"/>
      <c r="Z66" s="58"/>
      <c r="AA66" s="52"/>
      <c r="AB66" s="58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4" ht="12.75">
      <c r="A67" s="32" t="s">
        <v>42</v>
      </c>
      <c r="B67" s="47" t="s">
        <v>152</v>
      </c>
      <c r="C67" s="112" t="s">
        <v>86</v>
      </c>
      <c r="D67" s="112" t="s">
        <v>129</v>
      </c>
      <c r="E67" s="56"/>
      <c r="F67" s="58"/>
      <c r="G67" s="52"/>
      <c r="H67" s="58"/>
      <c r="I67" s="52"/>
      <c r="J67" s="58"/>
      <c r="K67" s="52"/>
      <c r="L67" s="58"/>
      <c r="M67" s="52"/>
      <c r="N67" s="58"/>
      <c r="O67" s="52"/>
      <c r="P67" s="58"/>
      <c r="Q67" s="57"/>
      <c r="R67" s="58"/>
      <c r="S67" s="52"/>
      <c r="T67" s="58"/>
      <c r="U67" s="52"/>
      <c r="V67" s="59"/>
      <c r="W67" s="52"/>
      <c r="X67" s="59"/>
      <c r="Y67" s="52"/>
      <c r="Z67" s="58"/>
      <c r="AA67" s="52"/>
      <c r="AB67" s="58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</row>
    <row r="68" spans="1:54" ht="12.75">
      <c r="A68" s="32"/>
      <c r="B68" s="47"/>
      <c r="C68" s="47"/>
      <c r="D68" s="47"/>
      <c r="E68" s="56"/>
      <c r="F68" s="58"/>
      <c r="G68" s="52"/>
      <c r="H68" s="58"/>
      <c r="I68" s="52"/>
      <c r="J68" s="58"/>
      <c r="K68" s="52"/>
      <c r="L68" s="58"/>
      <c r="M68" s="52"/>
      <c r="N68" s="58"/>
      <c r="O68" s="52">
        <f>SUM(O55:O67)</f>
        <v>123</v>
      </c>
      <c r="P68" s="58">
        <f>((O55*P55)+(O57*P57)+(O58*P58)+(O66*P66))/O68</f>
        <v>34684.12195121951</v>
      </c>
      <c r="Q68" s="57"/>
      <c r="R68" s="58"/>
      <c r="S68" s="52"/>
      <c r="T68" s="58"/>
      <c r="U68" s="52"/>
      <c r="V68" s="59"/>
      <c r="W68" s="52"/>
      <c r="X68" s="59"/>
      <c r="Y68" s="52"/>
      <c r="Z68" s="58"/>
      <c r="AA68" s="52">
        <f>SUM(AA55:AA67)</f>
        <v>234</v>
      </c>
      <c r="AB68" s="58">
        <f>((AA57*AB57)+(AA58*AB58)+(AA59*AB59)+(AA60*AB60)+(AA61*AB61)+(AA62*AB62)+(AA64*AB64)+(AA65*AB65))/AA68</f>
        <v>48756.28632478633</v>
      </c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</row>
    <row r="69" spans="1:54" ht="12.75">
      <c r="A69" s="32"/>
      <c r="B69" s="47"/>
      <c r="C69" s="47"/>
      <c r="D69" s="47"/>
      <c r="E69" s="56"/>
      <c r="F69" s="58"/>
      <c r="G69" s="52"/>
      <c r="H69" s="58"/>
      <c r="I69" s="52"/>
      <c r="J69" s="58"/>
      <c r="K69" s="52"/>
      <c r="L69" s="58"/>
      <c r="M69" s="52"/>
      <c r="N69" s="58"/>
      <c r="O69" s="52"/>
      <c r="P69" s="58"/>
      <c r="Q69" s="57"/>
      <c r="R69" s="58"/>
      <c r="S69" s="52"/>
      <c r="T69" s="58"/>
      <c r="U69" s="52"/>
      <c r="V69" s="59"/>
      <c r="W69" s="52"/>
      <c r="X69" s="59"/>
      <c r="Y69" s="52"/>
      <c r="Z69" s="58"/>
      <c r="AA69" s="52"/>
      <c r="AB69" s="58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</row>
    <row r="70" spans="1:54" ht="12.75">
      <c r="A70" s="32" t="s">
        <v>153</v>
      </c>
      <c r="B70" s="47" t="s">
        <v>154</v>
      </c>
      <c r="C70" s="112" t="s">
        <v>155</v>
      </c>
      <c r="D70" s="114" t="s">
        <v>45</v>
      </c>
      <c r="E70" s="55">
        <v>159</v>
      </c>
      <c r="F70" s="53">
        <v>61336</v>
      </c>
      <c r="G70" s="55">
        <v>140</v>
      </c>
      <c r="H70" s="53">
        <v>47575</v>
      </c>
      <c r="I70" s="55">
        <v>162</v>
      </c>
      <c r="J70" s="53">
        <v>41002</v>
      </c>
      <c r="K70" s="55">
        <v>46</v>
      </c>
      <c r="L70" s="53">
        <v>27101</v>
      </c>
      <c r="M70" s="55">
        <v>14</v>
      </c>
      <c r="N70" s="53">
        <v>13275</v>
      </c>
      <c r="O70" s="32"/>
      <c r="P70" s="34"/>
      <c r="Q70" s="36">
        <v>161</v>
      </c>
      <c r="R70" s="53">
        <v>72640</v>
      </c>
      <c r="S70" s="55">
        <v>55</v>
      </c>
      <c r="T70" s="53">
        <v>54610</v>
      </c>
      <c r="U70" s="55">
        <v>44</v>
      </c>
      <c r="V70" s="53">
        <v>47408</v>
      </c>
      <c r="W70" s="55">
        <v>27</v>
      </c>
      <c r="X70" s="53">
        <v>28678</v>
      </c>
      <c r="Y70" s="32"/>
      <c r="Z70" s="53"/>
      <c r="AA70" s="32"/>
      <c r="AB70" s="34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</row>
    <row r="71" spans="1:54" ht="12.75">
      <c r="A71" s="32"/>
      <c r="B71" s="47"/>
      <c r="C71" s="47"/>
      <c r="D71" s="50"/>
      <c r="E71" s="49"/>
      <c r="F71" s="50"/>
      <c r="G71" s="49"/>
      <c r="H71" s="50"/>
      <c r="I71" s="49"/>
      <c r="J71" s="50"/>
      <c r="K71" s="49"/>
      <c r="L71" s="50"/>
      <c r="M71" s="49"/>
      <c r="N71" s="50"/>
      <c r="O71" s="32"/>
      <c r="P71" s="48"/>
      <c r="Q71" s="51"/>
      <c r="R71" s="50"/>
      <c r="S71" s="49"/>
      <c r="T71" s="50"/>
      <c r="U71" s="49"/>
      <c r="V71" s="50"/>
      <c r="W71" s="49"/>
      <c r="X71" s="50"/>
      <c r="Y71" s="32"/>
      <c r="Z71" s="50"/>
      <c r="AA71" s="32"/>
      <c r="AB71" s="48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</row>
    <row r="72" spans="1:54" ht="12.75">
      <c r="A72" s="32" t="s">
        <v>153</v>
      </c>
      <c r="B72" s="47" t="s">
        <v>156</v>
      </c>
      <c r="C72" s="112" t="s">
        <v>157</v>
      </c>
      <c r="D72" s="113" t="s">
        <v>54</v>
      </c>
      <c r="E72" s="47">
        <v>89</v>
      </c>
      <c r="F72" s="48">
        <v>53161</v>
      </c>
      <c r="G72" s="49">
        <v>76</v>
      </c>
      <c r="H72" s="48">
        <v>43999</v>
      </c>
      <c r="I72" s="49">
        <v>116</v>
      </c>
      <c r="J72" s="48">
        <v>35300</v>
      </c>
      <c r="K72" s="49">
        <v>74</v>
      </c>
      <c r="L72" s="48">
        <v>27202</v>
      </c>
      <c r="M72" s="32"/>
      <c r="N72" s="48"/>
      <c r="O72" s="32"/>
      <c r="P72" s="48"/>
      <c r="Q72" s="51">
        <v>13</v>
      </c>
      <c r="R72" s="48">
        <v>72518</v>
      </c>
      <c r="S72" s="49">
        <v>15</v>
      </c>
      <c r="T72" s="48">
        <v>59103</v>
      </c>
      <c r="U72" s="49">
        <v>10</v>
      </c>
      <c r="V72" s="48">
        <v>47433</v>
      </c>
      <c r="W72" s="49">
        <v>11</v>
      </c>
      <c r="X72" s="48">
        <v>32390</v>
      </c>
      <c r="Y72" s="32"/>
      <c r="Z72" s="48"/>
      <c r="AA72" s="32"/>
      <c r="AB72" s="48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</row>
    <row r="73" spans="1:54" ht="12.75">
      <c r="A73" s="32" t="s">
        <v>153</v>
      </c>
      <c r="B73" s="47" t="s">
        <v>158</v>
      </c>
      <c r="C73" s="112" t="s">
        <v>159</v>
      </c>
      <c r="D73" s="113" t="s">
        <v>54</v>
      </c>
      <c r="E73" s="47">
        <v>108</v>
      </c>
      <c r="F73" s="48">
        <v>54835</v>
      </c>
      <c r="G73" s="49">
        <v>94</v>
      </c>
      <c r="H73" s="48">
        <v>42294</v>
      </c>
      <c r="I73" s="49">
        <v>51</v>
      </c>
      <c r="J73" s="48">
        <v>37905</v>
      </c>
      <c r="K73" s="47">
        <v>52</v>
      </c>
      <c r="L73" s="48">
        <v>27216</v>
      </c>
      <c r="M73" s="47">
        <v>30</v>
      </c>
      <c r="N73" s="48">
        <v>27673</v>
      </c>
      <c r="O73" s="32"/>
      <c r="P73" s="48"/>
      <c r="Q73" s="51">
        <v>8</v>
      </c>
      <c r="R73" s="48">
        <v>64086</v>
      </c>
      <c r="S73" s="49">
        <v>6</v>
      </c>
      <c r="T73" s="48">
        <v>50131</v>
      </c>
      <c r="U73" s="49">
        <v>3</v>
      </c>
      <c r="V73" s="48">
        <v>39073</v>
      </c>
      <c r="W73" s="49">
        <v>12</v>
      </c>
      <c r="X73" s="48">
        <v>35331</v>
      </c>
      <c r="Y73" s="49">
        <v>3</v>
      </c>
      <c r="Z73" s="48">
        <v>46750</v>
      </c>
      <c r="AA73" s="32"/>
      <c r="AB73" s="48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</row>
    <row r="74" spans="1:54" ht="12.75">
      <c r="A74" s="32" t="s">
        <v>153</v>
      </c>
      <c r="B74" s="47" t="s">
        <v>160</v>
      </c>
      <c r="C74" s="112" t="s">
        <v>161</v>
      </c>
      <c r="D74" s="113" t="s">
        <v>54</v>
      </c>
      <c r="E74" s="47">
        <v>77</v>
      </c>
      <c r="F74" s="48">
        <v>53300</v>
      </c>
      <c r="G74" s="49">
        <v>85</v>
      </c>
      <c r="H74" s="48">
        <v>42574</v>
      </c>
      <c r="I74" s="49">
        <v>85</v>
      </c>
      <c r="J74" s="48">
        <v>36749</v>
      </c>
      <c r="K74" s="47">
        <v>70</v>
      </c>
      <c r="L74" s="48">
        <v>29658</v>
      </c>
      <c r="M74" s="32"/>
      <c r="N74" s="48"/>
      <c r="O74" s="32"/>
      <c r="P74" s="48"/>
      <c r="Q74" s="51">
        <v>21</v>
      </c>
      <c r="R74" s="48">
        <v>69185</v>
      </c>
      <c r="S74" s="49">
        <v>10</v>
      </c>
      <c r="T74" s="48">
        <v>62828</v>
      </c>
      <c r="U74" s="49">
        <v>2</v>
      </c>
      <c r="V74" s="48">
        <v>40500</v>
      </c>
      <c r="W74" s="49">
        <v>6</v>
      </c>
      <c r="X74" s="48">
        <v>29582</v>
      </c>
      <c r="Y74" s="32"/>
      <c r="Z74" s="48"/>
      <c r="AA74" s="32"/>
      <c r="AB74" s="48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</row>
    <row r="75" spans="1:54" ht="12.75">
      <c r="A75" s="32"/>
      <c r="B75" s="47"/>
      <c r="C75" s="47"/>
      <c r="D75" s="48"/>
      <c r="E75" s="32">
        <f>SUM(E72:E74)</f>
        <v>274</v>
      </c>
      <c r="F75" s="34">
        <f>((E72*F72)+(E73*F73)+(E74*F74))/E75</f>
        <v>53859.88686131387</v>
      </c>
      <c r="G75" s="32">
        <f>SUM(G72:G74)</f>
        <v>255</v>
      </c>
      <c r="H75" s="34">
        <f>((G72*H72)+(G73*H73)+(G74*H74))/G75</f>
        <v>42895.490196078434</v>
      </c>
      <c r="I75" s="32">
        <f>SUM(I72:I74)</f>
        <v>252</v>
      </c>
      <c r="J75" s="34">
        <f>((I72*J72)+(I73*J73)+(I74*J74))/I75</f>
        <v>36315.95238095238</v>
      </c>
      <c r="K75" s="32">
        <f>SUM(K72:K74)</f>
        <v>196</v>
      </c>
      <c r="L75" s="34">
        <f>((K72*L72)+(K73*L73)+(K74*L74))/K75</f>
        <v>28082.85714285714</v>
      </c>
      <c r="M75" s="32">
        <f>SUM(M72:M74)</f>
        <v>30</v>
      </c>
      <c r="N75" s="34">
        <f>((M72*N72)+(M73*N73)+(M74*N74))/M75</f>
        <v>27673</v>
      </c>
      <c r="O75" s="32">
        <f>SUM(O72:O74)</f>
        <v>0</v>
      </c>
      <c r="P75" s="34">
        <v>0</v>
      </c>
      <c r="Q75" s="32">
        <f>SUM(Q72:Q74)</f>
        <v>42</v>
      </c>
      <c r="R75" s="34">
        <f>((Q72*R72)+(Q73*R73)+(Q74*R74))/Q75</f>
        <v>69245.40476190476</v>
      </c>
      <c r="S75" s="32">
        <f>SUM(S72:S74)</f>
        <v>31</v>
      </c>
      <c r="T75" s="34">
        <f>((S72*T72)+(S73*T73)+(S74*T74))/S75</f>
        <v>58568.096774193546</v>
      </c>
      <c r="U75" s="32">
        <f>SUM(U72:U74)</f>
        <v>15</v>
      </c>
      <c r="V75" s="34">
        <f>((U72*V72)+(U73*V73)+(U74*V74))/U75</f>
        <v>44836.6</v>
      </c>
      <c r="W75" s="32">
        <f>SUM(W72:W74)</f>
        <v>29</v>
      </c>
      <c r="X75" s="34">
        <f>((W72*X72)+(W73*X73)+(W74*X74))/W75</f>
        <v>33026</v>
      </c>
      <c r="Y75" s="32">
        <f>SUM(Y72:Y74)</f>
        <v>3</v>
      </c>
      <c r="Z75" s="34">
        <f>((Y72*Z72)+(Y73*Z73)+(Y74*Z74))/Y75</f>
        <v>46750</v>
      </c>
      <c r="AA75" s="32">
        <f>SUM(AA72:AA74)</f>
        <v>0</v>
      </c>
      <c r="AB75" s="34">
        <v>0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</row>
    <row r="76" spans="1:54" ht="12.75">
      <c r="A76" s="32"/>
      <c r="B76" s="47"/>
      <c r="C76" s="47"/>
      <c r="D76" s="48"/>
      <c r="E76" s="47"/>
      <c r="F76" s="48"/>
      <c r="G76" s="49"/>
      <c r="H76" s="48"/>
      <c r="I76" s="49"/>
      <c r="J76" s="48"/>
      <c r="K76" s="47"/>
      <c r="L76" s="48"/>
      <c r="M76" s="32"/>
      <c r="N76" s="48"/>
      <c r="O76" s="32"/>
      <c r="P76" s="48"/>
      <c r="Q76" s="51"/>
      <c r="R76" s="48"/>
      <c r="S76" s="49"/>
      <c r="T76" s="48"/>
      <c r="U76" s="49"/>
      <c r="V76" s="48"/>
      <c r="W76" s="49"/>
      <c r="X76" s="48"/>
      <c r="Y76" s="32"/>
      <c r="Z76" s="48"/>
      <c r="AA76" s="32"/>
      <c r="AB76" s="48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</row>
    <row r="77" spans="1:54" ht="12.75">
      <c r="A77" s="32" t="s">
        <v>153</v>
      </c>
      <c r="B77" s="47" t="s">
        <v>162</v>
      </c>
      <c r="C77" s="112" t="s">
        <v>163</v>
      </c>
      <c r="D77" s="113" t="s">
        <v>72</v>
      </c>
      <c r="E77" s="47">
        <v>39</v>
      </c>
      <c r="F77" s="48">
        <v>44371</v>
      </c>
      <c r="G77" s="49">
        <v>59</v>
      </c>
      <c r="H77" s="48">
        <v>38879</v>
      </c>
      <c r="I77" s="49">
        <v>51</v>
      </c>
      <c r="J77" s="48">
        <v>35592</v>
      </c>
      <c r="K77" s="47">
        <v>10</v>
      </c>
      <c r="L77" s="48">
        <v>25429</v>
      </c>
      <c r="M77" s="32"/>
      <c r="N77" s="48"/>
      <c r="O77" s="32"/>
      <c r="P77" s="48"/>
      <c r="Q77" s="51">
        <v>13</v>
      </c>
      <c r="R77" s="48">
        <v>57371</v>
      </c>
      <c r="S77" s="49">
        <v>4</v>
      </c>
      <c r="T77" s="48">
        <v>55702</v>
      </c>
      <c r="U77" s="49">
        <v>3</v>
      </c>
      <c r="V77" s="48">
        <v>48892</v>
      </c>
      <c r="W77" s="49">
        <v>2</v>
      </c>
      <c r="X77" s="48">
        <v>40400</v>
      </c>
      <c r="Y77" s="32"/>
      <c r="Z77" s="48"/>
      <c r="AA77" s="32"/>
      <c r="AB77" s="48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</row>
    <row r="78" spans="1:54" ht="12.75">
      <c r="A78" s="32" t="s">
        <v>153</v>
      </c>
      <c r="B78" s="47" t="s">
        <v>164</v>
      </c>
      <c r="C78" s="112" t="s">
        <v>165</v>
      </c>
      <c r="D78" s="113" t="s">
        <v>72</v>
      </c>
      <c r="E78" s="47">
        <v>49</v>
      </c>
      <c r="F78" s="48">
        <v>46585</v>
      </c>
      <c r="G78" s="49">
        <v>46</v>
      </c>
      <c r="H78" s="48">
        <v>39455</v>
      </c>
      <c r="I78" s="49">
        <v>32</v>
      </c>
      <c r="J78" s="48">
        <v>34757</v>
      </c>
      <c r="K78" s="47">
        <v>17</v>
      </c>
      <c r="L78" s="48">
        <v>26216</v>
      </c>
      <c r="M78" s="32"/>
      <c r="N78" s="48"/>
      <c r="O78" s="32"/>
      <c r="P78" s="48"/>
      <c r="Q78" s="51">
        <v>1</v>
      </c>
      <c r="R78" s="48">
        <v>63623</v>
      </c>
      <c r="S78" s="32"/>
      <c r="T78" s="48"/>
      <c r="U78" s="49">
        <v>1</v>
      </c>
      <c r="V78" s="48">
        <v>56290</v>
      </c>
      <c r="W78" s="32"/>
      <c r="X78" s="48"/>
      <c r="Y78" s="32"/>
      <c r="Z78" s="48"/>
      <c r="AA78" s="32"/>
      <c r="AB78" s="48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</row>
    <row r="79" spans="1:54" ht="12.75">
      <c r="A79" s="32"/>
      <c r="B79" s="47"/>
      <c r="C79" s="47"/>
      <c r="D79" s="48"/>
      <c r="E79" s="32">
        <f>SUM(E77:E78)</f>
        <v>88</v>
      </c>
      <c r="F79" s="53">
        <f>((E77*F77)+(E78*F78))/E79</f>
        <v>45603.795454545456</v>
      </c>
      <c r="G79" s="32">
        <f>SUM(G77:G78)</f>
        <v>105</v>
      </c>
      <c r="H79" s="53">
        <f>((G77*H77)+(G78*H78))/G79</f>
        <v>39131.34285714286</v>
      </c>
      <c r="I79" s="32">
        <f>SUM(I77:I78)</f>
        <v>83</v>
      </c>
      <c r="J79" s="53">
        <f>((I77*J77)+(I78*J78))/I79</f>
        <v>35270.072289156626</v>
      </c>
      <c r="K79" s="32">
        <f>SUM(K77:K78)</f>
        <v>27</v>
      </c>
      <c r="L79" s="53">
        <f>((K77*L77)+(K78*L78))/K79</f>
        <v>25924.51851851852</v>
      </c>
      <c r="M79" s="32">
        <f>SUM(M77:M78)</f>
        <v>0</v>
      </c>
      <c r="N79" s="53">
        <v>0</v>
      </c>
      <c r="O79" s="52"/>
      <c r="P79" s="34"/>
      <c r="Q79" s="32">
        <f>SUM(Q77:Q78)</f>
        <v>14</v>
      </c>
      <c r="R79" s="53">
        <f>((Q77*R77)+(Q78*R78))/Q79</f>
        <v>57817.57142857143</v>
      </c>
      <c r="S79" s="32">
        <f>SUM(S77:S78)</f>
        <v>4</v>
      </c>
      <c r="T79" s="53">
        <f>((S77*T77)+(S78*T78))/S79</f>
        <v>55702</v>
      </c>
      <c r="U79" s="32">
        <f>SUM(U77:U78)</f>
        <v>4</v>
      </c>
      <c r="V79" s="53">
        <f>((U77*V77)+(U78*V78))/U79</f>
        <v>50741.5</v>
      </c>
      <c r="W79" s="32">
        <f>SUM(W77:W78)</f>
        <v>2</v>
      </c>
      <c r="X79" s="53">
        <f>((W77*X77)+(W78*X78))/W79</f>
        <v>40400</v>
      </c>
      <c r="Y79" s="32">
        <f>SUM(Y77:Y78)</f>
        <v>0</v>
      </c>
      <c r="Z79" s="53">
        <v>0</v>
      </c>
      <c r="AA79" s="32">
        <f>SUM(AA77:AA78)</f>
        <v>0</v>
      </c>
      <c r="AB79" s="53">
        <v>0</v>
      </c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</row>
    <row r="80" spans="1:54" ht="12.75">
      <c r="A80" s="32"/>
      <c r="B80" s="47"/>
      <c r="C80" s="47"/>
      <c r="D80" s="48"/>
      <c r="E80" s="47"/>
      <c r="F80" s="48"/>
      <c r="G80" s="49"/>
      <c r="H80" s="48"/>
      <c r="I80" s="49"/>
      <c r="J80" s="48"/>
      <c r="K80" s="47"/>
      <c r="L80" s="48"/>
      <c r="M80" s="32"/>
      <c r="N80" s="48"/>
      <c r="O80" s="32"/>
      <c r="P80" s="48"/>
      <c r="Q80" s="51"/>
      <c r="R80" s="48"/>
      <c r="S80" s="32"/>
      <c r="T80" s="48"/>
      <c r="U80" s="49"/>
      <c r="V80" s="48"/>
      <c r="W80" s="32"/>
      <c r="X80" s="48"/>
      <c r="Y80" s="32"/>
      <c r="Z80" s="48"/>
      <c r="AA80" s="32"/>
      <c r="AB80" s="48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</row>
    <row r="81" spans="1:54" ht="12.75">
      <c r="A81" s="32" t="s">
        <v>153</v>
      </c>
      <c r="B81" s="47" t="s">
        <v>166</v>
      </c>
      <c r="C81" s="112" t="s">
        <v>167</v>
      </c>
      <c r="D81" s="113" t="s">
        <v>81</v>
      </c>
      <c r="E81" s="47">
        <v>31</v>
      </c>
      <c r="F81" s="48">
        <v>48703</v>
      </c>
      <c r="G81" s="49">
        <v>24</v>
      </c>
      <c r="H81" s="48">
        <v>39988</v>
      </c>
      <c r="I81" s="49">
        <v>37</v>
      </c>
      <c r="J81" s="48">
        <v>34214</v>
      </c>
      <c r="K81" s="47">
        <v>17</v>
      </c>
      <c r="L81" s="48">
        <v>27171</v>
      </c>
      <c r="M81" s="32"/>
      <c r="N81" s="48"/>
      <c r="O81" s="32"/>
      <c r="P81" s="48"/>
      <c r="Q81" s="51">
        <v>7</v>
      </c>
      <c r="R81" s="48">
        <v>60596</v>
      </c>
      <c r="S81" s="49">
        <v>1</v>
      </c>
      <c r="T81" s="48">
        <v>47291</v>
      </c>
      <c r="U81" s="49">
        <v>2</v>
      </c>
      <c r="V81" s="48">
        <v>42839</v>
      </c>
      <c r="W81" s="49">
        <v>12</v>
      </c>
      <c r="X81" s="48">
        <v>35579</v>
      </c>
      <c r="Y81" s="32"/>
      <c r="Z81" s="48"/>
      <c r="AA81" s="32"/>
      <c r="AB81" s="48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</row>
    <row r="82" spans="1:54" ht="12.75">
      <c r="A82" s="32" t="s">
        <v>153</v>
      </c>
      <c r="B82" s="47" t="s">
        <v>168</v>
      </c>
      <c r="C82" s="112" t="s">
        <v>169</v>
      </c>
      <c r="D82" s="113" t="s">
        <v>81</v>
      </c>
      <c r="E82" s="47">
        <v>13</v>
      </c>
      <c r="F82" s="48">
        <v>44855</v>
      </c>
      <c r="G82" s="49">
        <v>22</v>
      </c>
      <c r="H82" s="48">
        <v>37871</v>
      </c>
      <c r="I82" s="49">
        <v>30</v>
      </c>
      <c r="J82" s="48">
        <v>33343</v>
      </c>
      <c r="K82" s="47">
        <v>27</v>
      </c>
      <c r="L82" s="48">
        <v>28203</v>
      </c>
      <c r="M82" s="47">
        <v>1</v>
      </c>
      <c r="N82" s="48">
        <v>18500</v>
      </c>
      <c r="O82" s="32"/>
      <c r="P82" s="48"/>
      <c r="Q82" s="51">
        <v>11</v>
      </c>
      <c r="R82" s="48">
        <v>61726</v>
      </c>
      <c r="S82" s="49">
        <v>2</v>
      </c>
      <c r="T82" s="48">
        <v>51095</v>
      </c>
      <c r="U82" s="49">
        <v>10</v>
      </c>
      <c r="V82" s="48">
        <v>43702</v>
      </c>
      <c r="W82" s="49">
        <v>2</v>
      </c>
      <c r="X82" s="48">
        <v>33500</v>
      </c>
      <c r="Y82" s="32"/>
      <c r="Z82" s="48"/>
      <c r="AA82" s="32"/>
      <c r="AB82" s="48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</row>
    <row r="83" spans="1:54" ht="12.75">
      <c r="A83" s="32" t="s">
        <v>153</v>
      </c>
      <c r="B83" s="47" t="s">
        <v>170</v>
      </c>
      <c r="C83" s="112" t="s">
        <v>171</v>
      </c>
      <c r="D83" s="113" t="s">
        <v>81</v>
      </c>
      <c r="E83" s="47">
        <v>20</v>
      </c>
      <c r="F83" s="48">
        <v>42701</v>
      </c>
      <c r="G83" s="49">
        <v>23</v>
      </c>
      <c r="H83" s="48">
        <v>38632</v>
      </c>
      <c r="I83" s="49">
        <v>48</v>
      </c>
      <c r="J83" s="48">
        <v>35886</v>
      </c>
      <c r="K83" s="47">
        <v>38</v>
      </c>
      <c r="L83" s="48">
        <v>28354</v>
      </c>
      <c r="M83" s="32"/>
      <c r="N83" s="48"/>
      <c r="O83" s="32"/>
      <c r="P83" s="48"/>
      <c r="Q83" s="51">
        <v>21</v>
      </c>
      <c r="R83" s="50">
        <v>53354</v>
      </c>
      <c r="S83" s="49">
        <v>11</v>
      </c>
      <c r="T83" s="50">
        <v>48331</v>
      </c>
      <c r="U83" s="49">
        <v>14</v>
      </c>
      <c r="V83" s="48">
        <v>41904</v>
      </c>
      <c r="W83" s="49">
        <v>10</v>
      </c>
      <c r="X83" s="48">
        <v>32317</v>
      </c>
      <c r="Y83" s="32"/>
      <c r="Z83" s="48"/>
      <c r="AA83" s="32"/>
      <c r="AB83" s="48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</row>
    <row r="84" spans="1:54" ht="12.75">
      <c r="A84" s="32"/>
      <c r="B84" s="47"/>
      <c r="C84" s="47"/>
      <c r="D84" s="48"/>
      <c r="E84" s="32">
        <f>SUM(E81:E83)</f>
        <v>64</v>
      </c>
      <c r="F84" s="34">
        <f>((E81*F81)+(E82*F82)+(E83*F83))/E84</f>
        <v>46045.75</v>
      </c>
      <c r="G84" s="32">
        <f>SUM(G81:G83)</f>
        <v>69</v>
      </c>
      <c r="H84" s="34">
        <f>((G81*H81)+(G82*H82)+(G83*H83))/G84</f>
        <v>38861.014492753624</v>
      </c>
      <c r="I84" s="32">
        <f>SUM(I81:I83)</f>
        <v>115</v>
      </c>
      <c r="J84" s="34">
        <f>((I81*J81)+(I82*J82)+(I83*J83))/I84</f>
        <v>34684.66086956522</v>
      </c>
      <c r="K84" s="32">
        <f>SUM(K81:K83)</f>
        <v>82</v>
      </c>
      <c r="L84" s="34">
        <f>((K81*L81)+(K82*L82)+(K83*L83))/K84</f>
        <v>28059.024390243903</v>
      </c>
      <c r="M84" s="32">
        <f>SUM(M81:M83)</f>
        <v>1</v>
      </c>
      <c r="N84" s="34">
        <f>((M81*N81)+(M82*N82)+(M83*N83))/M84</f>
        <v>18500</v>
      </c>
      <c r="O84" s="32">
        <f>SUM(O81:O83)</f>
        <v>0</v>
      </c>
      <c r="P84" s="34">
        <v>0</v>
      </c>
      <c r="Q84" s="32">
        <f>SUM(Q81:Q83)</f>
        <v>39</v>
      </c>
      <c r="R84" s="34">
        <f>((Q81*R81)+(Q82*R82)+(Q83*R83))/Q84</f>
        <v>57015.179487179485</v>
      </c>
      <c r="S84" s="32">
        <f>SUM(S81:S83)</f>
        <v>14</v>
      </c>
      <c r="T84" s="34">
        <f>((S81*T81)+(S82*T82)+(S83*T83))/S84</f>
        <v>48651.57142857143</v>
      </c>
      <c r="U84" s="32">
        <f>SUM(U81:U83)</f>
        <v>26</v>
      </c>
      <c r="V84" s="34">
        <f>((U81*V81)+(U82*V82)+(U83*V83))/U84</f>
        <v>42667.46153846154</v>
      </c>
      <c r="W84" s="32">
        <f>SUM(W81:W83)</f>
        <v>24</v>
      </c>
      <c r="X84" s="34">
        <f>((W81*X81)+(W82*X82)+(W83*X83))/W84</f>
        <v>34046.583333333336</v>
      </c>
      <c r="Y84" s="32">
        <f>SUM(Y81:Y83)</f>
        <v>0</v>
      </c>
      <c r="Z84" s="34">
        <v>0</v>
      </c>
      <c r="AA84" s="32">
        <f>SUM(AA81:AA83)</f>
        <v>0</v>
      </c>
      <c r="AB84" s="34">
        <v>0</v>
      </c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12.75">
      <c r="A85" s="32"/>
      <c r="B85" s="47"/>
      <c r="C85" s="47"/>
      <c r="D85" s="48"/>
      <c r="E85" s="47"/>
      <c r="F85" s="48"/>
      <c r="G85" s="49"/>
      <c r="H85" s="48"/>
      <c r="I85" s="49"/>
      <c r="J85" s="48"/>
      <c r="K85" s="47"/>
      <c r="L85" s="48"/>
      <c r="M85" s="32"/>
      <c r="N85" s="48"/>
      <c r="O85" s="32"/>
      <c r="P85" s="48"/>
      <c r="Q85" s="51"/>
      <c r="R85" s="50"/>
      <c r="S85" s="49"/>
      <c r="T85" s="50"/>
      <c r="U85" s="49"/>
      <c r="V85" s="48"/>
      <c r="W85" s="49"/>
      <c r="X85" s="48"/>
      <c r="Y85" s="32"/>
      <c r="Z85" s="48"/>
      <c r="AA85" s="32"/>
      <c r="AB85" s="48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ht="12.75">
      <c r="A86" s="32" t="s">
        <v>153</v>
      </c>
      <c r="B86" s="47" t="s">
        <v>174</v>
      </c>
      <c r="C86" s="112" t="s">
        <v>173</v>
      </c>
      <c r="D86" s="113" t="s">
        <v>84</v>
      </c>
      <c r="E86" s="32"/>
      <c r="F86" s="48"/>
      <c r="G86" s="32"/>
      <c r="H86" s="48"/>
      <c r="I86" s="32"/>
      <c r="J86" s="48"/>
      <c r="K86" s="32"/>
      <c r="L86" s="48"/>
      <c r="M86" s="32"/>
      <c r="N86" s="48"/>
      <c r="O86" s="47">
        <v>64</v>
      </c>
      <c r="P86" s="48">
        <v>27549</v>
      </c>
      <c r="Q86" s="36"/>
      <c r="R86" s="48"/>
      <c r="S86" s="32"/>
      <c r="T86" s="48"/>
      <c r="U86" s="32"/>
      <c r="V86" s="48"/>
      <c r="W86" s="32"/>
      <c r="X86" s="48"/>
      <c r="Y86" s="32"/>
      <c r="Z86" s="48"/>
      <c r="AA86" s="49">
        <v>15</v>
      </c>
      <c r="AB86" s="48">
        <v>37598</v>
      </c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</row>
    <row r="87" spans="1:54" ht="12.75">
      <c r="A87" s="32" t="s">
        <v>153</v>
      </c>
      <c r="B87" s="47" t="s">
        <v>175</v>
      </c>
      <c r="C87" s="112" t="s">
        <v>176</v>
      </c>
      <c r="D87" s="113" t="s">
        <v>84</v>
      </c>
      <c r="E87" s="32"/>
      <c r="F87" s="48"/>
      <c r="G87" s="32"/>
      <c r="H87" s="48"/>
      <c r="I87" s="32"/>
      <c r="J87" s="48"/>
      <c r="K87" s="32"/>
      <c r="L87" s="48"/>
      <c r="M87" s="32"/>
      <c r="N87" s="48"/>
      <c r="O87" s="49">
        <v>15</v>
      </c>
      <c r="P87" s="48">
        <v>27479</v>
      </c>
      <c r="Q87" s="36"/>
      <c r="R87" s="48"/>
      <c r="S87" s="32"/>
      <c r="T87" s="48"/>
      <c r="U87" s="32"/>
      <c r="V87" s="50"/>
      <c r="W87" s="32"/>
      <c r="X87" s="50"/>
      <c r="Y87" s="32"/>
      <c r="Z87" s="50"/>
      <c r="AA87" s="32"/>
      <c r="AB87" s="48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</row>
    <row r="88" spans="1:54" ht="12.75">
      <c r="A88" s="32" t="s">
        <v>153</v>
      </c>
      <c r="B88" s="47" t="s">
        <v>177</v>
      </c>
      <c r="C88" s="112" t="s">
        <v>178</v>
      </c>
      <c r="D88" s="113" t="s">
        <v>84</v>
      </c>
      <c r="E88" s="32"/>
      <c r="F88" s="48"/>
      <c r="G88" s="32"/>
      <c r="H88" s="48"/>
      <c r="I88" s="32"/>
      <c r="J88" s="48"/>
      <c r="K88" s="32"/>
      <c r="L88" s="48"/>
      <c r="M88" s="32"/>
      <c r="N88" s="48"/>
      <c r="O88" s="47">
        <v>37</v>
      </c>
      <c r="P88" s="48">
        <v>29112</v>
      </c>
      <c r="Q88" s="36"/>
      <c r="R88" s="48"/>
      <c r="S88" s="32"/>
      <c r="T88" s="48"/>
      <c r="U88" s="32"/>
      <c r="V88" s="48"/>
      <c r="W88" s="32"/>
      <c r="X88" s="48"/>
      <c r="Y88" s="32"/>
      <c r="Z88" s="48"/>
      <c r="AA88" s="47">
        <v>1</v>
      </c>
      <c r="AB88" s="48">
        <v>31500</v>
      </c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</row>
    <row r="89" spans="1:54" ht="12.75">
      <c r="A89" s="32" t="s">
        <v>153</v>
      </c>
      <c r="B89" s="47" t="s">
        <v>179</v>
      </c>
      <c r="C89" s="112" t="s">
        <v>180</v>
      </c>
      <c r="D89" s="113" t="s">
        <v>84</v>
      </c>
      <c r="E89" s="32"/>
      <c r="F89" s="48"/>
      <c r="G89" s="32"/>
      <c r="H89" s="48"/>
      <c r="I89" s="32"/>
      <c r="J89" s="48"/>
      <c r="K89" s="32"/>
      <c r="L89" s="48"/>
      <c r="M89" s="32"/>
      <c r="N89" s="48"/>
      <c r="O89" s="47">
        <v>18</v>
      </c>
      <c r="P89" s="48">
        <v>30441</v>
      </c>
      <c r="Q89" s="36"/>
      <c r="R89" s="48"/>
      <c r="S89" s="32"/>
      <c r="T89" s="48"/>
      <c r="U89" s="32"/>
      <c r="V89" s="48"/>
      <c r="W89" s="32"/>
      <c r="X89" s="48"/>
      <c r="Y89" s="32"/>
      <c r="Z89" s="48"/>
      <c r="AA89" s="47">
        <v>3</v>
      </c>
      <c r="AB89" s="48">
        <v>25939</v>
      </c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</row>
    <row r="90" spans="1:54" ht="12.75">
      <c r="A90" s="32" t="s">
        <v>153</v>
      </c>
      <c r="B90" s="47" t="s">
        <v>181</v>
      </c>
      <c r="C90" s="112" t="s">
        <v>182</v>
      </c>
      <c r="D90" s="113" t="s">
        <v>84</v>
      </c>
      <c r="E90" s="32"/>
      <c r="F90" s="48"/>
      <c r="G90" s="32"/>
      <c r="H90" s="48"/>
      <c r="I90" s="32"/>
      <c r="J90" s="48"/>
      <c r="K90" s="32"/>
      <c r="L90" s="48"/>
      <c r="M90" s="32"/>
      <c r="N90" s="48"/>
      <c r="O90" s="47">
        <v>35</v>
      </c>
      <c r="P90" s="48">
        <v>29595</v>
      </c>
      <c r="Q90" s="36"/>
      <c r="R90" s="48"/>
      <c r="S90" s="32"/>
      <c r="T90" s="48"/>
      <c r="U90" s="32"/>
      <c r="V90" s="48"/>
      <c r="W90" s="32"/>
      <c r="X90" s="48"/>
      <c r="Y90" s="32"/>
      <c r="Z90" s="48"/>
      <c r="AA90" s="47">
        <v>7</v>
      </c>
      <c r="AB90" s="48">
        <v>48909</v>
      </c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</row>
    <row r="91" spans="1:54" ht="12.75">
      <c r="A91" s="32" t="s">
        <v>153</v>
      </c>
      <c r="B91" s="47" t="s">
        <v>183</v>
      </c>
      <c r="C91" s="112" t="s">
        <v>184</v>
      </c>
      <c r="D91" s="113" t="s">
        <v>84</v>
      </c>
      <c r="E91" s="32"/>
      <c r="F91" s="48"/>
      <c r="G91" s="32"/>
      <c r="H91" s="48"/>
      <c r="I91" s="32"/>
      <c r="J91" s="48"/>
      <c r="K91" s="32"/>
      <c r="L91" s="48"/>
      <c r="M91" s="32"/>
      <c r="N91" s="48"/>
      <c r="O91" s="47">
        <v>51</v>
      </c>
      <c r="P91" s="48">
        <v>34753</v>
      </c>
      <c r="Q91" s="36"/>
      <c r="R91" s="48"/>
      <c r="S91" s="32"/>
      <c r="T91" s="48"/>
      <c r="U91" s="32"/>
      <c r="V91" s="48"/>
      <c r="W91" s="32"/>
      <c r="X91" s="48"/>
      <c r="Y91" s="32"/>
      <c r="Z91" s="48"/>
      <c r="AA91" s="47">
        <v>3</v>
      </c>
      <c r="AB91" s="48">
        <v>47224</v>
      </c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</row>
    <row r="92" spans="1:54" ht="12.75">
      <c r="A92" s="32" t="s">
        <v>153</v>
      </c>
      <c r="B92" s="47" t="s">
        <v>185</v>
      </c>
      <c r="C92" s="112" t="s">
        <v>186</v>
      </c>
      <c r="D92" s="114" t="s">
        <v>84</v>
      </c>
      <c r="E92" s="32"/>
      <c r="F92" s="50"/>
      <c r="G92" s="32"/>
      <c r="H92" s="50"/>
      <c r="I92" s="32"/>
      <c r="J92" s="50"/>
      <c r="K92" s="32"/>
      <c r="L92" s="50"/>
      <c r="M92" s="32"/>
      <c r="N92" s="50"/>
      <c r="O92" s="47">
        <v>17</v>
      </c>
      <c r="P92" s="48">
        <v>28132</v>
      </c>
      <c r="Q92" s="36"/>
      <c r="R92" s="48"/>
      <c r="S92" s="32"/>
      <c r="T92" s="48"/>
      <c r="U92" s="32"/>
      <c r="V92" s="48"/>
      <c r="W92" s="32"/>
      <c r="X92" s="48"/>
      <c r="Y92" s="32"/>
      <c r="Z92" s="48"/>
      <c r="AA92" s="47">
        <v>2</v>
      </c>
      <c r="AB92" s="48">
        <v>33450</v>
      </c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</row>
    <row r="93" spans="1:54" ht="12.75">
      <c r="A93" s="32" t="s">
        <v>153</v>
      </c>
      <c r="B93" s="47" t="s">
        <v>187</v>
      </c>
      <c r="C93" s="112" t="s">
        <v>188</v>
      </c>
      <c r="D93" s="113" t="s">
        <v>84</v>
      </c>
      <c r="E93" s="32"/>
      <c r="F93" s="48"/>
      <c r="G93" s="32"/>
      <c r="H93" s="48"/>
      <c r="I93" s="32"/>
      <c r="J93" s="48"/>
      <c r="K93" s="32"/>
      <c r="L93" s="48"/>
      <c r="M93" s="32"/>
      <c r="N93" s="48"/>
      <c r="O93" s="49">
        <v>14</v>
      </c>
      <c r="P93" s="48">
        <v>30974</v>
      </c>
      <c r="Q93" s="36"/>
      <c r="R93" s="48"/>
      <c r="S93" s="32"/>
      <c r="T93" s="48"/>
      <c r="U93" s="32"/>
      <c r="V93" s="48"/>
      <c r="W93" s="32"/>
      <c r="X93" s="48"/>
      <c r="Y93" s="32"/>
      <c r="Z93" s="48"/>
      <c r="AA93" s="47">
        <v>7</v>
      </c>
      <c r="AB93" s="48">
        <v>33187</v>
      </c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</row>
    <row r="94" spans="1:54" ht="12.75">
      <c r="A94" s="32" t="s">
        <v>153</v>
      </c>
      <c r="B94" s="47" t="s">
        <v>189</v>
      </c>
      <c r="C94" s="112" t="s">
        <v>190</v>
      </c>
      <c r="D94" s="113" t="s">
        <v>84</v>
      </c>
      <c r="E94" s="32"/>
      <c r="F94" s="48"/>
      <c r="G94" s="32"/>
      <c r="H94" s="48"/>
      <c r="I94" s="32"/>
      <c r="J94" s="48"/>
      <c r="K94" s="32"/>
      <c r="L94" s="48"/>
      <c r="M94" s="32"/>
      <c r="N94" s="48"/>
      <c r="O94" s="49">
        <v>37</v>
      </c>
      <c r="P94" s="48">
        <v>30108</v>
      </c>
      <c r="Q94" s="36"/>
      <c r="R94" s="48"/>
      <c r="S94" s="32"/>
      <c r="T94" s="48"/>
      <c r="U94" s="32"/>
      <c r="V94" s="48"/>
      <c r="W94" s="32"/>
      <c r="X94" s="48"/>
      <c r="Y94" s="32"/>
      <c r="Z94" s="48"/>
      <c r="AA94" s="47">
        <v>5</v>
      </c>
      <c r="AB94" s="48">
        <v>42701</v>
      </c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</row>
    <row r="95" spans="1:54" ht="12.75">
      <c r="A95" s="32" t="s">
        <v>153</v>
      </c>
      <c r="B95" s="47" t="s">
        <v>191</v>
      </c>
      <c r="C95" s="112" t="s">
        <v>192</v>
      </c>
      <c r="D95" s="113" t="s">
        <v>84</v>
      </c>
      <c r="E95" s="32"/>
      <c r="F95" s="48"/>
      <c r="G95" s="32"/>
      <c r="H95" s="48"/>
      <c r="I95" s="32"/>
      <c r="J95" s="48"/>
      <c r="K95" s="32"/>
      <c r="L95" s="48"/>
      <c r="M95" s="32"/>
      <c r="N95" s="48"/>
      <c r="O95" s="49">
        <v>55</v>
      </c>
      <c r="P95" s="48">
        <v>33165</v>
      </c>
      <c r="Q95" s="36"/>
      <c r="R95" s="48"/>
      <c r="S95" s="32"/>
      <c r="T95" s="48"/>
      <c r="U95" s="32"/>
      <c r="V95" s="48"/>
      <c r="W95" s="32"/>
      <c r="X95" s="48"/>
      <c r="Y95" s="32"/>
      <c r="Z95" s="48"/>
      <c r="AA95" s="47">
        <v>13</v>
      </c>
      <c r="AB95" s="48">
        <v>42860</v>
      </c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</row>
    <row r="96" spans="1:54" ht="12.75">
      <c r="A96" s="32" t="s">
        <v>153</v>
      </c>
      <c r="B96" s="47" t="s">
        <v>193</v>
      </c>
      <c r="C96" s="112" t="s">
        <v>194</v>
      </c>
      <c r="D96" s="113" t="s">
        <v>84</v>
      </c>
      <c r="E96" s="32"/>
      <c r="F96" s="48"/>
      <c r="G96" s="32"/>
      <c r="H96" s="48"/>
      <c r="I96" s="32"/>
      <c r="J96" s="48"/>
      <c r="K96" s="32"/>
      <c r="L96" s="48"/>
      <c r="M96" s="32"/>
      <c r="N96" s="48"/>
      <c r="O96" s="49">
        <v>33</v>
      </c>
      <c r="P96" s="48">
        <v>31374</v>
      </c>
      <c r="Q96" s="36"/>
      <c r="R96" s="48"/>
      <c r="S96" s="32"/>
      <c r="T96" s="48"/>
      <c r="U96" s="32"/>
      <c r="V96" s="48"/>
      <c r="W96" s="32"/>
      <c r="X96" s="48"/>
      <c r="Y96" s="32"/>
      <c r="Z96" s="48"/>
      <c r="AA96" s="47">
        <v>10</v>
      </c>
      <c r="AB96" s="48">
        <v>31417</v>
      </c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</row>
    <row r="97" spans="1:54" ht="12.75">
      <c r="A97" s="32" t="s">
        <v>153</v>
      </c>
      <c r="B97" s="47" t="s">
        <v>195</v>
      </c>
      <c r="C97" s="112" t="s">
        <v>196</v>
      </c>
      <c r="D97" s="113" t="s">
        <v>84</v>
      </c>
      <c r="E97" s="32"/>
      <c r="F97" s="48"/>
      <c r="G97" s="32"/>
      <c r="H97" s="48"/>
      <c r="I97" s="32"/>
      <c r="J97" s="48"/>
      <c r="K97" s="32"/>
      <c r="L97" s="48"/>
      <c r="M97" s="32"/>
      <c r="N97" s="48"/>
      <c r="O97" s="49">
        <v>24</v>
      </c>
      <c r="P97" s="48">
        <v>30612</v>
      </c>
      <c r="Q97" s="36"/>
      <c r="R97" s="48"/>
      <c r="S97" s="32"/>
      <c r="T97" s="48"/>
      <c r="U97" s="32"/>
      <c r="V97" s="48"/>
      <c r="W97" s="32"/>
      <c r="X97" s="48"/>
      <c r="Y97" s="32"/>
      <c r="Z97" s="48"/>
      <c r="AA97" s="32"/>
      <c r="AB97" s="48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</row>
    <row r="98" spans="1:54" ht="12.75">
      <c r="A98" s="32"/>
      <c r="B98" s="47"/>
      <c r="C98" s="47"/>
      <c r="D98" s="48"/>
      <c r="E98" s="32"/>
      <c r="F98" s="48"/>
      <c r="G98" s="32"/>
      <c r="H98" s="48"/>
      <c r="I98" s="32"/>
      <c r="J98" s="48"/>
      <c r="K98" s="32"/>
      <c r="L98" s="48"/>
      <c r="M98" s="32"/>
      <c r="N98" s="48"/>
      <c r="O98" s="55">
        <f>SUM(O86:O97)</f>
        <v>400</v>
      </c>
      <c r="P98" s="34">
        <f>((O86*P86)+(O87*P87)+(O88*P88)+(O89*P89)+(O90*P90)+(O91*P91)+(O92*P92)+(O93*P93)+(O94*P94)+(O95*P95)+(O96*P96)+(O97*P97))/O98</f>
        <v>30571.53</v>
      </c>
      <c r="Q98" s="36"/>
      <c r="R98" s="48"/>
      <c r="S98" s="32"/>
      <c r="T98" s="48"/>
      <c r="U98" s="32"/>
      <c r="V98" s="48"/>
      <c r="W98" s="32"/>
      <c r="X98" s="48"/>
      <c r="Y98" s="32"/>
      <c r="Z98" s="48"/>
      <c r="AA98" s="55">
        <f>SUM(AA86:AA97)</f>
        <v>66</v>
      </c>
      <c r="AB98" s="34">
        <f>((AA86*AB86)+(AA87*AB87)+(AA88*AB88)+(AA89*AB89)+(AA90*AB90)+(AA91*AB91)+(AA92*AB92)+(AA93*AB93)+(AA94*AB94)+(AA95*AB95)+(AA96*AB96)+(AA97*AB97))/AA98</f>
        <v>38505.84848484849</v>
      </c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</row>
    <row r="99" spans="1:54" ht="12.75">
      <c r="A99" s="32"/>
      <c r="B99" s="47"/>
      <c r="C99" s="47"/>
      <c r="D99" s="48"/>
      <c r="E99" s="32"/>
      <c r="F99" s="48"/>
      <c r="G99" s="32"/>
      <c r="H99" s="48"/>
      <c r="I99" s="32"/>
      <c r="J99" s="48"/>
      <c r="K99" s="32"/>
      <c r="L99" s="48"/>
      <c r="M99" s="32"/>
      <c r="N99" s="48"/>
      <c r="O99" s="49"/>
      <c r="P99" s="48"/>
      <c r="Q99" s="36"/>
      <c r="R99" s="48"/>
      <c r="S99" s="32"/>
      <c r="T99" s="48"/>
      <c r="U99" s="32"/>
      <c r="V99" s="48"/>
      <c r="W99" s="32"/>
      <c r="X99" s="48"/>
      <c r="Y99" s="32"/>
      <c r="Z99" s="48"/>
      <c r="AA99" s="32"/>
      <c r="AB99" s="48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</row>
    <row r="100" spans="1:54" ht="12.75">
      <c r="A100" s="32" t="s">
        <v>153</v>
      </c>
      <c r="B100" s="47" t="s">
        <v>197</v>
      </c>
      <c r="C100" s="112" t="s">
        <v>198</v>
      </c>
      <c r="D100" s="113" t="s">
        <v>84</v>
      </c>
      <c r="E100" s="32"/>
      <c r="F100" s="48"/>
      <c r="G100" s="32"/>
      <c r="H100" s="48"/>
      <c r="I100" s="32"/>
      <c r="J100" s="48"/>
      <c r="K100" s="32"/>
      <c r="L100" s="48"/>
      <c r="M100" s="32"/>
      <c r="N100" s="48"/>
      <c r="O100" s="49">
        <v>14</v>
      </c>
      <c r="P100" s="48">
        <v>27292</v>
      </c>
      <c r="Q100" s="36"/>
      <c r="R100" s="48"/>
      <c r="S100" s="32"/>
      <c r="T100" s="48"/>
      <c r="U100" s="32"/>
      <c r="V100" s="48"/>
      <c r="W100" s="32"/>
      <c r="X100" s="48"/>
      <c r="Y100" s="32"/>
      <c r="Z100" s="48"/>
      <c r="AA100" s="32"/>
      <c r="AB100" s="48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</row>
    <row r="101" spans="1:54" ht="12.75">
      <c r="A101" s="32" t="s">
        <v>153</v>
      </c>
      <c r="B101" s="47" t="s">
        <v>199</v>
      </c>
      <c r="C101" s="112" t="s">
        <v>200</v>
      </c>
      <c r="D101" s="113" t="s">
        <v>84</v>
      </c>
      <c r="E101" s="32"/>
      <c r="F101" s="48"/>
      <c r="G101" s="32"/>
      <c r="H101" s="48"/>
      <c r="I101" s="32"/>
      <c r="J101" s="48"/>
      <c r="K101" s="32"/>
      <c r="L101" s="48"/>
      <c r="M101" s="32"/>
      <c r="N101" s="48"/>
      <c r="O101" s="49">
        <v>29</v>
      </c>
      <c r="P101" s="48">
        <v>28467</v>
      </c>
      <c r="Q101" s="36"/>
      <c r="R101" s="48"/>
      <c r="S101" s="32"/>
      <c r="T101" s="48"/>
      <c r="U101" s="32"/>
      <c r="V101" s="48"/>
      <c r="W101" s="32"/>
      <c r="X101" s="48"/>
      <c r="Y101" s="32"/>
      <c r="Z101" s="48"/>
      <c r="AA101" s="32"/>
      <c r="AB101" s="48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</row>
    <row r="102" spans="1:54" ht="12.75">
      <c r="A102" s="32" t="s">
        <v>153</v>
      </c>
      <c r="B102" s="47" t="s">
        <v>201</v>
      </c>
      <c r="C102" s="112" t="s">
        <v>202</v>
      </c>
      <c r="D102" s="113" t="s">
        <v>84</v>
      </c>
      <c r="E102" s="32"/>
      <c r="F102" s="48"/>
      <c r="G102" s="32"/>
      <c r="H102" s="48"/>
      <c r="I102" s="32"/>
      <c r="J102" s="48"/>
      <c r="K102" s="32"/>
      <c r="L102" s="48"/>
      <c r="M102" s="32"/>
      <c r="N102" s="48"/>
      <c r="O102" s="49">
        <v>49</v>
      </c>
      <c r="P102" s="48">
        <v>29026</v>
      </c>
      <c r="Q102" s="36"/>
      <c r="R102" s="48"/>
      <c r="S102" s="32"/>
      <c r="T102" s="48"/>
      <c r="U102" s="32"/>
      <c r="V102" s="48"/>
      <c r="W102" s="32"/>
      <c r="X102" s="48"/>
      <c r="Y102" s="32"/>
      <c r="Z102" s="48"/>
      <c r="AA102" s="47">
        <v>3</v>
      </c>
      <c r="AB102" s="48">
        <v>38072</v>
      </c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</row>
    <row r="103" spans="1:54" ht="12.75">
      <c r="A103" s="32" t="s">
        <v>153</v>
      </c>
      <c r="B103" s="47" t="s">
        <v>203</v>
      </c>
      <c r="C103" s="112" t="s">
        <v>204</v>
      </c>
      <c r="D103" s="113" t="s">
        <v>84</v>
      </c>
      <c r="E103" s="32"/>
      <c r="F103" s="48"/>
      <c r="G103" s="32"/>
      <c r="H103" s="48"/>
      <c r="I103" s="32"/>
      <c r="J103" s="48"/>
      <c r="K103" s="32"/>
      <c r="L103" s="48"/>
      <c r="M103" s="32"/>
      <c r="N103" s="48"/>
      <c r="O103" s="49">
        <v>21</v>
      </c>
      <c r="P103" s="48">
        <v>29024</v>
      </c>
      <c r="Q103" s="36"/>
      <c r="R103" s="48"/>
      <c r="S103" s="32"/>
      <c r="T103" s="48"/>
      <c r="U103" s="32"/>
      <c r="V103" s="48"/>
      <c r="W103" s="32"/>
      <c r="X103" s="48"/>
      <c r="Y103" s="32"/>
      <c r="Z103" s="48"/>
      <c r="AA103" s="47">
        <v>3</v>
      </c>
      <c r="AB103" s="48">
        <v>34063</v>
      </c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</row>
    <row r="104" spans="1:54" ht="12.75">
      <c r="A104" s="32" t="s">
        <v>153</v>
      </c>
      <c r="B104" s="47" t="s">
        <v>205</v>
      </c>
      <c r="C104" s="112" t="s">
        <v>206</v>
      </c>
      <c r="D104" s="113" t="s">
        <v>84</v>
      </c>
      <c r="E104" s="32"/>
      <c r="F104" s="48"/>
      <c r="G104" s="32"/>
      <c r="H104" s="48"/>
      <c r="I104" s="32"/>
      <c r="J104" s="48"/>
      <c r="K104" s="32"/>
      <c r="L104" s="48"/>
      <c r="M104" s="32"/>
      <c r="N104" s="48"/>
      <c r="O104" s="49">
        <v>39</v>
      </c>
      <c r="P104" s="48">
        <v>30580</v>
      </c>
      <c r="Q104" s="36"/>
      <c r="R104" s="48"/>
      <c r="S104" s="32"/>
      <c r="T104" s="48"/>
      <c r="U104" s="32"/>
      <c r="V104" s="48"/>
      <c r="W104" s="32"/>
      <c r="X104" s="48"/>
      <c r="Y104" s="32"/>
      <c r="Z104" s="48"/>
      <c r="AA104" s="47">
        <v>1</v>
      </c>
      <c r="AB104" s="48">
        <v>48000</v>
      </c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</row>
    <row r="105" spans="1:54" ht="12.75">
      <c r="A105" s="32" t="s">
        <v>153</v>
      </c>
      <c r="B105" s="47" t="s">
        <v>207</v>
      </c>
      <c r="C105" s="112" t="s">
        <v>208</v>
      </c>
      <c r="D105" s="113" t="s">
        <v>84</v>
      </c>
      <c r="E105" s="32"/>
      <c r="F105" s="48"/>
      <c r="G105" s="32"/>
      <c r="H105" s="48"/>
      <c r="I105" s="32"/>
      <c r="J105" s="48"/>
      <c r="K105" s="32"/>
      <c r="L105" s="48"/>
      <c r="M105" s="32"/>
      <c r="N105" s="48"/>
      <c r="O105" s="49">
        <v>27</v>
      </c>
      <c r="P105" s="48">
        <v>27796</v>
      </c>
      <c r="Q105" s="36"/>
      <c r="R105" s="48"/>
      <c r="S105" s="32"/>
      <c r="T105" s="48"/>
      <c r="U105" s="32"/>
      <c r="V105" s="48"/>
      <c r="W105" s="32"/>
      <c r="X105" s="48"/>
      <c r="Y105" s="32"/>
      <c r="Z105" s="48"/>
      <c r="AA105" s="32"/>
      <c r="AB105" s="48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</row>
    <row r="106" spans="1:54" ht="12.75">
      <c r="A106" s="32" t="s">
        <v>153</v>
      </c>
      <c r="B106" s="47" t="s">
        <v>209</v>
      </c>
      <c r="C106" s="112" t="s">
        <v>210</v>
      </c>
      <c r="D106" s="113" t="s">
        <v>84</v>
      </c>
      <c r="E106" s="32"/>
      <c r="F106" s="48"/>
      <c r="G106" s="32"/>
      <c r="H106" s="48"/>
      <c r="I106" s="32"/>
      <c r="J106" s="48"/>
      <c r="K106" s="32"/>
      <c r="L106" s="48"/>
      <c r="M106" s="32"/>
      <c r="N106" s="48"/>
      <c r="O106" s="47">
        <v>14</v>
      </c>
      <c r="P106" s="48">
        <v>33951</v>
      </c>
      <c r="Q106" s="36"/>
      <c r="R106" s="48"/>
      <c r="S106" s="32"/>
      <c r="T106" s="48"/>
      <c r="U106" s="32"/>
      <c r="V106" s="48"/>
      <c r="W106" s="32"/>
      <c r="X106" s="48"/>
      <c r="Y106" s="32"/>
      <c r="Z106" s="48"/>
      <c r="AA106" s="47">
        <v>3</v>
      </c>
      <c r="AB106" s="48">
        <v>39426</v>
      </c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</row>
    <row r="107" spans="1:54" ht="12.75">
      <c r="A107" s="32" t="s">
        <v>153</v>
      </c>
      <c r="B107" s="47" t="s">
        <v>211</v>
      </c>
      <c r="C107" s="115" t="s">
        <v>212</v>
      </c>
      <c r="D107" s="113" t="s">
        <v>84</v>
      </c>
      <c r="E107" s="32"/>
      <c r="F107" s="48"/>
      <c r="G107" s="32"/>
      <c r="H107" s="48"/>
      <c r="I107" s="32"/>
      <c r="J107" s="48"/>
      <c r="K107" s="32"/>
      <c r="L107" s="48"/>
      <c r="M107" s="32"/>
      <c r="N107" s="48"/>
      <c r="O107" s="47">
        <v>32</v>
      </c>
      <c r="P107" s="48">
        <v>32471</v>
      </c>
      <c r="Q107" s="36"/>
      <c r="R107" s="48"/>
      <c r="S107" s="32"/>
      <c r="T107" s="48"/>
      <c r="U107" s="32"/>
      <c r="V107" s="48"/>
      <c r="W107" s="32"/>
      <c r="X107" s="48"/>
      <c r="Y107" s="32"/>
      <c r="Z107" s="48"/>
      <c r="AA107" s="47">
        <v>11</v>
      </c>
      <c r="AB107" s="48">
        <v>32519</v>
      </c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</row>
    <row r="108" spans="1:54" ht="12.75">
      <c r="A108" s="32" t="s">
        <v>153</v>
      </c>
      <c r="B108" s="47" t="s">
        <v>213</v>
      </c>
      <c r="C108" s="112" t="s">
        <v>214</v>
      </c>
      <c r="D108" s="113" t="s">
        <v>84</v>
      </c>
      <c r="E108" s="32"/>
      <c r="F108" s="48"/>
      <c r="G108" s="32"/>
      <c r="H108" s="48"/>
      <c r="I108" s="32"/>
      <c r="J108" s="48"/>
      <c r="K108" s="32"/>
      <c r="L108" s="48"/>
      <c r="M108" s="32"/>
      <c r="N108" s="48"/>
      <c r="O108" s="49">
        <v>23</v>
      </c>
      <c r="P108" s="48">
        <v>32008</v>
      </c>
      <c r="Q108" s="36"/>
      <c r="R108" s="48"/>
      <c r="S108" s="32"/>
      <c r="T108" s="48"/>
      <c r="U108" s="32"/>
      <c r="V108" s="48"/>
      <c r="W108" s="32"/>
      <c r="X108" s="48"/>
      <c r="Y108" s="32"/>
      <c r="Z108" s="48"/>
      <c r="AA108" s="49">
        <v>5</v>
      </c>
      <c r="AB108" s="48">
        <v>37688</v>
      </c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</row>
    <row r="109" spans="1:54" ht="12.75">
      <c r="A109" s="32" t="s">
        <v>153</v>
      </c>
      <c r="B109" s="47" t="s">
        <v>215</v>
      </c>
      <c r="C109" s="112" t="s">
        <v>216</v>
      </c>
      <c r="D109" s="113" t="s">
        <v>84</v>
      </c>
      <c r="E109" s="32"/>
      <c r="F109" s="48"/>
      <c r="G109" s="32"/>
      <c r="H109" s="48"/>
      <c r="I109" s="32"/>
      <c r="J109" s="48"/>
      <c r="K109" s="32"/>
      <c r="L109" s="48"/>
      <c r="M109" s="32"/>
      <c r="N109" s="48"/>
      <c r="O109" s="49">
        <v>99</v>
      </c>
      <c r="P109" s="48">
        <v>31292</v>
      </c>
      <c r="Q109" s="36"/>
      <c r="R109" s="48"/>
      <c r="S109" s="32"/>
      <c r="T109" s="48"/>
      <c r="U109" s="32"/>
      <c r="V109" s="48"/>
      <c r="W109" s="32"/>
      <c r="X109" s="48"/>
      <c r="Y109" s="32"/>
      <c r="Z109" s="48"/>
      <c r="AA109" s="49">
        <v>19</v>
      </c>
      <c r="AB109" s="48">
        <v>41963</v>
      </c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</row>
    <row r="110" spans="1:54" ht="12.75">
      <c r="A110" s="32"/>
      <c r="B110" s="47"/>
      <c r="C110" s="47"/>
      <c r="D110" s="48"/>
      <c r="E110" s="32"/>
      <c r="F110" s="48"/>
      <c r="G110" s="32"/>
      <c r="H110" s="48"/>
      <c r="I110" s="32"/>
      <c r="J110" s="48"/>
      <c r="K110" s="32"/>
      <c r="L110" s="48"/>
      <c r="M110" s="32"/>
      <c r="N110" s="48"/>
      <c r="O110" s="55">
        <f>SUM(O100:O109)</f>
        <v>347</v>
      </c>
      <c r="P110" s="34">
        <f>((O100*P100)+(O101*P101)+(O102*P102)+(O103*P103)+(O104*P104)+(O105*P105)+(O106*P106)+(O107*P107)+(O108*P108)+(O109*P109))/O110</f>
        <v>30348.70028818444</v>
      </c>
      <c r="Q110" s="36"/>
      <c r="R110" s="34"/>
      <c r="S110" s="32"/>
      <c r="T110" s="34"/>
      <c r="U110" s="32"/>
      <c r="V110" s="34"/>
      <c r="W110" s="32"/>
      <c r="X110" s="34"/>
      <c r="Y110" s="32"/>
      <c r="Z110" s="34"/>
      <c r="AA110" s="55">
        <f>SUM(AA100:AA109)</f>
        <v>45</v>
      </c>
      <c r="AB110" s="34">
        <f>((AA100*AB100)+(AA101*AB101)+(AA102*AB102)+(AA103*AB103)+(AA104*AB104)+(AA105*AB105)+(AA106*AB106)+(AA107*AB107)+(AA108*AB108)+(AA109*AB109))/AA110</f>
        <v>38358.42222222222</v>
      </c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</row>
    <row r="111" spans="1:54" ht="12.75">
      <c r="A111" s="32"/>
      <c r="B111" s="47"/>
      <c r="C111" s="47"/>
      <c r="D111" s="48"/>
      <c r="E111" s="32"/>
      <c r="F111" s="48"/>
      <c r="G111" s="32"/>
      <c r="H111" s="48"/>
      <c r="I111" s="32"/>
      <c r="J111" s="48"/>
      <c r="K111" s="32"/>
      <c r="L111" s="48"/>
      <c r="M111" s="32"/>
      <c r="N111" s="48"/>
      <c r="O111" s="55">
        <f>O110+O98</f>
        <v>747</v>
      </c>
      <c r="P111" s="34">
        <f>((O98*P98)+(O110*P110))/O111</f>
        <v>30468.020080321287</v>
      </c>
      <c r="Q111" s="36"/>
      <c r="R111" s="34"/>
      <c r="S111" s="32"/>
      <c r="T111" s="34"/>
      <c r="U111" s="32"/>
      <c r="V111" s="34"/>
      <c r="W111" s="32"/>
      <c r="X111" s="34"/>
      <c r="Y111" s="32"/>
      <c r="Z111" s="34"/>
      <c r="AA111" s="55">
        <f>AA110+AA98</f>
        <v>111</v>
      </c>
      <c r="AB111" s="34">
        <f>((AA98*AB98)+(AA110*AB110))/AA111</f>
        <v>38446.08108108108</v>
      </c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</row>
    <row r="112" spans="1:54" ht="12.75">
      <c r="A112" s="32"/>
      <c r="B112" s="47"/>
      <c r="C112" s="47"/>
      <c r="D112" s="48"/>
      <c r="E112" s="32"/>
      <c r="F112" s="48"/>
      <c r="G112" s="32"/>
      <c r="H112" s="48"/>
      <c r="I112" s="32"/>
      <c r="J112" s="48"/>
      <c r="K112" s="32"/>
      <c r="L112" s="48"/>
      <c r="M112" s="32"/>
      <c r="N112" s="48"/>
      <c r="O112" s="49"/>
      <c r="P112" s="48"/>
      <c r="Q112" s="36"/>
      <c r="R112" s="48"/>
      <c r="S112" s="32"/>
      <c r="T112" s="48"/>
      <c r="U112" s="32"/>
      <c r="V112" s="48"/>
      <c r="W112" s="32"/>
      <c r="X112" s="48"/>
      <c r="Y112" s="32"/>
      <c r="Z112" s="48"/>
      <c r="AA112" s="49"/>
      <c r="AB112" s="48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</row>
    <row r="113" spans="1:54" ht="12.75">
      <c r="A113" s="32" t="s">
        <v>220</v>
      </c>
      <c r="B113" s="47" t="s">
        <v>221</v>
      </c>
      <c r="C113" s="112" t="s">
        <v>222</v>
      </c>
      <c r="D113" s="113" t="s">
        <v>45</v>
      </c>
      <c r="E113" s="16">
        <v>493</v>
      </c>
      <c r="F113" s="19">
        <v>62623</v>
      </c>
      <c r="G113" s="17">
        <v>331</v>
      </c>
      <c r="H113" s="19">
        <v>45814</v>
      </c>
      <c r="I113" s="17">
        <v>169</v>
      </c>
      <c r="J113" s="19">
        <v>42179</v>
      </c>
      <c r="K113" s="17">
        <v>14</v>
      </c>
      <c r="L113" s="19">
        <v>18286</v>
      </c>
      <c r="M113" s="17">
        <v>4</v>
      </c>
      <c r="N113" s="19">
        <v>33490</v>
      </c>
      <c r="P113" s="50"/>
      <c r="Q113" s="61"/>
      <c r="R113" s="50"/>
      <c r="S113" s="47"/>
      <c r="T113" s="48"/>
      <c r="U113" s="49"/>
      <c r="V113" s="48"/>
      <c r="W113" s="49"/>
      <c r="X113" s="48"/>
      <c r="Y113" s="49"/>
      <c r="Z113" s="48"/>
      <c r="AA113" s="32"/>
      <c r="AB113" s="48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</row>
    <row r="114" spans="1:54" ht="12.75">
      <c r="A114" s="32" t="s">
        <v>220</v>
      </c>
      <c r="B114" s="47" t="s">
        <v>223</v>
      </c>
      <c r="C114" s="112" t="s">
        <v>224</v>
      </c>
      <c r="D114" s="113" t="s">
        <v>45</v>
      </c>
      <c r="E114" s="16">
        <v>1007</v>
      </c>
      <c r="F114" s="19">
        <v>66018</v>
      </c>
      <c r="G114" s="17">
        <v>697</v>
      </c>
      <c r="H114" s="19">
        <v>47370</v>
      </c>
      <c r="I114" s="17">
        <v>486</v>
      </c>
      <c r="J114" s="19">
        <v>42327</v>
      </c>
      <c r="K114" s="17">
        <v>35</v>
      </c>
      <c r="L114" s="19">
        <v>36368</v>
      </c>
      <c r="M114" s="17">
        <v>0</v>
      </c>
      <c r="N114" s="19">
        <v>0</v>
      </c>
      <c r="P114" s="50"/>
      <c r="Q114" s="61"/>
      <c r="R114" s="50"/>
      <c r="S114" s="47"/>
      <c r="T114" s="48"/>
      <c r="U114" s="49"/>
      <c r="V114" s="48"/>
      <c r="W114" s="49"/>
      <c r="X114" s="48"/>
      <c r="Y114" s="49"/>
      <c r="Z114" s="48"/>
      <c r="AA114" s="32"/>
      <c r="AB114" s="48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</row>
    <row r="115" spans="1:54" ht="12.75">
      <c r="A115" s="32" t="s">
        <v>220</v>
      </c>
      <c r="B115" s="47" t="s">
        <v>225</v>
      </c>
      <c r="C115" s="112" t="s">
        <v>226</v>
      </c>
      <c r="D115" s="113" t="s">
        <v>45</v>
      </c>
      <c r="E115" s="16">
        <v>389</v>
      </c>
      <c r="F115" s="19">
        <v>62779</v>
      </c>
      <c r="G115" s="17">
        <v>313</v>
      </c>
      <c r="H115" s="19">
        <v>46567</v>
      </c>
      <c r="I115" s="17">
        <v>229</v>
      </c>
      <c r="J115" s="19">
        <v>40715</v>
      </c>
      <c r="K115" s="17">
        <v>92</v>
      </c>
      <c r="L115" s="19">
        <v>31478</v>
      </c>
      <c r="M115" s="17">
        <v>29</v>
      </c>
      <c r="N115" s="19">
        <v>35235</v>
      </c>
      <c r="P115" s="50"/>
      <c r="Q115" s="61"/>
      <c r="R115" s="50"/>
      <c r="S115" s="47"/>
      <c r="T115" s="48"/>
      <c r="U115" s="49"/>
      <c r="V115" s="48"/>
      <c r="W115" s="49"/>
      <c r="X115" s="48"/>
      <c r="Y115" s="49"/>
      <c r="Z115" s="48"/>
      <c r="AA115" s="32"/>
      <c r="AB115" s="48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</row>
    <row r="116" spans="1:54" ht="12.75">
      <c r="A116" s="32"/>
      <c r="B116" s="47"/>
      <c r="C116" s="47"/>
      <c r="D116" s="48"/>
      <c r="E116" s="32">
        <f>SUM(E113:E115)</f>
        <v>1889</v>
      </c>
      <c r="F116" s="34">
        <f>((E113*F113)+(E114*F114)+(E115*F115))/E116</f>
        <v>64464.9528851244</v>
      </c>
      <c r="G116" s="32">
        <f>SUM(G113:G115)</f>
        <v>1341</v>
      </c>
      <c r="H116" s="34">
        <f>((G113*H113)+(G114*H114)+(G115*H115))/G116</f>
        <v>46798.50484712901</v>
      </c>
      <c r="I116" s="32">
        <f>SUM(I113:I115)</f>
        <v>884</v>
      </c>
      <c r="J116" s="34">
        <f>((I113*J113)+(I114*J114)+(I115*J115))/I116</f>
        <v>41881.117647058825</v>
      </c>
      <c r="K116" s="32">
        <f>SUM(K113:K115)</f>
        <v>141</v>
      </c>
      <c r="L116" s="34">
        <f>((K113*L113)+(K114*L114)+(K115*L115))/K116</f>
        <v>31381.98581560284</v>
      </c>
      <c r="M116" s="32">
        <f>SUM(M113:M115)</f>
        <v>33</v>
      </c>
      <c r="N116" s="34">
        <f>((M113*N113)+(M114*N114)+(M115*N115))/M116</f>
        <v>35023.48484848485</v>
      </c>
      <c r="O116" s="32">
        <f>SUM(O113:O115)</f>
        <v>0</v>
      </c>
      <c r="P116" s="34">
        <v>0</v>
      </c>
      <c r="Q116" s="62"/>
      <c r="R116" s="34"/>
      <c r="S116" s="32"/>
      <c r="T116" s="34"/>
      <c r="U116" s="32"/>
      <c r="V116" s="34"/>
      <c r="W116" s="32"/>
      <c r="X116" s="34"/>
      <c r="Y116" s="32"/>
      <c r="Z116" s="34"/>
      <c r="AA116" s="32"/>
      <c r="AB116" s="34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</row>
    <row r="117" spans="1:54" ht="12.75">
      <c r="A117" s="32"/>
      <c r="B117" s="47"/>
      <c r="C117" s="47"/>
      <c r="D117" s="48"/>
      <c r="E117" s="47"/>
      <c r="F117" s="48"/>
      <c r="G117" s="49"/>
      <c r="H117" s="48"/>
      <c r="I117" s="47"/>
      <c r="J117" s="48"/>
      <c r="K117" s="49"/>
      <c r="L117" s="48"/>
      <c r="M117" s="49"/>
      <c r="N117" s="48"/>
      <c r="O117" s="32"/>
      <c r="P117" s="34"/>
      <c r="Q117" s="51"/>
      <c r="R117" s="48"/>
      <c r="S117" s="49"/>
      <c r="T117" s="48"/>
      <c r="U117" s="49"/>
      <c r="V117" s="48"/>
      <c r="W117" s="49"/>
      <c r="X117" s="48"/>
      <c r="Y117" s="49"/>
      <c r="Z117" s="48"/>
      <c r="AA117" s="32"/>
      <c r="AB117" s="48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</row>
    <row r="118" spans="1:54" ht="12.75">
      <c r="A118" s="32" t="s">
        <v>220</v>
      </c>
      <c r="B118" s="47" t="s">
        <v>227</v>
      </c>
      <c r="C118" s="112" t="s">
        <v>228</v>
      </c>
      <c r="D118" s="113" t="s">
        <v>51</v>
      </c>
      <c r="E118" s="16">
        <v>195</v>
      </c>
      <c r="F118" s="19">
        <v>63267</v>
      </c>
      <c r="G118" s="17">
        <v>160</v>
      </c>
      <c r="H118" s="19">
        <v>47746</v>
      </c>
      <c r="I118" s="17">
        <v>138</v>
      </c>
      <c r="J118" s="19">
        <v>41946</v>
      </c>
      <c r="K118" s="17">
        <v>29</v>
      </c>
      <c r="L118" s="19">
        <v>32769</v>
      </c>
      <c r="M118" s="17">
        <v>13</v>
      </c>
      <c r="N118" s="19">
        <v>33600</v>
      </c>
      <c r="P118" s="34"/>
      <c r="Q118" s="51"/>
      <c r="R118" s="48"/>
      <c r="S118" s="49"/>
      <c r="T118" s="48"/>
      <c r="U118" s="49"/>
      <c r="V118" s="48"/>
      <c r="W118" s="49"/>
      <c r="X118" s="48"/>
      <c r="Y118" s="49"/>
      <c r="Z118" s="48"/>
      <c r="AA118" s="32"/>
      <c r="AB118" s="48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</row>
    <row r="119" spans="1:54" ht="12.75">
      <c r="A119" s="32" t="s">
        <v>220</v>
      </c>
      <c r="B119" s="47" t="s">
        <v>229</v>
      </c>
      <c r="C119" s="112" t="s">
        <v>230</v>
      </c>
      <c r="D119" s="113" t="s">
        <v>51</v>
      </c>
      <c r="E119" s="16">
        <v>186</v>
      </c>
      <c r="F119" s="19">
        <v>61007</v>
      </c>
      <c r="G119" s="17">
        <v>208</v>
      </c>
      <c r="H119" s="19">
        <v>46915</v>
      </c>
      <c r="I119" s="17">
        <v>133</v>
      </c>
      <c r="J119" s="19">
        <v>38902</v>
      </c>
      <c r="K119" s="17">
        <v>38</v>
      </c>
      <c r="L119" s="19">
        <v>30102</v>
      </c>
      <c r="M119" s="17">
        <v>1</v>
      </c>
      <c r="N119" s="19">
        <v>28950</v>
      </c>
      <c r="P119" s="34"/>
      <c r="Q119" s="51"/>
      <c r="R119" s="48"/>
      <c r="S119" s="49"/>
      <c r="T119" s="48"/>
      <c r="U119" s="49"/>
      <c r="V119" s="48"/>
      <c r="W119" s="49"/>
      <c r="X119" s="48"/>
      <c r="Y119" s="49"/>
      <c r="Z119" s="48"/>
      <c r="AA119" s="32"/>
      <c r="AB119" s="48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</row>
    <row r="120" spans="1:54" ht="12.75">
      <c r="A120" s="32"/>
      <c r="B120" s="47"/>
      <c r="C120" s="47"/>
      <c r="D120" s="48"/>
      <c r="E120" s="32">
        <f>SUM(E118:E119)</f>
        <v>381</v>
      </c>
      <c r="F120" s="53">
        <f>((E118*F118)+(E119*F119))/E120</f>
        <v>62163.69291338583</v>
      </c>
      <c r="G120" s="32">
        <f>SUM(G118:G119)</f>
        <v>368</v>
      </c>
      <c r="H120" s="53">
        <f>((G118*H118)+(G119*H119))/G120</f>
        <v>47276.30434782609</v>
      </c>
      <c r="I120" s="32">
        <f>SUM(I118:I119)</f>
        <v>271</v>
      </c>
      <c r="J120" s="53">
        <f>((I118*J118)+(I119*J119))/I120</f>
        <v>40452.08118081181</v>
      </c>
      <c r="K120" s="32">
        <f>SUM(K118:K119)</f>
        <v>67</v>
      </c>
      <c r="L120" s="53">
        <f>((K118*L118)+(K119*L119))/K120</f>
        <v>31256.373134328358</v>
      </c>
      <c r="M120" s="32">
        <f>SUM(M118:M119)</f>
        <v>14</v>
      </c>
      <c r="N120" s="53">
        <f>((M118*N118)+(M119*N119))/M120</f>
        <v>33267.857142857145</v>
      </c>
      <c r="O120" s="32"/>
      <c r="P120" s="34"/>
      <c r="Q120" s="62"/>
      <c r="R120" s="53"/>
      <c r="S120" s="32"/>
      <c r="T120" s="53"/>
      <c r="U120" s="32"/>
      <c r="V120" s="53"/>
      <c r="W120" s="32"/>
      <c r="X120" s="53"/>
      <c r="Y120" s="32"/>
      <c r="Z120" s="53"/>
      <c r="AA120" s="32"/>
      <c r="AB120" s="53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</row>
    <row r="121" spans="1:54" ht="12.75">
      <c r="A121" s="32"/>
      <c r="B121" s="47"/>
      <c r="C121" s="47"/>
      <c r="D121" s="48"/>
      <c r="E121" s="47"/>
      <c r="F121" s="48"/>
      <c r="G121" s="49"/>
      <c r="H121" s="48"/>
      <c r="I121" s="47"/>
      <c r="J121" s="48"/>
      <c r="K121" s="49"/>
      <c r="L121" s="48"/>
      <c r="M121" s="49"/>
      <c r="N121" s="48"/>
      <c r="O121" s="32"/>
      <c r="P121" s="34"/>
      <c r="Q121" s="51"/>
      <c r="R121" s="48"/>
      <c r="S121" s="49"/>
      <c r="T121" s="48"/>
      <c r="U121" s="49"/>
      <c r="V121" s="48"/>
      <c r="W121" s="49"/>
      <c r="X121" s="48"/>
      <c r="Y121" s="49"/>
      <c r="Z121" s="48"/>
      <c r="AA121" s="32"/>
      <c r="AB121" s="48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</row>
    <row r="122" spans="1:54" ht="12.75">
      <c r="A122" s="32" t="s">
        <v>220</v>
      </c>
      <c r="B122" s="47" t="s">
        <v>231</v>
      </c>
      <c r="C122" s="112" t="s">
        <v>232</v>
      </c>
      <c r="D122" s="113" t="s">
        <v>54</v>
      </c>
      <c r="E122" s="16">
        <v>172</v>
      </c>
      <c r="F122" s="19">
        <v>62411</v>
      </c>
      <c r="G122" s="17">
        <v>245</v>
      </c>
      <c r="H122" s="19">
        <v>48328</v>
      </c>
      <c r="I122" s="17">
        <v>253</v>
      </c>
      <c r="J122" s="19">
        <v>42700</v>
      </c>
      <c r="K122" s="17">
        <v>132</v>
      </c>
      <c r="L122" s="19">
        <v>34840</v>
      </c>
      <c r="M122" s="17">
        <v>4</v>
      </c>
      <c r="N122" s="19">
        <v>35371</v>
      </c>
      <c r="P122" s="34"/>
      <c r="Q122" s="51"/>
      <c r="R122" s="48"/>
      <c r="S122" s="49"/>
      <c r="T122" s="48"/>
      <c r="U122" s="49"/>
      <c r="V122" s="48"/>
      <c r="W122" s="49"/>
      <c r="X122" s="48"/>
      <c r="Y122" s="49"/>
      <c r="Z122" s="48"/>
      <c r="AA122" s="32"/>
      <c r="AB122" s="48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</row>
    <row r="123" spans="1:54" ht="12.75">
      <c r="A123" s="32" t="s">
        <v>220</v>
      </c>
      <c r="B123" s="47" t="s">
        <v>233</v>
      </c>
      <c r="C123" s="112" t="s">
        <v>234</v>
      </c>
      <c r="D123" s="113" t="s">
        <v>54</v>
      </c>
      <c r="E123" s="16">
        <v>61</v>
      </c>
      <c r="F123" s="19">
        <v>54484</v>
      </c>
      <c r="G123" s="17">
        <v>67</v>
      </c>
      <c r="H123" s="19">
        <v>43243</v>
      </c>
      <c r="I123" s="17">
        <v>60</v>
      </c>
      <c r="J123" s="19">
        <v>38470</v>
      </c>
      <c r="K123" s="17">
        <v>24</v>
      </c>
      <c r="L123" s="19">
        <v>29312</v>
      </c>
      <c r="M123" s="17">
        <v>0</v>
      </c>
      <c r="N123" s="19">
        <v>0</v>
      </c>
      <c r="P123" s="34"/>
      <c r="Q123" s="51"/>
      <c r="R123" s="48"/>
      <c r="S123" s="49"/>
      <c r="T123" s="48"/>
      <c r="U123" s="49"/>
      <c r="V123" s="48"/>
      <c r="W123" s="49"/>
      <c r="X123" s="48"/>
      <c r="Y123" s="49"/>
      <c r="Z123" s="48"/>
      <c r="AA123" s="32"/>
      <c r="AB123" s="48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</row>
    <row r="124" spans="1:54" ht="12.75">
      <c r="A124" s="32"/>
      <c r="B124" s="47"/>
      <c r="C124" s="47"/>
      <c r="D124" s="48"/>
      <c r="E124" s="32">
        <f>SUM(E122:E123)</f>
        <v>233</v>
      </c>
      <c r="F124" s="53">
        <f>((E122*F122)+(E123*F123))/E124</f>
        <v>60335.690987124464</v>
      </c>
      <c r="G124" s="32">
        <f>SUM(G122:G123)</f>
        <v>312</v>
      </c>
      <c r="H124" s="53">
        <f>((G122*H122)+(G123*H123))/G124</f>
        <v>47236.028846153844</v>
      </c>
      <c r="I124" s="32">
        <f>SUM(I122:I123)</f>
        <v>313</v>
      </c>
      <c r="J124" s="53">
        <f>((I122*J122)+(I123*J123))/I124</f>
        <v>41889.13738019169</v>
      </c>
      <c r="K124" s="32">
        <f>SUM(K122:K123)</f>
        <v>156</v>
      </c>
      <c r="L124" s="53">
        <f>((K122*L122)+(K123*L123))/K124</f>
        <v>33989.53846153846</v>
      </c>
      <c r="M124" s="32">
        <f>SUM(M122:M123)</f>
        <v>4</v>
      </c>
      <c r="N124" s="53">
        <f>((M122*N122)+(M123*N123))/M124</f>
        <v>35371</v>
      </c>
      <c r="O124" s="32"/>
      <c r="P124" s="34"/>
      <c r="Q124" s="62"/>
      <c r="R124" s="53"/>
      <c r="S124" s="32"/>
      <c r="T124" s="53"/>
      <c r="U124" s="32"/>
      <c r="V124" s="53"/>
      <c r="W124" s="32"/>
      <c r="X124" s="53"/>
      <c r="Y124" s="32"/>
      <c r="Z124" s="53"/>
      <c r="AA124" s="32"/>
      <c r="AB124" s="53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</row>
    <row r="125" spans="1:54" ht="12.75">
      <c r="A125" s="32"/>
      <c r="B125" s="47"/>
      <c r="C125" s="47"/>
      <c r="D125" s="48"/>
      <c r="E125" s="47"/>
      <c r="F125" s="48"/>
      <c r="G125" s="49"/>
      <c r="H125" s="48"/>
      <c r="I125" s="47"/>
      <c r="J125" s="48"/>
      <c r="K125" s="49"/>
      <c r="L125" s="48"/>
      <c r="M125" s="49"/>
      <c r="N125" s="48"/>
      <c r="O125" s="32"/>
      <c r="P125" s="34"/>
      <c r="Q125" s="51"/>
      <c r="R125" s="48"/>
      <c r="S125" s="49"/>
      <c r="T125" s="48"/>
      <c r="U125" s="49"/>
      <c r="V125" s="48"/>
      <c r="W125" s="49"/>
      <c r="X125" s="48"/>
      <c r="Y125" s="49"/>
      <c r="Z125" s="48"/>
      <c r="AA125" s="32"/>
      <c r="AB125" s="48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</row>
    <row r="126" spans="1:54" ht="12.75">
      <c r="A126" s="32" t="s">
        <v>220</v>
      </c>
      <c r="B126" s="47" t="s">
        <v>235</v>
      </c>
      <c r="C126" s="112" t="s">
        <v>236</v>
      </c>
      <c r="D126" s="113" t="s">
        <v>63</v>
      </c>
      <c r="E126" s="16">
        <v>95</v>
      </c>
      <c r="F126" s="19">
        <v>55381</v>
      </c>
      <c r="G126" s="17">
        <v>122</v>
      </c>
      <c r="H126" s="19">
        <v>46897</v>
      </c>
      <c r="I126" s="17">
        <v>176</v>
      </c>
      <c r="J126" s="19">
        <v>39887</v>
      </c>
      <c r="K126" s="17">
        <v>47</v>
      </c>
      <c r="L126" s="19">
        <v>29772</v>
      </c>
      <c r="M126" s="17">
        <v>3</v>
      </c>
      <c r="N126" s="19">
        <v>39085</v>
      </c>
      <c r="O126" s="32"/>
      <c r="P126" s="34"/>
      <c r="Q126" s="51"/>
      <c r="R126" s="48"/>
      <c r="S126" s="49"/>
      <c r="T126" s="48"/>
      <c r="U126" s="49"/>
      <c r="V126" s="48"/>
      <c r="W126" s="49"/>
      <c r="X126" s="48"/>
      <c r="Y126" s="49"/>
      <c r="Z126" s="48"/>
      <c r="AA126" s="32"/>
      <c r="AB126" s="48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</row>
    <row r="127" spans="1:54" ht="12.75">
      <c r="A127" s="32" t="s">
        <v>220</v>
      </c>
      <c r="B127" s="47" t="s">
        <v>237</v>
      </c>
      <c r="C127" s="112" t="s">
        <v>238</v>
      </c>
      <c r="D127" s="113" t="s">
        <v>63</v>
      </c>
      <c r="E127" s="16">
        <v>91</v>
      </c>
      <c r="F127" s="19">
        <v>58346</v>
      </c>
      <c r="G127" s="17">
        <v>96</v>
      </c>
      <c r="H127" s="19">
        <v>44089</v>
      </c>
      <c r="I127" s="17">
        <v>56</v>
      </c>
      <c r="J127" s="19">
        <v>35694</v>
      </c>
      <c r="K127" s="17">
        <v>81</v>
      </c>
      <c r="L127" s="19">
        <v>30528</v>
      </c>
      <c r="M127" s="17">
        <v>14</v>
      </c>
      <c r="N127" s="19">
        <v>20932</v>
      </c>
      <c r="O127" s="32"/>
      <c r="P127" s="34"/>
      <c r="Q127" s="51"/>
      <c r="R127" s="50"/>
      <c r="S127" s="49"/>
      <c r="T127" s="50"/>
      <c r="U127" s="49"/>
      <c r="V127" s="48"/>
      <c r="W127" s="49"/>
      <c r="X127" s="50"/>
      <c r="Y127" s="49"/>
      <c r="Z127" s="50"/>
      <c r="AA127" s="32"/>
      <c r="AB127" s="48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</row>
    <row r="128" spans="1:54" ht="12.75">
      <c r="A128" s="32"/>
      <c r="B128" s="47"/>
      <c r="C128" s="47"/>
      <c r="D128" s="48"/>
      <c r="E128" s="32">
        <f>SUM(E126:E127)</f>
        <v>186</v>
      </c>
      <c r="F128" s="53">
        <f>((E126*F126)+(E127*F127))/E128</f>
        <v>56831.61827956989</v>
      </c>
      <c r="G128" s="32">
        <f>SUM(G126:G127)</f>
        <v>218</v>
      </c>
      <c r="H128" s="53">
        <f>((G126*H126)+(G127*H127))/G128</f>
        <v>45660.449541284404</v>
      </c>
      <c r="I128" s="32">
        <f>SUM(I126:I127)</f>
        <v>232</v>
      </c>
      <c r="J128" s="53">
        <f>((I126*J126)+(I127*J127))/I128</f>
        <v>38874.89655172414</v>
      </c>
      <c r="K128" s="32">
        <f>SUM(K126:K127)</f>
        <v>128</v>
      </c>
      <c r="L128" s="53">
        <f>((K126*L126)+(K127*L127))/K128</f>
        <v>30250.40625</v>
      </c>
      <c r="M128" s="32">
        <f>SUM(M126:M127)</f>
        <v>17</v>
      </c>
      <c r="N128" s="53">
        <f>((M126*N126)+(M127*N127))/M128</f>
        <v>24135.470588235294</v>
      </c>
      <c r="O128" s="32"/>
      <c r="P128" s="34"/>
      <c r="Q128" s="62"/>
      <c r="R128" s="53"/>
      <c r="S128" s="32"/>
      <c r="T128" s="53"/>
      <c r="U128" s="32"/>
      <c r="V128" s="53"/>
      <c r="W128" s="32"/>
      <c r="X128" s="53"/>
      <c r="Y128" s="32"/>
      <c r="Z128" s="53"/>
      <c r="AA128" s="32"/>
      <c r="AB128" s="53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</row>
    <row r="129" spans="1:54" ht="12.75">
      <c r="A129" s="32"/>
      <c r="B129" s="47"/>
      <c r="C129" s="47"/>
      <c r="D129" s="48"/>
      <c r="E129" s="47"/>
      <c r="F129" s="48"/>
      <c r="G129" s="49"/>
      <c r="H129" s="48"/>
      <c r="I129" s="47"/>
      <c r="J129" s="48"/>
      <c r="K129" s="49"/>
      <c r="L129" s="48"/>
      <c r="M129" s="49"/>
      <c r="N129" s="48"/>
      <c r="O129" s="32"/>
      <c r="P129" s="34"/>
      <c r="Q129" s="51"/>
      <c r="R129" s="50"/>
      <c r="S129" s="49"/>
      <c r="T129" s="50"/>
      <c r="U129" s="49"/>
      <c r="V129" s="48"/>
      <c r="W129" s="49"/>
      <c r="X129" s="50"/>
      <c r="Y129" s="49"/>
      <c r="Z129" s="50"/>
      <c r="AA129" s="32"/>
      <c r="AB129" s="48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</row>
    <row r="130" spans="1:54" ht="12.75">
      <c r="A130" s="32" t="s">
        <v>220</v>
      </c>
      <c r="B130" s="47" t="s">
        <v>239</v>
      </c>
      <c r="C130" s="112" t="s">
        <v>240</v>
      </c>
      <c r="D130" s="113" t="s">
        <v>84</v>
      </c>
      <c r="E130" s="32"/>
      <c r="F130" s="48"/>
      <c r="G130" s="32"/>
      <c r="H130" s="48"/>
      <c r="I130" s="32"/>
      <c r="J130" s="48"/>
      <c r="K130" s="32"/>
      <c r="L130" s="48"/>
      <c r="M130" s="32"/>
      <c r="N130" s="48"/>
      <c r="O130" s="47">
        <v>235</v>
      </c>
      <c r="P130" s="50">
        <v>33390</v>
      </c>
      <c r="Q130" s="51"/>
      <c r="R130" s="48"/>
      <c r="S130" s="32"/>
      <c r="T130" s="48"/>
      <c r="U130" s="32"/>
      <c r="V130" s="50"/>
      <c r="W130" s="32"/>
      <c r="X130" s="48"/>
      <c r="Y130" s="32"/>
      <c r="Z130" s="48"/>
      <c r="AA130" s="32"/>
      <c r="AB130" s="48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</row>
    <row r="131" spans="1:54" ht="12.75">
      <c r="A131" s="32" t="s">
        <v>220</v>
      </c>
      <c r="B131" s="47" t="s">
        <v>241</v>
      </c>
      <c r="C131" s="112" t="s">
        <v>242</v>
      </c>
      <c r="D131" s="113" t="s">
        <v>84</v>
      </c>
      <c r="E131" s="32"/>
      <c r="F131" s="48"/>
      <c r="G131" s="32"/>
      <c r="H131" s="48"/>
      <c r="I131" s="32"/>
      <c r="J131" s="48"/>
      <c r="K131" s="32"/>
      <c r="L131" s="48"/>
      <c r="M131" s="32"/>
      <c r="N131" s="48"/>
      <c r="O131" s="47">
        <v>308</v>
      </c>
      <c r="P131" s="50">
        <v>38387</v>
      </c>
      <c r="Q131" s="36"/>
      <c r="R131" s="48"/>
      <c r="S131" s="32"/>
      <c r="T131" s="48"/>
      <c r="U131" s="32"/>
      <c r="V131" s="48"/>
      <c r="W131" s="32"/>
      <c r="X131" s="48"/>
      <c r="Y131" s="32"/>
      <c r="Z131" s="48"/>
      <c r="AA131" s="32"/>
      <c r="AB131" s="48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</row>
    <row r="132" spans="1:54" ht="12.75">
      <c r="A132" s="32" t="s">
        <v>220</v>
      </c>
      <c r="B132" s="47" t="s">
        <v>243</v>
      </c>
      <c r="C132" s="112" t="s">
        <v>244</v>
      </c>
      <c r="D132" s="113" t="s">
        <v>84</v>
      </c>
      <c r="E132" s="32"/>
      <c r="F132" s="48"/>
      <c r="G132" s="32"/>
      <c r="H132" s="48"/>
      <c r="I132" s="32"/>
      <c r="J132" s="48"/>
      <c r="K132" s="32"/>
      <c r="L132" s="48"/>
      <c r="M132" s="32"/>
      <c r="N132" s="48"/>
      <c r="O132" s="47">
        <v>104</v>
      </c>
      <c r="P132" s="50">
        <v>33377</v>
      </c>
      <c r="Q132" s="36"/>
      <c r="R132" s="48"/>
      <c r="S132" s="32"/>
      <c r="T132" s="48"/>
      <c r="U132" s="32"/>
      <c r="V132" s="48"/>
      <c r="W132" s="32"/>
      <c r="X132" s="48"/>
      <c r="Y132" s="32"/>
      <c r="Z132" s="48"/>
      <c r="AA132" s="32"/>
      <c r="AB132" s="48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</row>
    <row r="133" spans="1:54" ht="12.75">
      <c r="A133" s="32" t="s">
        <v>220</v>
      </c>
      <c r="B133" s="47" t="s">
        <v>245</v>
      </c>
      <c r="C133" s="112" t="s">
        <v>246</v>
      </c>
      <c r="D133" s="113" t="s">
        <v>84</v>
      </c>
      <c r="E133" s="32"/>
      <c r="F133" s="48"/>
      <c r="G133" s="32"/>
      <c r="H133" s="48"/>
      <c r="I133" s="32"/>
      <c r="J133" s="48"/>
      <c r="K133" s="32"/>
      <c r="L133" s="48"/>
      <c r="M133" s="32"/>
      <c r="N133" s="48"/>
      <c r="O133" s="47">
        <v>63</v>
      </c>
      <c r="P133" s="50">
        <v>34512</v>
      </c>
      <c r="Q133" s="36"/>
      <c r="R133" s="48"/>
      <c r="S133" s="32"/>
      <c r="T133" s="48"/>
      <c r="U133" s="32"/>
      <c r="V133" s="48"/>
      <c r="W133" s="32"/>
      <c r="X133" s="48"/>
      <c r="Y133" s="32"/>
      <c r="Z133" s="48"/>
      <c r="AA133" s="32"/>
      <c r="AB133" s="48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</row>
    <row r="134" spans="1:54" ht="12.75">
      <c r="A134" s="32" t="s">
        <v>220</v>
      </c>
      <c r="B134" s="47" t="s">
        <v>247</v>
      </c>
      <c r="C134" s="112" t="s">
        <v>248</v>
      </c>
      <c r="D134" s="113" t="s">
        <v>84</v>
      </c>
      <c r="E134" s="32"/>
      <c r="F134" s="48"/>
      <c r="G134" s="32"/>
      <c r="H134" s="48"/>
      <c r="I134" s="32"/>
      <c r="J134" s="48"/>
      <c r="K134" s="32"/>
      <c r="L134" s="48"/>
      <c r="M134" s="32"/>
      <c r="N134" s="48"/>
      <c r="O134" s="47">
        <v>196</v>
      </c>
      <c r="P134" s="50">
        <v>35344</v>
      </c>
      <c r="Q134" s="36"/>
      <c r="R134" s="48"/>
      <c r="S134" s="32"/>
      <c r="T134" s="48"/>
      <c r="U134" s="32"/>
      <c r="V134" s="48"/>
      <c r="W134" s="32"/>
      <c r="X134" s="48"/>
      <c r="Y134" s="32"/>
      <c r="Z134" s="48"/>
      <c r="AA134" s="32"/>
      <c r="AB134" s="48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</row>
    <row r="135" spans="1:54" ht="12.75">
      <c r="A135" s="32" t="s">
        <v>220</v>
      </c>
      <c r="B135" s="47" t="s">
        <v>249</v>
      </c>
      <c r="C135" s="112" t="s">
        <v>250</v>
      </c>
      <c r="D135" s="113" t="s">
        <v>84</v>
      </c>
      <c r="E135" s="32"/>
      <c r="F135" s="48"/>
      <c r="G135" s="32"/>
      <c r="H135" s="48"/>
      <c r="I135" s="32"/>
      <c r="J135" s="48"/>
      <c r="K135" s="32"/>
      <c r="L135" s="48"/>
      <c r="M135" s="32"/>
      <c r="N135" s="48"/>
      <c r="O135" s="47">
        <v>96</v>
      </c>
      <c r="P135" s="50">
        <v>35117</v>
      </c>
      <c r="Q135" s="36"/>
      <c r="R135" s="48"/>
      <c r="S135" s="32"/>
      <c r="T135" s="48"/>
      <c r="U135" s="32"/>
      <c r="V135" s="48"/>
      <c r="W135" s="32"/>
      <c r="X135" s="48"/>
      <c r="Y135" s="32"/>
      <c r="Z135" s="48"/>
      <c r="AA135" s="32"/>
      <c r="AB135" s="48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</row>
    <row r="136" spans="1:54" ht="12.75">
      <c r="A136" s="32" t="s">
        <v>220</v>
      </c>
      <c r="B136" s="47" t="s">
        <v>251</v>
      </c>
      <c r="C136" s="112" t="s">
        <v>252</v>
      </c>
      <c r="D136" s="113" t="s">
        <v>84</v>
      </c>
      <c r="E136" s="32"/>
      <c r="F136" s="48"/>
      <c r="G136" s="32"/>
      <c r="H136" s="48"/>
      <c r="I136" s="32"/>
      <c r="J136" s="48"/>
      <c r="K136" s="32"/>
      <c r="L136" s="48"/>
      <c r="M136" s="32"/>
      <c r="N136" s="48"/>
      <c r="O136" s="47">
        <v>396</v>
      </c>
      <c r="P136" s="50">
        <v>37752</v>
      </c>
      <c r="Q136" s="36"/>
      <c r="R136" s="48"/>
      <c r="S136" s="32"/>
      <c r="T136" s="48"/>
      <c r="U136" s="32"/>
      <c r="V136" s="48"/>
      <c r="W136" s="32"/>
      <c r="X136" s="48"/>
      <c r="Y136" s="32"/>
      <c r="Z136" s="48"/>
      <c r="AA136" s="32"/>
      <c r="AB136" s="48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</row>
    <row r="137" spans="1:54" ht="12.75">
      <c r="A137" s="32" t="s">
        <v>220</v>
      </c>
      <c r="B137" s="47" t="s">
        <v>253</v>
      </c>
      <c r="C137" s="112" t="s">
        <v>254</v>
      </c>
      <c r="D137" s="114" t="s">
        <v>84</v>
      </c>
      <c r="E137" s="32"/>
      <c r="F137" s="50"/>
      <c r="G137" s="32"/>
      <c r="H137" s="50"/>
      <c r="I137" s="32"/>
      <c r="J137" s="50"/>
      <c r="K137" s="32"/>
      <c r="L137" s="50"/>
      <c r="M137" s="32"/>
      <c r="N137" s="50"/>
      <c r="O137" s="47">
        <v>31</v>
      </c>
      <c r="P137" s="50">
        <v>30129</v>
      </c>
      <c r="Q137" s="36"/>
      <c r="R137" s="48"/>
      <c r="S137" s="32"/>
      <c r="T137" s="48"/>
      <c r="U137" s="32"/>
      <c r="V137" s="48"/>
      <c r="W137" s="32"/>
      <c r="X137" s="48"/>
      <c r="Y137" s="32"/>
      <c r="Z137" s="48"/>
      <c r="AA137" s="32"/>
      <c r="AB137" s="48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</row>
    <row r="138" spans="1:54" ht="12.75">
      <c r="A138" s="32" t="s">
        <v>220</v>
      </c>
      <c r="B138" s="47" t="s">
        <v>255</v>
      </c>
      <c r="C138" s="112" t="s">
        <v>256</v>
      </c>
      <c r="D138" s="113" t="s">
        <v>84</v>
      </c>
      <c r="E138" s="32"/>
      <c r="F138" s="48"/>
      <c r="G138" s="32"/>
      <c r="H138" s="48"/>
      <c r="I138" s="32"/>
      <c r="J138" s="48"/>
      <c r="K138" s="32"/>
      <c r="L138" s="48"/>
      <c r="M138" s="32"/>
      <c r="N138" s="48"/>
      <c r="O138" s="47">
        <v>90</v>
      </c>
      <c r="P138" s="50">
        <v>36362</v>
      </c>
      <c r="Q138" s="36"/>
      <c r="R138" s="48"/>
      <c r="S138" s="32"/>
      <c r="T138" s="48"/>
      <c r="U138" s="32"/>
      <c r="V138" s="48"/>
      <c r="W138" s="32"/>
      <c r="X138" s="48"/>
      <c r="Y138" s="32"/>
      <c r="Z138" s="48"/>
      <c r="AA138" s="32"/>
      <c r="AB138" s="48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</row>
    <row r="139" spans="1:54" ht="12.75">
      <c r="A139" s="32" t="s">
        <v>220</v>
      </c>
      <c r="B139" s="47" t="s">
        <v>257</v>
      </c>
      <c r="C139" s="112" t="s">
        <v>258</v>
      </c>
      <c r="D139" s="113" t="s">
        <v>84</v>
      </c>
      <c r="E139" s="32"/>
      <c r="F139" s="48"/>
      <c r="G139" s="32"/>
      <c r="H139" s="48"/>
      <c r="I139" s="32"/>
      <c r="J139" s="48"/>
      <c r="K139" s="32"/>
      <c r="L139" s="48"/>
      <c r="M139" s="32"/>
      <c r="N139" s="48"/>
      <c r="O139" s="47">
        <v>221</v>
      </c>
      <c r="P139" s="50">
        <v>35329</v>
      </c>
      <c r="Q139" s="36"/>
      <c r="R139" s="48"/>
      <c r="S139" s="32"/>
      <c r="T139" s="48"/>
      <c r="U139" s="32"/>
      <c r="V139" s="48"/>
      <c r="W139" s="32"/>
      <c r="X139" s="48"/>
      <c r="Y139" s="32"/>
      <c r="Z139" s="48"/>
      <c r="AA139" s="32"/>
      <c r="AB139" s="48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</row>
    <row r="140" spans="1:54" ht="12.75">
      <c r="A140" s="32" t="s">
        <v>220</v>
      </c>
      <c r="B140" s="47" t="s">
        <v>259</v>
      </c>
      <c r="C140" s="112" t="s">
        <v>260</v>
      </c>
      <c r="D140" s="113" t="s">
        <v>84</v>
      </c>
      <c r="E140" s="32"/>
      <c r="F140" s="48"/>
      <c r="G140" s="32"/>
      <c r="H140" s="48"/>
      <c r="I140" s="32"/>
      <c r="J140" s="48"/>
      <c r="K140" s="32"/>
      <c r="L140" s="48"/>
      <c r="M140" s="32"/>
      <c r="N140" s="48"/>
      <c r="O140" s="47">
        <v>132</v>
      </c>
      <c r="P140" s="50">
        <v>42798</v>
      </c>
      <c r="Q140" s="36"/>
      <c r="R140" s="48"/>
      <c r="S140" s="32"/>
      <c r="T140" s="48"/>
      <c r="U140" s="32"/>
      <c r="V140" s="48"/>
      <c r="W140" s="32"/>
      <c r="X140" s="48"/>
      <c r="Y140" s="32"/>
      <c r="Z140" s="48"/>
      <c r="AA140" s="32"/>
      <c r="AB140" s="48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</row>
    <row r="141" spans="1:54" ht="12.75">
      <c r="A141" s="32" t="s">
        <v>220</v>
      </c>
      <c r="B141" s="47" t="s">
        <v>261</v>
      </c>
      <c r="C141" s="112" t="s">
        <v>262</v>
      </c>
      <c r="D141" s="113" t="s">
        <v>84</v>
      </c>
      <c r="E141" s="32"/>
      <c r="F141" s="48"/>
      <c r="G141" s="32"/>
      <c r="H141" s="48"/>
      <c r="I141" s="32"/>
      <c r="J141" s="48"/>
      <c r="K141" s="32"/>
      <c r="L141" s="48"/>
      <c r="M141" s="32"/>
      <c r="N141" s="48"/>
      <c r="O141" s="47">
        <v>58</v>
      </c>
      <c r="P141" s="50">
        <v>31372</v>
      </c>
      <c r="Q141" s="36"/>
      <c r="R141" s="48"/>
      <c r="S141" s="32"/>
      <c r="T141" s="48"/>
      <c r="U141" s="32"/>
      <c r="V141" s="48"/>
      <c r="W141" s="32"/>
      <c r="X141" s="48"/>
      <c r="Y141" s="32"/>
      <c r="Z141" s="48"/>
      <c r="AA141" s="32"/>
      <c r="AB141" s="48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</row>
    <row r="142" spans="1:54" ht="12.75">
      <c r="A142" s="32" t="s">
        <v>220</v>
      </c>
      <c r="B142" s="47" t="s">
        <v>263</v>
      </c>
      <c r="C142" s="112" t="s">
        <v>264</v>
      </c>
      <c r="D142" s="113" t="s">
        <v>84</v>
      </c>
      <c r="E142" s="32"/>
      <c r="F142" s="48"/>
      <c r="G142" s="32"/>
      <c r="H142" s="48"/>
      <c r="I142" s="32"/>
      <c r="J142" s="48"/>
      <c r="K142" s="32"/>
      <c r="L142" s="48"/>
      <c r="M142" s="32"/>
      <c r="N142" s="48"/>
      <c r="O142" s="47">
        <v>41</v>
      </c>
      <c r="P142" s="50">
        <v>31804</v>
      </c>
      <c r="Q142" s="36"/>
      <c r="R142" s="48"/>
      <c r="S142" s="32"/>
      <c r="T142" s="48"/>
      <c r="U142" s="32"/>
      <c r="V142" s="48"/>
      <c r="W142" s="32"/>
      <c r="X142" s="48"/>
      <c r="Y142" s="32"/>
      <c r="Z142" s="48"/>
      <c r="AA142" s="32"/>
      <c r="AB142" s="48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</row>
    <row r="143" spans="1:54" ht="12.75">
      <c r="A143" s="32"/>
      <c r="B143" s="47"/>
      <c r="C143" s="47"/>
      <c r="D143" s="48"/>
      <c r="E143" s="32"/>
      <c r="F143" s="48"/>
      <c r="G143" s="32"/>
      <c r="H143" s="48"/>
      <c r="I143" s="32"/>
      <c r="J143" s="48"/>
      <c r="K143" s="32"/>
      <c r="L143" s="48"/>
      <c r="M143" s="32"/>
      <c r="N143" s="48"/>
      <c r="O143" s="32">
        <f>SUM(O130:O142)</f>
        <v>1971</v>
      </c>
      <c r="P143" s="53">
        <f>((O130*P130)+(O131*P131)+(O132*P132)+(O133*P133)+(O133*P133)+(O134*P134)+(O135*P135)+(O136*P136)+(O137*P137)+(O138*P138)+(O139*P139)+(O140*P140)+(O141*P141)+(O142*P142))/O143</f>
        <v>37303.48959918823</v>
      </c>
      <c r="Q143" s="36"/>
      <c r="R143" s="48"/>
      <c r="S143" s="32"/>
      <c r="T143" s="48"/>
      <c r="U143" s="32"/>
      <c r="V143" s="48"/>
      <c r="W143" s="32"/>
      <c r="X143" s="48"/>
      <c r="Y143" s="32"/>
      <c r="Z143" s="48"/>
      <c r="AA143" s="32"/>
      <c r="AB143" s="48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</row>
    <row r="144" spans="1:54" ht="12.75">
      <c r="A144" s="32"/>
      <c r="B144" s="47"/>
      <c r="C144" s="47"/>
      <c r="D144" s="48"/>
      <c r="E144" s="32"/>
      <c r="F144" s="48"/>
      <c r="G144" s="32"/>
      <c r="H144" s="48"/>
      <c r="I144" s="32"/>
      <c r="J144" s="48"/>
      <c r="K144" s="32"/>
      <c r="L144" s="48"/>
      <c r="M144" s="32"/>
      <c r="N144" s="48"/>
      <c r="O144" s="47"/>
      <c r="P144" s="50"/>
      <c r="Q144" s="36"/>
      <c r="R144" s="48"/>
      <c r="S144" s="32"/>
      <c r="T144" s="48"/>
      <c r="U144" s="32"/>
      <c r="V144" s="48"/>
      <c r="W144" s="32"/>
      <c r="X144" s="48"/>
      <c r="Y144" s="32"/>
      <c r="Z144" s="48"/>
      <c r="AA144" s="32"/>
      <c r="AB144" s="48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</row>
    <row r="145" spans="1:54" ht="12.75">
      <c r="A145" s="32" t="s">
        <v>220</v>
      </c>
      <c r="B145" s="47" t="s">
        <v>265</v>
      </c>
      <c r="C145" s="112" t="s">
        <v>266</v>
      </c>
      <c r="D145" s="113" t="s">
        <v>84</v>
      </c>
      <c r="E145" s="32"/>
      <c r="F145" s="48"/>
      <c r="G145" s="32"/>
      <c r="H145" s="48"/>
      <c r="I145" s="32"/>
      <c r="J145" s="48"/>
      <c r="K145" s="32"/>
      <c r="L145" s="48"/>
      <c r="M145" s="32"/>
      <c r="N145" s="48"/>
      <c r="O145" s="47">
        <v>133</v>
      </c>
      <c r="P145" s="50">
        <v>32726</v>
      </c>
      <c r="Q145" s="36"/>
      <c r="R145" s="48"/>
      <c r="S145" s="32"/>
      <c r="T145" s="48"/>
      <c r="U145" s="32"/>
      <c r="V145" s="48"/>
      <c r="W145" s="32"/>
      <c r="X145" s="48"/>
      <c r="Y145" s="32"/>
      <c r="Z145" s="48"/>
      <c r="AA145" s="32"/>
      <c r="AB145" s="50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</row>
    <row r="146" spans="1:54" ht="12.75">
      <c r="A146" s="32" t="s">
        <v>220</v>
      </c>
      <c r="B146" s="47" t="s">
        <v>267</v>
      </c>
      <c r="C146" s="112" t="s">
        <v>268</v>
      </c>
      <c r="D146" s="113" t="s">
        <v>84</v>
      </c>
      <c r="E146" s="32"/>
      <c r="F146" s="48"/>
      <c r="G146" s="32"/>
      <c r="H146" s="48"/>
      <c r="I146" s="32"/>
      <c r="J146" s="48"/>
      <c r="K146" s="32"/>
      <c r="L146" s="48"/>
      <c r="M146" s="32"/>
      <c r="N146" s="48"/>
      <c r="O146" s="47">
        <v>793</v>
      </c>
      <c r="P146" s="50">
        <v>40570</v>
      </c>
      <c r="Q146" s="36"/>
      <c r="R146" s="48"/>
      <c r="S146" s="32"/>
      <c r="T146" s="48"/>
      <c r="U146" s="32"/>
      <c r="V146" s="48"/>
      <c r="W146" s="32"/>
      <c r="X146" s="48"/>
      <c r="Y146" s="32"/>
      <c r="Z146" s="48"/>
      <c r="AA146" s="32"/>
      <c r="AB146" s="48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</row>
    <row r="147" spans="1:54" ht="12.75">
      <c r="A147" s="32" t="s">
        <v>220</v>
      </c>
      <c r="B147" s="47" t="s">
        <v>269</v>
      </c>
      <c r="C147" s="112" t="s">
        <v>270</v>
      </c>
      <c r="D147" s="113" t="s">
        <v>84</v>
      </c>
      <c r="E147" s="32"/>
      <c r="F147" s="48"/>
      <c r="G147" s="32"/>
      <c r="H147" s="48"/>
      <c r="I147" s="32"/>
      <c r="J147" s="48"/>
      <c r="K147" s="32"/>
      <c r="L147" s="48"/>
      <c r="M147" s="32"/>
      <c r="N147" s="48"/>
      <c r="O147" s="47">
        <v>30</v>
      </c>
      <c r="P147" s="50">
        <v>34760</v>
      </c>
      <c r="Q147" s="36"/>
      <c r="R147" s="48"/>
      <c r="S147" s="32"/>
      <c r="T147" s="48"/>
      <c r="U147" s="32"/>
      <c r="V147" s="48"/>
      <c r="W147" s="32"/>
      <c r="X147" s="48"/>
      <c r="Y147" s="32"/>
      <c r="Z147" s="48"/>
      <c r="AA147" s="32"/>
      <c r="AB147" s="48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</row>
    <row r="148" spans="1:54" ht="12.75">
      <c r="A148" s="32" t="s">
        <v>220</v>
      </c>
      <c r="B148" s="47" t="s">
        <v>271</v>
      </c>
      <c r="C148" s="112" t="s">
        <v>272</v>
      </c>
      <c r="D148" s="113" t="s">
        <v>84</v>
      </c>
      <c r="E148" s="32"/>
      <c r="F148" s="48"/>
      <c r="G148" s="32"/>
      <c r="H148" s="48"/>
      <c r="I148" s="32"/>
      <c r="J148" s="48"/>
      <c r="K148" s="32"/>
      <c r="L148" s="48"/>
      <c r="M148" s="32"/>
      <c r="N148" s="48"/>
      <c r="O148" s="47">
        <v>74</v>
      </c>
      <c r="P148" s="50">
        <v>36812</v>
      </c>
      <c r="Q148" s="36"/>
      <c r="R148" s="48"/>
      <c r="S148" s="32"/>
      <c r="T148" s="48"/>
      <c r="U148" s="32"/>
      <c r="V148" s="48"/>
      <c r="W148" s="32"/>
      <c r="X148" s="48"/>
      <c r="Y148" s="32"/>
      <c r="Z148" s="48"/>
      <c r="AA148" s="32"/>
      <c r="AB148" s="48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</row>
    <row r="149" spans="1:54" ht="12.75">
      <c r="A149" s="32" t="s">
        <v>220</v>
      </c>
      <c r="B149" s="47" t="s">
        <v>273</v>
      </c>
      <c r="C149" s="112" t="s">
        <v>274</v>
      </c>
      <c r="D149" s="113" t="s">
        <v>84</v>
      </c>
      <c r="E149" s="32"/>
      <c r="F149" s="48"/>
      <c r="G149" s="32"/>
      <c r="H149" s="48"/>
      <c r="I149" s="32"/>
      <c r="J149" s="48"/>
      <c r="K149" s="32"/>
      <c r="L149" s="48"/>
      <c r="M149" s="32"/>
      <c r="N149" s="48"/>
      <c r="O149" s="47">
        <v>173</v>
      </c>
      <c r="P149" s="50">
        <v>35209</v>
      </c>
      <c r="Q149" s="36"/>
      <c r="R149" s="50"/>
      <c r="S149" s="32"/>
      <c r="T149" s="50"/>
      <c r="U149" s="32"/>
      <c r="V149" s="50"/>
      <c r="W149" s="32"/>
      <c r="X149" s="50"/>
      <c r="Y149" s="32"/>
      <c r="Z149" s="50"/>
      <c r="AA149" s="32"/>
      <c r="AB149" s="48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</row>
    <row r="150" spans="1:54" ht="12.75">
      <c r="A150" s="32" t="s">
        <v>220</v>
      </c>
      <c r="B150" s="47" t="s">
        <v>275</v>
      </c>
      <c r="C150" s="112" t="s">
        <v>276</v>
      </c>
      <c r="D150" s="113" t="s">
        <v>84</v>
      </c>
      <c r="E150" s="32"/>
      <c r="F150" s="48"/>
      <c r="G150" s="32"/>
      <c r="H150" s="48"/>
      <c r="I150" s="32"/>
      <c r="J150" s="48"/>
      <c r="K150" s="32"/>
      <c r="L150" s="48"/>
      <c r="M150" s="32"/>
      <c r="N150" s="48"/>
      <c r="O150" s="47">
        <v>83</v>
      </c>
      <c r="P150" s="50">
        <v>33093</v>
      </c>
      <c r="Q150" s="36"/>
      <c r="R150" s="48"/>
      <c r="S150" s="32"/>
      <c r="T150" s="48"/>
      <c r="U150" s="32"/>
      <c r="V150" s="48"/>
      <c r="W150" s="32"/>
      <c r="X150" s="48"/>
      <c r="Y150" s="32"/>
      <c r="Z150" s="48"/>
      <c r="AA150" s="32"/>
      <c r="AB150" s="48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</row>
    <row r="151" spans="1:54" ht="12.75">
      <c r="A151" s="32" t="s">
        <v>220</v>
      </c>
      <c r="B151" s="47" t="s">
        <v>277</v>
      </c>
      <c r="C151" s="112" t="s">
        <v>278</v>
      </c>
      <c r="D151" s="113" t="s">
        <v>84</v>
      </c>
      <c r="E151" s="32"/>
      <c r="F151" s="48"/>
      <c r="G151" s="32"/>
      <c r="H151" s="48"/>
      <c r="I151" s="32"/>
      <c r="J151" s="48"/>
      <c r="K151" s="32"/>
      <c r="L151" s="48"/>
      <c r="M151" s="32"/>
      <c r="N151" s="48"/>
      <c r="O151" s="47">
        <v>233</v>
      </c>
      <c r="P151" s="50">
        <v>34378</v>
      </c>
      <c r="Q151" s="36"/>
      <c r="R151" s="48"/>
      <c r="S151" s="32"/>
      <c r="T151" s="48"/>
      <c r="U151" s="32"/>
      <c r="V151" s="48"/>
      <c r="W151" s="32"/>
      <c r="X151" s="48"/>
      <c r="Y151" s="32"/>
      <c r="Z151" s="48"/>
      <c r="AA151" s="32"/>
      <c r="AB151" s="48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</row>
    <row r="152" spans="1:54" ht="12.75">
      <c r="A152" s="32" t="s">
        <v>220</v>
      </c>
      <c r="B152" s="47" t="s">
        <v>279</v>
      </c>
      <c r="C152" s="112" t="s">
        <v>280</v>
      </c>
      <c r="D152" s="113" t="s">
        <v>84</v>
      </c>
      <c r="E152" s="32"/>
      <c r="F152" s="48"/>
      <c r="G152" s="32"/>
      <c r="H152" s="48"/>
      <c r="I152" s="32"/>
      <c r="J152" s="48"/>
      <c r="K152" s="32"/>
      <c r="L152" s="48"/>
      <c r="M152" s="32"/>
      <c r="N152" s="48"/>
      <c r="O152" s="47">
        <v>96</v>
      </c>
      <c r="P152" s="50">
        <v>31968</v>
      </c>
      <c r="Q152" s="36"/>
      <c r="R152" s="48"/>
      <c r="S152" s="32"/>
      <c r="T152" s="48"/>
      <c r="U152" s="32"/>
      <c r="V152" s="48"/>
      <c r="W152" s="32"/>
      <c r="X152" s="48"/>
      <c r="Y152" s="32"/>
      <c r="Z152" s="48"/>
      <c r="AA152" s="32"/>
      <c r="AB152" s="48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</row>
    <row r="153" spans="1:54" ht="12.75">
      <c r="A153" s="32" t="s">
        <v>220</v>
      </c>
      <c r="B153" s="47" t="s">
        <v>281</v>
      </c>
      <c r="C153" s="112" t="s">
        <v>282</v>
      </c>
      <c r="D153" s="113" t="s">
        <v>84</v>
      </c>
      <c r="E153" s="32"/>
      <c r="F153" s="48"/>
      <c r="G153" s="32"/>
      <c r="H153" s="48"/>
      <c r="I153" s="32"/>
      <c r="J153" s="48"/>
      <c r="K153" s="32"/>
      <c r="L153" s="48"/>
      <c r="M153" s="32"/>
      <c r="N153" s="48"/>
      <c r="O153" s="47">
        <v>237</v>
      </c>
      <c r="P153" s="50">
        <v>34162</v>
      </c>
      <c r="Q153" s="36"/>
      <c r="R153" s="48"/>
      <c r="S153" s="32"/>
      <c r="T153" s="48"/>
      <c r="U153" s="32"/>
      <c r="V153" s="48"/>
      <c r="W153" s="32"/>
      <c r="X153" s="48"/>
      <c r="Y153" s="32"/>
      <c r="Z153" s="48"/>
      <c r="AA153" s="32"/>
      <c r="AB153" s="48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</row>
    <row r="154" spans="1:54" ht="12.75">
      <c r="A154" s="32" t="s">
        <v>220</v>
      </c>
      <c r="B154" s="47" t="s">
        <v>283</v>
      </c>
      <c r="C154" s="112" t="s">
        <v>284</v>
      </c>
      <c r="D154" s="113" t="s">
        <v>84</v>
      </c>
      <c r="E154" s="32"/>
      <c r="F154" s="48"/>
      <c r="G154" s="32"/>
      <c r="H154" s="48"/>
      <c r="I154" s="32"/>
      <c r="J154" s="48"/>
      <c r="K154" s="32"/>
      <c r="L154" s="48"/>
      <c r="M154" s="32"/>
      <c r="N154" s="48"/>
      <c r="O154" s="47">
        <v>137</v>
      </c>
      <c r="P154" s="50">
        <v>34677</v>
      </c>
      <c r="Q154" s="36"/>
      <c r="R154" s="48"/>
      <c r="S154" s="32"/>
      <c r="T154" s="48"/>
      <c r="U154" s="32"/>
      <c r="V154" s="48"/>
      <c r="W154" s="32"/>
      <c r="X154" s="48"/>
      <c r="Y154" s="32"/>
      <c r="Z154" s="48"/>
      <c r="AA154" s="32"/>
      <c r="AB154" s="50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</row>
    <row r="155" spans="1:54" ht="12.75">
      <c r="A155" s="32" t="s">
        <v>220</v>
      </c>
      <c r="B155" s="47" t="s">
        <v>285</v>
      </c>
      <c r="C155" s="112" t="s">
        <v>286</v>
      </c>
      <c r="D155" s="113" t="s">
        <v>84</v>
      </c>
      <c r="E155" s="32"/>
      <c r="F155" s="48"/>
      <c r="G155" s="32"/>
      <c r="H155" s="48"/>
      <c r="I155" s="32"/>
      <c r="J155" s="48"/>
      <c r="K155" s="32"/>
      <c r="L155" s="48"/>
      <c r="M155" s="32"/>
      <c r="N155" s="48"/>
      <c r="O155" s="47">
        <v>42</v>
      </c>
      <c r="P155" s="50">
        <v>34483</v>
      </c>
      <c r="Q155" s="36"/>
      <c r="R155" s="48"/>
      <c r="S155" s="32"/>
      <c r="T155" s="48"/>
      <c r="U155" s="32"/>
      <c r="V155" s="48"/>
      <c r="W155" s="32"/>
      <c r="X155" s="48"/>
      <c r="Y155" s="32"/>
      <c r="Z155" s="48"/>
      <c r="AA155" s="32"/>
      <c r="AB155" s="48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</row>
    <row r="156" spans="1:54" ht="12.75">
      <c r="A156" s="32" t="s">
        <v>220</v>
      </c>
      <c r="B156" s="47" t="s">
        <v>287</v>
      </c>
      <c r="C156" s="112" t="s">
        <v>288</v>
      </c>
      <c r="D156" s="113" t="s">
        <v>84</v>
      </c>
      <c r="E156" s="32"/>
      <c r="F156" s="48"/>
      <c r="G156" s="32"/>
      <c r="H156" s="48"/>
      <c r="I156" s="32"/>
      <c r="J156" s="48"/>
      <c r="K156" s="32"/>
      <c r="L156" s="48"/>
      <c r="M156" s="32"/>
      <c r="N156" s="48"/>
      <c r="O156" s="47">
        <v>68</v>
      </c>
      <c r="P156" s="50">
        <v>32168</v>
      </c>
      <c r="Q156" s="36"/>
      <c r="R156" s="48"/>
      <c r="S156" s="32"/>
      <c r="T156" s="48"/>
      <c r="U156" s="32"/>
      <c r="V156" s="48"/>
      <c r="W156" s="32"/>
      <c r="X156" s="48"/>
      <c r="Y156" s="32"/>
      <c r="Z156" s="48"/>
      <c r="AA156" s="32"/>
      <c r="AB156" s="48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</row>
    <row r="157" spans="1:54" ht="12.75">
      <c r="A157" s="32" t="s">
        <v>220</v>
      </c>
      <c r="B157" s="47" t="s">
        <v>289</v>
      </c>
      <c r="C157" s="112" t="s">
        <v>290</v>
      </c>
      <c r="D157" s="114" t="s">
        <v>84</v>
      </c>
      <c r="E157" s="32"/>
      <c r="F157" s="50"/>
      <c r="G157" s="32"/>
      <c r="H157" s="50"/>
      <c r="I157" s="32"/>
      <c r="J157" s="50"/>
      <c r="K157" s="32"/>
      <c r="L157" s="50"/>
      <c r="M157" s="32"/>
      <c r="N157" s="50"/>
      <c r="O157" s="47">
        <v>288</v>
      </c>
      <c r="P157" s="50">
        <v>36706</v>
      </c>
      <c r="Q157" s="36"/>
      <c r="R157" s="48"/>
      <c r="S157" s="32"/>
      <c r="T157" s="48"/>
      <c r="U157" s="32"/>
      <c r="V157" s="48"/>
      <c r="W157" s="32"/>
      <c r="X157" s="48"/>
      <c r="Y157" s="32"/>
      <c r="Z157" s="48"/>
      <c r="AA157" s="32"/>
      <c r="AB157" s="48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</row>
    <row r="158" spans="1:54" ht="12.75">
      <c r="A158" s="32" t="s">
        <v>220</v>
      </c>
      <c r="B158" s="47" t="s">
        <v>291</v>
      </c>
      <c r="C158" s="112" t="s">
        <v>292</v>
      </c>
      <c r="D158" s="113" t="s">
        <v>84</v>
      </c>
      <c r="E158" s="32"/>
      <c r="F158" s="48"/>
      <c r="G158" s="32"/>
      <c r="H158" s="48"/>
      <c r="I158" s="32"/>
      <c r="J158" s="48"/>
      <c r="K158" s="32"/>
      <c r="L158" s="48"/>
      <c r="M158" s="32"/>
      <c r="N158" s="48"/>
      <c r="O158" s="47">
        <v>132</v>
      </c>
      <c r="P158" s="50">
        <v>45369</v>
      </c>
      <c r="Q158" s="36"/>
      <c r="R158" s="48"/>
      <c r="S158" s="32"/>
      <c r="T158" s="48"/>
      <c r="U158" s="32"/>
      <c r="V158" s="48"/>
      <c r="W158" s="32"/>
      <c r="X158" s="48"/>
      <c r="Y158" s="32"/>
      <c r="Z158" s="48"/>
      <c r="AA158" s="32"/>
      <c r="AB158" s="48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</row>
    <row r="159" spans="1:54" ht="12.75">
      <c r="A159" s="32" t="s">
        <v>220</v>
      </c>
      <c r="B159" s="47" t="s">
        <v>293</v>
      </c>
      <c r="C159" s="112" t="s">
        <v>294</v>
      </c>
      <c r="D159" s="113" t="s">
        <v>84</v>
      </c>
      <c r="E159" s="32"/>
      <c r="F159" s="48"/>
      <c r="G159" s="32"/>
      <c r="H159" s="48"/>
      <c r="I159" s="32"/>
      <c r="J159" s="48"/>
      <c r="K159" s="32"/>
      <c r="L159" s="48"/>
      <c r="M159" s="32"/>
      <c r="N159" s="48"/>
      <c r="O159" s="47">
        <v>190</v>
      </c>
      <c r="P159" s="50">
        <v>36943</v>
      </c>
      <c r="Q159" s="36"/>
      <c r="R159" s="48"/>
      <c r="S159" s="32"/>
      <c r="T159" s="48"/>
      <c r="U159" s="32"/>
      <c r="V159" s="48"/>
      <c r="W159" s="32"/>
      <c r="X159" s="48"/>
      <c r="Y159" s="32"/>
      <c r="Z159" s="48"/>
      <c r="AA159" s="32"/>
      <c r="AB159" s="48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</row>
    <row r="160" spans="1:54" ht="12.75">
      <c r="A160" s="32"/>
      <c r="B160" s="47"/>
      <c r="C160" s="47"/>
      <c r="D160" s="48"/>
      <c r="E160" s="32"/>
      <c r="F160" s="48"/>
      <c r="G160" s="32"/>
      <c r="H160" s="48"/>
      <c r="I160" s="32"/>
      <c r="J160" s="48"/>
      <c r="K160" s="32"/>
      <c r="L160" s="48"/>
      <c r="M160" s="32"/>
      <c r="N160" s="48"/>
      <c r="O160" s="32">
        <f>SUM(O145:O159)</f>
        <v>2709</v>
      </c>
      <c r="P160" s="53">
        <f>((O145*P145)+(O146*P146)+(O147*P147)+(O148*P148)+(O149*P149)+(O150*P150)+(O151*P151)+(O152*P152)+(O152*P152)+(O153*P153)+(O154*P154)+(O155*P155)+(O156*P156)+(O157*P157)+(O158*P158)+(O159*P159))/O160</f>
        <v>38146.66703580657</v>
      </c>
      <c r="Q160" s="36"/>
      <c r="R160" s="48"/>
      <c r="S160" s="32"/>
      <c r="T160" s="48"/>
      <c r="U160" s="32"/>
      <c r="V160" s="48"/>
      <c r="W160" s="32"/>
      <c r="X160" s="48"/>
      <c r="Y160" s="32"/>
      <c r="Z160" s="48"/>
      <c r="AA160" s="32"/>
      <c r="AB160" s="48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</row>
    <row r="161" spans="1:54" ht="12.75">
      <c r="A161" s="32"/>
      <c r="B161" s="47"/>
      <c r="C161" s="47"/>
      <c r="D161" s="48"/>
      <c r="E161" s="32"/>
      <c r="F161" s="48"/>
      <c r="G161" s="32"/>
      <c r="H161" s="48"/>
      <c r="I161" s="32"/>
      <c r="J161" s="48"/>
      <c r="K161" s="32"/>
      <c r="L161" s="48"/>
      <c r="M161" s="32"/>
      <c r="N161" s="48"/>
      <c r="O161" s="32">
        <f>O160+O143</f>
        <v>4680</v>
      </c>
      <c r="P161" s="53">
        <f>((O143*P143)+(O160*P160))/O161</f>
        <v>37791.55961538461</v>
      </c>
      <c r="Q161" s="36"/>
      <c r="R161" s="48"/>
      <c r="S161" s="32"/>
      <c r="T161" s="48"/>
      <c r="U161" s="32"/>
      <c r="V161" s="48"/>
      <c r="W161" s="32"/>
      <c r="X161" s="48"/>
      <c r="Y161" s="32"/>
      <c r="Z161" s="48"/>
      <c r="AA161" s="32"/>
      <c r="AB161" s="48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</row>
    <row r="162" spans="1:54" ht="12.75">
      <c r="A162" s="32"/>
      <c r="B162" s="47"/>
      <c r="C162" s="47"/>
      <c r="D162" s="48"/>
      <c r="E162" s="32"/>
      <c r="F162" s="48"/>
      <c r="G162" s="32"/>
      <c r="H162" s="48"/>
      <c r="I162" s="32"/>
      <c r="J162" s="48"/>
      <c r="K162" s="32"/>
      <c r="L162" s="48"/>
      <c r="M162" s="32"/>
      <c r="N162" s="48"/>
      <c r="O162" s="47"/>
      <c r="P162" s="50"/>
      <c r="Q162" s="36"/>
      <c r="R162" s="48"/>
      <c r="S162" s="32"/>
      <c r="T162" s="48"/>
      <c r="U162" s="32"/>
      <c r="V162" s="48"/>
      <c r="W162" s="32"/>
      <c r="X162" s="48"/>
      <c r="Y162" s="32"/>
      <c r="Z162" s="48"/>
      <c r="AA162" s="32"/>
      <c r="AB162" s="48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</row>
    <row r="163" spans="1:54" ht="12.75">
      <c r="A163" s="32" t="s">
        <v>295</v>
      </c>
      <c r="B163" s="47" t="s">
        <v>296</v>
      </c>
      <c r="C163" s="112" t="s">
        <v>297</v>
      </c>
      <c r="D163" s="113" t="s">
        <v>45</v>
      </c>
      <c r="E163" s="55">
        <v>617</v>
      </c>
      <c r="F163" s="34">
        <v>68494</v>
      </c>
      <c r="G163" s="32">
        <v>504</v>
      </c>
      <c r="H163" s="34">
        <v>48736</v>
      </c>
      <c r="I163" s="32">
        <v>284</v>
      </c>
      <c r="J163" s="34">
        <v>41677</v>
      </c>
      <c r="K163" s="55">
        <v>144</v>
      </c>
      <c r="L163" s="34">
        <v>39345</v>
      </c>
      <c r="M163" s="32"/>
      <c r="N163" s="34"/>
      <c r="O163" s="32"/>
      <c r="P163" s="34"/>
      <c r="Q163" s="36">
        <v>0</v>
      </c>
      <c r="R163" s="34"/>
      <c r="S163" s="32"/>
      <c r="T163" s="34"/>
      <c r="U163" s="32"/>
      <c r="V163" s="59"/>
      <c r="W163" s="32"/>
      <c r="X163" s="59"/>
      <c r="Y163" s="32"/>
      <c r="Z163" s="34"/>
      <c r="AA163" s="32"/>
      <c r="AB163" s="34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</row>
    <row r="164" spans="1:54" ht="12.75">
      <c r="A164" s="32"/>
      <c r="B164" s="47"/>
      <c r="C164" s="47"/>
      <c r="D164" s="48"/>
      <c r="E164" s="49"/>
      <c r="F164" s="48"/>
      <c r="G164" s="47"/>
      <c r="H164" s="48"/>
      <c r="I164" s="47"/>
      <c r="J164" s="48"/>
      <c r="K164" s="49"/>
      <c r="L164" s="48"/>
      <c r="M164" s="47"/>
      <c r="N164" s="48"/>
      <c r="O164" s="47"/>
      <c r="P164" s="48"/>
      <c r="Q164" s="51"/>
      <c r="R164" s="48"/>
      <c r="S164" s="47"/>
      <c r="T164" s="48"/>
      <c r="U164" s="47"/>
      <c r="V164" s="60"/>
      <c r="W164" s="47"/>
      <c r="X164" s="59"/>
      <c r="Y164" s="47"/>
      <c r="Z164" s="48"/>
      <c r="AA164" s="47"/>
      <c r="AB164" s="48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</row>
    <row r="165" spans="1:54" ht="12.75">
      <c r="A165" s="32" t="s">
        <v>295</v>
      </c>
      <c r="B165" s="47" t="s">
        <v>298</v>
      </c>
      <c r="C165" s="112" t="s">
        <v>299</v>
      </c>
      <c r="D165" s="113" t="s">
        <v>51</v>
      </c>
      <c r="E165" s="49">
        <v>264</v>
      </c>
      <c r="F165" s="48">
        <v>78347</v>
      </c>
      <c r="G165" s="47">
        <v>232</v>
      </c>
      <c r="H165" s="48">
        <v>58001</v>
      </c>
      <c r="I165" s="47">
        <v>164</v>
      </c>
      <c r="J165" s="48">
        <v>50976</v>
      </c>
      <c r="K165" s="49">
        <v>16</v>
      </c>
      <c r="L165" s="48">
        <v>26253</v>
      </c>
      <c r="M165" s="47"/>
      <c r="N165" s="48"/>
      <c r="O165" s="47"/>
      <c r="P165" s="48"/>
      <c r="Q165" s="51">
        <v>0</v>
      </c>
      <c r="R165" s="48"/>
      <c r="S165" s="47"/>
      <c r="T165" s="48"/>
      <c r="U165" s="47"/>
      <c r="V165" s="60"/>
      <c r="W165" s="47"/>
      <c r="X165" s="59"/>
      <c r="Y165" s="47"/>
      <c r="Z165" s="48"/>
      <c r="AA165" s="47"/>
      <c r="AB165" s="48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</row>
    <row r="166" spans="1:54" ht="12.75">
      <c r="A166" s="32" t="s">
        <v>295</v>
      </c>
      <c r="B166" s="47" t="s">
        <v>300</v>
      </c>
      <c r="C166" s="112" t="s">
        <v>301</v>
      </c>
      <c r="D166" s="113" t="s">
        <v>51</v>
      </c>
      <c r="E166" s="49">
        <v>263</v>
      </c>
      <c r="F166" s="48">
        <v>71990</v>
      </c>
      <c r="G166" s="47">
        <v>258</v>
      </c>
      <c r="H166" s="48">
        <v>51321</v>
      </c>
      <c r="I166" s="47">
        <v>218</v>
      </c>
      <c r="J166" s="48">
        <v>43658</v>
      </c>
      <c r="K166" s="49">
        <v>62</v>
      </c>
      <c r="L166" s="48">
        <v>35915</v>
      </c>
      <c r="M166" s="47"/>
      <c r="N166" s="48"/>
      <c r="O166" s="47"/>
      <c r="P166" s="48"/>
      <c r="Q166" s="51">
        <v>0</v>
      </c>
      <c r="R166" s="48"/>
      <c r="S166" s="47"/>
      <c r="T166" s="48"/>
      <c r="U166" s="47"/>
      <c r="V166" s="60"/>
      <c r="W166" s="47"/>
      <c r="X166" s="60"/>
      <c r="Y166" s="47"/>
      <c r="Z166" s="48"/>
      <c r="AA166" s="47"/>
      <c r="AB166" s="48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</row>
    <row r="167" spans="1:54" ht="12.75">
      <c r="A167" s="32"/>
      <c r="B167" s="47"/>
      <c r="C167" s="47"/>
      <c r="D167" s="48"/>
      <c r="E167" s="32">
        <f>SUM(E165:E166)</f>
        <v>527</v>
      </c>
      <c r="F167" s="53">
        <f>((E165*F165)+(E166*F166))/E167</f>
        <v>75174.53130929792</v>
      </c>
      <c r="G167" s="32">
        <f>SUM(G165:G166)</f>
        <v>490</v>
      </c>
      <c r="H167" s="53">
        <f>((G165*H165)+(G166*H166))/G167</f>
        <v>54483.77551020408</v>
      </c>
      <c r="I167" s="32">
        <f>SUM(I165:I166)</f>
        <v>382</v>
      </c>
      <c r="J167" s="53">
        <f>((I165*J165)+(I166*J166))/I167</f>
        <v>46799.759162303664</v>
      </c>
      <c r="K167" s="32">
        <f>SUM(K165:K166)</f>
        <v>78</v>
      </c>
      <c r="L167" s="53">
        <f>((K165*L165)+(K166*L166))/K167</f>
        <v>33933.05128205128</v>
      </c>
      <c r="M167" s="32">
        <f>SUM(M165:M166)</f>
        <v>0</v>
      </c>
      <c r="N167" s="53">
        <v>0</v>
      </c>
      <c r="O167" s="52"/>
      <c r="P167" s="34"/>
      <c r="Q167" s="32"/>
      <c r="R167" s="53"/>
      <c r="S167" s="32"/>
      <c r="T167" s="53"/>
      <c r="U167" s="32"/>
      <c r="V167" s="53"/>
      <c r="W167" s="32"/>
      <c r="X167" s="53"/>
      <c r="Y167" s="32"/>
      <c r="Z167" s="53"/>
      <c r="AA167" s="32"/>
      <c r="AB167" s="53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</row>
    <row r="168" spans="1:54" ht="12.75">
      <c r="A168" s="32"/>
      <c r="B168" s="47"/>
      <c r="C168" s="47"/>
      <c r="D168" s="48"/>
      <c r="E168" s="49"/>
      <c r="F168" s="48"/>
      <c r="G168" s="47"/>
      <c r="H168" s="48"/>
      <c r="I168" s="47"/>
      <c r="J168" s="48"/>
      <c r="K168" s="49"/>
      <c r="L168" s="48"/>
      <c r="M168" s="47"/>
      <c r="N168" s="48"/>
      <c r="O168" s="47"/>
      <c r="P168" s="48"/>
      <c r="Q168" s="51"/>
      <c r="R168" s="48"/>
      <c r="S168" s="47"/>
      <c r="T168" s="48"/>
      <c r="U168" s="47"/>
      <c r="V168" s="60"/>
      <c r="W168" s="47"/>
      <c r="X168" s="60"/>
      <c r="Y168" s="47"/>
      <c r="Z168" s="48"/>
      <c r="AA168" s="47"/>
      <c r="AB168" s="48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</row>
    <row r="169" spans="1:54" ht="12.75">
      <c r="A169" s="32" t="s">
        <v>295</v>
      </c>
      <c r="B169" s="47" t="s">
        <v>302</v>
      </c>
      <c r="C169" s="112" t="s">
        <v>303</v>
      </c>
      <c r="D169" s="113" t="s">
        <v>54</v>
      </c>
      <c r="E169" s="32">
        <v>118</v>
      </c>
      <c r="F169" s="34">
        <v>55001</v>
      </c>
      <c r="G169" s="32">
        <v>147</v>
      </c>
      <c r="H169" s="34">
        <v>45319</v>
      </c>
      <c r="I169" s="32">
        <v>198</v>
      </c>
      <c r="J169" s="34">
        <v>36912</v>
      </c>
      <c r="K169" s="55">
        <v>52</v>
      </c>
      <c r="L169" s="34">
        <v>29971</v>
      </c>
      <c r="M169" s="32"/>
      <c r="N169" s="34"/>
      <c r="O169" s="32"/>
      <c r="P169" s="34"/>
      <c r="Q169" s="36">
        <v>0</v>
      </c>
      <c r="R169" s="34"/>
      <c r="S169" s="32"/>
      <c r="T169" s="34"/>
      <c r="U169" s="32"/>
      <c r="V169" s="59"/>
      <c r="W169" s="32"/>
      <c r="X169" s="59"/>
      <c r="Y169" s="32"/>
      <c r="Z169" s="34"/>
      <c r="AA169" s="32"/>
      <c r="AB169" s="34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</row>
    <row r="170" spans="1:54" ht="12.75">
      <c r="A170" s="32"/>
      <c r="B170" s="47"/>
      <c r="C170" s="47"/>
      <c r="D170" s="48"/>
      <c r="E170" s="47"/>
      <c r="F170" s="48"/>
      <c r="G170" s="47"/>
      <c r="H170" s="48"/>
      <c r="I170" s="47"/>
      <c r="J170" s="48"/>
      <c r="K170" s="49"/>
      <c r="L170" s="48"/>
      <c r="M170" s="47"/>
      <c r="N170" s="48"/>
      <c r="O170" s="47"/>
      <c r="P170" s="48"/>
      <c r="Q170" s="51"/>
      <c r="R170" s="48"/>
      <c r="S170" s="47"/>
      <c r="T170" s="48"/>
      <c r="U170" s="47"/>
      <c r="V170" s="60"/>
      <c r="W170" s="47"/>
      <c r="X170" s="60"/>
      <c r="Y170" s="47"/>
      <c r="Z170" s="48"/>
      <c r="AA170" s="47"/>
      <c r="AB170" s="48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</row>
    <row r="171" spans="1:54" ht="12.75">
      <c r="A171" s="32" t="s">
        <v>295</v>
      </c>
      <c r="B171" s="47" t="s">
        <v>304</v>
      </c>
      <c r="C171" s="112" t="s">
        <v>305</v>
      </c>
      <c r="D171" s="113" t="s">
        <v>63</v>
      </c>
      <c r="E171" s="47">
        <v>57</v>
      </c>
      <c r="F171" s="48">
        <v>49967</v>
      </c>
      <c r="G171" s="47">
        <v>46</v>
      </c>
      <c r="H171" s="48">
        <v>43706</v>
      </c>
      <c r="I171" s="47">
        <v>62</v>
      </c>
      <c r="J171" s="48">
        <v>37909</v>
      </c>
      <c r="K171" s="49">
        <v>5</v>
      </c>
      <c r="L171" s="48">
        <v>33728</v>
      </c>
      <c r="M171" s="47"/>
      <c r="N171" s="48"/>
      <c r="O171" s="47"/>
      <c r="P171" s="48"/>
      <c r="Q171" s="51">
        <v>0</v>
      </c>
      <c r="R171" s="48"/>
      <c r="S171" s="47"/>
      <c r="T171" s="48"/>
      <c r="U171" s="47"/>
      <c r="V171" s="60"/>
      <c r="W171" s="47"/>
      <c r="X171" s="60"/>
      <c r="Y171" s="47"/>
      <c r="Z171" s="48"/>
      <c r="AA171" s="47"/>
      <c r="AB171" s="48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</row>
    <row r="172" spans="1:54" ht="12.75">
      <c r="A172" s="32" t="s">
        <v>295</v>
      </c>
      <c r="B172" s="47" t="s">
        <v>306</v>
      </c>
      <c r="C172" s="112" t="s">
        <v>307</v>
      </c>
      <c r="D172" s="113" t="s">
        <v>63</v>
      </c>
      <c r="E172" s="47">
        <v>102</v>
      </c>
      <c r="F172" s="48">
        <v>51402</v>
      </c>
      <c r="G172" s="47">
        <v>97</v>
      </c>
      <c r="H172" s="48">
        <v>43250</v>
      </c>
      <c r="I172" s="47">
        <v>131</v>
      </c>
      <c r="J172" s="48">
        <v>38042</v>
      </c>
      <c r="K172" s="49">
        <v>28</v>
      </c>
      <c r="L172" s="48">
        <v>30100</v>
      </c>
      <c r="M172" s="47"/>
      <c r="N172" s="48"/>
      <c r="O172" s="47"/>
      <c r="P172" s="48"/>
      <c r="Q172" s="51">
        <v>0</v>
      </c>
      <c r="R172" s="48"/>
      <c r="S172" s="47"/>
      <c r="T172" s="48"/>
      <c r="U172" s="47"/>
      <c r="V172" s="48"/>
      <c r="W172" s="47"/>
      <c r="X172" s="60"/>
      <c r="Y172" s="47"/>
      <c r="Z172" s="48"/>
      <c r="AA172" s="47"/>
      <c r="AB172" s="48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</row>
    <row r="173" spans="1:54" ht="12.75">
      <c r="A173" s="32" t="s">
        <v>295</v>
      </c>
      <c r="B173" s="47" t="s">
        <v>308</v>
      </c>
      <c r="C173" s="112" t="s">
        <v>309</v>
      </c>
      <c r="D173" s="113" t="s">
        <v>63</v>
      </c>
      <c r="E173" s="47">
        <v>91</v>
      </c>
      <c r="F173" s="48">
        <v>50834</v>
      </c>
      <c r="G173" s="47">
        <v>57</v>
      </c>
      <c r="H173" s="48">
        <v>42596</v>
      </c>
      <c r="I173" s="47">
        <v>93</v>
      </c>
      <c r="J173" s="48">
        <v>39665</v>
      </c>
      <c r="K173" s="49">
        <v>10</v>
      </c>
      <c r="L173" s="48">
        <v>28339</v>
      </c>
      <c r="M173" s="47"/>
      <c r="N173" s="48"/>
      <c r="O173" s="47"/>
      <c r="P173" s="48"/>
      <c r="Q173" s="51">
        <v>0</v>
      </c>
      <c r="R173" s="48"/>
      <c r="S173" s="47"/>
      <c r="T173" s="48"/>
      <c r="U173" s="47"/>
      <c r="V173" s="48"/>
      <c r="W173" s="47"/>
      <c r="X173" s="60"/>
      <c r="Y173" s="47"/>
      <c r="Z173" s="48"/>
      <c r="AA173" s="47"/>
      <c r="AB173" s="48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</row>
    <row r="174" spans="1:54" ht="12.75">
      <c r="A174" s="32"/>
      <c r="B174" s="47"/>
      <c r="C174" s="47"/>
      <c r="D174" s="48"/>
      <c r="E174" s="32">
        <f>SUM(E171:E173)</f>
        <v>250</v>
      </c>
      <c r="F174" s="34">
        <f>((E171*F171)+(E172*F172)+(E173*F173))/E174</f>
        <v>50868.068</v>
      </c>
      <c r="G174" s="32">
        <f>SUM(G171:G173)</f>
        <v>200</v>
      </c>
      <c r="H174" s="34">
        <f>((G171*H171)+(G172*H172)+(G173*H173))/G174</f>
        <v>43168.49</v>
      </c>
      <c r="I174" s="32">
        <f>SUM(I171:I173)</f>
        <v>286</v>
      </c>
      <c r="J174" s="34">
        <f>((I171*J171)+(I172*J172)+(I173*J173))/I174</f>
        <v>38540.92657342657</v>
      </c>
      <c r="K174" s="32">
        <f>SUM(K171:K173)</f>
        <v>43</v>
      </c>
      <c r="L174" s="34">
        <f>((K171*L171)+(K172*L172)+(K173*L173))/K174</f>
        <v>30112.325581395347</v>
      </c>
      <c r="M174" s="32">
        <f>SUM(M171:M173)</f>
        <v>0</v>
      </c>
      <c r="N174" s="34">
        <v>0</v>
      </c>
      <c r="O174" s="32">
        <f>SUM(O171:O173)</f>
        <v>0</v>
      </c>
      <c r="P174" s="34">
        <v>0</v>
      </c>
      <c r="Q174" s="32"/>
      <c r="R174" s="34"/>
      <c r="S174" s="32"/>
      <c r="T174" s="34"/>
      <c r="U174" s="32"/>
      <c r="V174" s="34"/>
      <c r="W174" s="32"/>
      <c r="X174" s="34"/>
      <c r="Y174" s="32"/>
      <c r="Z174" s="34"/>
      <c r="AA174" s="32"/>
      <c r="AB174" s="34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</row>
    <row r="175" spans="1:54" ht="12.75">
      <c r="A175" s="32"/>
      <c r="B175" s="47"/>
      <c r="C175" s="47"/>
      <c r="D175" s="48"/>
      <c r="E175" s="47"/>
      <c r="F175" s="48"/>
      <c r="G175" s="47"/>
      <c r="H175" s="48"/>
      <c r="I175" s="47"/>
      <c r="J175" s="48"/>
      <c r="K175" s="49"/>
      <c r="L175" s="48"/>
      <c r="M175" s="47"/>
      <c r="N175" s="48"/>
      <c r="O175" s="47"/>
      <c r="P175" s="48"/>
      <c r="Q175" s="51"/>
      <c r="R175" s="48"/>
      <c r="S175" s="47"/>
      <c r="T175" s="48"/>
      <c r="U175" s="47"/>
      <c r="V175" s="48"/>
      <c r="W175" s="47"/>
      <c r="X175" s="60"/>
      <c r="Y175" s="47"/>
      <c r="Z175" s="48"/>
      <c r="AA175" s="47"/>
      <c r="AB175" s="48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</row>
    <row r="176" spans="1:54" ht="12.75">
      <c r="A176" s="32" t="s">
        <v>295</v>
      </c>
      <c r="B176" s="47" t="s">
        <v>310</v>
      </c>
      <c r="C176" s="112" t="s">
        <v>311</v>
      </c>
      <c r="D176" s="113" t="s">
        <v>72</v>
      </c>
      <c r="E176" s="47">
        <v>36</v>
      </c>
      <c r="F176" s="48">
        <v>52230</v>
      </c>
      <c r="G176" s="47">
        <v>25</v>
      </c>
      <c r="H176" s="48">
        <v>44033</v>
      </c>
      <c r="I176" s="47">
        <v>67</v>
      </c>
      <c r="J176" s="48">
        <v>39149</v>
      </c>
      <c r="K176" s="49">
        <v>5</v>
      </c>
      <c r="L176" s="48">
        <v>30500</v>
      </c>
      <c r="M176" s="47"/>
      <c r="N176" s="48"/>
      <c r="O176" s="47"/>
      <c r="P176" s="48"/>
      <c r="Q176" s="51">
        <v>0</v>
      </c>
      <c r="R176" s="48"/>
      <c r="S176" s="47"/>
      <c r="T176" s="48"/>
      <c r="U176" s="47"/>
      <c r="V176" s="48"/>
      <c r="W176" s="47"/>
      <c r="X176" s="48"/>
      <c r="Y176" s="47"/>
      <c r="Z176" s="48"/>
      <c r="AA176" s="47"/>
      <c r="AB176" s="48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</row>
    <row r="177" spans="1:54" ht="12.75">
      <c r="A177" s="32" t="s">
        <v>295</v>
      </c>
      <c r="B177" s="47" t="s">
        <v>312</v>
      </c>
      <c r="C177" s="112" t="s">
        <v>313</v>
      </c>
      <c r="D177" s="113" t="s">
        <v>72</v>
      </c>
      <c r="E177" s="49">
        <v>33</v>
      </c>
      <c r="F177" s="48">
        <v>56058</v>
      </c>
      <c r="G177" s="47">
        <v>49</v>
      </c>
      <c r="H177" s="48">
        <v>43900</v>
      </c>
      <c r="I177" s="47">
        <v>68</v>
      </c>
      <c r="J177" s="48">
        <v>37699</v>
      </c>
      <c r="K177" s="49">
        <v>11</v>
      </c>
      <c r="L177" s="48">
        <v>30637</v>
      </c>
      <c r="M177" s="47"/>
      <c r="N177" s="48"/>
      <c r="O177" s="47"/>
      <c r="P177" s="48"/>
      <c r="Q177" s="51">
        <v>0</v>
      </c>
      <c r="R177" s="48"/>
      <c r="S177" s="47"/>
      <c r="T177" s="48"/>
      <c r="U177" s="47"/>
      <c r="V177" s="48"/>
      <c r="W177" s="47"/>
      <c r="X177" s="48"/>
      <c r="Y177" s="47"/>
      <c r="Z177" s="48"/>
      <c r="AA177" s="47"/>
      <c r="AB177" s="48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</row>
    <row r="178" spans="1:54" ht="12.75">
      <c r="A178" s="32" t="s">
        <v>295</v>
      </c>
      <c r="B178" s="47" t="s">
        <v>314</v>
      </c>
      <c r="C178" s="112" t="s">
        <v>315</v>
      </c>
      <c r="D178" s="113" t="s">
        <v>72</v>
      </c>
      <c r="E178" s="47">
        <v>63</v>
      </c>
      <c r="F178" s="48">
        <v>50384</v>
      </c>
      <c r="G178" s="47">
        <v>46</v>
      </c>
      <c r="H178" s="48">
        <v>43201</v>
      </c>
      <c r="I178" s="47">
        <v>57</v>
      </c>
      <c r="J178" s="48">
        <v>38504</v>
      </c>
      <c r="K178" s="49">
        <v>5</v>
      </c>
      <c r="L178" s="48">
        <v>31009</v>
      </c>
      <c r="M178" s="47"/>
      <c r="N178" s="48"/>
      <c r="O178" s="47"/>
      <c r="P178" s="48"/>
      <c r="Q178" s="51">
        <v>0</v>
      </c>
      <c r="R178" s="48"/>
      <c r="S178" s="47"/>
      <c r="T178" s="48"/>
      <c r="U178" s="47"/>
      <c r="V178" s="48"/>
      <c r="W178" s="47"/>
      <c r="X178" s="48"/>
      <c r="Y178" s="47"/>
      <c r="Z178" s="48"/>
      <c r="AA178" s="47"/>
      <c r="AB178" s="48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</row>
    <row r="179" spans="1:54" ht="12.75">
      <c r="A179" s="32" t="s">
        <v>295</v>
      </c>
      <c r="B179" s="47" t="s">
        <v>316</v>
      </c>
      <c r="C179" s="112" t="s">
        <v>317</v>
      </c>
      <c r="D179" s="113" t="s">
        <v>72</v>
      </c>
      <c r="E179" s="49">
        <v>14</v>
      </c>
      <c r="F179" s="48">
        <v>51721</v>
      </c>
      <c r="G179" s="47">
        <v>25</v>
      </c>
      <c r="H179" s="48">
        <v>45046</v>
      </c>
      <c r="I179" s="47">
        <v>41</v>
      </c>
      <c r="J179" s="48">
        <v>36731</v>
      </c>
      <c r="K179" s="49">
        <v>11</v>
      </c>
      <c r="L179" s="48">
        <v>30564</v>
      </c>
      <c r="M179" s="47"/>
      <c r="N179" s="48"/>
      <c r="O179" s="47"/>
      <c r="P179" s="48"/>
      <c r="Q179" s="51">
        <v>0</v>
      </c>
      <c r="R179" s="48"/>
      <c r="S179" s="47"/>
      <c r="T179" s="48"/>
      <c r="U179" s="47"/>
      <c r="V179" s="48"/>
      <c r="W179" s="47"/>
      <c r="X179" s="48"/>
      <c r="Y179" s="47"/>
      <c r="Z179" s="48"/>
      <c r="AA179" s="47"/>
      <c r="AB179" s="48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</row>
    <row r="180" spans="1:54" ht="12.75">
      <c r="A180" s="32" t="s">
        <v>295</v>
      </c>
      <c r="B180" s="47" t="s">
        <v>318</v>
      </c>
      <c r="C180" s="112" t="s">
        <v>319</v>
      </c>
      <c r="D180" s="113" t="s">
        <v>72</v>
      </c>
      <c r="E180" s="47">
        <v>32</v>
      </c>
      <c r="F180" s="48">
        <v>48153</v>
      </c>
      <c r="G180" s="47">
        <v>22</v>
      </c>
      <c r="H180" s="48">
        <v>43365</v>
      </c>
      <c r="I180" s="47">
        <v>40</v>
      </c>
      <c r="J180" s="48">
        <v>34420</v>
      </c>
      <c r="K180" s="49">
        <v>5</v>
      </c>
      <c r="L180" s="48">
        <v>34955</v>
      </c>
      <c r="M180" s="47"/>
      <c r="N180" s="48"/>
      <c r="O180" s="47"/>
      <c r="P180" s="48"/>
      <c r="Q180" s="51">
        <v>0</v>
      </c>
      <c r="R180" s="48"/>
      <c r="S180" s="47"/>
      <c r="T180" s="48"/>
      <c r="U180" s="47"/>
      <c r="V180" s="48"/>
      <c r="W180" s="47"/>
      <c r="X180" s="48"/>
      <c r="Y180" s="47"/>
      <c r="Z180" s="48"/>
      <c r="AA180" s="47"/>
      <c r="AB180" s="48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</row>
    <row r="181" spans="1:54" ht="12.75">
      <c r="A181" s="32" t="s">
        <v>295</v>
      </c>
      <c r="B181" s="47" t="s">
        <v>320</v>
      </c>
      <c r="C181" s="112" t="s">
        <v>321</v>
      </c>
      <c r="D181" s="113" t="s">
        <v>72</v>
      </c>
      <c r="E181" s="47">
        <v>70</v>
      </c>
      <c r="F181" s="48">
        <v>57701</v>
      </c>
      <c r="G181" s="47">
        <v>119</v>
      </c>
      <c r="H181" s="48">
        <v>47411</v>
      </c>
      <c r="I181" s="47">
        <v>86</v>
      </c>
      <c r="J181" s="48">
        <v>39672</v>
      </c>
      <c r="K181" s="49">
        <v>18</v>
      </c>
      <c r="L181" s="48">
        <v>30273</v>
      </c>
      <c r="M181" s="47"/>
      <c r="N181" s="48"/>
      <c r="O181" s="47"/>
      <c r="P181" s="48"/>
      <c r="Q181" s="51">
        <v>0</v>
      </c>
      <c r="R181" s="48"/>
      <c r="S181" s="47"/>
      <c r="T181" s="48"/>
      <c r="U181" s="47"/>
      <c r="V181" s="48"/>
      <c r="W181" s="47"/>
      <c r="X181" s="48"/>
      <c r="Y181" s="47"/>
      <c r="Z181" s="48"/>
      <c r="AA181" s="47"/>
      <c r="AB181" s="48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</row>
    <row r="182" spans="1:54" ht="12.75">
      <c r="A182" s="32" t="s">
        <v>295</v>
      </c>
      <c r="B182" s="47" t="s">
        <v>322</v>
      </c>
      <c r="C182" s="112" t="s">
        <v>323</v>
      </c>
      <c r="D182" s="113" t="s">
        <v>72</v>
      </c>
      <c r="E182" s="47">
        <v>40</v>
      </c>
      <c r="F182" s="48">
        <v>48551</v>
      </c>
      <c r="G182" s="47">
        <v>28</v>
      </c>
      <c r="H182" s="48">
        <v>42396</v>
      </c>
      <c r="I182" s="47">
        <v>49</v>
      </c>
      <c r="J182" s="48">
        <v>38256</v>
      </c>
      <c r="K182" s="49">
        <v>2</v>
      </c>
      <c r="L182" s="48">
        <v>31370</v>
      </c>
      <c r="M182" s="47"/>
      <c r="N182" s="48"/>
      <c r="O182" s="47"/>
      <c r="P182" s="48"/>
      <c r="Q182" s="51">
        <v>0</v>
      </c>
      <c r="R182" s="48"/>
      <c r="S182" s="47"/>
      <c r="T182" s="48"/>
      <c r="U182" s="47"/>
      <c r="V182" s="48"/>
      <c r="W182" s="47"/>
      <c r="X182" s="48"/>
      <c r="Y182" s="47"/>
      <c r="Z182" s="48"/>
      <c r="AA182" s="47"/>
      <c r="AB182" s="48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</row>
    <row r="183" spans="1:54" ht="12.75">
      <c r="A183" s="32"/>
      <c r="B183" s="47"/>
      <c r="C183" s="47"/>
      <c r="D183" s="48"/>
      <c r="E183" s="32">
        <f>SUM(E176:E182)</f>
        <v>288</v>
      </c>
      <c r="F183" s="34">
        <f>((E176*F176)+(E177*F177)+(E178*F178)+(E179*F179)+(E180*F180)+(E181*F181)+(E182*F182))/E183</f>
        <v>52605.854166666664</v>
      </c>
      <c r="G183" s="32">
        <f>SUM(G176:G182)</f>
        <v>314</v>
      </c>
      <c r="H183" s="34">
        <f>((G176*H176)+(G177*H177)+(G178*H178)+(G179*H179)+(G180*H180)+(G181*H181)+(G182*H182))/G183</f>
        <v>45058.43312101911</v>
      </c>
      <c r="I183" s="32">
        <f>SUM(I176:I182)</f>
        <v>408</v>
      </c>
      <c r="J183" s="34">
        <f>((I176*J176)+(I177*J177)+(I178*J178)+(I179*J179)+(I180*J180)+(I181*J181)+(I182*J182))/I183</f>
        <v>38113.60294117647</v>
      </c>
      <c r="K183" s="32">
        <f>SUM(K176:K182)</f>
        <v>57</v>
      </c>
      <c r="L183" s="34">
        <f>((K176*L176)+(K177*L177)+(K178*L178)+(K179*L179)+(K180*L180)+(K181*L181)+(K182*L182))/K183</f>
        <v>30933.070175438595</v>
      </c>
      <c r="M183" s="32"/>
      <c r="N183" s="34"/>
      <c r="O183" s="32"/>
      <c r="P183" s="34"/>
      <c r="Q183" s="32"/>
      <c r="R183" s="34"/>
      <c r="S183" s="32"/>
      <c r="T183" s="34"/>
      <c r="U183" s="32"/>
      <c r="V183" s="34"/>
      <c r="W183" s="32"/>
      <c r="X183" s="34"/>
      <c r="Y183" s="32"/>
      <c r="Z183" s="34"/>
      <c r="AA183" s="32"/>
      <c r="AB183" s="34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</row>
    <row r="184" spans="1:54" ht="12.75">
      <c r="A184" s="32"/>
      <c r="B184" s="47"/>
      <c r="C184" s="47"/>
      <c r="D184" s="48"/>
      <c r="E184" s="47"/>
      <c r="F184" s="48"/>
      <c r="G184" s="47"/>
      <c r="H184" s="48"/>
      <c r="I184" s="47"/>
      <c r="J184" s="48"/>
      <c r="K184" s="49"/>
      <c r="L184" s="48"/>
      <c r="M184" s="47"/>
      <c r="N184" s="48"/>
      <c r="O184" s="47"/>
      <c r="P184" s="48"/>
      <c r="Q184" s="51"/>
      <c r="R184" s="48"/>
      <c r="S184" s="47"/>
      <c r="T184" s="48"/>
      <c r="U184" s="47"/>
      <c r="V184" s="48"/>
      <c r="W184" s="47"/>
      <c r="X184" s="48"/>
      <c r="Y184" s="47"/>
      <c r="Z184" s="48"/>
      <c r="AA184" s="47"/>
      <c r="AB184" s="48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</row>
    <row r="185" spans="1:54" ht="12.75">
      <c r="A185" s="32" t="s">
        <v>295</v>
      </c>
      <c r="B185" s="47" t="s">
        <v>324</v>
      </c>
      <c r="C185" s="112" t="s">
        <v>325</v>
      </c>
      <c r="D185" s="113" t="s">
        <v>81</v>
      </c>
      <c r="E185" s="47">
        <v>38</v>
      </c>
      <c r="F185" s="48">
        <v>50803</v>
      </c>
      <c r="G185" s="47">
        <v>39</v>
      </c>
      <c r="H185" s="48">
        <v>42114</v>
      </c>
      <c r="I185" s="47">
        <v>111</v>
      </c>
      <c r="J185" s="48">
        <v>35046</v>
      </c>
      <c r="K185" s="49">
        <v>1</v>
      </c>
      <c r="L185" s="48">
        <v>32015</v>
      </c>
      <c r="M185" s="47"/>
      <c r="N185" s="48"/>
      <c r="O185" s="47"/>
      <c r="P185" s="48"/>
      <c r="Q185" s="51">
        <v>0</v>
      </c>
      <c r="R185" s="48"/>
      <c r="S185" s="47"/>
      <c r="T185" s="48"/>
      <c r="U185" s="47"/>
      <c r="V185" s="48"/>
      <c r="W185" s="47"/>
      <c r="X185" s="48"/>
      <c r="Y185" s="47"/>
      <c r="Z185" s="48"/>
      <c r="AA185" s="47"/>
      <c r="AB185" s="48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</row>
    <row r="186" spans="1:54" ht="12.75">
      <c r="A186" s="32" t="s">
        <v>295</v>
      </c>
      <c r="B186" s="47" t="s">
        <v>326</v>
      </c>
      <c r="C186" s="112" t="s">
        <v>327</v>
      </c>
      <c r="D186" s="113" t="s">
        <v>81</v>
      </c>
      <c r="E186" s="47">
        <v>30</v>
      </c>
      <c r="F186" s="48">
        <v>56207</v>
      </c>
      <c r="G186" s="47">
        <v>27</v>
      </c>
      <c r="H186" s="48">
        <v>43510</v>
      </c>
      <c r="I186" s="47">
        <v>46</v>
      </c>
      <c r="J186" s="48">
        <v>39326</v>
      </c>
      <c r="K186" s="49">
        <v>17</v>
      </c>
      <c r="L186" s="48">
        <v>34958</v>
      </c>
      <c r="M186" s="47"/>
      <c r="N186" s="48"/>
      <c r="O186" s="47"/>
      <c r="P186" s="48"/>
      <c r="Q186" s="51">
        <v>0</v>
      </c>
      <c r="R186" s="48"/>
      <c r="S186" s="47"/>
      <c r="T186" s="48"/>
      <c r="U186" s="47"/>
      <c r="V186" s="48"/>
      <c r="W186" s="47"/>
      <c r="X186" s="48"/>
      <c r="Y186" s="47"/>
      <c r="Z186" s="48"/>
      <c r="AA186" s="47"/>
      <c r="AB186" s="48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</row>
    <row r="187" spans="1:54" ht="12.75">
      <c r="A187" s="32" t="s">
        <v>295</v>
      </c>
      <c r="B187" s="47" t="s">
        <v>328</v>
      </c>
      <c r="C187" s="112" t="s">
        <v>329</v>
      </c>
      <c r="D187" s="113" t="s">
        <v>81</v>
      </c>
      <c r="E187" s="47">
        <v>37</v>
      </c>
      <c r="F187" s="48">
        <v>49681</v>
      </c>
      <c r="G187" s="47">
        <v>54</v>
      </c>
      <c r="H187" s="48">
        <v>39855</v>
      </c>
      <c r="I187" s="47">
        <v>39</v>
      </c>
      <c r="J187" s="48">
        <v>38917</v>
      </c>
      <c r="K187" s="49">
        <v>4</v>
      </c>
      <c r="L187" s="48">
        <v>29907</v>
      </c>
      <c r="M187" s="47"/>
      <c r="N187" s="48"/>
      <c r="O187" s="47"/>
      <c r="P187" s="48"/>
      <c r="Q187" s="51">
        <v>0</v>
      </c>
      <c r="R187" s="48"/>
      <c r="S187" s="47"/>
      <c r="T187" s="48"/>
      <c r="U187" s="47"/>
      <c r="V187" s="48"/>
      <c r="W187" s="47"/>
      <c r="X187" s="48"/>
      <c r="Y187" s="47"/>
      <c r="Z187" s="48"/>
      <c r="AA187" s="47"/>
      <c r="AB187" s="48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</row>
    <row r="188" spans="1:54" ht="12.75">
      <c r="A188" s="32"/>
      <c r="B188" s="47"/>
      <c r="C188" s="47"/>
      <c r="D188" s="48"/>
      <c r="E188" s="32">
        <f>SUM(E185:E187)</f>
        <v>105</v>
      </c>
      <c r="F188" s="34">
        <f>((E185*F185)+(E186*F186)+(E187*F187))/E188</f>
        <v>51951.62857142857</v>
      </c>
      <c r="G188" s="32">
        <f>SUM(G185:G187)</f>
        <v>120</v>
      </c>
      <c r="H188" s="34">
        <f>((G185*H185)+(G186*H186)+(G187*H187))/G188</f>
        <v>41411.55</v>
      </c>
      <c r="I188" s="32">
        <f>SUM(I185:I187)</f>
        <v>196</v>
      </c>
      <c r="J188" s="34">
        <f>((I185*J185)+(I186*J186)+(I187*J187))/I188</f>
        <v>36820.739795918365</v>
      </c>
      <c r="K188" s="32">
        <f>SUM(K185:K187)</f>
        <v>22</v>
      </c>
      <c r="L188" s="34">
        <f>((K185*L185)+(K186*L186)+(K187*L187))/K188</f>
        <v>33905.86363636364</v>
      </c>
      <c r="M188" s="32">
        <f>SUM(M185:M187)</f>
        <v>0</v>
      </c>
      <c r="N188" s="34">
        <v>0</v>
      </c>
      <c r="O188" s="32">
        <f>SUM(O185:O187)</f>
        <v>0</v>
      </c>
      <c r="P188" s="34">
        <v>0</v>
      </c>
      <c r="Q188" s="51"/>
      <c r="R188" s="48"/>
      <c r="S188" s="47"/>
      <c r="T188" s="48"/>
      <c r="U188" s="47"/>
      <c r="V188" s="48"/>
      <c r="W188" s="47"/>
      <c r="X188" s="48"/>
      <c r="Y188" s="47"/>
      <c r="Z188" s="48"/>
      <c r="AA188" s="47"/>
      <c r="AB188" s="48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</row>
    <row r="189" spans="1:54" ht="12.75">
      <c r="A189" s="32"/>
      <c r="B189" s="47"/>
      <c r="C189" s="47"/>
      <c r="D189" s="48"/>
      <c r="E189" s="47"/>
      <c r="F189" s="48"/>
      <c r="G189" s="47"/>
      <c r="H189" s="48"/>
      <c r="I189" s="47"/>
      <c r="J189" s="48"/>
      <c r="K189" s="49"/>
      <c r="L189" s="48"/>
      <c r="M189" s="47"/>
      <c r="N189" s="48"/>
      <c r="O189" s="47"/>
      <c r="P189" s="48"/>
      <c r="Q189" s="51"/>
      <c r="R189" s="48"/>
      <c r="S189" s="47"/>
      <c r="T189" s="48"/>
      <c r="U189" s="47"/>
      <c r="V189" s="48"/>
      <c r="W189" s="47"/>
      <c r="X189" s="48"/>
      <c r="Y189" s="47"/>
      <c r="Z189" s="48"/>
      <c r="AA189" s="47"/>
      <c r="AB189" s="48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</row>
    <row r="190" spans="1:54" ht="12.75">
      <c r="A190" s="32" t="s">
        <v>295</v>
      </c>
      <c r="B190" s="47" t="s">
        <v>330</v>
      </c>
      <c r="C190" s="112" t="s">
        <v>331</v>
      </c>
      <c r="D190" s="113" t="s">
        <v>84</v>
      </c>
      <c r="E190" s="47">
        <v>13</v>
      </c>
      <c r="F190" s="48">
        <v>45190</v>
      </c>
      <c r="G190" s="47">
        <v>24</v>
      </c>
      <c r="H190" s="48">
        <v>41838</v>
      </c>
      <c r="I190" s="47">
        <v>44</v>
      </c>
      <c r="J190" s="48">
        <v>34895</v>
      </c>
      <c r="K190" s="49">
        <v>16</v>
      </c>
      <c r="L190" s="48">
        <v>30403</v>
      </c>
      <c r="M190" s="47"/>
      <c r="N190" s="48"/>
      <c r="O190" s="47"/>
      <c r="P190" s="48"/>
      <c r="Q190" s="51">
        <v>0</v>
      </c>
      <c r="R190" s="48"/>
      <c r="S190" s="47"/>
      <c r="T190" s="48"/>
      <c r="U190" s="47"/>
      <c r="V190" s="48"/>
      <c r="W190" s="47"/>
      <c r="X190" s="48"/>
      <c r="Y190" s="47"/>
      <c r="Z190" s="48"/>
      <c r="AA190" s="47"/>
      <c r="AB190" s="48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</row>
    <row r="191" spans="1:54" ht="12.75">
      <c r="A191" s="32" t="s">
        <v>295</v>
      </c>
      <c r="B191" s="47" t="s">
        <v>332</v>
      </c>
      <c r="C191" s="112" t="s">
        <v>333</v>
      </c>
      <c r="D191" s="113" t="s">
        <v>84</v>
      </c>
      <c r="E191" s="47">
        <v>11</v>
      </c>
      <c r="F191" s="48">
        <v>45840</v>
      </c>
      <c r="G191" s="47">
        <v>25</v>
      </c>
      <c r="H191" s="48">
        <v>39615</v>
      </c>
      <c r="I191" s="47">
        <v>12</v>
      </c>
      <c r="J191" s="48">
        <v>35525</v>
      </c>
      <c r="K191" s="49">
        <v>4</v>
      </c>
      <c r="L191" s="48">
        <v>34372</v>
      </c>
      <c r="M191" s="47"/>
      <c r="N191" s="48"/>
      <c r="O191" s="47"/>
      <c r="P191" s="48"/>
      <c r="Q191" s="51">
        <v>0</v>
      </c>
      <c r="R191" s="48"/>
      <c r="S191" s="47"/>
      <c r="T191" s="48"/>
      <c r="U191" s="47"/>
      <c r="V191" s="48"/>
      <c r="W191" s="47"/>
      <c r="X191" s="48"/>
      <c r="Y191" s="47"/>
      <c r="Z191" s="48"/>
      <c r="AA191" s="47"/>
      <c r="AB191" s="48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</row>
    <row r="192" spans="1:54" ht="12.75">
      <c r="A192" s="32" t="s">
        <v>295</v>
      </c>
      <c r="B192" s="47" t="s">
        <v>334</v>
      </c>
      <c r="C192" s="112" t="s">
        <v>335</v>
      </c>
      <c r="D192" s="113" t="s">
        <v>84</v>
      </c>
      <c r="E192" s="47">
        <v>11</v>
      </c>
      <c r="F192" s="48">
        <v>42170</v>
      </c>
      <c r="G192" s="47">
        <v>3</v>
      </c>
      <c r="H192" s="48">
        <v>36178</v>
      </c>
      <c r="I192" s="47">
        <v>3</v>
      </c>
      <c r="J192" s="48">
        <v>33448</v>
      </c>
      <c r="K192" s="49">
        <v>3</v>
      </c>
      <c r="L192" s="48">
        <v>29358</v>
      </c>
      <c r="M192" s="47"/>
      <c r="N192" s="48"/>
      <c r="O192" s="47"/>
      <c r="P192" s="48"/>
      <c r="Q192" s="51">
        <v>0</v>
      </c>
      <c r="R192" s="48"/>
      <c r="S192" s="47"/>
      <c r="T192" s="48"/>
      <c r="U192" s="47"/>
      <c r="V192" s="48"/>
      <c r="W192" s="47"/>
      <c r="X192" s="48"/>
      <c r="Y192" s="47"/>
      <c r="Z192" s="48"/>
      <c r="AA192" s="47"/>
      <c r="AB192" s="48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</row>
    <row r="193" spans="1:54" ht="12.75">
      <c r="A193" s="32" t="s">
        <v>295</v>
      </c>
      <c r="B193" s="47" t="s">
        <v>336</v>
      </c>
      <c r="C193" s="112" t="s">
        <v>337</v>
      </c>
      <c r="D193" s="113" t="s">
        <v>84</v>
      </c>
      <c r="E193" s="47">
        <v>7</v>
      </c>
      <c r="F193" s="48">
        <v>47354</v>
      </c>
      <c r="G193" s="47">
        <v>7</v>
      </c>
      <c r="H193" s="48">
        <v>39516</v>
      </c>
      <c r="I193" s="47">
        <v>22</v>
      </c>
      <c r="J193" s="48">
        <v>36171</v>
      </c>
      <c r="K193" s="49">
        <v>17</v>
      </c>
      <c r="L193" s="48">
        <v>31871</v>
      </c>
      <c r="M193" s="47"/>
      <c r="N193" s="48"/>
      <c r="O193" s="47"/>
      <c r="P193" s="48"/>
      <c r="Q193" s="51">
        <v>0</v>
      </c>
      <c r="R193" s="48"/>
      <c r="S193" s="47"/>
      <c r="T193" s="48"/>
      <c r="U193" s="47"/>
      <c r="V193" s="48"/>
      <c r="W193" s="47"/>
      <c r="X193" s="48"/>
      <c r="Y193" s="47"/>
      <c r="Z193" s="48"/>
      <c r="AA193" s="47"/>
      <c r="AB193" s="48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</row>
    <row r="194" spans="1:54" ht="12.75">
      <c r="A194" s="32" t="s">
        <v>295</v>
      </c>
      <c r="B194" s="47" t="s">
        <v>338</v>
      </c>
      <c r="C194" s="112" t="s">
        <v>339</v>
      </c>
      <c r="D194" s="113" t="s">
        <v>84</v>
      </c>
      <c r="E194" s="47">
        <v>8</v>
      </c>
      <c r="F194" s="48">
        <v>47515</v>
      </c>
      <c r="G194" s="47">
        <v>13</v>
      </c>
      <c r="H194" s="48">
        <v>41920</v>
      </c>
      <c r="I194" s="47">
        <v>32</v>
      </c>
      <c r="J194" s="48">
        <v>34249</v>
      </c>
      <c r="K194" s="49">
        <v>16</v>
      </c>
      <c r="L194" s="48">
        <v>31999</v>
      </c>
      <c r="M194" s="47"/>
      <c r="N194" s="48"/>
      <c r="O194" s="47"/>
      <c r="P194" s="48"/>
      <c r="Q194" s="51">
        <v>0</v>
      </c>
      <c r="R194" s="48"/>
      <c r="S194" s="47"/>
      <c r="T194" s="48"/>
      <c r="U194" s="47"/>
      <c r="V194" s="48"/>
      <c r="W194" s="47"/>
      <c r="X194" s="48"/>
      <c r="Y194" s="47"/>
      <c r="Z194" s="48"/>
      <c r="AA194" s="47"/>
      <c r="AB194" s="48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</row>
    <row r="195" spans="1:54" ht="12.75">
      <c r="A195" s="32" t="s">
        <v>295</v>
      </c>
      <c r="B195" s="47" t="s">
        <v>340</v>
      </c>
      <c r="C195" s="112" t="s">
        <v>341</v>
      </c>
      <c r="D195" s="113" t="s">
        <v>84</v>
      </c>
      <c r="E195" s="47">
        <v>14</v>
      </c>
      <c r="F195" s="48">
        <v>43452</v>
      </c>
      <c r="G195" s="47">
        <v>11</v>
      </c>
      <c r="H195" s="48">
        <v>39558</v>
      </c>
      <c r="I195" s="47">
        <v>38</v>
      </c>
      <c r="J195" s="48">
        <v>36752</v>
      </c>
      <c r="K195" s="49">
        <v>7</v>
      </c>
      <c r="L195" s="48">
        <v>33008</v>
      </c>
      <c r="M195" s="47"/>
      <c r="N195" s="48"/>
      <c r="O195" s="47"/>
      <c r="P195" s="48"/>
      <c r="Q195" s="51">
        <v>0</v>
      </c>
      <c r="R195" s="48"/>
      <c r="S195" s="47"/>
      <c r="T195" s="48"/>
      <c r="U195" s="47"/>
      <c r="V195" s="48"/>
      <c r="W195" s="47"/>
      <c r="X195" s="48"/>
      <c r="Y195" s="47"/>
      <c r="Z195" s="48"/>
      <c r="AA195" s="47"/>
      <c r="AB195" s="48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</row>
    <row r="196" spans="1:54" ht="12.75">
      <c r="A196" s="32" t="s">
        <v>295</v>
      </c>
      <c r="B196" s="47" t="s">
        <v>342</v>
      </c>
      <c r="C196" s="112" t="s">
        <v>343</v>
      </c>
      <c r="D196" s="113" t="s">
        <v>84</v>
      </c>
      <c r="E196" s="47">
        <v>22</v>
      </c>
      <c r="F196" s="48">
        <v>48247</v>
      </c>
      <c r="G196" s="47">
        <v>85</v>
      </c>
      <c r="H196" s="48">
        <v>42278</v>
      </c>
      <c r="I196" s="47">
        <v>152</v>
      </c>
      <c r="J196" s="48">
        <v>34288</v>
      </c>
      <c r="K196" s="49">
        <v>64</v>
      </c>
      <c r="L196" s="48">
        <v>30768</v>
      </c>
      <c r="M196" s="47"/>
      <c r="N196" s="48"/>
      <c r="O196" s="47"/>
      <c r="P196" s="48"/>
      <c r="Q196" s="51">
        <v>0</v>
      </c>
      <c r="R196" s="48"/>
      <c r="S196" s="47"/>
      <c r="T196" s="48"/>
      <c r="U196" s="47"/>
      <c r="V196" s="48"/>
      <c r="W196" s="47"/>
      <c r="X196" s="48"/>
      <c r="Y196" s="47"/>
      <c r="Z196" s="48"/>
      <c r="AA196" s="47"/>
      <c r="AB196" s="48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</row>
    <row r="197" spans="1:54" ht="12.75">
      <c r="A197" s="32" t="s">
        <v>295</v>
      </c>
      <c r="B197" s="47" t="s">
        <v>344</v>
      </c>
      <c r="C197" s="112" t="s">
        <v>345</v>
      </c>
      <c r="D197" s="113" t="s">
        <v>84</v>
      </c>
      <c r="E197" s="47">
        <v>1</v>
      </c>
      <c r="F197" s="48">
        <v>47239</v>
      </c>
      <c r="G197" s="47">
        <v>5</v>
      </c>
      <c r="H197" s="48">
        <v>43298</v>
      </c>
      <c r="I197" s="47">
        <v>8</v>
      </c>
      <c r="J197" s="48">
        <v>36531</v>
      </c>
      <c r="K197" s="49">
        <v>5</v>
      </c>
      <c r="L197" s="48">
        <v>30474</v>
      </c>
      <c r="M197" s="47"/>
      <c r="N197" s="48"/>
      <c r="O197" s="47"/>
      <c r="P197" s="48"/>
      <c r="Q197" s="51">
        <v>0</v>
      </c>
      <c r="R197" s="48"/>
      <c r="S197" s="47"/>
      <c r="T197" s="48"/>
      <c r="U197" s="47"/>
      <c r="V197" s="48"/>
      <c r="W197" s="47"/>
      <c r="X197" s="48"/>
      <c r="Y197" s="47"/>
      <c r="Z197" s="48"/>
      <c r="AA197" s="47"/>
      <c r="AB197" s="48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</row>
    <row r="198" spans="1:54" ht="12.75">
      <c r="A198" s="32" t="s">
        <v>295</v>
      </c>
      <c r="B198" s="49" t="s">
        <v>346</v>
      </c>
      <c r="C198" s="112" t="s">
        <v>347</v>
      </c>
      <c r="D198" s="113" t="s">
        <v>84</v>
      </c>
      <c r="E198" s="49">
        <v>11</v>
      </c>
      <c r="F198" s="48">
        <v>47987</v>
      </c>
      <c r="G198" s="49">
        <v>17</v>
      </c>
      <c r="H198" s="48">
        <v>37999</v>
      </c>
      <c r="I198" s="49">
        <v>24</v>
      </c>
      <c r="J198" s="48">
        <v>33586</v>
      </c>
      <c r="K198" s="49">
        <v>10</v>
      </c>
      <c r="L198" s="48">
        <v>32099</v>
      </c>
      <c r="M198" s="47"/>
      <c r="N198" s="48"/>
      <c r="O198" s="47"/>
      <c r="P198" s="48"/>
      <c r="Q198" s="51">
        <v>0</v>
      </c>
      <c r="R198" s="48"/>
      <c r="S198" s="47"/>
      <c r="T198" s="48"/>
      <c r="U198" s="47"/>
      <c r="V198" s="48"/>
      <c r="W198" s="47"/>
      <c r="X198" s="48"/>
      <c r="Y198" s="47"/>
      <c r="Z198" s="48"/>
      <c r="AA198" s="47"/>
      <c r="AB198" s="48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</row>
    <row r="199" spans="1:54" ht="12.75">
      <c r="A199" s="32" t="s">
        <v>295</v>
      </c>
      <c r="B199" s="47" t="s">
        <v>348</v>
      </c>
      <c r="C199" s="112" t="s">
        <v>349</v>
      </c>
      <c r="D199" s="113" t="s">
        <v>84</v>
      </c>
      <c r="E199" s="49">
        <v>10</v>
      </c>
      <c r="F199" s="48">
        <v>49449</v>
      </c>
      <c r="G199" s="49">
        <v>27</v>
      </c>
      <c r="H199" s="48">
        <v>39147</v>
      </c>
      <c r="I199" s="49">
        <v>38</v>
      </c>
      <c r="J199" s="48">
        <v>33042</v>
      </c>
      <c r="K199" s="49">
        <v>6</v>
      </c>
      <c r="L199" s="48">
        <v>26194</v>
      </c>
      <c r="M199" s="47"/>
      <c r="N199" s="48"/>
      <c r="O199" s="47"/>
      <c r="P199" s="48"/>
      <c r="Q199" s="51">
        <v>0</v>
      </c>
      <c r="R199" s="48"/>
      <c r="S199" s="47"/>
      <c r="T199" s="48"/>
      <c r="U199" s="47"/>
      <c r="V199" s="48"/>
      <c r="W199" s="47"/>
      <c r="X199" s="48"/>
      <c r="Y199" s="47"/>
      <c r="Z199" s="48"/>
      <c r="AA199" s="47"/>
      <c r="AB199" s="48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</row>
    <row r="200" spans="1:54" ht="12.75">
      <c r="A200" s="32" t="s">
        <v>295</v>
      </c>
      <c r="B200" s="47" t="s">
        <v>350</v>
      </c>
      <c r="C200" s="112" t="s">
        <v>351</v>
      </c>
      <c r="D200" s="113" t="s">
        <v>84</v>
      </c>
      <c r="E200" s="49">
        <v>10</v>
      </c>
      <c r="F200" s="48">
        <v>44424</v>
      </c>
      <c r="G200" s="49">
        <v>14</v>
      </c>
      <c r="H200" s="48">
        <v>39749</v>
      </c>
      <c r="I200" s="49">
        <v>33</v>
      </c>
      <c r="J200" s="48">
        <v>31975</v>
      </c>
      <c r="K200" s="49">
        <v>10</v>
      </c>
      <c r="L200" s="48">
        <v>28255</v>
      </c>
      <c r="M200" s="47"/>
      <c r="N200" s="48"/>
      <c r="O200" s="47"/>
      <c r="P200" s="48"/>
      <c r="Q200" s="51">
        <v>0</v>
      </c>
      <c r="R200" s="48"/>
      <c r="S200" s="47"/>
      <c r="T200" s="48"/>
      <c r="U200" s="47"/>
      <c r="V200" s="48"/>
      <c r="W200" s="47"/>
      <c r="X200" s="48"/>
      <c r="Y200" s="47"/>
      <c r="Z200" s="48"/>
      <c r="AA200" s="47"/>
      <c r="AB200" s="48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</row>
    <row r="201" spans="1:54" ht="12.75">
      <c r="A201" s="32" t="s">
        <v>295</v>
      </c>
      <c r="B201" s="47" t="s">
        <v>352</v>
      </c>
      <c r="C201" s="112" t="s">
        <v>353</v>
      </c>
      <c r="D201" s="113" t="s">
        <v>84</v>
      </c>
      <c r="E201" s="49">
        <v>25</v>
      </c>
      <c r="F201" s="48">
        <v>48312</v>
      </c>
      <c r="G201" s="49">
        <v>24</v>
      </c>
      <c r="H201" s="48">
        <v>39869</v>
      </c>
      <c r="I201" s="49">
        <v>56</v>
      </c>
      <c r="J201" s="48">
        <v>35057</v>
      </c>
      <c r="K201" s="49">
        <v>24</v>
      </c>
      <c r="L201" s="48">
        <v>31032</v>
      </c>
      <c r="M201" s="47"/>
      <c r="N201" s="48"/>
      <c r="O201" s="47"/>
      <c r="P201" s="48"/>
      <c r="Q201" s="51">
        <v>0</v>
      </c>
      <c r="R201" s="48"/>
      <c r="S201" s="47"/>
      <c r="T201" s="48"/>
      <c r="U201" s="47"/>
      <c r="V201" s="48"/>
      <c r="W201" s="47"/>
      <c r="X201" s="48"/>
      <c r="Y201" s="47"/>
      <c r="Z201" s="48"/>
      <c r="AA201" s="47"/>
      <c r="AB201" s="48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</row>
    <row r="202" spans="1:54" ht="12.75">
      <c r="A202" s="32" t="s">
        <v>295</v>
      </c>
      <c r="B202" s="47" t="s">
        <v>354</v>
      </c>
      <c r="C202" s="112" t="s">
        <v>355</v>
      </c>
      <c r="D202" s="113" t="s">
        <v>84</v>
      </c>
      <c r="E202" s="49">
        <v>9</v>
      </c>
      <c r="F202" s="48">
        <v>45301</v>
      </c>
      <c r="G202" s="49">
        <v>26</v>
      </c>
      <c r="H202" s="48">
        <v>39568</v>
      </c>
      <c r="I202" s="49">
        <v>21</v>
      </c>
      <c r="J202" s="48">
        <v>33568</v>
      </c>
      <c r="K202" s="49">
        <v>7</v>
      </c>
      <c r="L202" s="48">
        <v>27934</v>
      </c>
      <c r="M202" s="47"/>
      <c r="N202" s="48"/>
      <c r="O202" s="47"/>
      <c r="P202" s="48"/>
      <c r="Q202" s="51">
        <v>0</v>
      </c>
      <c r="R202" s="48"/>
      <c r="S202" s="47"/>
      <c r="T202" s="48"/>
      <c r="U202" s="47"/>
      <c r="V202" s="48"/>
      <c r="W202" s="47"/>
      <c r="X202" s="48"/>
      <c r="Y202" s="47"/>
      <c r="Z202" s="48"/>
      <c r="AA202" s="47"/>
      <c r="AB202" s="48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</row>
    <row r="203" spans="1:54" ht="12.75">
      <c r="A203" s="32" t="s">
        <v>295</v>
      </c>
      <c r="B203" s="47" t="s">
        <v>356</v>
      </c>
      <c r="C203" s="112" t="s">
        <v>357</v>
      </c>
      <c r="D203" s="113" t="s">
        <v>84</v>
      </c>
      <c r="E203" s="49">
        <v>4</v>
      </c>
      <c r="F203" s="48">
        <v>49298</v>
      </c>
      <c r="G203" s="49">
        <v>10</v>
      </c>
      <c r="H203" s="48">
        <v>39185</v>
      </c>
      <c r="I203" s="49">
        <v>21</v>
      </c>
      <c r="J203" s="48">
        <v>33606</v>
      </c>
      <c r="K203" s="49">
        <v>8</v>
      </c>
      <c r="L203" s="48">
        <v>29940</v>
      </c>
      <c r="M203" s="47"/>
      <c r="N203" s="48"/>
      <c r="O203" s="47"/>
      <c r="P203" s="48"/>
      <c r="Q203" s="51">
        <v>0</v>
      </c>
      <c r="R203" s="48"/>
      <c r="S203" s="47"/>
      <c r="T203" s="48"/>
      <c r="U203" s="47"/>
      <c r="V203" s="48"/>
      <c r="W203" s="47"/>
      <c r="X203" s="48"/>
      <c r="Y203" s="47"/>
      <c r="Z203" s="48"/>
      <c r="AA203" s="47"/>
      <c r="AB203" s="48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</row>
    <row r="204" spans="1:54" ht="12.75">
      <c r="A204" s="32" t="s">
        <v>295</v>
      </c>
      <c r="B204" s="47" t="s">
        <v>358</v>
      </c>
      <c r="C204" s="112" t="s">
        <v>359</v>
      </c>
      <c r="D204" s="113" t="s">
        <v>84</v>
      </c>
      <c r="E204" s="49">
        <v>1</v>
      </c>
      <c r="F204" s="48">
        <v>47934</v>
      </c>
      <c r="G204" s="49">
        <v>3</v>
      </c>
      <c r="H204" s="48">
        <v>42998</v>
      </c>
      <c r="I204" s="49">
        <v>10</v>
      </c>
      <c r="J204" s="48">
        <v>36691</v>
      </c>
      <c r="K204" s="49">
        <v>6</v>
      </c>
      <c r="L204" s="48">
        <v>30315</v>
      </c>
      <c r="M204" s="47"/>
      <c r="N204" s="48"/>
      <c r="O204" s="47"/>
      <c r="P204" s="48"/>
      <c r="Q204" s="51">
        <v>0</v>
      </c>
      <c r="R204" s="48"/>
      <c r="S204" s="47"/>
      <c r="T204" s="48"/>
      <c r="U204" s="47"/>
      <c r="V204" s="48"/>
      <c r="W204" s="47"/>
      <c r="X204" s="48"/>
      <c r="Y204" s="47"/>
      <c r="Z204" s="48"/>
      <c r="AA204" s="47"/>
      <c r="AB204" s="48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</row>
    <row r="205" spans="1:54" ht="12.75">
      <c r="A205" s="32"/>
      <c r="B205" s="47"/>
      <c r="C205" s="47"/>
      <c r="D205" s="48"/>
      <c r="E205" s="32">
        <f>SUM(E190:E204)</f>
        <v>157</v>
      </c>
      <c r="F205" s="53">
        <f>((E190*F190)+(E191*F191)+(E192*F192)+(E193*F193)+(E194*F194)+(E195*F195)+(E196*F196)+(E197*F197)+(E197*F197)+(E198*F198)+(E199*F199)+(E200*F200)+(E201*F201)+(E202*F202)+(E203*F203)+(E204*F204))/E205</f>
        <v>46870.31847133758</v>
      </c>
      <c r="G205" s="32">
        <f>SUM(G190:G204)</f>
        <v>294</v>
      </c>
      <c r="H205" s="53">
        <f>((G190*H190)+(G191*H191)+(G192*H192)+(G193*H193)+(G194*H194)+(G195*H195)+(G196*H196)+(G197*H197)+(G197*H197)+(G198*H198)+(G199*H199)+(G200*H200)+(G201*H201)+(G202*H202)+(G203*H203)+(G204*H204))/G205</f>
        <v>41334.17346938775</v>
      </c>
      <c r="I205" s="32">
        <f>SUM(I190:I204)</f>
        <v>514</v>
      </c>
      <c r="J205" s="53">
        <f>((I190*J190)+(I191*J191)+(I192*J192)+(I193*J193)+(I194*J194)+(I195*J195)+(I196*J196)+(I197*J197)+(I197*J197)+(I198*J198)+(I199*J199)+(I200*J200)+(I201*J201)+(I202*J202)+(I203*J203)+(I204*J204))/I205</f>
        <v>35027.61284046693</v>
      </c>
      <c r="K205" s="32">
        <f>SUM(K190:K204)</f>
        <v>203</v>
      </c>
      <c r="L205" s="53">
        <f>((K190*L190)+(K191*L191)+(K192*L192)+(K193*L193)+(K194*L194)+(K195*L195)+(K196*L196)+(K197*L197)+(K197*L197)+(K198*L198)+(K199*L199)+(K200*L200)+(K201*L201)+(K202*L202)+(K203*L203)+(K204*L204))/K205</f>
        <v>31493.443349753696</v>
      </c>
      <c r="M205" s="47"/>
      <c r="N205" s="48"/>
      <c r="O205" s="47"/>
      <c r="P205" s="48"/>
      <c r="Q205" s="51"/>
      <c r="R205" s="48"/>
      <c r="S205" s="47"/>
      <c r="T205" s="48"/>
      <c r="U205" s="47"/>
      <c r="V205" s="48"/>
      <c r="W205" s="47"/>
      <c r="X205" s="48"/>
      <c r="Y205" s="47"/>
      <c r="Z205" s="48"/>
      <c r="AA205" s="47"/>
      <c r="AB205" s="48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</row>
    <row r="206" spans="1:54" ht="12.75">
      <c r="A206" s="32"/>
      <c r="B206" s="47"/>
      <c r="C206" s="47"/>
      <c r="D206" s="48"/>
      <c r="E206" s="49"/>
      <c r="F206" s="48"/>
      <c r="G206" s="49"/>
      <c r="H206" s="48"/>
      <c r="I206" s="49"/>
      <c r="J206" s="48"/>
      <c r="K206" s="49"/>
      <c r="L206" s="48"/>
      <c r="M206" s="47"/>
      <c r="N206" s="48"/>
      <c r="O206" s="47"/>
      <c r="P206" s="48"/>
      <c r="Q206" s="51"/>
      <c r="R206" s="48"/>
      <c r="S206" s="47"/>
      <c r="T206" s="48"/>
      <c r="U206" s="47"/>
      <c r="V206" s="48"/>
      <c r="W206" s="47"/>
      <c r="X206" s="48"/>
      <c r="Y206" s="47"/>
      <c r="Z206" s="48"/>
      <c r="AA206" s="47"/>
      <c r="AB206" s="48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</row>
    <row r="207" spans="1:54" ht="12.75">
      <c r="A207" s="32" t="s">
        <v>295</v>
      </c>
      <c r="B207" s="47" t="s">
        <v>360</v>
      </c>
      <c r="C207" s="112" t="s">
        <v>361</v>
      </c>
      <c r="D207" s="113" t="s">
        <v>129</v>
      </c>
      <c r="E207" s="49"/>
      <c r="F207" s="48"/>
      <c r="G207" s="47"/>
      <c r="H207" s="48"/>
      <c r="I207" s="47"/>
      <c r="J207" s="48"/>
      <c r="K207" s="47"/>
      <c r="L207" s="48"/>
      <c r="M207" s="47"/>
      <c r="N207" s="48"/>
      <c r="O207" s="49">
        <v>1</v>
      </c>
      <c r="P207" s="48">
        <v>28704</v>
      </c>
      <c r="Q207" s="51"/>
      <c r="R207" s="48"/>
      <c r="S207" s="47"/>
      <c r="T207" s="48"/>
      <c r="U207" s="47"/>
      <c r="V207" s="48"/>
      <c r="W207" s="47"/>
      <c r="X207" s="48"/>
      <c r="Y207" s="47"/>
      <c r="Z207" s="48"/>
      <c r="AA207" s="47">
        <v>55</v>
      </c>
      <c r="AB207" s="48">
        <v>46384</v>
      </c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</row>
    <row r="208" spans="1:54" ht="12.75">
      <c r="A208" s="32" t="s">
        <v>295</v>
      </c>
      <c r="B208" s="47" t="s">
        <v>362</v>
      </c>
      <c r="C208" s="112" t="s">
        <v>363</v>
      </c>
      <c r="D208" s="113" t="s">
        <v>129</v>
      </c>
      <c r="E208" s="49"/>
      <c r="F208" s="48"/>
      <c r="G208" s="47"/>
      <c r="H208" s="48"/>
      <c r="I208" s="47"/>
      <c r="J208" s="48"/>
      <c r="K208" s="47"/>
      <c r="L208" s="48"/>
      <c r="M208" s="47"/>
      <c r="N208" s="48"/>
      <c r="O208" s="49">
        <v>3</v>
      </c>
      <c r="P208" s="48">
        <v>28701</v>
      </c>
      <c r="Q208" s="51"/>
      <c r="R208" s="48"/>
      <c r="S208" s="47"/>
      <c r="T208" s="48"/>
      <c r="U208" s="47"/>
      <c r="V208" s="48"/>
      <c r="W208" s="47"/>
      <c r="X208" s="48"/>
      <c r="Y208" s="47"/>
      <c r="Z208" s="48"/>
      <c r="AA208" s="47">
        <v>20</v>
      </c>
      <c r="AB208" s="48">
        <v>40767</v>
      </c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</row>
    <row r="209" spans="1:54" ht="12.75">
      <c r="A209" s="32" t="s">
        <v>295</v>
      </c>
      <c r="B209" s="47" t="s">
        <v>364</v>
      </c>
      <c r="C209" s="112" t="s">
        <v>365</v>
      </c>
      <c r="D209" s="113" t="s">
        <v>129</v>
      </c>
      <c r="E209" s="49"/>
      <c r="F209" s="48"/>
      <c r="G209" s="47"/>
      <c r="H209" s="48"/>
      <c r="I209" s="47"/>
      <c r="J209" s="48"/>
      <c r="K209" s="47"/>
      <c r="L209" s="48"/>
      <c r="M209" s="47"/>
      <c r="N209" s="48"/>
      <c r="O209" s="49">
        <v>14</v>
      </c>
      <c r="P209" s="48">
        <v>33227</v>
      </c>
      <c r="Q209" s="51"/>
      <c r="R209" s="48"/>
      <c r="S209" s="47"/>
      <c r="T209" s="48"/>
      <c r="U209" s="47"/>
      <c r="V209" s="48"/>
      <c r="W209" s="47"/>
      <c r="X209" s="48"/>
      <c r="Y209" s="47"/>
      <c r="Z209" s="48"/>
      <c r="AA209" s="47">
        <v>63</v>
      </c>
      <c r="AB209" s="48">
        <v>48385</v>
      </c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</row>
    <row r="210" spans="1:54" ht="12.75">
      <c r="A210" s="32" t="s">
        <v>295</v>
      </c>
      <c r="B210" s="47" t="s">
        <v>366</v>
      </c>
      <c r="C210" s="112" t="s">
        <v>367</v>
      </c>
      <c r="D210" s="113" t="s">
        <v>129</v>
      </c>
      <c r="E210" s="47"/>
      <c r="F210" s="48"/>
      <c r="G210" s="47"/>
      <c r="H210" s="48"/>
      <c r="I210" s="47"/>
      <c r="J210" s="48"/>
      <c r="K210" s="47"/>
      <c r="L210" s="48"/>
      <c r="M210" s="47"/>
      <c r="N210" s="48"/>
      <c r="O210" s="49">
        <v>0</v>
      </c>
      <c r="P210" s="48"/>
      <c r="Q210" s="51"/>
      <c r="R210" s="48"/>
      <c r="S210" s="47"/>
      <c r="T210" s="48"/>
      <c r="U210" s="47"/>
      <c r="V210" s="48"/>
      <c r="W210" s="47"/>
      <c r="X210" s="48"/>
      <c r="Y210" s="47"/>
      <c r="Z210" s="48"/>
      <c r="AA210" s="47">
        <v>107</v>
      </c>
      <c r="AB210" s="48">
        <v>46031</v>
      </c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</row>
    <row r="211" spans="1:54" ht="12.75">
      <c r="A211" s="32" t="s">
        <v>295</v>
      </c>
      <c r="B211" s="47" t="s">
        <v>368</v>
      </c>
      <c r="C211" s="112" t="s">
        <v>369</v>
      </c>
      <c r="D211" s="113" t="s">
        <v>129</v>
      </c>
      <c r="E211" s="47"/>
      <c r="F211" s="48"/>
      <c r="G211" s="47"/>
      <c r="H211" s="48"/>
      <c r="I211" s="47"/>
      <c r="J211" s="48"/>
      <c r="K211" s="47"/>
      <c r="L211" s="48"/>
      <c r="M211" s="47"/>
      <c r="N211" s="48"/>
      <c r="O211" s="49">
        <v>2</v>
      </c>
      <c r="P211" s="48">
        <v>47047</v>
      </c>
      <c r="Q211" s="51"/>
      <c r="R211" s="48"/>
      <c r="S211" s="47"/>
      <c r="T211" s="48"/>
      <c r="U211" s="47"/>
      <c r="V211" s="48"/>
      <c r="W211" s="47"/>
      <c r="X211" s="48"/>
      <c r="Y211" s="47"/>
      <c r="Z211" s="48"/>
      <c r="AA211" s="47">
        <v>90</v>
      </c>
      <c r="AB211" s="48">
        <v>45165</v>
      </c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</row>
    <row r="212" spans="1:54" ht="12.75">
      <c r="A212" s="32" t="s">
        <v>295</v>
      </c>
      <c r="B212" s="47" t="s">
        <v>370</v>
      </c>
      <c r="C212" s="112" t="s">
        <v>371</v>
      </c>
      <c r="D212" s="113" t="s">
        <v>129</v>
      </c>
      <c r="E212" s="47"/>
      <c r="F212" s="48"/>
      <c r="G212" s="47"/>
      <c r="H212" s="48"/>
      <c r="I212" s="47"/>
      <c r="J212" s="48"/>
      <c r="K212" s="47"/>
      <c r="L212" s="48"/>
      <c r="M212" s="47"/>
      <c r="N212" s="48"/>
      <c r="O212" s="47">
        <v>0</v>
      </c>
      <c r="P212" s="48"/>
      <c r="Q212" s="51"/>
      <c r="R212" s="48"/>
      <c r="S212" s="47"/>
      <c r="T212" s="48"/>
      <c r="U212" s="47"/>
      <c r="V212" s="48"/>
      <c r="W212" s="47"/>
      <c r="X212" s="48"/>
      <c r="Y212" s="47"/>
      <c r="Z212" s="48"/>
      <c r="AA212" s="47">
        <v>35</v>
      </c>
      <c r="AB212" s="48">
        <v>39379</v>
      </c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</row>
    <row r="213" spans="1:54" ht="12.75">
      <c r="A213" s="32" t="s">
        <v>295</v>
      </c>
      <c r="B213" s="47" t="s">
        <v>372</v>
      </c>
      <c r="C213" s="112" t="s">
        <v>373</v>
      </c>
      <c r="D213" s="113" t="s">
        <v>129</v>
      </c>
      <c r="E213" s="47"/>
      <c r="F213" s="48"/>
      <c r="G213" s="47"/>
      <c r="H213" s="48"/>
      <c r="I213" s="47"/>
      <c r="J213" s="48"/>
      <c r="K213" s="47"/>
      <c r="L213" s="48"/>
      <c r="M213" s="47"/>
      <c r="N213" s="48"/>
      <c r="O213" s="47">
        <v>1</v>
      </c>
      <c r="P213" s="48">
        <v>31777</v>
      </c>
      <c r="Q213" s="51"/>
      <c r="R213" s="48"/>
      <c r="S213" s="47"/>
      <c r="T213" s="48"/>
      <c r="U213" s="47"/>
      <c r="V213" s="48"/>
      <c r="W213" s="47"/>
      <c r="X213" s="48"/>
      <c r="Y213" s="47"/>
      <c r="Z213" s="48"/>
      <c r="AA213" s="47">
        <v>58</v>
      </c>
      <c r="AB213" s="48">
        <v>29352</v>
      </c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</row>
    <row r="214" spans="1:54" ht="12.75">
      <c r="A214" s="32" t="s">
        <v>295</v>
      </c>
      <c r="B214" s="47" t="s">
        <v>374</v>
      </c>
      <c r="C214" s="112" t="s">
        <v>375</v>
      </c>
      <c r="D214" s="113" t="s">
        <v>129</v>
      </c>
      <c r="E214" s="47"/>
      <c r="F214" s="48"/>
      <c r="G214" s="47"/>
      <c r="H214" s="48"/>
      <c r="I214" s="47"/>
      <c r="J214" s="48"/>
      <c r="K214" s="47"/>
      <c r="L214" s="48"/>
      <c r="M214" s="47"/>
      <c r="N214" s="48"/>
      <c r="O214" s="47">
        <v>10</v>
      </c>
      <c r="P214" s="48">
        <v>48994</v>
      </c>
      <c r="Q214" s="51"/>
      <c r="R214" s="48"/>
      <c r="S214" s="47"/>
      <c r="T214" s="48"/>
      <c r="U214" s="47"/>
      <c r="V214" s="48"/>
      <c r="W214" s="47"/>
      <c r="X214" s="48"/>
      <c r="Y214" s="47"/>
      <c r="Z214" s="48"/>
      <c r="AA214" s="47">
        <v>38</v>
      </c>
      <c r="AB214" s="48">
        <v>51855</v>
      </c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</row>
    <row r="215" spans="1:54" ht="12.75">
      <c r="A215" s="32" t="s">
        <v>295</v>
      </c>
      <c r="B215" s="47" t="s">
        <v>376</v>
      </c>
      <c r="C215" s="112" t="s">
        <v>377</v>
      </c>
      <c r="D215" s="113" t="s">
        <v>129</v>
      </c>
      <c r="E215" s="49"/>
      <c r="F215" s="48"/>
      <c r="G215" s="47"/>
      <c r="H215" s="48"/>
      <c r="I215" s="47"/>
      <c r="J215" s="48"/>
      <c r="K215" s="47"/>
      <c r="L215" s="48"/>
      <c r="M215" s="47"/>
      <c r="N215" s="48"/>
      <c r="O215" s="47">
        <v>0</v>
      </c>
      <c r="P215" s="48"/>
      <c r="Q215" s="51"/>
      <c r="R215" s="48"/>
      <c r="S215" s="47"/>
      <c r="T215" s="48"/>
      <c r="U215" s="47"/>
      <c r="V215" s="48"/>
      <c r="W215" s="47"/>
      <c r="X215" s="48"/>
      <c r="Y215" s="47"/>
      <c r="Z215" s="48"/>
      <c r="AA215" s="47">
        <v>74</v>
      </c>
      <c r="AB215" s="48">
        <v>42971</v>
      </c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</row>
    <row r="216" spans="1:54" ht="12.75">
      <c r="A216" s="32" t="s">
        <v>295</v>
      </c>
      <c r="B216" s="47" t="s">
        <v>378</v>
      </c>
      <c r="C216" s="112" t="s">
        <v>379</v>
      </c>
      <c r="D216" s="113" t="s">
        <v>129</v>
      </c>
      <c r="E216" s="47"/>
      <c r="F216" s="48"/>
      <c r="G216" s="47"/>
      <c r="H216" s="48"/>
      <c r="I216" s="47"/>
      <c r="J216" s="48"/>
      <c r="K216" s="47"/>
      <c r="L216" s="48"/>
      <c r="M216" s="47"/>
      <c r="N216" s="48"/>
      <c r="O216" s="47">
        <v>2</v>
      </c>
      <c r="P216" s="48">
        <v>34106</v>
      </c>
      <c r="Q216" s="51"/>
      <c r="R216" s="48"/>
      <c r="S216" s="47"/>
      <c r="T216" s="48"/>
      <c r="U216" s="47"/>
      <c r="V216" s="48"/>
      <c r="W216" s="47"/>
      <c r="X216" s="48"/>
      <c r="Y216" s="47"/>
      <c r="Z216" s="48"/>
      <c r="AA216" s="47">
        <v>42</v>
      </c>
      <c r="AB216" s="48">
        <v>43315</v>
      </c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</row>
    <row r="217" spans="1:54" ht="12.75">
      <c r="A217" s="32" t="s">
        <v>295</v>
      </c>
      <c r="B217" s="47" t="s">
        <v>380</v>
      </c>
      <c r="C217" s="112" t="s">
        <v>381</v>
      </c>
      <c r="D217" s="113" t="s">
        <v>129</v>
      </c>
      <c r="E217" s="49"/>
      <c r="F217" s="48"/>
      <c r="G217" s="47"/>
      <c r="H217" s="48"/>
      <c r="I217" s="47"/>
      <c r="J217" s="48"/>
      <c r="K217" s="47"/>
      <c r="L217" s="48"/>
      <c r="M217" s="47"/>
      <c r="N217" s="48"/>
      <c r="O217" s="47">
        <v>1</v>
      </c>
      <c r="P217" s="48">
        <v>30650</v>
      </c>
      <c r="Q217" s="51"/>
      <c r="R217" s="48"/>
      <c r="S217" s="47"/>
      <c r="T217" s="48"/>
      <c r="U217" s="47"/>
      <c r="V217" s="48"/>
      <c r="W217" s="47"/>
      <c r="X217" s="48"/>
      <c r="Y217" s="47"/>
      <c r="Z217" s="48"/>
      <c r="AA217" s="47">
        <v>6</v>
      </c>
      <c r="AB217" s="48">
        <v>35613</v>
      </c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</row>
    <row r="218" spans="1:54" ht="12.75">
      <c r="A218" s="32" t="s">
        <v>295</v>
      </c>
      <c r="B218" s="47" t="s">
        <v>382</v>
      </c>
      <c r="C218" s="112" t="s">
        <v>383</v>
      </c>
      <c r="D218" s="113" t="s">
        <v>129</v>
      </c>
      <c r="E218" s="47"/>
      <c r="F218" s="48"/>
      <c r="G218" s="47"/>
      <c r="H218" s="48"/>
      <c r="I218" s="47"/>
      <c r="J218" s="48"/>
      <c r="K218" s="47"/>
      <c r="L218" s="48"/>
      <c r="M218" s="47"/>
      <c r="N218" s="48"/>
      <c r="O218" s="47">
        <v>4</v>
      </c>
      <c r="P218" s="48">
        <v>45154</v>
      </c>
      <c r="Q218" s="51"/>
      <c r="R218" s="48"/>
      <c r="S218" s="47"/>
      <c r="T218" s="48"/>
      <c r="U218" s="47"/>
      <c r="V218" s="48"/>
      <c r="W218" s="47"/>
      <c r="X218" s="48"/>
      <c r="Y218" s="47"/>
      <c r="Z218" s="48"/>
      <c r="AA218" s="47">
        <v>85</v>
      </c>
      <c r="AB218" s="48">
        <v>51617</v>
      </c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</row>
    <row r="219" spans="1:54" ht="12.75">
      <c r="A219" s="32" t="s">
        <v>295</v>
      </c>
      <c r="B219" s="47" t="s">
        <v>384</v>
      </c>
      <c r="C219" s="112" t="s">
        <v>385</v>
      </c>
      <c r="D219" s="113" t="s">
        <v>129</v>
      </c>
      <c r="E219" s="47"/>
      <c r="F219" s="48"/>
      <c r="G219" s="47"/>
      <c r="H219" s="48"/>
      <c r="I219" s="47"/>
      <c r="J219" s="48"/>
      <c r="K219" s="47"/>
      <c r="L219" s="48"/>
      <c r="M219" s="47"/>
      <c r="N219" s="48"/>
      <c r="O219" s="47">
        <v>0</v>
      </c>
      <c r="P219" s="48"/>
      <c r="Q219" s="51"/>
      <c r="R219" s="48"/>
      <c r="S219" s="47"/>
      <c r="T219" s="48"/>
      <c r="U219" s="47"/>
      <c r="V219" s="48"/>
      <c r="W219" s="47"/>
      <c r="X219" s="48"/>
      <c r="Y219" s="47"/>
      <c r="Z219" s="48"/>
      <c r="AA219" s="47">
        <v>29</v>
      </c>
      <c r="AB219" s="48">
        <v>50997</v>
      </c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</row>
    <row r="220" spans="1:54" ht="12.75">
      <c r="A220" s="32" t="s">
        <v>295</v>
      </c>
      <c r="B220" s="47" t="s">
        <v>386</v>
      </c>
      <c r="C220" s="112" t="s">
        <v>387</v>
      </c>
      <c r="D220" s="113" t="s">
        <v>129</v>
      </c>
      <c r="E220" s="47"/>
      <c r="F220" s="48"/>
      <c r="G220" s="47"/>
      <c r="H220" s="48"/>
      <c r="I220" s="47"/>
      <c r="J220" s="48"/>
      <c r="K220" s="47"/>
      <c r="L220" s="48"/>
      <c r="M220" s="47"/>
      <c r="N220" s="48"/>
      <c r="O220" s="47">
        <v>0</v>
      </c>
      <c r="P220" s="48"/>
      <c r="Q220" s="51"/>
      <c r="R220" s="48"/>
      <c r="S220" s="47"/>
      <c r="T220" s="48"/>
      <c r="U220" s="47"/>
      <c r="V220" s="48"/>
      <c r="W220" s="47"/>
      <c r="X220" s="48"/>
      <c r="Y220" s="47"/>
      <c r="Z220" s="48"/>
      <c r="AA220" s="47">
        <v>38</v>
      </c>
      <c r="AB220" s="48">
        <v>41346</v>
      </c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</row>
    <row r="221" spans="1:54" ht="12.75">
      <c r="A221" s="32" t="s">
        <v>295</v>
      </c>
      <c r="B221" s="47" t="s">
        <v>388</v>
      </c>
      <c r="C221" s="112" t="s">
        <v>389</v>
      </c>
      <c r="D221" s="113" t="s">
        <v>129</v>
      </c>
      <c r="E221" s="47"/>
      <c r="F221" s="48"/>
      <c r="G221" s="47"/>
      <c r="H221" s="48"/>
      <c r="I221" s="47"/>
      <c r="J221" s="48"/>
      <c r="K221" s="47"/>
      <c r="L221" s="48"/>
      <c r="M221" s="47"/>
      <c r="N221" s="48"/>
      <c r="O221" s="47">
        <v>0</v>
      </c>
      <c r="P221" s="48"/>
      <c r="Q221" s="51"/>
      <c r="R221" s="48"/>
      <c r="S221" s="47"/>
      <c r="T221" s="48"/>
      <c r="U221" s="47"/>
      <c r="V221" s="48"/>
      <c r="W221" s="47"/>
      <c r="X221" s="48"/>
      <c r="Y221" s="47"/>
      <c r="Z221" s="48"/>
      <c r="AA221" s="47">
        <v>81</v>
      </c>
      <c r="AB221" s="48">
        <v>50890</v>
      </c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</row>
    <row r="222" spans="1:54" ht="12.75">
      <c r="A222" s="32"/>
      <c r="B222" s="47"/>
      <c r="C222" s="47"/>
      <c r="D222" s="48"/>
      <c r="E222" s="47"/>
      <c r="F222" s="48"/>
      <c r="G222" s="47"/>
      <c r="H222" s="48"/>
      <c r="I222" s="47"/>
      <c r="J222" s="48"/>
      <c r="K222" s="47"/>
      <c r="L222" s="48"/>
      <c r="M222" s="47"/>
      <c r="N222" s="48"/>
      <c r="O222" s="32">
        <f>SUM(O207:O221)</f>
        <v>38</v>
      </c>
      <c r="P222" s="53">
        <f>((O207*P207)+(O208*P208)+(O209*P209)+(O210*P210)+(O211*P211)+(O212*P212)+(O213*P213)+(O214*P214)+(O214*P214)+(O215*P215)+(O216*P216)+(O217*P217)+(O218*P218)+(O219*P219)+(O220*P220)+(O221*P221))/O222</f>
        <v>51716.15789473684</v>
      </c>
      <c r="Q222" s="51"/>
      <c r="R222" s="48"/>
      <c r="S222" s="47"/>
      <c r="T222" s="48"/>
      <c r="U222" s="47"/>
      <c r="V222" s="48"/>
      <c r="W222" s="47"/>
      <c r="X222" s="48"/>
      <c r="Y222" s="47"/>
      <c r="Z222" s="48"/>
      <c r="AA222" s="32">
        <f>SUM(AA207:AA221)</f>
        <v>821</v>
      </c>
      <c r="AB222" s="53">
        <f>((AA207*AB207)+(AA208*AB208)+(AA209*AB209)+(AA210*AB210)+(AA211*AB211)+(AA212*AB212)+(AA213*AB213)+(AA214*AB214)+(AA214*AB214)+(AA215*AB215)+(AA216*AB216)+(AA217*AB217)+(AA218*AB218)+(AA219*AB219)+(AA220*AB220)+(AA221*AB221))/AA222</f>
        <v>47745.311814859924</v>
      </c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</row>
    <row r="223" spans="1:54" ht="12.75">
      <c r="A223" s="32"/>
      <c r="B223" s="47"/>
      <c r="C223" s="47"/>
      <c r="D223" s="48"/>
      <c r="E223" s="47"/>
      <c r="F223" s="48"/>
      <c r="G223" s="47"/>
      <c r="H223" s="48"/>
      <c r="I223" s="47"/>
      <c r="J223" s="48"/>
      <c r="K223" s="47"/>
      <c r="L223" s="48"/>
      <c r="M223" s="47"/>
      <c r="N223" s="48"/>
      <c r="O223" s="47"/>
      <c r="P223" s="48"/>
      <c r="Q223" s="51"/>
      <c r="R223" s="48"/>
      <c r="S223" s="47"/>
      <c r="T223" s="48"/>
      <c r="U223" s="47"/>
      <c r="V223" s="48"/>
      <c r="W223" s="47"/>
      <c r="X223" s="48"/>
      <c r="Y223" s="47"/>
      <c r="Z223" s="48"/>
      <c r="AA223" s="47"/>
      <c r="AB223" s="48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</row>
    <row r="224" spans="1:54" ht="12.75">
      <c r="A224" s="32" t="s">
        <v>295</v>
      </c>
      <c r="B224" s="47" t="s">
        <v>390</v>
      </c>
      <c r="C224" s="112" t="s">
        <v>391</v>
      </c>
      <c r="D224" s="113" t="s">
        <v>129</v>
      </c>
      <c r="E224" s="47"/>
      <c r="F224" s="48"/>
      <c r="G224" s="47"/>
      <c r="H224" s="48"/>
      <c r="I224" s="47"/>
      <c r="J224" s="48"/>
      <c r="K224" s="47"/>
      <c r="L224" s="48"/>
      <c r="M224" s="47"/>
      <c r="N224" s="48"/>
      <c r="O224" s="47"/>
      <c r="P224" s="48"/>
      <c r="Q224" s="51"/>
      <c r="R224" s="48"/>
      <c r="S224" s="47"/>
      <c r="T224" s="48"/>
      <c r="U224" s="47"/>
      <c r="V224" s="48"/>
      <c r="W224" s="47"/>
      <c r="X224" s="48"/>
      <c r="Y224" s="47"/>
      <c r="Z224" s="48"/>
      <c r="AA224" s="47">
        <v>33</v>
      </c>
      <c r="AB224" s="48">
        <v>37603</v>
      </c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</row>
    <row r="225" spans="1:54" ht="12.75">
      <c r="A225" s="32" t="s">
        <v>295</v>
      </c>
      <c r="B225" s="47" t="s">
        <v>392</v>
      </c>
      <c r="C225" s="112" t="s">
        <v>393</v>
      </c>
      <c r="D225" s="113" t="s">
        <v>129</v>
      </c>
      <c r="E225" s="47"/>
      <c r="F225" s="48"/>
      <c r="G225" s="47"/>
      <c r="H225" s="48"/>
      <c r="I225" s="47"/>
      <c r="J225" s="48"/>
      <c r="K225" s="47"/>
      <c r="L225" s="48"/>
      <c r="M225" s="47"/>
      <c r="N225" s="48"/>
      <c r="O225" s="47">
        <v>3</v>
      </c>
      <c r="P225" s="48">
        <v>32005</v>
      </c>
      <c r="Q225" s="51"/>
      <c r="R225" s="48"/>
      <c r="S225" s="47"/>
      <c r="T225" s="48"/>
      <c r="U225" s="47"/>
      <c r="V225" s="48"/>
      <c r="W225" s="47"/>
      <c r="X225" s="48"/>
      <c r="Y225" s="47"/>
      <c r="Z225" s="48"/>
      <c r="AA225" s="47">
        <v>39</v>
      </c>
      <c r="AB225" s="48">
        <v>41697</v>
      </c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</row>
    <row r="226" spans="1:54" ht="12.75">
      <c r="A226" s="32" t="s">
        <v>295</v>
      </c>
      <c r="B226" s="47" t="s">
        <v>394</v>
      </c>
      <c r="C226" s="112" t="s">
        <v>395</v>
      </c>
      <c r="D226" s="113" t="s">
        <v>129</v>
      </c>
      <c r="E226" s="47"/>
      <c r="F226" s="48"/>
      <c r="G226" s="47"/>
      <c r="H226" s="48"/>
      <c r="I226" s="47"/>
      <c r="J226" s="48"/>
      <c r="K226" s="47"/>
      <c r="L226" s="48"/>
      <c r="M226" s="47"/>
      <c r="N226" s="48"/>
      <c r="O226" s="47"/>
      <c r="P226" s="48"/>
      <c r="Q226" s="51"/>
      <c r="R226" s="48"/>
      <c r="S226" s="47"/>
      <c r="T226" s="48"/>
      <c r="U226" s="47"/>
      <c r="V226" s="48"/>
      <c r="W226" s="47"/>
      <c r="X226" s="48"/>
      <c r="Y226" s="47"/>
      <c r="Z226" s="48"/>
      <c r="AA226" s="47">
        <v>69</v>
      </c>
      <c r="AB226" s="48">
        <v>41211</v>
      </c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</row>
    <row r="227" spans="1:54" ht="12.75">
      <c r="A227" s="32" t="s">
        <v>295</v>
      </c>
      <c r="B227" s="47" t="s">
        <v>396</v>
      </c>
      <c r="C227" s="112" t="s">
        <v>397</v>
      </c>
      <c r="D227" s="113" t="s">
        <v>129</v>
      </c>
      <c r="E227" s="47"/>
      <c r="F227" s="48"/>
      <c r="G227" s="47"/>
      <c r="H227" s="48"/>
      <c r="I227" s="47"/>
      <c r="J227" s="48"/>
      <c r="K227" s="47"/>
      <c r="L227" s="48"/>
      <c r="M227" s="47"/>
      <c r="N227" s="48"/>
      <c r="O227" s="47"/>
      <c r="P227" s="48"/>
      <c r="Q227" s="51"/>
      <c r="R227" s="48"/>
      <c r="S227" s="47"/>
      <c r="T227" s="48"/>
      <c r="U227" s="47"/>
      <c r="V227" s="48"/>
      <c r="W227" s="47"/>
      <c r="X227" s="48"/>
      <c r="Y227" s="47"/>
      <c r="Z227" s="48"/>
      <c r="AA227" s="47">
        <v>32</v>
      </c>
      <c r="AB227" s="48">
        <v>43774</v>
      </c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</row>
    <row r="228" spans="1:54" ht="12.75">
      <c r="A228" s="32" t="s">
        <v>295</v>
      </c>
      <c r="B228" s="47" t="s">
        <v>398</v>
      </c>
      <c r="C228" s="112" t="s">
        <v>399</v>
      </c>
      <c r="D228" s="113" t="s">
        <v>129</v>
      </c>
      <c r="E228" s="47"/>
      <c r="F228" s="48"/>
      <c r="G228" s="47"/>
      <c r="H228" s="48"/>
      <c r="I228" s="47"/>
      <c r="J228" s="48"/>
      <c r="K228" s="47"/>
      <c r="L228" s="48"/>
      <c r="M228" s="47"/>
      <c r="N228" s="48"/>
      <c r="O228" s="47">
        <v>1</v>
      </c>
      <c r="P228" s="48">
        <v>31490</v>
      </c>
      <c r="Q228" s="51"/>
      <c r="R228" s="48"/>
      <c r="S228" s="47"/>
      <c r="T228" s="48"/>
      <c r="U228" s="47"/>
      <c r="V228" s="48"/>
      <c r="W228" s="47"/>
      <c r="X228" s="48"/>
      <c r="Y228" s="47"/>
      <c r="Z228" s="48"/>
      <c r="AA228" s="47">
        <v>32</v>
      </c>
      <c r="AB228" s="48">
        <v>44046</v>
      </c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</row>
    <row r="229" spans="1:54" ht="12.75">
      <c r="A229" s="32" t="s">
        <v>295</v>
      </c>
      <c r="B229" s="47" t="s">
        <v>400</v>
      </c>
      <c r="C229" s="112" t="s">
        <v>401</v>
      </c>
      <c r="D229" s="113" t="s">
        <v>129</v>
      </c>
      <c r="E229" s="47"/>
      <c r="F229" s="48"/>
      <c r="G229" s="47"/>
      <c r="H229" s="48"/>
      <c r="I229" s="47"/>
      <c r="J229" s="48"/>
      <c r="K229" s="47"/>
      <c r="L229" s="48"/>
      <c r="M229" s="47"/>
      <c r="N229" s="48"/>
      <c r="O229" s="47"/>
      <c r="P229" s="48"/>
      <c r="Q229" s="51"/>
      <c r="R229" s="48"/>
      <c r="S229" s="47"/>
      <c r="T229" s="48"/>
      <c r="U229" s="47"/>
      <c r="V229" s="48"/>
      <c r="W229" s="47"/>
      <c r="X229" s="48"/>
      <c r="Y229" s="47"/>
      <c r="Z229" s="48"/>
      <c r="AA229" s="47">
        <v>46</v>
      </c>
      <c r="AB229" s="48">
        <v>36636</v>
      </c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</row>
    <row r="230" spans="1:54" ht="12.75">
      <c r="A230" s="32" t="s">
        <v>295</v>
      </c>
      <c r="B230" s="47" t="s">
        <v>402</v>
      </c>
      <c r="C230" s="112" t="s">
        <v>403</v>
      </c>
      <c r="D230" s="113" t="s">
        <v>129</v>
      </c>
      <c r="E230" s="47"/>
      <c r="F230" s="48"/>
      <c r="G230" s="47"/>
      <c r="H230" s="48"/>
      <c r="I230" s="47"/>
      <c r="J230" s="48"/>
      <c r="K230" s="47"/>
      <c r="L230" s="48"/>
      <c r="M230" s="47"/>
      <c r="N230" s="48"/>
      <c r="O230" s="47"/>
      <c r="P230" s="48"/>
      <c r="Q230" s="51"/>
      <c r="R230" s="48"/>
      <c r="S230" s="47"/>
      <c r="T230" s="48"/>
      <c r="U230" s="47"/>
      <c r="V230" s="48"/>
      <c r="W230" s="47"/>
      <c r="X230" s="48"/>
      <c r="Y230" s="47"/>
      <c r="Z230" s="48"/>
      <c r="AA230" s="47">
        <v>23</v>
      </c>
      <c r="AB230" s="48">
        <v>39821</v>
      </c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</row>
    <row r="231" spans="1:54" ht="12.75">
      <c r="A231" s="32" t="s">
        <v>295</v>
      </c>
      <c r="B231" s="47" t="s">
        <v>404</v>
      </c>
      <c r="C231" s="112" t="s">
        <v>405</v>
      </c>
      <c r="D231" s="113" t="s">
        <v>129</v>
      </c>
      <c r="E231" s="47"/>
      <c r="F231" s="48"/>
      <c r="G231" s="47"/>
      <c r="H231" s="48"/>
      <c r="I231" s="47"/>
      <c r="J231" s="48"/>
      <c r="K231" s="47"/>
      <c r="L231" s="48"/>
      <c r="M231" s="47"/>
      <c r="N231" s="48"/>
      <c r="O231" s="47"/>
      <c r="P231" s="48"/>
      <c r="Q231" s="51"/>
      <c r="R231" s="48"/>
      <c r="S231" s="47"/>
      <c r="T231" s="48"/>
      <c r="U231" s="47"/>
      <c r="V231" s="48"/>
      <c r="W231" s="47"/>
      <c r="X231" s="48"/>
      <c r="Y231" s="47"/>
      <c r="Z231" s="48"/>
      <c r="AA231" s="47">
        <v>26</v>
      </c>
      <c r="AB231" s="48">
        <v>37700</v>
      </c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</row>
    <row r="232" spans="1:54" ht="12.75">
      <c r="A232" s="32" t="s">
        <v>295</v>
      </c>
      <c r="B232" s="47" t="s">
        <v>406</v>
      </c>
      <c r="C232" s="112" t="s">
        <v>407</v>
      </c>
      <c r="D232" s="113" t="s">
        <v>129</v>
      </c>
      <c r="E232" s="47"/>
      <c r="F232" s="48"/>
      <c r="G232" s="47"/>
      <c r="H232" s="48"/>
      <c r="I232" s="47"/>
      <c r="J232" s="48"/>
      <c r="K232" s="47"/>
      <c r="L232" s="48"/>
      <c r="M232" s="47"/>
      <c r="N232" s="48"/>
      <c r="O232" s="47"/>
      <c r="P232" s="48"/>
      <c r="Q232" s="51"/>
      <c r="R232" s="48"/>
      <c r="S232" s="47"/>
      <c r="T232" s="48"/>
      <c r="U232" s="47"/>
      <c r="V232" s="48"/>
      <c r="W232" s="47"/>
      <c r="X232" s="48"/>
      <c r="Y232" s="47"/>
      <c r="Z232" s="48"/>
      <c r="AA232" s="47">
        <v>28</v>
      </c>
      <c r="AB232" s="48">
        <v>42481</v>
      </c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</row>
    <row r="233" spans="1:54" ht="12.75">
      <c r="A233" s="32" t="s">
        <v>295</v>
      </c>
      <c r="B233" s="47" t="s">
        <v>408</v>
      </c>
      <c r="C233" s="112" t="s">
        <v>409</v>
      </c>
      <c r="D233" s="113" t="s">
        <v>129</v>
      </c>
      <c r="E233" s="47"/>
      <c r="F233" s="48"/>
      <c r="G233" s="47"/>
      <c r="H233" s="48"/>
      <c r="I233" s="47"/>
      <c r="J233" s="48"/>
      <c r="K233" s="47"/>
      <c r="L233" s="48"/>
      <c r="M233" s="47"/>
      <c r="N233" s="48"/>
      <c r="O233" s="47"/>
      <c r="P233" s="48"/>
      <c r="Q233" s="51"/>
      <c r="R233" s="48"/>
      <c r="S233" s="47"/>
      <c r="T233" s="48"/>
      <c r="U233" s="47"/>
      <c r="V233" s="48"/>
      <c r="W233" s="47"/>
      <c r="X233" s="48"/>
      <c r="Y233" s="47"/>
      <c r="Z233" s="48"/>
      <c r="AA233" s="47">
        <v>31</v>
      </c>
      <c r="AB233" s="48">
        <v>41419</v>
      </c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</row>
    <row r="234" spans="1:54" ht="12.75">
      <c r="A234" s="32" t="s">
        <v>295</v>
      </c>
      <c r="B234" s="47" t="s">
        <v>410</v>
      </c>
      <c r="C234" s="112" t="s">
        <v>411</v>
      </c>
      <c r="D234" s="113" t="s">
        <v>129</v>
      </c>
      <c r="E234" s="47"/>
      <c r="F234" s="48"/>
      <c r="G234" s="47"/>
      <c r="H234" s="48"/>
      <c r="I234" s="47"/>
      <c r="J234" s="48"/>
      <c r="K234" s="47"/>
      <c r="L234" s="48"/>
      <c r="M234" s="47"/>
      <c r="N234" s="48"/>
      <c r="O234" s="49"/>
      <c r="P234" s="48"/>
      <c r="Q234" s="51"/>
      <c r="R234" s="48"/>
      <c r="S234" s="47"/>
      <c r="T234" s="48"/>
      <c r="U234" s="47"/>
      <c r="V234" s="48"/>
      <c r="W234" s="47"/>
      <c r="X234" s="48"/>
      <c r="Y234" s="47"/>
      <c r="Z234" s="48"/>
      <c r="AA234" s="47">
        <v>61</v>
      </c>
      <c r="AB234" s="48">
        <v>48665</v>
      </c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</row>
    <row r="235" spans="1:54" ht="12.75">
      <c r="A235" s="32" t="s">
        <v>295</v>
      </c>
      <c r="B235" s="47" t="s">
        <v>412</v>
      </c>
      <c r="C235" s="112" t="s">
        <v>413</v>
      </c>
      <c r="D235" s="113" t="s">
        <v>129</v>
      </c>
      <c r="E235" s="47"/>
      <c r="F235" s="48"/>
      <c r="G235" s="47"/>
      <c r="H235" s="48"/>
      <c r="I235" s="47"/>
      <c r="J235" s="48"/>
      <c r="K235" s="47"/>
      <c r="L235" s="48"/>
      <c r="M235" s="47"/>
      <c r="N235" s="48"/>
      <c r="O235" s="49"/>
      <c r="P235" s="48"/>
      <c r="Q235" s="4"/>
      <c r="R235" s="48"/>
      <c r="S235" s="47"/>
      <c r="T235" s="48"/>
      <c r="U235" s="47"/>
      <c r="V235" s="48"/>
      <c r="W235" s="47"/>
      <c r="X235" s="48"/>
      <c r="Y235" s="47"/>
      <c r="Z235" s="48"/>
      <c r="AA235" s="47">
        <v>50</v>
      </c>
      <c r="AB235" s="48">
        <v>49673</v>
      </c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</row>
    <row r="236" spans="1:54" ht="12.75">
      <c r="A236" s="32" t="s">
        <v>295</v>
      </c>
      <c r="B236" s="47" t="s">
        <v>414</v>
      </c>
      <c r="C236" s="112" t="s">
        <v>415</v>
      </c>
      <c r="D236" s="113" t="s">
        <v>129</v>
      </c>
      <c r="E236" s="47"/>
      <c r="F236" s="48"/>
      <c r="G236" s="47"/>
      <c r="H236" s="48"/>
      <c r="I236" s="47"/>
      <c r="J236" s="48"/>
      <c r="K236" s="47"/>
      <c r="L236" s="48"/>
      <c r="M236" s="47"/>
      <c r="N236" s="48"/>
      <c r="O236" s="49"/>
      <c r="P236" s="48"/>
      <c r="Q236" s="36"/>
      <c r="R236" s="48"/>
      <c r="S236" s="47"/>
      <c r="T236" s="48"/>
      <c r="U236" s="47"/>
      <c r="V236" s="48"/>
      <c r="W236" s="47"/>
      <c r="X236" s="48"/>
      <c r="Y236" s="47"/>
      <c r="Z236" s="48"/>
      <c r="AA236" s="47">
        <v>21</v>
      </c>
      <c r="AB236" s="48">
        <v>34649</v>
      </c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</row>
    <row r="237" spans="1:54" ht="12.75">
      <c r="A237" s="32" t="s">
        <v>295</v>
      </c>
      <c r="B237" s="47" t="s">
        <v>416</v>
      </c>
      <c r="C237" s="112" t="s">
        <v>417</v>
      </c>
      <c r="D237" s="113" t="s">
        <v>129</v>
      </c>
      <c r="E237" s="47"/>
      <c r="F237" s="48"/>
      <c r="G237" s="47"/>
      <c r="H237" s="48"/>
      <c r="I237" s="47"/>
      <c r="J237" s="48"/>
      <c r="K237" s="47"/>
      <c r="L237" s="48"/>
      <c r="M237" s="47"/>
      <c r="N237" s="48"/>
      <c r="O237" s="49"/>
      <c r="P237" s="48"/>
      <c r="Q237" s="57"/>
      <c r="R237" s="48"/>
      <c r="S237" s="47"/>
      <c r="T237" s="48"/>
      <c r="U237" s="47"/>
      <c r="V237" s="48"/>
      <c r="W237" s="47"/>
      <c r="X237" s="48"/>
      <c r="Y237" s="47"/>
      <c r="Z237" s="48"/>
      <c r="AA237" s="47">
        <v>30</v>
      </c>
      <c r="AB237" s="48">
        <v>46066</v>
      </c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</row>
    <row r="238" spans="1:54" ht="12.75">
      <c r="A238" s="32" t="s">
        <v>295</v>
      </c>
      <c r="B238" s="47" t="s">
        <v>418</v>
      </c>
      <c r="C238" s="112" t="s">
        <v>419</v>
      </c>
      <c r="D238" s="113" t="s">
        <v>129</v>
      </c>
      <c r="E238" s="47"/>
      <c r="F238" s="48"/>
      <c r="G238" s="47"/>
      <c r="H238" s="48"/>
      <c r="I238" s="47"/>
      <c r="J238" s="48"/>
      <c r="K238" s="47"/>
      <c r="L238" s="48"/>
      <c r="M238" s="47"/>
      <c r="N238" s="48"/>
      <c r="O238" s="49"/>
      <c r="P238" s="48"/>
      <c r="Q238" s="57"/>
      <c r="R238" s="48"/>
      <c r="S238" s="47"/>
      <c r="T238" s="48"/>
      <c r="U238" s="47"/>
      <c r="V238" s="48"/>
      <c r="W238" s="47"/>
      <c r="X238" s="48"/>
      <c r="Y238" s="47"/>
      <c r="Z238" s="48"/>
      <c r="AA238" s="47">
        <v>33</v>
      </c>
      <c r="AB238" s="48">
        <v>43317</v>
      </c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</row>
    <row r="239" spans="1:54" ht="12.75">
      <c r="A239" s="32" t="s">
        <v>295</v>
      </c>
      <c r="B239" s="47" t="s">
        <v>420</v>
      </c>
      <c r="C239" s="112" t="s">
        <v>421</v>
      </c>
      <c r="D239" s="113" t="s">
        <v>129</v>
      </c>
      <c r="E239" s="47"/>
      <c r="F239" s="48"/>
      <c r="G239" s="47"/>
      <c r="H239" s="48"/>
      <c r="I239" s="47"/>
      <c r="J239" s="48"/>
      <c r="K239" s="47"/>
      <c r="L239" s="48"/>
      <c r="M239" s="47"/>
      <c r="N239" s="48"/>
      <c r="O239" s="49"/>
      <c r="P239" s="48"/>
      <c r="Q239" s="51"/>
      <c r="R239" s="48"/>
      <c r="S239" s="47"/>
      <c r="T239" s="48"/>
      <c r="U239" s="47"/>
      <c r="V239" s="48"/>
      <c r="W239" s="47"/>
      <c r="X239" s="48"/>
      <c r="Y239" s="47"/>
      <c r="Z239" s="48"/>
      <c r="AA239" s="47">
        <v>44</v>
      </c>
      <c r="AB239" s="48">
        <v>44506</v>
      </c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</row>
    <row r="240" spans="1:54" ht="12.75">
      <c r="A240" s="32" t="s">
        <v>295</v>
      </c>
      <c r="B240" s="47" t="s">
        <v>422</v>
      </c>
      <c r="C240" s="112" t="s">
        <v>423</v>
      </c>
      <c r="D240" s="113" t="s">
        <v>129</v>
      </c>
      <c r="E240" s="47"/>
      <c r="F240" s="48"/>
      <c r="G240" s="47"/>
      <c r="H240" s="48"/>
      <c r="I240" s="47"/>
      <c r="J240" s="48"/>
      <c r="K240" s="47"/>
      <c r="L240" s="48"/>
      <c r="M240" s="47"/>
      <c r="N240" s="48"/>
      <c r="O240" s="49"/>
      <c r="P240" s="48"/>
      <c r="Q240" s="51"/>
      <c r="R240" s="48"/>
      <c r="S240" s="47"/>
      <c r="T240" s="48"/>
      <c r="U240" s="47"/>
      <c r="V240" s="48"/>
      <c r="W240" s="47"/>
      <c r="X240" s="48"/>
      <c r="Y240" s="47"/>
      <c r="Z240" s="48"/>
      <c r="AA240" s="47">
        <v>30</v>
      </c>
      <c r="AB240" s="48">
        <v>39471</v>
      </c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</row>
    <row r="241" spans="1:54" ht="12.75">
      <c r="A241" s="32" t="s">
        <v>295</v>
      </c>
      <c r="B241" s="47" t="s">
        <v>424</v>
      </c>
      <c r="C241" s="112" t="s">
        <v>425</v>
      </c>
      <c r="D241" s="113" t="s">
        <v>129</v>
      </c>
      <c r="E241" s="47"/>
      <c r="F241" s="48"/>
      <c r="G241" s="47"/>
      <c r="H241" s="48"/>
      <c r="I241" s="47"/>
      <c r="J241" s="48"/>
      <c r="K241" s="47"/>
      <c r="L241" s="48"/>
      <c r="M241" s="47"/>
      <c r="N241" s="48"/>
      <c r="O241" s="49"/>
      <c r="P241" s="48"/>
      <c r="Q241" s="51"/>
      <c r="R241" s="48"/>
      <c r="S241" s="47"/>
      <c r="T241" s="48"/>
      <c r="U241" s="47"/>
      <c r="V241" s="48"/>
      <c r="W241" s="47"/>
      <c r="X241" s="48"/>
      <c r="Y241" s="47"/>
      <c r="Z241" s="48"/>
      <c r="AA241" s="47">
        <v>27</v>
      </c>
      <c r="AB241" s="48">
        <v>44178</v>
      </c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</row>
    <row r="242" spans="1:54" ht="12.75">
      <c r="A242" s="32"/>
      <c r="B242" s="47"/>
      <c r="C242" s="47"/>
      <c r="D242" s="48"/>
      <c r="E242" s="47"/>
      <c r="F242" s="48"/>
      <c r="G242" s="47"/>
      <c r="H242" s="48"/>
      <c r="I242" s="47"/>
      <c r="J242" s="48"/>
      <c r="K242" s="47"/>
      <c r="L242" s="48"/>
      <c r="M242" s="47"/>
      <c r="N242" s="48"/>
      <c r="O242" s="55">
        <f>SUM(O225:O228)</f>
        <v>4</v>
      </c>
      <c r="P242" s="34">
        <f>((O225*P225)+(O228*P228))/O242</f>
        <v>31876.25</v>
      </c>
      <c r="Q242" s="51"/>
      <c r="R242" s="48"/>
      <c r="S242" s="47"/>
      <c r="T242" s="48"/>
      <c r="U242" s="47"/>
      <c r="V242" s="48"/>
      <c r="W242" s="47"/>
      <c r="X242" s="48"/>
      <c r="Y242" s="47"/>
      <c r="Z242" s="48"/>
      <c r="AA242" s="55">
        <f>SUM(AA225:AA228)</f>
        <v>172</v>
      </c>
      <c r="AB242" s="34">
        <f>((AA225*AB225)+(AA228*AB228))/AA242</f>
        <v>17649.156976744187</v>
      </c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</row>
    <row r="243" spans="1:54" ht="12.75">
      <c r="A243" s="32"/>
      <c r="B243" s="47"/>
      <c r="C243" s="47"/>
      <c r="D243" s="48"/>
      <c r="E243" s="47"/>
      <c r="F243" s="48"/>
      <c r="G243" s="47"/>
      <c r="H243" s="48"/>
      <c r="I243" s="47"/>
      <c r="J243" s="48"/>
      <c r="K243" s="47"/>
      <c r="L243" s="48"/>
      <c r="M243" s="47"/>
      <c r="N243" s="48"/>
      <c r="O243" s="55">
        <f>O242+O222</f>
        <v>42</v>
      </c>
      <c r="P243" s="34">
        <f>((O222*P222)+(O242*P242))/O243</f>
        <v>49826.642857142855</v>
      </c>
      <c r="Q243" s="51"/>
      <c r="R243" s="48"/>
      <c r="S243" s="47"/>
      <c r="T243" s="48"/>
      <c r="U243" s="47"/>
      <c r="V243" s="48"/>
      <c r="W243" s="47"/>
      <c r="X243" s="48"/>
      <c r="Y243" s="47"/>
      <c r="Z243" s="48"/>
      <c r="AA243" s="55">
        <f>AA242+AA222</f>
        <v>993</v>
      </c>
      <c r="AB243" s="34">
        <f>((AA222*AB222)+(AA242*AB242))/AA243</f>
        <v>42532.281973816716</v>
      </c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</row>
    <row r="244" spans="1:54" ht="12.75">
      <c r="A244" s="32"/>
      <c r="B244" s="47"/>
      <c r="C244" s="47"/>
      <c r="D244" s="48"/>
      <c r="E244" s="47"/>
      <c r="F244" s="48"/>
      <c r="G244" s="47"/>
      <c r="H244" s="48"/>
      <c r="I244" s="47"/>
      <c r="J244" s="48"/>
      <c r="K244" s="47"/>
      <c r="L244" s="48"/>
      <c r="M244" s="47"/>
      <c r="N244" s="48"/>
      <c r="O244" s="49"/>
      <c r="P244" s="48"/>
      <c r="Q244" s="51"/>
      <c r="R244" s="48"/>
      <c r="S244" s="47"/>
      <c r="T244" s="48"/>
      <c r="U244" s="47"/>
      <c r="V244" s="48"/>
      <c r="W244" s="47"/>
      <c r="X244" s="48"/>
      <c r="Y244" s="47"/>
      <c r="Z244" s="48"/>
      <c r="AA244" s="47"/>
      <c r="AB244" s="48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</row>
    <row r="245" spans="1:54" ht="12.75">
      <c r="A245" s="32" t="s">
        <v>430</v>
      </c>
      <c r="B245" s="47" t="s">
        <v>431</v>
      </c>
      <c r="C245" s="112" t="s">
        <v>432</v>
      </c>
      <c r="D245" s="113" t="s">
        <v>45</v>
      </c>
      <c r="E245" s="55">
        <f>265+34</f>
        <v>299</v>
      </c>
      <c r="F245" s="34">
        <v>69267</v>
      </c>
      <c r="G245" s="32">
        <f>218+78</f>
        <v>296</v>
      </c>
      <c r="H245" s="34">
        <v>49322</v>
      </c>
      <c r="I245" s="32">
        <f>121+94</f>
        <v>215</v>
      </c>
      <c r="J245" s="34">
        <v>43116</v>
      </c>
      <c r="K245" s="55">
        <v>9</v>
      </c>
      <c r="L245" s="34">
        <v>46588</v>
      </c>
      <c r="M245" s="55">
        <v>0</v>
      </c>
      <c r="N245" s="34">
        <v>0</v>
      </c>
      <c r="O245" s="55">
        <v>0</v>
      </c>
      <c r="P245" s="34">
        <v>0</v>
      </c>
      <c r="Q245" s="36">
        <f>169+18</f>
        <v>187</v>
      </c>
      <c r="R245" s="34">
        <v>79234</v>
      </c>
      <c r="S245" s="32">
        <f>112+37</f>
        <v>149</v>
      </c>
      <c r="T245" s="34">
        <v>63287</v>
      </c>
      <c r="U245" s="32">
        <f>41+39</f>
        <v>80</v>
      </c>
      <c r="V245" s="34">
        <v>53281</v>
      </c>
      <c r="W245" s="32">
        <v>3</v>
      </c>
      <c r="X245" s="34">
        <v>53847</v>
      </c>
      <c r="Y245" s="32">
        <v>0</v>
      </c>
      <c r="Z245" s="34">
        <v>0</v>
      </c>
      <c r="AA245" s="32">
        <v>0</v>
      </c>
      <c r="AB245" s="34">
        <v>0</v>
      </c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</row>
    <row r="246" spans="1:54" ht="12.75">
      <c r="A246" s="32"/>
      <c r="B246" s="47"/>
      <c r="C246" s="47"/>
      <c r="D246" s="48"/>
      <c r="E246" s="49"/>
      <c r="F246" s="48"/>
      <c r="G246" s="47"/>
      <c r="H246" s="48"/>
      <c r="I246" s="47"/>
      <c r="J246" s="48"/>
      <c r="K246" s="49"/>
      <c r="L246" s="48"/>
      <c r="M246" s="49"/>
      <c r="N246" s="48"/>
      <c r="O246" s="49"/>
      <c r="P246" s="48"/>
      <c r="Q246" s="51"/>
      <c r="R246" s="48"/>
      <c r="S246" s="47"/>
      <c r="T246" s="48"/>
      <c r="U246" s="47"/>
      <c r="V246" s="48"/>
      <c r="W246" s="47"/>
      <c r="X246" s="48"/>
      <c r="Y246" s="47"/>
      <c r="Z246" s="48"/>
      <c r="AA246" s="47"/>
      <c r="AB246" s="48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</row>
    <row r="247" spans="1:54" ht="12.75">
      <c r="A247" s="32" t="s">
        <v>430</v>
      </c>
      <c r="B247" s="47" t="s">
        <v>433</v>
      </c>
      <c r="C247" s="112" t="s">
        <v>434</v>
      </c>
      <c r="D247" s="113" t="s">
        <v>51</v>
      </c>
      <c r="E247" s="32">
        <f>129+25</f>
        <v>154</v>
      </c>
      <c r="F247" s="34">
        <v>60922</v>
      </c>
      <c r="G247" s="32">
        <f>95+50</f>
        <v>145</v>
      </c>
      <c r="H247" s="34">
        <v>44347</v>
      </c>
      <c r="I247" s="32">
        <f>80+59</f>
        <v>139</v>
      </c>
      <c r="J247" s="34">
        <v>37569</v>
      </c>
      <c r="K247" s="55">
        <v>7</v>
      </c>
      <c r="L247" s="34">
        <v>34358</v>
      </c>
      <c r="M247" s="55">
        <v>5</v>
      </c>
      <c r="N247" s="34">
        <v>30423</v>
      </c>
      <c r="O247" s="55">
        <v>0</v>
      </c>
      <c r="P247" s="34">
        <v>0</v>
      </c>
      <c r="Q247" s="36">
        <f>106+17</f>
        <v>123</v>
      </c>
      <c r="R247" s="34">
        <v>77342</v>
      </c>
      <c r="S247" s="32">
        <f>40+21</f>
        <v>61</v>
      </c>
      <c r="T247" s="34">
        <v>60276</v>
      </c>
      <c r="U247" s="32">
        <f>14+13</f>
        <v>27</v>
      </c>
      <c r="V247" s="34">
        <v>49792</v>
      </c>
      <c r="W247" s="32">
        <v>4</v>
      </c>
      <c r="X247" s="34">
        <v>28126</v>
      </c>
      <c r="Y247" s="32">
        <v>7</v>
      </c>
      <c r="Z247" s="34">
        <v>32026</v>
      </c>
      <c r="AA247" s="32">
        <v>0</v>
      </c>
      <c r="AB247" s="34">
        <v>0</v>
      </c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</row>
    <row r="248" spans="1:54" ht="12.75">
      <c r="A248" s="32"/>
      <c r="B248" s="47"/>
      <c r="C248" s="47"/>
      <c r="D248" s="48"/>
      <c r="E248" s="47"/>
      <c r="F248" s="48"/>
      <c r="G248" s="47"/>
      <c r="H248" s="48"/>
      <c r="I248" s="47"/>
      <c r="J248" s="48"/>
      <c r="K248" s="49"/>
      <c r="L248" s="48"/>
      <c r="M248" s="49"/>
      <c r="N248" s="48"/>
      <c r="O248" s="49"/>
      <c r="P248" s="48"/>
      <c r="Q248" s="51"/>
      <c r="R248" s="48"/>
      <c r="S248" s="47"/>
      <c r="T248" s="48"/>
      <c r="U248" s="47"/>
      <c r="V248" s="48"/>
      <c r="W248" s="47"/>
      <c r="X248" s="48"/>
      <c r="Y248" s="47"/>
      <c r="Z248" s="48"/>
      <c r="AA248" s="47"/>
      <c r="AB248" s="48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</row>
    <row r="249" spans="1:54" ht="12.75">
      <c r="A249" s="32" t="s">
        <v>430</v>
      </c>
      <c r="B249" s="47" t="s">
        <v>435</v>
      </c>
      <c r="C249" s="112" t="s">
        <v>436</v>
      </c>
      <c r="D249" s="113" t="s">
        <v>54</v>
      </c>
      <c r="E249" s="47">
        <f>145+47</f>
        <v>192</v>
      </c>
      <c r="F249" s="48">
        <v>53920</v>
      </c>
      <c r="G249" s="47">
        <f>83+58</f>
        <v>141</v>
      </c>
      <c r="H249" s="48">
        <v>46108</v>
      </c>
      <c r="I249" s="47">
        <v>175</v>
      </c>
      <c r="J249" s="48">
        <v>37971</v>
      </c>
      <c r="K249" s="47">
        <v>28</v>
      </c>
      <c r="L249" s="48">
        <v>29278</v>
      </c>
      <c r="M249" s="47">
        <v>0</v>
      </c>
      <c r="N249" s="48">
        <v>0</v>
      </c>
      <c r="O249" s="47">
        <v>0</v>
      </c>
      <c r="P249" s="48">
        <v>0</v>
      </c>
      <c r="Q249" s="51">
        <f>28+6</f>
        <v>34</v>
      </c>
      <c r="R249" s="48">
        <v>69521</v>
      </c>
      <c r="S249" s="47">
        <v>12</v>
      </c>
      <c r="T249" s="48">
        <v>63451</v>
      </c>
      <c r="U249" s="47">
        <v>6</v>
      </c>
      <c r="V249" s="48">
        <v>50915</v>
      </c>
      <c r="W249" s="47">
        <v>0</v>
      </c>
      <c r="X249" s="48">
        <v>0</v>
      </c>
      <c r="Y249" s="47">
        <v>0</v>
      </c>
      <c r="Z249" s="48">
        <v>0</v>
      </c>
      <c r="AA249" s="47">
        <v>0</v>
      </c>
      <c r="AB249" s="48">
        <v>0</v>
      </c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</row>
    <row r="250" spans="1:54" ht="12.75">
      <c r="A250" s="32" t="s">
        <v>430</v>
      </c>
      <c r="B250" s="47" t="s">
        <v>437</v>
      </c>
      <c r="C250" s="112" t="s">
        <v>438</v>
      </c>
      <c r="D250" s="113" t="s">
        <v>54</v>
      </c>
      <c r="E250" s="47">
        <f>68+11</f>
        <v>79</v>
      </c>
      <c r="F250" s="48">
        <v>50879</v>
      </c>
      <c r="G250" s="47">
        <f>61+16</f>
        <v>77</v>
      </c>
      <c r="H250" s="48">
        <v>43229</v>
      </c>
      <c r="I250" s="47">
        <f>51+44</f>
        <v>95</v>
      </c>
      <c r="J250" s="48">
        <v>35972</v>
      </c>
      <c r="K250" s="47">
        <v>5</v>
      </c>
      <c r="L250" s="48">
        <v>27570</v>
      </c>
      <c r="M250" s="47">
        <f>17+24</f>
        <v>41</v>
      </c>
      <c r="N250" s="48">
        <v>30760</v>
      </c>
      <c r="O250" s="47">
        <v>0</v>
      </c>
      <c r="P250" s="48">
        <v>0</v>
      </c>
      <c r="Q250" s="51">
        <v>24</v>
      </c>
      <c r="R250" s="48">
        <f>1514875/24</f>
        <v>63119.791666666664</v>
      </c>
      <c r="S250" s="47">
        <v>9</v>
      </c>
      <c r="T250" s="48">
        <v>55067</v>
      </c>
      <c r="U250" s="47">
        <v>5</v>
      </c>
      <c r="V250" s="48">
        <v>43087</v>
      </c>
      <c r="W250" s="47">
        <v>0</v>
      </c>
      <c r="X250" s="48">
        <v>0</v>
      </c>
      <c r="Y250" s="47">
        <v>3</v>
      </c>
      <c r="Z250" s="48">
        <v>30878</v>
      </c>
      <c r="AA250" s="47">
        <v>0</v>
      </c>
      <c r="AB250" s="48">
        <v>0</v>
      </c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</row>
    <row r="251" spans="1:54" ht="12.75">
      <c r="A251" s="32" t="s">
        <v>430</v>
      </c>
      <c r="B251" s="47" t="s">
        <v>439</v>
      </c>
      <c r="C251" s="112" t="s">
        <v>440</v>
      </c>
      <c r="D251" s="113" t="s">
        <v>54</v>
      </c>
      <c r="E251" s="47">
        <f>151+30</f>
        <v>181</v>
      </c>
      <c r="F251" s="48">
        <v>53646</v>
      </c>
      <c r="G251" s="47">
        <f>80+49</f>
        <v>129</v>
      </c>
      <c r="H251" s="48">
        <v>43554</v>
      </c>
      <c r="I251" s="47">
        <f>71+63</f>
        <v>134</v>
      </c>
      <c r="J251" s="48">
        <v>36134</v>
      </c>
      <c r="K251" s="47">
        <f>21+32</f>
        <v>53</v>
      </c>
      <c r="L251" s="48">
        <v>30763</v>
      </c>
      <c r="M251" s="47">
        <v>2</v>
      </c>
      <c r="N251" s="48">
        <v>42606</v>
      </c>
      <c r="O251" s="47">
        <v>0</v>
      </c>
      <c r="P251" s="48">
        <v>0</v>
      </c>
      <c r="Q251" s="51">
        <v>31</v>
      </c>
      <c r="R251" s="48">
        <v>68413</v>
      </c>
      <c r="S251" s="47">
        <v>9</v>
      </c>
      <c r="T251" s="48">
        <v>64695</v>
      </c>
      <c r="U251" s="47">
        <v>2</v>
      </c>
      <c r="V251" s="48">
        <v>44736</v>
      </c>
      <c r="W251" s="47">
        <v>1</v>
      </c>
      <c r="X251" s="48">
        <v>27000</v>
      </c>
      <c r="Y251" s="47">
        <v>0</v>
      </c>
      <c r="Z251" s="48">
        <v>0</v>
      </c>
      <c r="AA251" s="47">
        <v>0</v>
      </c>
      <c r="AB251" s="48">
        <v>0</v>
      </c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</row>
    <row r="252" spans="1:54" ht="12.75">
      <c r="A252" s="32"/>
      <c r="B252" s="47"/>
      <c r="C252" s="47"/>
      <c r="D252" s="48"/>
      <c r="E252" s="32">
        <f>SUM(E249:E251)</f>
        <v>452</v>
      </c>
      <c r="F252" s="34">
        <f>((E249*F249)+(E250*F250)+(E251*F251))/E252</f>
        <v>53278.77654867257</v>
      </c>
      <c r="G252" s="32">
        <f>SUM(G249:G251)</f>
        <v>347</v>
      </c>
      <c r="H252" s="34">
        <f>((G249*H249)+(G250*H250)+(G251*H251))/G252</f>
        <v>44519.67435158502</v>
      </c>
      <c r="I252" s="32">
        <f>SUM(I249:I251)</f>
        <v>404</v>
      </c>
      <c r="J252" s="34">
        <f>((I249*J249)+(I250*J250)+(I251*J251))/I252</f>
        <v>36891.63613861386</v>
      </c>
      <c r="K252" s="32">
        <f>SUM(K249:K251)</f>
        <v>86</v>
      </c>
      <c r="L252" s="34">
        <f>((K249*L249)+(K250*L250)+(K251*L251))/K252</f>
        <v>30093.872093023256</v>
      </c>
      <c r="M252" s="32">
        <f>SUM(M249:M251)</f>
        <v>43</v>
      </c>
      <c r="N252" s="34">
        <f>((M249*N249)+(M250*N250)+(M251*N251))/M252</f>
        <v>31310.976744186046</v>
      </c>
      <c r="O252" s="32">
        <f>SUM(O249:O251)</f>
        <v>0</v>
      </c>
      <c r="P252" s="34">
        <v>0</v>
      </c>
      <c r="Q252" s="32">
        <f>SUM(Q249:Q251)</f>
        <v>89</v>
      </c>
      <c r="R252" s="34">
        <f>((Q249*R249)+(Q250*R250)+(Q251*R251))/Q252</f>
        <v>67408.89887640449</v>
      </c>
      <c r="S252" s="32">
        <f>SUM(S249:S251)</f>
        <v>30</v>
      </c>
      <c r="T252" s="34">
        <f>((S249*T249)+(S250*T250)+(S251*T251))/S252</f>
        <v>61309</v>
      </c>
      <c r="U252" s="32">
        <f>SUM(U249:U251)</f>
        <v>13</v>
      </c>
      <c r="V252" s="34">
        <f>((U249*V249)+(U250*V250)+(U251*V251))/U252</f>
        <v>46953.61538461538</v>
      </c>
      <c r="W252" s="32">
        <f>SUM(W249:W251)</f>
        <v>1</v>
      </c>
      <c r="X252" s="34">
        <f>((W249*X249)+(W250*X250)+(W251*X251))/W252</f>
        <v>27000</v>
      </c>
      <c r="Y252" s="32">
        <f>SUM(Y249:Y251)</f>
        <v>3</v>
      </c>
      <c r="Z252" s="34">
        <f>((Y249*Z249)+(Y250*Z250)+(Y251*Z251))/Y252</f>
        <v>30878</v>
      </c>
      <c r="AA252" s="32">
        <f>SUM(AA249:AA251)</f>
        <v>0</v>
      </c>
      <c r="AB252" s="34">
        <v>0</v>
      </c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</row>
    <row r="253" spans="1:54" ht="12.75">
      <c r="A253" s="32"/>
      <c r="B253" s="47"/>
      <c r="C253" s="47"/>
      <c r="D253" s="48"/>
      <c r="E253" s="47"/>
      <c r="F253" s="48"/>
      <c r="G253" s="47"/>
      <c r="H253" s="48"/>
      <c r="I253" s="47"/>
      <c r="J253" s="48"/>
      <c r="K253" s="47"/>
      <c r="L253" s="48"/>
      <c r="M253" s="47"/>
      <c r="N253" s="48"/>
      <c r="O253" s="47"/>
      <c r="P253" s="48"/>
      <c r="Q253" s="51"/>
      <c r="R253" s="48"/>
      <c r="S253" s="47"/>
      <c r="T253" s="48"/>
      <c r="U253" s="47"/>
      <c r="V253" s="48"/>
      <c r="W253" s="47"/>
      <c r="X253" s="48"/>
      <c r="Y253" s="47"/>
      <c r="Z253" s="48"/>
      <c r="AA253" s="47"/>
      <c r="AB253" s="48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</row>
    <row r="254" spans="1:54" ht="12.75">
      <c r="A254" s="32" t="s">
        <v>430</v>
      </c>
      <c r="B254" s="47" t="s">
        <v>441</v>
      </c>
      <c r="C254" s="112" t="s">
        <v>442</v>
      </c>
      <c r="D254" s="113" t="s">
        <v>63</v>
      </c>
      <c r="E254" s="32">
        <v>86</v>
      </c>
      <c r="F254" s="34">
        <v>52403</v>
      </c>
      <c r="G254" s="32">
        <f>59+26</f>
        <v>85</v>
      </c>
      <c r="H254" s="34">
        <v>41079</v>
      </c>
      <c r="I254" s="32">
        <f>71+65</f>
        <v>136</v>
      </c>
      <c r="J254" s="34">
        <v>33723</v>
      </c>
      <c r="K254" s="32">
        <v>30</v>
      </c>
      <c r="L254" s="34">
        <v>25019</v>
      </c>
      <c r="M254" s="32">
        <v>0</v>
      </c>
      <c r="N254" s="34">
        <v>0</v>
      </c>
      <c r="O254" s="32">
        <v>0</v>
      </c>
      <c r="P254" s="34">
        <v>0</v>
      </c>
      <c r="Q254" s="57">
        <v>0</v>
      </c>
      <c r="R254" s="34">
        <v>0</v>
      </c>
      <c r="S254" s="32">
        <v>0</v>
      </c>
      <c r="T254" s="34">
        <v>0</v>
      </c>
      <c r="U254" s="32">
        <v>0</v>
      </c>
      <c r="V254" s="34">
        <v>0</v>
      </c>
      <c r="W254" s="32">
        <v>0</v>
      </c>
      <c r="X254" s="34">
        <v>0</v>
      </c>
      <c r="Y254" s="32">
        <v>0</v>
      </c>
      <c r="Z254" s="34">
        <v>0</v>
      </c>
      <c r="AA254" s="32">
        <v>0</v>
      </c>
      <c r="AB254" s="34">
        <v>0</v>
      </c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</row>
    <row r="255" spans="1:54" ht="12.75">
      <c r="A255" s="32"/>
      <c r="B255" s="47"/>
      <c r="C255" s="47"/>
      <c r="D255" s="48"/>
      <c r="E255" s="47"/>
      <c r="F255" s="48"/>
      <c r="G255" s="47"/>
      <c r="H255" s="48"/>
      <c r="I255" s="47"/>
      <c r="J255" s="48"/>
      <c r="K255" s="47"/>
      <c r="L255" s="48"/>
      <c r="M255" s="47"/>
      <c r="N255" s="48"/>
      <c r="O255" s="47"/>
      <c r="P255" s="48"/>
      <c r="Q255" s="63"/>
      <c r="R255" s="48"/>
      <c r="S255" s="47"/>
      <c r="T255" s="48"/>
      <c r="U255" s="47"/>
      <c r="V255" s="48"/>
      <c r="W255" s="47"/>
      <c r="X255" s="48"/>
      <c r="Y255" s="47"/>
      <c r="Z255" s="48"/>
      <c r="AA255" s="47"/>
      <c r="AB255" s="48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</row>
    <row r="256" spans="1:54" ht="12.75">
      <c r="A256" s="32" t="s">
        <v>430</v>
      </c>
      <c r="B256" s="47" t="s">
        <v>443</v>
      </c>
      <c r="C256" s="112" t="s">
        <v>444</v>
      </c>
      <c r="D256" s="113" t="s">
        <v>72</v>
      </c>
      <c r="E256" s="32">
        <f>64+21</f>
        <v>85</v>
      </c>
      <c r="F256" s="34">
        <v>57767</v>
      </c>
      <c r="G256" s="32">
        <f>65+38</f>
        <v>103</v>
      </c>
      <c r="H256" s="34">
        <v>43509</v>
      </c>
      <c r="I256" s="32">
        <f>48+42</f>
        <v>90</v>
      </c>
      <c r="J256" s="34">
        <v>36926</v>
      </c>
      <c r="K256" s="32">
        <v>5</v>
      </c>
      <c r="L256" s="34">
        <v>23728</v>
      </c>
      <c r="M256" s="32">
        <f>26+36</f>
        <v>62</v>
      </c>
      <c r="N256" s="34">
        <v>25708</v>
      </c>
      <c r="O256" s="32">
        <v>0</v>
      </c>
      <c r="P256" s="34">
        <v>0</v>
      </c>
      <c r="Q256" s="57">
        <v>16</v>
      </c>
      <c r="R256" s="34">
        <v>70529</v>
      </c>
      <c r="S256" s="32">
        <v>7</v>
      </c>
      <c r="T256" s="34">
        <v>65186</v>
      </c>
      <c r="U256" s="32">
        <v>0</v>
      </c>
      <c r="V256" s="34">
        <v>0</v>
      </c>
      <c r="W256" s="32">
        <v>1</v>
      </c>
      <c r="X256" s="34">
        <v>27319</v>
      </c>
      <c r="Y256" s="32">
        <v>4</v>
      </c>
      <c r="Z256" s="34">
        <v>35068</v>
      </c>
      <c r="AA256" s="32">
        <v>0</v>
      </c>
      <c r="AB256" s="34">
        <v>0</v>
      </c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</row>
    <row r="257" spans="1:54" ht="12.75">
      <c r="A257" s="32"/>
      <c r="B257" s="47"/>
      <c r="C257" s="47"/>
      <c r="D257" s="48"/>
      <c r="E257" s="47"/>
      <c r="F257" s="48"/>
      <c r="G257" s="47"/>
      <c r="H257" s="48"/>
      <c r="I257" s="47"/>
      <c r="J257" s="48"/>
      <c r="K257" s="47"/>
      <c r="L257" s="48"/>
      <c r="M257" s="47"/>
      <c r="N257" s="48"/>
      <c r="O257" s="47"/>
      <c r="P257" s="48"/>
      <c r="Q257" s="63"/>
      <c r="R257" s="48"/>
      <c r="S257" s="47"/>
      <c r="T257" s="48"/>
      <c r="U257" s="47"/>
      <c r="V257" s="48"/>
      <c r="W257" s="47"/>
      <c r="X257" s="48"/>
      <c r="Y257" s="47"/>
      <c r="Z257" s="48"/>
      <c r="AA257" s="47"/>
      <c r="AB257" s="48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</row>
    <row r="258" spans="1:54" ht="12.75">
      <c r="A258" s="32" t="s">
        <v>430</v>
      </c>
      <c r="B258" s="47" t="s">
        <v>445</v>
      </c>
      <c r="C258" s="112" t="s">
        <v>446</v>
      </c>
      <c r="D258" s="113" t="s">
        <v>81</v>
      </c>
      <c r="E258" s="32">
        <v>20</v>
      </c>
      <c r="F258" s="34">
        <v>53402</v>
      </c>
      <c r="G258" s="32">
        <f>27+11</f>
        <v>38</v>
      </c>
      <c r="H258" s="34">
        <v>43017</v>
      </c>
      <c r="I258" s="32">
        <v>46</v>
      </c>
      <c r="J258" s="34">
        <v>36985</v>
      </c>
      <c r="K258" s="32">
        <v>10</v>
      </c>
      <c r="L258" s="34">
        <v>27034</v>
      </c>
      <c r="M258" s="32">
        <v>3</v>
      </c>
      <c r="N258" s="34">
        <v>27124</v>
      </c>
      <c r="O258" s="32">
        <v>0</v>
      </c>
      <c r="P258" s="34">
        <v>0</v>
      </c>
      <c r="Q258" s="36">
        <v>5</v>
      </c>
      <c r="R258" s="34">
        <v>52058</v>
      </c>
      <c r="S258" s="32">
        <v>3</v>
      </c>
      <c r="T258" s="34">
        <v>49063</v>
      </c>
      <c r="U258" s="32">
        <v>2</v>
      </c>
      <c r="V258" s="34">
        <v>37400</v>
      </c>
      <c r="W258" s="32">
        <v>0</v>
      </c>
      <c r="X258" s="34">
        <v>0</v>
      </c>
      <c r="Y258" s="32">
        <v>0</v>
      </c>
      <c r="Z258" s="34">
        <v>0</v>
      </c>
      <c r="AA258" s="32">
        <v>0</v>
      </c>
      <c r="AB258" s="34">
        <v>0</v>
      </c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</row>
    <row r="259" spans="1:54" ht="12.75">
      <c r="A259" s="32"/>
      <c r="B259" s="47"/>
      <c r="C259" s="47"/>
      <c r="D259" s="48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2"/>
      <c r="P259" s="34"/>
      <c r="Q259" s="36"/>
      <c r="R259" s="34"/>
      <c r="S259" s="32"/>
      <c r="T259" s="34"/>
      <c r="U259" s="32"/>
      <c r="V259" s="34"/>
      <c r="W259" s="32"/>
      <c r="X259" s="34"/>
      <c r="Y259" s="32"/>
      <c r="Z259" s="34"/>
      <c r="AA259" s="32"/>
      <c r="AB259" s="34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</row>
    <row r="260" spans="1:54" ht="12.75">
      <c r="A260" s="32" t="s">
        <v>430</v>
      </c>
      <c r="B260" s="47" t="s">
        <v>447</v>
      </c>
      <c r="C260" s="112" t="s">
        <v>448</v>
      </c>
      <c r="D260" s="113" t="s">
        <v>84</v>
      </c>
      <c r="E260" s="32">
        <f>85+92</f>
        <v>177</v>
      </c>
      <c r="F260" s="34">
        <v>43312</v>
      </c>
      <c r="G260" s="32">
        <f>171+200</f>
        <v>371</v>
      </c>
      <c r="H260" s="34">
        <v>33541</v>
      </c>
      <c r="I260" s="32">
        <f>129+133</f>
        <v>262</v>
      </c>
      <c r="J260" s="34">
        <v>28426</v>
      </c>
      <c r="K260" s="32">
        <f>55+75</f>
        <v>130</v>
      </c>
      <c r="L260" s="34">
        <v>27404</v>
      </c>
      <c r="M260" s="32">
        <v>0</v>
      </c>
      <c r="N260" s="34">
        <v>0</v>
      </c>
      <c r="O260" s="32">
        <v>0</v>
      </c>
      <c r="P260" s="34">
        <v>0</v>
      </c>
      <c r="Q260" s="36">
        <v>18</v>
      </c>
      <c r="R260" s="34">
        <v>51817</v>
      </c>
      <c r="S260" s="32">
        <v>18</v>
      </c>
      <c r="T260" s="34">
        <v>40503</v>
      </c>
      <c r="U260" s="32">
        <v>11</v>
      </c>
      <c r="V260" s="34">
        <v>38222</v>
      </c>
      <c r="W260" s="32">
        <v>4</v>
      </c>
      <c r="X260" s="34">
        <v>38828</v>
      </c>
      <c r="Y260" s="32">
        <v>0</v>
      </c>
      <c r="Z260" s="34">
        <v>0</v>
      </c>
      <c r="AA260" s="32">
        <v>0</v>
      </c>
      <c r="AB260" s="34">
        <v>0</v>
      </c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</row>
    <row r="261" spans="1:54" ht="12.75">
      <c r="A261" s="32"/>
      <c r="B261" s="47"/>
      <c r="C261" s="47"/>
      <c r="D261" s="48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2"/>
      <c r="P261" s="34"/>
      <c r="Q261" s="36"/>
      <c r="R261" s="34"/>
      <c r="S261" s="32"/>
      <c r="T261" s="34"/>
      <c r="U261" s="32"/>
      <c r="V261" s="34"/>
      <c r="W261" s="32"/>
      <c r="X261" s="34"/>
      <c r="Y261" s="32"/>
      <c r="Z261" s="34"/>
      <c r="AA261" s="32"/>
      <c r="AB261" s="34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</row>
    <row r="262" spans="1:54" ht="12.75">
      <c r="A262" s="32" t="s">
        <v>449</v>
      </c>
      <c r="B262" s="47" t="s">
        <v>450</v>
      </c>
      <c r="C262" s="112" t="s">
        <v>451</v>
      </c>
      <c r="D262" s="114" t="s">
        <v>45</v>
      </c>
      <c r="E262" s="55">
        <v>346</v>
      </c>
      <c r="F262" s="53">
        <v>59826</v>
      </c>
      <c r="G262" s="55">
        <v>245</v>
      </c>
      <c r="H262" s="53">
        <v>43907</v>
      </c>
      <c r="I262" s="55">
        <v>184</v>
      </c>
      <c r="J262" s="53">
        <v>37689</v>
      </c>
      <c r="K262" s="55">
        <v>173</v>
      </c>
      <c r="L262" s="53">
        <v>26722</v>
      </c>
      <c r="M262" s="32"/>
      <c r="N262" s="53"/>
      <c r="O262" s="32"/>
      <c r="P262" s="34"/>
      <c r="Q262" s="62">
        <v>113</v>
      </c>
      <c r="R262" s="53">
        <v>75459</v>
      </c>
      <c r="S262" s="55">
        <v>64</v>
      </c>
      <c r="T262" s="53">
        <v>57455</v>
      </c>
      <c r="U262" s="55">
        <v>62</v>
      </c>
      <c r="V262" s="53">
        <v>48668</v>
      </c>
      <c r="W262" s="55">
        <v>17</v>
      </c>
      <c r="X262" s="53">
        <v>32674</v>
      </c>
      <c r="Y262" s="32"/>
      <c r="Z262" s="34"/>
      <c r="AA262" s="32"/>
      <c r="AB262" s="34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</row>
    <row r="263" spans="1:54" ht="12.75">
      <c r="A263" s="32"/>
      <c r="B263" s="47"/>
      <c r="C263" s="47"/>
      <c r="D263" s="50"/>
      <c r="E263" s="49"/>
      <c r="F263" s="50"/>
      <c r="G263" s="49"/>
      <c r="H263" s="50"/>
      <c r="I263" s="49"/>
      <c r="J263" s="50"/>
      <c r="K263" s="49"/>
      <c r="L263" s="50"/>
      <c r="M263" s="32"/>
      <c r="N263" s="50"/>
      <c r="O263" s="32"/>
      <c r="P263" s="34"/>
      <c r="Q263" s="61"/>
      <c r="R263" s="50"/>
      <c r="S263" s="49"/>
      <c r="T263" s="50"/>
      <c r="U263" s="49"/>
      <c r="V263" s="50"/>
      <c r="W263" s="49"/>
      <c r="X263" s="50"/>
      <c r="Y263" s="32"/>
      <c r="Z263" s="48"/>
      <c r="AA263" s="32"/>
      <c r="AB263" s="48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</row>
    <row r="264" spans="1:54" ht="12.75">
      <c r="A264" s="32" t="s">
        <v>449</v>
      </c>
      <c r="B264" s="47" t="s">
        <v>452</v>
      </c>
      <c r="C264" s="112" t="s">
        <v>453</v>
      </c>
      <c r="D264" s="114" t="s">
        <v>51</v>
      </c>
      <c r="E264" s="49">
        <v>194</v>
      </c>
      <c r="F264" s="50">
        <v>52026</v>
      </c>
      <c r="G264" s="49">
        <v>130</v>
      </c>
      <c r="H264" s="50">
        <v>38455</v>
      </c>
      <c r="I264" s="49">
        <v>97</v>
      </c>
      <c r="J264" s="50">
        <v>35981</v>
      </c>
      <c r="K264" s="49">
        <v>71</v>
      </c>
      <c r="L264" s="50">
        <v>22867</v>
      </c>
      <c r="M264" s="32"/>
      <c r="N264" s="50"/>
      <c r="O264" s="32"/>
      <c r="P264" s="34"/>
      <c r="Q264" s="61">
        <v>9</v>
      </c>
      <c r="R264" s="50">
        <v>71551</v>
      </c>
      <c r="S264" s="49">
        <v>5</v>
      </c>
      <c r="T264" s="50">
        <v>53109</v>
      </c>
      <c r="U264" s="49">
        <v>2</v>
      </c>
      <c r="V264" s="50">
        <v>61000</v>
      </c>
      <c r="W264" s="49">
        <v>0</v>
      </c>
      <c r="X264" s="50">
        <v>0</v>
      </c>
      <c r="Y264" s="32"/>
      <c r="Z264" s="48"/>
      <c r="AA264" s="32"/>
      <c r="AB264" s="48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</row>
    <row r="265" spans="1:54" ht="12.75">
      <c r="A265" s="32" t="s">
        <v>449</v>
      </c>
      <c r="B265" s="47" t="s">
        <v>454</v>
      </c>
      <c r="C265" s="112" t="s">
        <v>455</v>
      </c>
      <c r="D265" s="114" t="s">
        <v>51</v>
      </c>
      <c r="E265" s="47">
        <v>155</v>
      </c>
      <c r="F265" s="50">
        <v>54872</v>
      </c>
      <c r="G265" s="49">
        <v>134</v>
      </c>
      <c r="H265" s="50">
        <v>43042</v>
      </c>
      <c r="I265" s="49">
        <v>157</v>
      </c>
      <c r="J265" s="50">
        <v>37385</v>
      </c>
      <c r="K265" s="49">
        <v>94</v>
      </c>
      <c r="L265" s="50">
        <v>28865</v>
      </c>
      <c r="M265" s="32"/>
      <c r="N265" s="50"/>
      <c r="O265" s="32"/>
      <c r="P265" s="34"/>
      <c r="Q265" s="61">
        <v>3</v>
      </c>
      <c r="R265" s="50">
        <v>62122</v>
      </c>
      <c r="S265" s="49">
        <v>7</v>
      </c>
      <c r="T265" s="50">
        <v>40807</v>
      </c>
      <c r="U265" s="49">
        <v>5</v>
      </c>
      <c r="V265" s="50">
        <v>31393</v>
      </c>
      <c r="W265" s="49">
        <v>8</v>
      </c>
      <c r="X265" s="50">
        <v>26031</v>
      </c>
      <c r="Y265" s="32"/>
      <c r="Z265" s="48"/>
      <c r="AA265" s="32"/>
      <c r="AB265" s="48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</row>
    <row r="266" spans="1:54" ht="12.75">
      <c r="A266" s="32"/>
      <c r="B266" s="47"/>
      <c r="C266" s="47"/>
      <c r="D266" s="50"/>
      <c r="E266" s="32">
        <f>SUM(E264:E265)</f>
        <v>349</v>
      </c>
      <c r="F266" s="53">
        <f>((E264*F264)+(E265*F265))/E266</f>
        <v>53289.98280802292</v>
      </c>
      <c r="G266" s="32">
        <f>SUM(G264:G265)</f>
        <v>264</v>
      </c>
      <c r="H266" s="53">
        <f>((G264*H264)+(G265*H265))/G266</f>
        <v>40783.25</v>
      </c>
      <c r="I266" s="32">
        <f>SUM(I264:I265)</f>
        <v>254</v>
      </c>
      <c r="J266" s="53">
        <f>((I264*J264)+(I265*J265))/I266</f>
        <v>36848.82677165354</v>
      </c>
      <c r="K266" s="32">
        <f>SUM(K264:K265)</f>
        <v>165</v>
      </c>
      <c r="L266" s="53">
        <f>((K264*L264)+(K265*L265))/K266</f>
        <v>26284.042424242423</v>
      </c>
      <c r="M266" s="32">
        <f>SUM(M264:M265)</f>
        <v>0</v>
      </c>
      <c r="N266" s="53">
        <v>0</v>
      </c>
      <c r="O266" s="32">
        <f>SUM(O264:O265)</f>
        <v>0</v>
      </c>
      <c r="P266" s="53">
        <v>0</v>
      </c>
      <c r="Q266" s="32">
        <f>SUM(Q264:Q265)</f>
        <v>12</v>
      </c>
      <c r="R266" s="53">
        <f>((Q264*R264)+(Q265*R265))/Q266</f>
        <v>69193.75</v>
      </c>
      <c r="S266" s="32">
        <f>SUM(S264:S265)</f>
        <v>12</v>
      </c>
      <c r="T266" s="53">
        <f>((S264*T264)+(S265*T265))/S266</f>
        <v>45932.833333333336</v>
      </c>
      <c r="U266" s="32">
        <f>SUM(U264:U265)</f>
        <v>7</v>
      </c>
      <c r="V266" s="53">
        <f>((U264*V264)+(U265*V265))/U266</f>
        <v>39852.142857142855</v>
      </c>
      <c r="W266" s="32">
        <f>SUM(W264:W265)</f>
        <v>8</v>
      </c>
      <c r="X266" s="53">
        <f>((W264*X264)+(W265*X265))/W266</f>
        <v>26031</v>
      </c>
      <c r="Y266" s="32">
        <f>SUM(Y264:Y265)</f>
        <v>0</v>
      </c>
      <c r="Z266" s="53">
        <v>0</v>
      </c>
      <c r="AA266" s="32">
        <f>SUM(AA264:AA265)</f>
        <v>0</v>
      </c>
      <c r="AB266" s="53">
        <v>0</v>
      </c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</row>
    <row r="267" spans="1:54" ht="12.75">
      <c r="A267" s="32"/>
      <c r="B267" s="47"/>
      <c r="C267" s="47"/>
      <c r="D267" s="50"/>
      <c r="E267" s="47"/>
      <c r="F267" s="50"/>
      <c r="G267" s="49"/>
      <c r="H267" s="50"/>
      <c r="I267" s="49"/>
      <c r="J267" s="50"/>
      <c r="K267" s="49"/>
      <c r="L267" s="50"/>
      <c r="M267" s="32"/>
      <c r="N267" s="50"/>
      <c r="O267" s="32"/>
      <c r="P267" s="34"/>
      <c r="Q267" s="61"/>
      <c r="R267" s="50"/>
      <c r="S267" s="49"/>
      <c r="T267" s="50"/>
      <c r="U267" s="49"/>
      <c r="V267" s="50"/>
      <c r="W267" s="49"/>
      <c r="X267" s="50"/>
      <c r="Y267" s="32"/>
      <c r="Z267" s="48"/>
      <c r="AA267" s="32"/>
      <c r="AB267" s="48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</row>
    <row r="268" spans="1:54" ht="12.75">
      <c r="A268" s="32" t="s">
        <v>449</v>
      </c>
      <c r="B268" s="47" t="s">
        <v>456</v>
      </c>
      <c r="C268" s="112" t="s">
        <v>457</v>
      </c>
      <c r="D268" s="114" t="s">
        <v>54</v>
      </c>
      <c r="E268" s="47">
        <v>92</v>
      </c>
      <c r="F268" s="50">
        <v>49721</v>
      </c>
      <c r="G268" s="49">
        <v>79</v>
      </c>
      <c r="H268" s="50">
        <v>41091</v>
      </c>
      <c r="I268" s="49">
        <v>116</v>
      </c>
      <c r="J268" s="50">
        <v>35992</v>
      </c>
      <c r="K268" s="49">
        <v>37</v>
      </c>
      <c r="L268" s="50">
        <v>24189</v>
      </c>
      <c r="M268" s="32"/>
      <c r="N268" s="50"/>
      <c r="O268" s="32"/>
      <c r="P268" s="34"/>
      <c r="Q268" s="61">
        <v>42</v>
      </c>
      <c r="R268" s="50">
        <v>64785</v>
      </c>
      <c r="S268" s="49">
        <v>12</v>
      </c>
      <c r="T268" s="50">
        <v>58633</v>
      </c>
      <c r="U268" s="49">
        <v>2</v>
      </c>
      <c r="V268" s="50">
        <v>47524</v>
      </c>
      <c r="W268" s="49">
        <v>1</v>
      </c>
      <c r="X268" s="50">
        <v>33105</v>
      </c>
      <c r="Y268" s="32"/>
      <c r="Z268" s="50"/>
      <c r="AA268" s="32"/>
      <c r="AB268" s="50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</row>
    <row r="269" spans="1:54" ht="12.75">
      <c r="A269" s="32" t="s">
        <v>449</v>
      </c>
      <c r="B269" s="47" t="s">
        <v>458</v>
      </c>
      <c r="C269" s="112" t="s">
        <v>459</v>
      </c>
      <c r="D269" s="114" t="s">
        <v>54</v>
      </c>
      <c r="E269" s="47">
        <v>79</v>
      </c>
      <c r="F269" s="50">
        <v>46842</v>
      </c>
      <c r="G269" s="49">
        <v>86</v>
      </c>
      <c r="H269" s="50">
        <v>37294</v>
      </c>
      <c r="I269" s="49">
        <v>86</v>
      </c>
      <c r="J269" s="50">
        <v>32165</v>
      </c>
      <c r="K269" s="49">
        <v>28</v>
      </c>
      <c r="L269" s="50">
        <v>25467</v>
      </c>
      <c r="M269" s="32"/>
      <c r="N269" s="50"/>
      <c r="O269" s="32"/>
      <c r="P269" s="34"/>
      <c r="Q269" s="61">
        <v>1</v>
      </c>
      <c r="R269" s="50">
        <v>65200</v>
      </c>
      <c r="S269" s="49">
        <v>2</v>
      </c>
      <c r="T269" s="50">
        <v>46375</v>
      </c>
      <c r="U269" s="49">
        <v>2</v>
      </c>
      <c r="V269" s="50">
        <v>36796</v>
      </c>
      <c r="W269" s="49">
        <v>3</v>
      </c>
      <c r="X269" s="50">
        <v>31532</v>
      </c>
      <c r="Y269" s="32"/>
      <c r="Z269" s="50"/>
      <c r="AA269" s="32"/>
      <c r="AB269" s="50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</row>
    <row r="270" spans="1:54" ht="12.75">
      <c r="A270" s="32" t="s">
        <v>449</v>
      </c>
      <c r="B270" s="47" t="s">
        <v>460</v>
      </c>
      <c r="C270" s="112" t="s">
        <v>461</v>
      </c>
      <c r="D270" s="114" t="s">
        <v>54</v>
      </c>
      <c r="E270" s="47">
        <v>51</v>
      </c>
      <c r="F270" s="50">
        <v>47031</v>
      </c>
      <c r="G270" s="49">
        <v>75</v>
      </c>
      <c r="H270" s="50">
        <v>38072</v>
      </c>
      <c r="I270" s="49">
        <v>142</v>
      </c>
      <c r="J270" s="50">
        <v>33554</v>
      </c>
      <c r="K270" s="49">
        <v>97</v>
      </c>
      <c r="L270" s="50">
        <v>24107</v>
      </c>
      <c r="M270" s="32"/>
      <c r="N270" s="50"/>
      <c r="O270" s="32"/>
      <c r="P270" s="34"/>
      <c r="Q270" s="61">
        <v>35</v>
      </c>
      <c r="R270" s="50">
        <v>63190</v>
      </c>
      <c r="S270" s="49">
        <v>29</v>
      </c>
      <c r="T270" s="50">
        <v>55334</v>
      </c>
      <c r="U270" s="49">
        <v>23</v>
      </c>
      <c r="V270" s="50">
        <v>43626</v>
      </c>
      <c r="W270" s="49">
        <v>11</v>
      </c>
      <c r="X270" s="50">
        <v>35065</v>
      </c>
      <c r="Y270" s="32"/>
      <c r="Z270" s="50"/>
      <c r="AA270" s="32"/>
      <c r="AB270" s="50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</row>
    <row r="271" spans="1:54" ht="12.75">
      <c r="A271" s="32" t="s">
        <v>449</v>
      </c>
      <c r="B271" s="47" t="s">
        <v>462</v>
      </c>
      <c r="C271" s="112" t="s">
        <v>463</v>
      </c>
      <c r="D271" s="114" t="s">
        <v>54</v>
      </c>
      <c r="E271" s="47">
        <v>104</v>
      </c>
      <c r="F271" s="50">
        <v>49355</v>
      </c>
      <c r="G271" s="49">
        <v>85</v>
      </c>
      <c r="H271" s="50">
        <v>42248</v>
      </c>
      <c r="I271" s="49">
        <v>186</v>
      </c>
      <c r="J271" s="50">
        <v>35146</v>
      </c>
      <c r="K271" s="49">
        <v>41</v>
      </c>
      <c r="L271" s="50">
        <v>27528</v>
      </c>
      <c r="M271" s="32"/>
      <c r="N271" s="50"/>
      <c r="O271" s="32"/>
      <c r="P271" s="34"/>
      <c r="Q271" s="61">
        <v>4</v>
      </c>
      <c r="R271" s="50">
        <v>63284</v>
      </c>
      <c r="S271" s="49">
        <v>5</v>
      </c>
      <c r="T271" s="50">
        <v>51779</v>
      </c>
      <c r="U271" s="49">
        <v>5</v>
      </c>
      <c r="V271" s="50">
        <v>43787</v>
      </c>
      <c r="W271" s="49">
        <v>4</v>
      </c>
      <c r="X271" s="50">
        <v>35367</v>
      </c>
      <c r="Y271" s="32"/>
      <c r="Z271" s="50"/>
      <c r="AA271" s="32"/>
      <c r="AB271" s="50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</row>
    <row r="272" spans="1:54" ht="12.75">
      <c r="A272" s="32"/>
      <c r="B272" s="47"/>
      <c r="C272" s="47"/>
      <c r="D272" s="50"/>
      <c r="E272" s="32">
        <f>SUM(E268:E271)</f>
        <v>326</v>
      </c>
      <c r="F272" s="34">
        <f>((E268*F268)+(E269*F269)+(E270*F270)+(E271*F271))/E272</f>
        <v>48485.73926380368</v>
      </c>
      <c r="G272" s="32">
        <f>SUM(G268:G271)</f>
        <v>325</v>
      </c>
      <c r="H272" s="34">
        <f>((G268*H268)+(G269*H269)+(G270*H270)+(G271*H271))/G272</f>
        <v>39692.163076923076</v>
      </c>
      <c r="I272" s="32">
        <f>SUM(I268:I271)</f>
        <v>530</v>
      </c>
      <c r="J272" s="34">
        <f>((I268*J268)+(I269*J269)+(I270*J270)+(I271*J271))/I272</f>
        <v>34420.916981132075</v>
      </c>
      <c r="K272" s="32">
        <f>SUM(K268:K271)</f>
        <v>203</v>
      </c>
      <c r="L272" s="34">
        <f>((K268*L268)+(K269*L269)+(K270*L270)+(K271*L271))/K272</f>
        <v>25000.472906403942</v>
      </c>
      <c r="M272" s="32">
        <f>SUM(M268:M271)</f>
        <v>0</v>
      </c>
      <c r="N272" s="34"/>
      <c r="O272" s="52">
        <f>SUM(O268:O271)</f>
        <v>0</v>
      </c>
      <c r="P272" s="34">
        <v>0</v>
      </c>
      <c r="Q272" s="32">
        <f>SUM(Q268:Q271)</f>
        <v>82</v>
      </c>
      <c r="R272" s="34">
        <f>((Q268*R268)+(Q269*R269)+(Q270*R270)+(Q271*R271))/Q272</f>
        <v>64036.04878048781</v>
      </c>
      <c r="S272" s="32">
        <f>SUM(S268:S271)</f>
        <v>48</v>
      </c>
      <c r="T272" s="34">
        <f>((S268*T268)+(S269*T269)+(S270*T270)+(S271*T271))/S272</f>
        <v>55415.145833333336</v>
      </c>
      <c r="U272" s="32">
        <f>SUM(U268:U271)</f>
        <v>32</v>
      </c>
      <c r="V272" s="34">
        <f>((U268*V268)+(U269*V269)+(U270*V270)+(U271*V271))/U272</f>
        <v>43467.90625</v>
      </c>
      <c r="W272" s="32">
        <f>SUM(W268:W271)</f>
        <v>19</v>
      </c>
      <c r="X272" s="34">
        <f>((W268*X268)+(W269*X269)+(W270*X270)+(W271*X271))/W272</f>
        <v>34467.57894736842</v>
      </c>
      <c r="Y272" s="32">
        <f>SUM(Y268:Y271)</f>
        <v>0</v>
      </c>
      <c r="Z272" s="34"/>
      <c r="AA272" s="32">
        <f>SUM(AA268:AA271)</f>
        <v>0</v>
      </c>
      <c r="AB272" s="34">
        <v>0</v>
      </c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</row>
    <row r="273" spans="1:54" ht="12.75">
      <c r="A273" s="32"/>
      <c r="B273" s="47"/>
      <c r="C273" s="47"/>
      <c r="D273" s="50"/>
      <c r="E273" s="47"/>
      <c r="F273" s="50"/>
      <c r="G273" s="49"/>
      <c r="H273" s="50"/>
      <c r="I273" s="49"/>
      <c r="J273" s="50"/>
      <c r="K273" s="49"/>
      <c r="L273" s="50"/>
      <c r="M273" s="32"/>
      <c r="N273" s="50"/>
      <c r="O273" s="32"/>
      <c r="P273" s="34"/>
      <c r="Q273" s="61"/>
      <c r="R273" s="50"/>
      <c r="S273" s="49"/>
      <c r="T273" s="50"/>
      <c r="U273" s="49"/>
      <c r="V273" s="50"/>
      <c r="W273" s="49"/>
      <c r="X273" s="50"/>
      <c r="Y273" s="32"/>
      <c r="Z273" s="50"/>
      <c r="AA273" s="32"/>
      <c r="AB273" s="50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</row>
    <row r="274" spans="1:54" ht="12.75">
      <c r="A274" s="32" t="s">
        <v>449</v>
      </c>
      <c r="B274" s="47" t="s">
        <v>464</v>
      </c>
      <c r="C274" s="112" t="s">
        <v>465</v>
      </c>
      <c r="D274" s="114" t="s">
        <v>63</v>
      </c>
      <c r="E274" s="47">
        <v>28</v>
      </c>
      <c r="F274" s="50">
        <v>47918</v>
      </c>
      <c r="G274" s="49">
        <v>53</v>
      </c>
      <c r="H274" s="50">
        <v>40420</v>
      </c>
      <c r="I274" s="49">
        <v>115</v>
      </c>
      <c r="J274" s="50">
        <v>35329</v>
      </c>
      <c r="K274" s="49">
        <v>41</v>
      </c>
      <c r="L274" s="50">
        <v>28050</v>
      </c>
      <c r="M274" s="32"/>
      <c r="N274" s="50"/>
      <c r="O274" s="32"/>
      <c r="P274" s="34"/>
      <c r="Q274" s="61">
        <v>18</v>
      </c>
      <c r="R274" s="50">
        <v>62076</v>
      </c>
      <c r="S274" s="49">
        <v>9</v>
      </c>
      <c r="T274" s="50">
        <v>55495</v>
      </c>
      <c r="U274" s="49">
        <v>12</v>
      </c>
      <c r="V274" s="50">
        <v>46607</v>
      </c>
      <c r="W274" s="49">
        <v>5</v>
      </c>
      <c r="X274" s="50">
        <v>32487</v>
      </c>
      <c r="Y274" s="32"/>
      <c r="Z274" s="50"/>
      <c r="AA274" s="32"/>
      <c r="AB274" s="50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</row>
    <row r="275" spans="1:54" ht="12.75">
      <c r="A275" s="32" t="s">
        <v>449</v>
      </c>
      <c r="B275" s="47" t="s">
        <v>466</v>
      </c>
      <c r="C275" s="112" t="s">
        <v>467</v>
      </c>
      <c r="D275" s="114" t="s">
        <v>63</v>
      </c>
      <c r="E275" s="47">
        <v>47</v>
      </c>
      <c r="F275" s="50">
        <v>45500</v>
      </c>
      <c r="G275" s="49">
        <v>56</v>
      </c>
      <c r="H275" s="50">
        <v>39183</v>
      </c>
      <c r="I275" s="49">
        <v>110</v>
      </c>
      <c r="J275" s="50">
        <v>32811</v>
      </c>
      <c r="K275" s="49">
        <v>23</v>
      </c>
      <c r="L275" s="50">
        <v>27119</v>
      </c>
      <c r="M275" s="32"/>
      <c r="N275" s="50"/>
      <c r="O275" s="32"/>
      <c r="P275" s="34"/>
      <c r="Q275" s="61">
        <v>7</v>
      </c>
      <c r="R275" s="50">
        <v>62607</v>
      </c>
      <c r="S275" s="49">
        <v>5</v>
      </c>
      <c r="T275" s="50">
        <v>54174</v>
      </c>
      <c r="U275" s="49">
        <v>6</v>
      </c>
      <c r="V275" s="50">
        <v>42840</v>
      </c>
      <c r="W275" s="49">
        <v>7</v>
      </c>
      <c r="X275" s="50">
        <v>32606</v>
      </c>
      <c r="Y275" s="32"/>
      <c r="Z275" s="50"/>
      <c r="AA275" s="32"/>
      <c r="AB275" s="50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</row>
    <row r="276" spans="1:54" ht="12.75">
      <c r="A276" s="32" t="s">
        <v>449</v>
      </c>
      <c r="B276" s="47" t="s">
        <v>468</v>
      </c>
      <c r="C276" s="112" t="s">
        <v>469</v>
      </c>
      <c r="D276" s="114" t="s">
        <v>63</v>
      </c>
      <c r="E276" s="47">
        <v>75</v>
      </c>
      <c r="F276" s="50">
        <v>50234</v>
      </c>
      <c r="G276" s="49">
        <v>86</v>
      </c>
      <c r="H276" s="50">
        <v>41896</v>
      </c>
      <c r="I276" s="49">
        <v>159</v>
      </c>
      <c r="J276" s="50">
        <v>34453</v>
      </c>
      <c r="K276" s="49">
        <v>111</v>
      </c>
      <c r="L276" s="50">
        <v>26077</v>
      </c>
      <c r="M276" s="32"/>
      <c r="N276" s="50"/>
      <c r="O276" s="32"/>
      <c r="P276" s="34"/>
      <c r="Q276" s="61">
        <v>1</v>
      </c>
      <c r="R276" s="50">
        <v>65202</v>
      </c>
      <c r="S276" s="49">
        <v>0</v>
      </c>
      <c r="T276" s="50">
        <v>0</v>
      </c>
      <c r="U276" s="49">
        <v>0</v>
      </c>
      <c r="V276" s="50">
        <v>0</v>
      </c>
      <c r="W276" s="49">
        <v>0</v>
      </c>
      <c r="X276" s="50">
        <v>0</v>
      </c>
      <c r="Y276" s="32"/>
      <c r="Z276" s="50"/>
      <c r="AA276" s="32"/>
      <c r="AB276" s="50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</row>
    <row r="277" spans="1:54" ht="12.75">
      <c r="A277" s="32"/>
      <c r="B277" s="47"/>
      <c r="C277" s="47"/>
      <c r="D277" s="50"/>
      <c r="E277" s="32">
        <f>SUM(E274:E276)</f>
        <v>150</v>
      </c>
      <c r="F277" s="34">
        <f>((E274*F274)+(E275*F275)+(E276*F276))/E277</f>
        <v>48318.36</v>
      </c>
      <c r="G277" s="32">
        <f>SUM(G274:G276)</f>
        <v>195</v>
      </c>
      <c r="H277" s="34">
        <f>((G274*H274)+(G275*H275)+(G276*H276))/G277</f>
        <v>40715.71282051282</v>
      </c>
      <c r="I277" s="32">
        <f>SUM(I274:I276)</f>
        <v>384</v>
      </c>
      <c r="J277" s="34">
        <f>((I274*J274)+(I275*J275)+(I276*J276))/I277</f>
        <v>34244.979166666664</v>
      </c>
      <c r="K277" s="32">
        <f>SUM(K274:K276)</f>
        <v>175</v>
      </c>
      <c r="L277" s="34">
        <f>((K274*L274)+(K275*L275)+(K276*L276))/K277</f>
        <v>26676.194285714286</v>
      </c>
      <c r="M277" s="32">
        <f>SUM(M274:M276)</f>
        <v>0</v>
      </c>
      <c r="N277" s="34">
        <v>0</v>
      </c>
      <c r="O277" s="32">
        <f>SUM(O274:O276)</f>
        <v>0</v>
      </c>
      <c r="P277" s="34">
        <v>0</v>
      </c>
      <c r="Q277" s="32">
        <f>SUM(Q274:Q276)</f>
        <v>26</v>
      </c>
      <c r="R277" s="34">
        <f>((Q274*R274)+(Q275*R275)+(Q276*R276))/Q277</f>
        <v>62339.192307692305</v>
      </c>
      <c r="S277" s="32">
        <f>SUM(S274:S276)</f>
        <v>14</v>
      </c>
      <c r="T277" s="34">
        <f>((S274*T274)+(S275*T275)+(S276*T276))/S277</f>
        <v>55023.21428571428</v>
      </c>
      <c r="U277" s="32">
        <f>SUM(U274:U276)</f>
        <v>18</v>
      </c>
      <c r="V277" s="34">
        <f>((U274*V274)+(U275*V275)+(U276*V276))/U277</f>
        <v>45351.333333333336</v>
      </c>
      <c r="W277" s="32">
        <f>SUM(W274:W276)</f>
        <v>12</v>
      </c>
      <c r="X277" s="34">
        <f>((W274*X274)+(W275*X275)+(W276*X276))/W277</f>
        <v>32556.416666666668</v>
      </c>
      <c r="Y277" s="32">
        <f>SUM(Y274:Y276)</f>
        <v>0</v>
      </c>
      <c r="Z277" s="34">
        <v>0</v>
      </c>
      <c r="AA277" s="32">
        <f>SUM(AA274:AA276)</f>
        <v>0</v>
      </c>
      <c r="AB277" s="34">
        <v>0</v>
      </c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</row>
    <row r="278" spans="1:54" ht="12.75">
      <c r="A278" s="32"/>
      <c r="B278" s="47"/>
      <c r="C278" s="47"/>
      <c r="D278" s="50"/>
      <c r="E278" s="47"/>
      <c r="F278" s="50"/>
      <c r="G278" s="49"/>
      <c r="H278" s="50"/>
      <c r="I278" s="49"/>
      <c r="J278" s="50"/>
      <c r="K278" s="49"/>
      <c r="L278" s="50"/>
      <c r="M278" s="32"/>
      <c r="N278" s="50"/>
      <c r="O278" s="32"/>
      <c r="P278" s="34"/>
      <c r="Q278" s="61"/>
      <c r="R278" s="50"/>
      <c r="S278" s="49"/>
      <c r="T278" s="50"/>
      <c r="U278" s="49"/>
      <c r="V278" s="50"/>
      <c r="W278" s="49"/>
      <c r="X278" s="50"/>
      <c r="Y278" s="32"/>
      <c r="Z278" s="50"/>
      <c r="AA278" s="32"/>
      <c r="AB278" s="50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</row>
    <row r="279" spans="1:54" ht="12.75">
      <c r="A279" s="32" t="s">
        <v>449</v>
      </c>
      <c r="B279" s="47" t="s">
        <v>470</v>
      </c>
      <c r="C279" s="112" t="s">
        <v>471</v>
      </c>
      <c r="D279" s="114" t="s">
        <v>72</v>
      </c>
      <c r="E279" s="47">
        <v>56</v>
      </c>
      <c r="F279" s="50">
        <v>45974</v>
      </c>
      <c r="G279" s="49">
        <v>35</v>
      </c>
      <c r="H279" s="50">
        <v>38874</v>
      </c>
      <c r="I279" s="49">
        <v>39</v>
      </c>
      <c r="J279" s="50">
        <v>33898</v>
      </c>
      <c r="K279" s="49">
        <v>11</v>
      </c>
      <c r="L279" s="50">
        <v>24984</v>
      </c>
      <c r="M279" s="32"/>
      <c r="N279" s="50"/>
      <c r="O279" s="32"/>
      <c r="P279" s="34"/>
      <c r="Q279" s="61">
        <v>0</v>
      </c>
      <c r="R279" s="50">
        <v>0</v>
      </c>
      <c r="S279" s="49">
        <v>1</v>
      </c>
      <c r="T279" s="50">
        <v>66882</v>
      </c>
      <c r="U279" s="49">
        <v>0</v>
      </c>
      <c r="V279" s="50">
        <v>0</v>
      </c>
      <c r="W279" s="49">
        <v>3</v>
      </c>
      <c r="X279" s="50">
        <v>33475</v>
      </c>
      <c r="Y279" s="32"/>
      <c r="Z279" s="50"/>
      <c r="AA279" s="32"/>
      <c r="AB279" s="50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</row>
    <row r="280" spans="1:54" ht="12.75">
      <c r="A280" s="32" t="s">
        <v>449</v>
      </c>
      <c r="B280" s="47" t="s">
        <v>472</v>
      </c>
      <c r="C280" s="112" t="s">
        <v>473</v>
      </c>
      <c r="D280" s="114" t="s">
        <v>72</v>
      </c>
      <c r="E280" s="47">
        <v>63</v>
      </c>
      <c r="F280" s="50">
        <v>46089</v>
      </c>
      <c r="G280" s="49">
        <v>54</v>
      </c>
      <c r="H280" s="50">
        <v>38385</v>
      </c>
      <c r="I280" s="49">
        <v>76</v>
      </c>
      <c r="J280" s="50">
        <v>33938</v>
      </c>
      <c r="K280" s="49">
        <v>43</v>
      </c>
      <c r="L280" s="50">
        <v>26675</v>
      </c>
      <c r="M280" s="49">
        <v>19</v>
      </c>
      <c r="N280" s="50">
        <v>18178</v>
      </c>
      <c r="O280" s="32"/>
      <c r="P280" s="34"/>
      <c r="Q280" s="61">
        <v>3</v>
      </c>
      <c r="R280" s="50">
        <v>57800</v>
      </c>
      <c r="S280" s="49">
        <v>6</v>
      </c>
      <c r="T280" s="50">
        <v>47527</v>
      </c>
      <c r="U280" s="49">
        <v>9</v>
      </c>
      <c r="V280" s="50">
        <v>38143</v>
      </c>
      <c r="W280" s="49">
        <v>6</v>
      </c>
      <c r="X280" s="50">
        <v>33078</v>
      </c>
      <c r="Y280" s="49">
        <v>1</v>
      </c>
      <c r="Z280" s="50">
        <v>30917</v>
      </c>
      <c r="AA280" s="32"/>
      <c r="AB280" s="50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</row>
    <row r="281" spans="1:54" ht="12.75">
      <c r="A281" s="32" t="s">
        <v>449</v>
      </c>
      <c r="B281" s="47" t="s">
        <v>474</v>
      </c>
      <c r="C281" s="112" t="s">
        <v>475</v>
      </c>
      <c r="D281" s="114" t="s">
        <v>72</v>
      </c>
      <c r="E281" s="49">
        <v>16</v>
      </c>
      <c r="F281" s="50">
        <v>44094</v>
      </c>
      <c r="G281" s="49">
        <v>19</v>
      </c>
      <c r="H281" s="50">
        <v>37447</v>
      </c>
      <c r="I281" s="49">
        <v>56</v>
      </c>
      <c r="J281" s="50">
        <v>31454</v>
      </c>
      <c r="K281" s="49">
        <v>6</v>
      </c>
      <c r="L281" s="50">
        <v>29936</v>
      </c>
      <c r="M281" s="32"/>
      <c r="N281" s="50"/>
      <c r="O281" s="32"/>
      <c r="P281" s="34"/>
      <c r="Q281" s="61">
        <v>4</v>
      </c>
      <c r="R281" s="50">
        <v>49978</v>
      </c>
      <c r="S281" s="49">
        <v>8</v>
      </c>
      <c r="T281" s="50">
        <v>49418</v>
      </c>
      <c r="U281" s="49">
        <v>10</v>
      </c>
      <c r="V281" s="50">
        <v>34660</v>
      </c>
      <c r="W281" s="49">
        <v>4</v>
      </c>
      <c r="X281" s="50">
        <v>36590</v>
      </c>
      <c r="Y281" s="32"/>
      <c r="Z281" s="50"/>
      <c r="AA281" s="32"/>
      <c r="AB281" s="50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</row>
    <row r="282" spans="1:54" ht="12.75">
      <c r="A282" s="32"/>
      <c r="B282" s="47"/>
      <c r="C282" s="47"/>
      <c r="D282" s="50"/>
      <c r="E282" s="32">
        <f>SUM(E279:E281)</f>
        <v>135</v>
      </c>
      <c r="F282" s="34">
        <f>((E279*F279)+(E280*F280)+(E281*F281))/E282</f>
        <v>45804.851851851854</v>
      </c>
      <c r="G282" s="32">
        <f>SUM(G279:G281)</f>
        <v>108</v>
      </c>
      <c r="H282" s="34">
        <f>((G279*H279)+(G280*H280)+(G281*H281))/G282</f>
        <v>38378.4537037037</v>
      </c>
      <c r="I282" s="32">
        <f>SUM(I279:I281)</f>
        <v>171</v>
      </c>
      <c r="J282" s="34">
        <f>((I279*J279)+(I280*J280)+(I281*J281))/I282</f>
        <v>33115.40350877193</v>
      </c>
      <c r="K282" s="32">
        <f>SUM(K279:K281)</f>
        <v>60</v>
      </c>
      <c r="L282" s="34">
        <f>((K279*L279)+(K280*L280)+(K281*L281))/K282</f>
        <v>26691.083333333332</v>
      </c>
      <c r="M282" s="32">
        <f>SUM(M279:M281)</f>
        <v>19</v>
      </c>
      <c r="N282" s="34">
        <f>((M279*N279)+(M280*N280)+(M281*N281))/M282</f>
        <v>18178</v>
      </c>
      <c r="O282" s="32">
        <f>SUM(O279:O281)</f>
        <v>0</v>
      </c>
      <c r="P282" s="34">
        <v>0</v>
      </c>
      <c r="Q282" s="32">
        <f>SUM(Q279:Q281)</f>
        <v>7</v>
      </c>
      <c r="R282" s="34">
        <f>((Q279*R279)+(Q280*R280)+(Q281*R281))/Q282</f>
        <v>53330.28571428572</v>
      </c>
      <c r="S282" s="32">
        <f>SUM(S279:S281)</f>
        <v>15</v>
      </c>
      <c r="T282" s="34">
        <f>((S279*T279)+(S280*T280)+(S281*T281))/S282</f>
        <v>49825.86666666667</v>
      </c>
      <c r="U282" s="32">
        <f>SUM(U279:U281)</f>
        <v>19</v>
      </c>
      <c r="V282" s="34">
        <f>((U279*V279)+(U280*V280)+(U281*V281))/U282</f>
        <v>36309.84210526316</v>
      </c>
      <c r="W282" s="32">
        <f>SUM(W279:W281)</f>
        <v>13</v>
      </c>
      <c r="X282" s="34">
        <f>((W279*X279)+(W280*X280)+(W281*X281))/W282</f>
        <v>34250.230769230766</v>
      </c>
      <c r="Y282" s="32">
        <f>SUM(Y279:Y281)</f>
        <v>1</v>
      </c>
      <c r="Z282" s="34">
        <f>((Y279*Z279)+(Y280*Z280)+(Y281*Z281))/Y282</f>
        <v>30917</v>
      </c>
      <c r="AA282" s="32">
        <f>SUM(AA279:AA281)</f>
        <v>0</v>
      </c>
      <c r="AB282" s="34">
        <v>0</v>
      </c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</row>
    <row r="283" spans="1:54" ht="12.75">
      <c r="A283" s="32"/>
      <c r="B283" s="47"/>
      <c r="C283" s="47"/>
      <c r="D283" s="50"/>
      <c r="E283" s="49"/>
      <c r="F283" s="50"/>
      <c r="G283" s="49"/>
      <c r="H283" s="50"/>
      <c r="I283" s="49"/>
      <c r="J283" s="50"/>
      <c r="K283" s="49"/>
      <c r="L283" s="50"/>
      <c r="M283" s="32"/>
      <c r="N283" s="50"/>
      <c r="O283" s="32"/>
      <c r="P283" s="34"/>
      <c r="Q283" s="61"/>
      <c r="R283" s="50"/>
      <c r="S283" s="49"/>
      <c r="T283" s="50"/>
      <c r="U283" s="49"/>
      <c r="V283" s="50"/>
      <c r="W283" s="49"/>
      <c r="X283" s="50"/>
      <c r="Y283" s="32"/>
      <c r="Z283" s="50"/>
      <c r="AA283" s="32"/>
      <c r="AB283" s="50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</row>
    <row r="284" spans="1:54" ht="12.75">
      <c r="A284" s="32" t="s">
        <v>449</v>
      </c>
      <c r="B284" s="47" t="s">
        <v>476</v>
      </c>
      <c r="C284" s="112" t="s">
        <v>477</v>
      </c>
      <c r="D284" s="114" t="s">
        <v>84</v>
      </c>
      <c r="E284" s="32"/>
      <c r="F284" s="50"/>
      <c r="G284" s="32"/>
      <c r="H284" s="50"/>
      <c r="I284" s="32"/>
      <c r="J284" s="50"/>
      <c r="K284" s="32"/>
      <c r="L284" s="50"/>
      <c r="M284" s="32"/>
      <c r="N284" s="50"/>
      <c r="O284" s="32"/>
      <c r="P284" s="34"/>
      <c r="Q284" s="61"/>
      <c r="R284" s="50"/>
      <c r="S284" s="32"/>
      <c r="T284" s="50"/>
      <c r="U284" s="32"/>
      <c r="V284" s="50"/>
      <c r="W284" s="32"/>
      <c r="X284" s="50"/>
      <c r="Y284" s="32"/>
      <c r="Z284" s="50"/>
      <c r="AA284" s="32"/>
      <c r="AB284" s="50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</row>
    <row r="285" spans="1:54" ht="12.75">
      <c r="A285" s="32" t="s">
        <v>449</v>
      </c>
      <c r="B285" s="47" t="s">
        <v>478</v>
      </c>
      <c r="C285" s="112" t="s">
        <v>479</v>
      </c>
      <c r="D285" s="114" t="s">
        <v>84</v>
      </c>
      <c r="E285" s="49">
        <f>15+17</f>
        <v>32</v>
      </c>
      <c r="F285" s="50">
        <f>SUM(648815+733991)/32</f>
        <v>43212.6875</v>
      </c>
      <c r="G285" s="49">
        <f>35+45</f>
        <v>80</v>
      </c>
      <c r="H285" s="50">
        <f>SUM(1271118+1735758)/80</f>
        <v>37585.95</v>
      </c>
      <c r="I285" s="49">
        <f>37+46</f>
        <v>83</v>
      </c>
      <c r="J285" s="50">
        <f>SUM(1142080+1453505)/I285</f>
        <v>31272.10843373494</v>
      </c>
      <c r="K285" s="49">
        <f>35+74</f>
        <v>109</v>
      </c>
      <c r="L285" s="50">
        <f>SUM(919246+2069039)/K285</f>
        <v>27415.45871559633</v>
      </c>
      <c r="M285" s="49">
        <v>0</v>
      </c>
      <c r="N285" s="50">
        <v>0</v>
      </c>
      <c r="O285" s="49"/>
      <c r="P285" s="49"/>
      <c r="Q285" s="61">
        <v>3</v>
      </c>
      <c r="R285" s="50">
        <f>55350+104073</f>
        <v>159423</v>
      </c>
      <c r="S285" s="49">
        <v>17</v>
      </c>
      <c r="T285" s="50">
        <v>43410</v>
      </c>
      <c r="U285" s="49">
        <v>6</v>
      </c>
      <c r="V285" s="50">
        <v>39182</v>
      </c>
      <c r="W285" s="49">
        <v>8</v>
      </c>
      <c r="X285" s="50">
        <v>30884</v>
      </c>
      <c r="Y285" s="49">
        <v>0</v>
      </c>
      <c r="Z285" s="50">
        <v>0</v>
      </c>
      <c r="AA285" s="49">
        <f>0</f>
        <v>0</v>
      </c>
      <c r="AB285" s="50">
        <v>0</v>
      </c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</row>
    <row r="286" spans="1:54" ht="12.75">
      <c r="A286" s="32" t="s">
        <v>449</v>
      </c>
      <c r="B286" s="47" t="s">
        <v>480</v>
      </c>
      <c r="C286" s="112" t="s">
        <v>481</v>
      </c>
      <c r="D286" s="114" t="s">
        <v>84</v>
      </c>
      <c r="E286" s="49">
        <v>16</v>
      </c>
      <c r="F286" s="50">
        <v>36859</v>
      </c>
      <c r="G286" s="49">
        <v>28</v>
      </c>
      <c r="H286" s="50">
        <v>33143</v>
      </c>
      <c r="I286" s="49">
        <v>14</v>
      </c>
      <c r="J286" s="50">
        <v>27772</v>
      </c>
      <c r="K286" s="49">
        <v>9</v>
      </c>
      <c r="L286" s="50">
        <v>24701</v>
      </c>
      <c r="M286" s="32"/>
      <c r="N286" s="50"/>
      <c r="O286" s="32"/>
      <c r="P286" s="34"/>
      <c r="Q286" s="61">
        <v>0</v>
      </c>
      <c r="R286" s="50">
        <v>0</v>
      </c>
      <c r="S286" s="49">
        <v>1</v>
      </c>
      <c r="T286" s="50">
        <v>45398</v>
      </c>
      <c r="U286" s="49">
        <v>0</v>
      </c>
      <c r="V286" s="50">
        <v>0</v>
      </c>
      <c r="W286" s="49">
        <v>0</v>
      </c>
      <c r="X286" s="50">
        <v>0</v>
      </c>
      <c r="Y286" s="32"/>
      <c r="Z286" s="50"/>
      <c r="AA286" s="32"/>
      <c r="AB286" s="50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</row>
    <row r="287" spans="1:54" ht="12.75">
      <c r="A287" s="32" t="s">
        <v>449</v>
      </c>
      <c r="B287" s="47" t="s">
        <v>482</v>
      </c>
      <c r="C287" s="112" t="s">
        <v>483</v>
      </c>
      <c r="D287" s="114" t="s">
        <v>84</v>
      </c>
      <c r="E287" s="49">
        <v>7</v>
      </c>
      <c r="F287" s="50">
        <v>39837</v>
      </c>
      <c r="G287" s="49">
        <v>13</v>
      </c>
      <c r="H287" s="50">
        <v>34341</v>
      </c>
      <c r="I287" s="49">
        <v>22</v>
      </c>
      <c r="J287" s="50">
        <v>30728</v>
      </c>
      <c r="K287" s="49">
        <v>14</v>
      </c>
      <c r="L287" s="50">
        <v>27509</v>
      </c>
      <c r="M287" s="32"/>
      <c r="N287" s="50"/>
      <c r="O287" s="32"/>
      <c r="P287" s="34"/>
      <c r="Q287" s="61">
        <v>0</v>
      </c>
      <c r="R287" s="50">
        <v>0</v>
      </c>
      <c r="S287" s="49">
        <v>5</v>
      </c>
      <c r="T287" s="50">
        <v>49719</v>
      </c>
      <c r="U287" s="49">
        <v>3</v>
      </c>
      <c r="V287" s="50">
        <v>42541</v>
      </c>
      <c r="W287" s="49">
        <v>1</v>
      </c>
      <c r="X287" s="50">
        <v>39785</v>
      </c>
      <c r="Y287" s="32"/>
      <c r="Z287" s="50"/>
      <c r="AA287" s="32"/>
      <c r="AB287" s="50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</row>
    <row r="288" spans="1:54" ht="12.75">
      <c r="A288" s="32" t="s">
        <v>449</v>
      </c>
      <c r="B288" s="47" t="s">
        <v>484</v>
      </c>
      <c r="C288" s="112" t="s">
        <v>485</v>
      </c>
      <c r="D288" s="114" t="s">
        <v>84</v>
      </c>
      <c r="E288" s="49">
        <v>0</v>
      </c>
      <c r="F288" s="50">
        <v>0</v>
      </c>
      <c r="G288" s="49">
        <v>8</v>
      </c>
      <c r="H288" s="50">
        <v>31429</v>
      </c>
      <c r="I288" s="49">
        <v>13</v>
      </c>
      <c r="J288" s="50">
        <v>31349</v>
      </c>
      <c r="K288" s="49">
        <v>22</v>
      </c>
      <c r="L288" s="50">
        <v>24484</v>
      </c>
      <c r="M288" s="32"/>
      <c r="N288" s="50"/>
      <c r="O288" s="32"/>
      <c r="P288" s="34"/>
      <c r="Q288" s="61">
        <v>0</v>
      </c>
      <c r="R288" s="50">
        <v>0</v>
      </c>
      <c r="S288" s="49">
        <v>1</v>
      </c>
      <c r="T288" s="50">
        <v>54500</v>
      </c>
      <c r="U288" s="49">
        <v>2</v>
      </c>
      <c r="V288" s="50">
        <v>44250</v>
      </c>
      <c r="W288" s="49">
        <v>0</v>
      </c>
      <c r="X288" s="50">
        <v>0</v>
      </c>
      <c r="Y288" s="32"/>
      <c r="Z288" s="50"/>
      <c r="AA288" s="32"/>
      <c r="AB288" s="50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</row>
    <row r="289" spans="1:54" ht="12.75">
      <c r="A289" s="32" t="s">
        <v>449</v>
      </c>
      <c r="B289" s="47" t="s">
        <v>486</v>
      </c>
      <c r="C289" s="112" t="s">
        <v>487</v>
      </c>
      <c r="D289" s="114" t="s">
        <v>84</v>
      </c>
      <c r="E289" s="49">
        <v>1</v>
      </c>
      <c r="F289" s="50">
        <v>38550</v>
      </c>
      <c r="G289" s="49">
        <v>8</v>
      </c>
      <c r="H289" s="50">
        <v>33393</v>
      </c>
      <c r="I289" s="49">
        <v>11</v>
      </c>
      <c r="J289" s="50">
        <v>34370</v>
      </c>
      <c r="K289" s="49">
        <v>16</v>
      </c>
      <c r="L289" s="50">
        <v>26028</v>
      </c>
      <c r="M289" s="32"/>
      <c r="N289" s="50"/>
      <c r="O289" s="32"/>
      <c r="P289" s="32"/>
      <c r="Q289" s="61">
        <v>0</v>
      </c>
      <c r="R289" s="50">
        <v>0</v>
      </c>
      <c r="S289" s="49">
        <v>0</v>
      </c>
      <c r="T289" s="50">
        <v>0</v>
      </c>
      <c r="U289" s="49">
        <v>1</v>
      </c>
      <c r="V289" s="50">
        <v>38000</v>
      </c>
      <c r="W289" s="49">
        <v>11</v>
      </c>
      <c r="X289" s="50">
        <v>36747</v>
      </c>
      <c r="Y289" s="32"/>
      <c r="Z289" s="50"/>
      <c r="AA289" s="32"/>
      <c r="AB289" s="50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</row>
    <row r="290" spans="1:54" ht="12.75">
      <c r="A290" s="32"/>
      <c r="B290" s="47"/>
      <c r="C290" s="47"/>
      <c r="D290" s="50"/>
      <c r="E290" s="32">
        <f>SUM(E284:E289)</f>
        <v>56</v>
      </c>
      <c r="F290" s="34">
        <f>((E284*F284)+(E285*F285)+(E286*F286)+(E287*F287)+(E288*F288)+(E289*F289))/E290</f>
        <v>40892.125</v>
      </c>
      <c r="G290" s="32">
        <f>SUM(G284:G289)</f>
        <v>137</v>
      </c>
      <c r="H290" s="34">
        <f>((G284*H284)+(G285*H285)+(G286*H286)+(G287*H287)+(G288*H288)+(G289*H289))/G290</f>
        <v>35765.61313868613</v>
      </c>
      <c r="I290" s="32">
        <f>SUM(I284:I289)</f>
        <v>143</v>
      </c>
      <c r="J290" s="34">
        <f>((I284*J284)+(I285*J285)+(I286*J286)+(I287*J287)+(I288*J288)+(I289*J289))/I290</f>
        <v>31091.020979020977</v>
      </c>
      <c r="K290" s="32">
        <f>SUM(K284:K289)</f>
        <v>170</v>
      </c>
      <c r="L290" s="34">
        <f>((K284*L284)+(K285*L285)+(K286*L286)+(K287*L287)+(K288*L288)+(K289*L289))/K290</f>
        <v>26769.50588235294</v>
      </c>
      <c r="M290" s="32">
        <f>SUM(M284:M289)</f>
        <v>0</v>
      </c>
      <c r="N290" s="34"/>
      <c r="O290" s="47">
        <f>SUM(O284:O289)</f>
        <v>0</v>
      </c>
      <c r="P290" s="47">
        <v>0</v>
      </c>
      <c r="Q290" s="62">
        <f>SUM(Q284:Q289)</f>
        <v>3</v>
      </c>
      <c r="R290" s="34">
        <f>((Q284*R284)+(Q285*R285)+(Q286*R286)+(Q287*R287)+(Q288*R288)+(Q289*R289))/Q290</f>
        <v>159423</v>
      </c>
      <c r="S290" s="32">
        <f>SUM(S284:S289)</f>
        <v>24</v>
      </c>
      <c r="T290" s="34">
        <f>((S284*T284)+(S285*T285)+(S286*T286)+(S287*T287)+(S288*T288)+(S289*T289))/S290</f>
        <v>45269.291666666664</v>
      </c>
      <c r="U290" s="32">
        <f>SUM(U284:U289)</f>
        <v>12</v>
      </c>
      <c r="V290" s="34">
        <f>((U284*V284)+(U285*V285)+(U286*V286)+(U287*V287)+(U288*V288)+(U289*V289))/U290</f>
        <v>40767.916666666664</v>
      </c>
      <c r="W290" s="32">
        <f>SUM(W284:W289)</f>
        <v>20</v>
      </c>
      <c r="X290" s="34">
        <f>((W284*X284)+(W285*X285)+(W286*X286)+(W287*X287)+(W288*X288)+(W289*X289))/W290</f>
        <v>34553.7</v>
      </c>
      <c r="Y290" s="32">
        <f>SUM(Y284:Y289)</f>
        <v>0</v>
      </c>
      <c r="Z290" s="34"/>
      <c r="AA290" s="32">
        <f>SUM(AA284:AA289)</f>
        <v>0</v>
      </c>
      <c r="AB290" s="34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</row>
    <row r="291" spans="1:54" ht="12.75">
      <c r="A291" t="s">
        <v>449</v>
      </c>
      <c r="B291" t="s">
        <v>488</v>
      </c>
      <c r="C291" s="16"/>
      <c r="D291" s="106" t="s">
        <v>129</v>
      </c>
      <c r="E291" s="17"/>
      <c r="F291" s="19"/>
      <c r="G291" s="17"/>
      <c r="H291" s="19"/>
      <c r="I291" s="17"/>
      <c r="J291" s="19"/>
      <c r="K291" s="17"/>
      <c r="L291" s="19"/>
      <c r="N291" s="19"/>
      <c r="O291" s="47">
        <v>18</v>
      </c>
      <c r="P291" s="47">
        <v>34446</v>
      </c>
      <c r="Q291" s="62"/>
      <c r="R291" s="34"/>
      <c r="S291" s="32"/>
      <c r="T291" s="34"/>
      <c r="U291" s="32"/>
      <c r="V291" s="34"/>
      <c r="W291" s="32"/>
      <c r="X291" s="34"/>
      <c r="Y291" s="32"/>
      <c r="Z291" s="34"/>
      <c r="AA291" s="32"/>
      <c r="AB291" s="34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</row>
    <row r="292" spans="1:54" ht="12.75">
      <c r="A292" t="s">
        <v>449</v>
      </c>
      <c r="B292" t="s">
        <v>489</v>
      </c>
      <c r="C292" s="108" t="s">
        <v>490</v>
      </c>
      <c r="D292" s="106" t="s">
        <v>129</v>
      </c>
      <c r="E292" s="17"/>
      <c r="F292" s="19"/>
      <c r="G292" s="17"/>
      <c r="H292" s="19"/>
      <c r="I292" s="17"/>
      <c r="J292" s="19"/>
      <c r="K292" s="17"/>
      <c r="L292" s="19"/>
      <c r="N292" s="19"/>
      <c r="O292" s="47">
        <v>25</v>
      </c>
      <c r="P292" s="47">
        <v>31956</v>
      </c>
      <c r="Q292" s="62"/>
      <c r="R292" s="34"/>
      <c r="S292" s="32"/>
      <c r="T292" s="34"/>
      <c r="U292" s="32"/>
      <c r="V292" s="34"/>
      <c r="W292" s="32"/>
      <c r="X292" s="34"/>
      <c r="Y292" s="32"/>
      <c r="Z292" s="34"/>
      <c r="AA292" s="32"/>
      <c r="AB292" s="34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</row>
    <row r="293" spans="1:54" ht="12.75">
      <c r="A293" t="s">
        <v>449</v>
      </c>
      <c r="B293" t="s">
        <v>491</v>
      </c>
      <c r="C293" s="108" t="s">
        <v>492</v>
      </c>
      <c r="D293" s="106" t="s">
        <v>129</v>
      </c>
      <c r="E293" s="17"/>
      <c r="F293" s="19"/>
      <c r="G293" s="17"/>
      <c r="H293" s="19"/>
      <c r="I293" s="17"/>
      <c r="J293" s="19"/>
      <c r="K293" s="17"/>
      <c r="L293" s="19"/>
      <c r="N293" s="19"/>
      <c r="O293" s="47">
        <v>12</v>
      </c>
      <c r="P293" s="47">
        <v>29721</v>
      </c>
      <c r="Q293" s="62"/>
      <c r="R293" s="34"/>
      <c r="S293" s="32"/>
      <c r="T293" s="34"/>
      <c r="U293" s="32"/>
      <c r="V293" s="34"/>
      <c r="W293" s="32"/>
      <c r="X293" s="34"/>
      <c r="Y293" s="32"/>
      <c r="Z293" s="34"/>
      <c r="AA293" s="32"/>
      <c r="AB293" s="34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</row>
    <row r="294" spans="1:54" ht="12.75">
      <c r="A294" t="s">
        <v>449</v>
      </c>
      <c r="B294" t="s">
        <v>493</v>
      </c>
      <c r="C294" s="108" t="s">
        <v>494</v>
      </c>
      <c r="D294" s="106" t="s">
        <v>129</v>
      </c>
      <c r="E294" s="17"/>
      <c r="F294" s="19"/>
      <c r="G294" s="17"/>
      <c r="H294" s="19"/>
      <c r="I294" s="17"/>
      <c r="J294" s="19"/>
      <c r="K294" s="17"/>
      <c r="L294" s="19"/>
      <c r="N294" s="19"/>
      <c r="O294" s="47">
        <v>20</v>
      </c>
      <c r="P294" s="47">
        <v>30414</v>
      </c>
      <c r="Q294" s="62"/>
      <c r="R294" s="34"/>
      <c r="S294" s="32"/>
      <c r="T294" s="34"/>
      <c r="U294" s="32"/>
      <c r="V294" s="34"/>
      <c r="W294" s="32"/>
      <c r="X294" s="34"/>
      <c r="Y294" s="32"/>
      <c r="Z294" s="34"/>
      <c r="AA294" s="32"/>
      <c r="AB294" s="34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</row>
    <row r="295" spans="1:54" ht="12.75">
      <c r="A295" t="s">
        <v>449</v>
      </c>
      <c r="B295" t="s">
        <v>495</v>
      </c>
      <c r="C295" s="108" t="s">
        <v>496</v>
      </c>
      <c r="D295" s="106" t="s">
        <v>129</v>
      </c>
      <c r="E295" s="17"/>
      <c r="F295" s="19"/>
      <c r="G295" s="17"/>
      <c r="H295" s="19"/>
      <c r="I295" s="17"/>
      <c r="J295" s="19"/>
      <c r="K295" s="17"/>
      <c r="L295" s="19"/>
      <c r="N295" s="19"/>
      <c r="O295" s="47">
        <v>15</v>
      </c>
      <c r="P295" s="47">
        <v>32172</v>
      </c>
      <c r="Q295" s="62"/>
      <c r="R295" s="34"/>
      <c r="S295" s="32"/>
      <c r="T295" s="34"/>
      <c r="U295" s="32"/>
      <c r="V295" s="34"/>
      <c r="W295" s="32"/>
      <c r="X295" s="34"/>
      <c r="Y295" s="32"/>
      <c r="Z295" s="34"/>
      <c r="AA295" s="32"/>
      <c r="AB295" s="34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</row>
    <row r="296" spans="1:54" ht="12.75">
      <c r="A296" t="s">
        <v>449</v>
      </c>
      <c r="B296" t="s">
        <v>497</v>
      </c>
      <c r="C296" s="108" t="s">
        <v>498</v>
      </c>
      <c r="D296" s="106" t="s">
        <v>129</v>
      </c>
      <c r="E296" s="17"/>
      <c r="F296" s="19"/>
      <c r="G296" s="17"/>
      <c r="H296" s="19"/>
      <c r="I296" s="17"/>
      <c r="J296" s="19"/>
      <c r="K296" s="17"/>
      <c r="L296" s="19"/>
      <c r="N296" s="19"/>
      <c r="O296" s="47">
        <v>37</v>
      </c>
      <c r="P296" s="47">
        <v>33378</v>
      </c>
      <c r="Q296" s="62"/>
      <c r="R296" s="34"/>
      <c r="S296" s="32"/>
      <c r="T296" s="34"/>
      <c r="U296" s="32"/>
      <c r="V296" s="34"/>
      <c r="W296" s="32"/>
      <c r="X296" s="34"/>
      <c r="Y296" s="32"/>
      <c r="Z296" s="34"/>
      <c r="AA296" s="32"/>
      <c r="AB296" s="34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</row>
    <row r="297" spans="1:54" ht="12.75">
      <c r="A297" t="s">
        <v>449</v>
      </c>
      <c r="B297" t="s">
        <v>499</v>
      </c>
      <c r="C297" s="108" t="s">
        <v>500</v>
      </c>
      <c r="D297" s="106" t="s">
        <v>129</v>
      </c>
      <c r="E297" s="17"/>
      <c r="F297" s="19"/>
      <c r="G297" s="17"/>
      <c r="H297" s="19"/>
      <c r="I297" s="17"/>
      <c r="J297" s="19"/>
      <c r="K297" s="17"/>
      <c r="L297" s="19"/>
      <c r="N297" s="19"/>
      <c r="O297" s="47">
        <v>11</v>
      </c>
      <c r="P297" s="47">
        <v>35149</v>
      </c>
      <c r="Q297" s="62"/>
      <c r="R297" s="34"/>
      <c r="S297" s="32"/>
      <c r="T297" s="34"/>
      <c r="U297" s="32"/>
      <c r="V297" s="34"/>
      <c r="W297" s="32"/>
      <c r="X297" s="34"/>
      <c r="Y297" s="32"/>
      <c r="Z297" s="34"/>
      <c r="AA297" s="32"/>
      <c r="AB297" s="34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</row>
    <row r="298" spans="1:54" ht="12.75">
      <c r="A298" t="s">
        <v>449</v>
      </c>
      <c r="B298" t="s">
        <v>501</v>
      </c>
      <c r="C298" s="108" t="s">
        <v>502</v>
      </c>
      <c r="D298" s="106" t="s">
        <v>129</v>
      </c>
      <c r="E298" s="17"/>
      <c r="F298" s="19"/>
      <c r="G298" s="17"/>
      <c r="H298" s="19"/>
      <c r="I298" s="17"/>
      <c r="J298" s="19"/>
      <c r="K298" s="17"/>
      <c r="L298" s="19"/>
      <c r="N298" s="19"/>
      <c r="O298" s="47">
        <v>8</v>
      </c>
      <c r="P298" s="47">
        <v>31947</v>
      </c>
      <c r="Q298" s="62"/>
      <c r="R298" s="34"/>
      <c r="S298" s="32"/>
      <c r="T298" s="34"/>
      <c r="U298" s="32"/>
      <c r="V298" s="34"/>
      <c r="W298" s="32"/>
      <c r="X298" s="34"/>
      <c r="Y298" s="32"/>
      <c r="Z298" s="34"/>
      <c r="AA298" s="32"/>
      <c r="AB298" s="34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</row>
    <row r="299" spans="1:54" ht="12.75">
      <c r="A299" t="s">
        <v>449</v>
      </c>
      <c r="B299" t="s">
        <v>503</v>
      </c>
      <c r="C299" s="16"/>
      <c r="D299" s="106" t="s">
        <v>129</v>
      </c>
      <c r="E299" s="17"/>
      <c r="F299" s="19"/>
      <c r="G299" s="17"/>
      <c r="H299" s="19"/>
      <c r="I299" s="17"/>
      <c r="J299" s="19"/>
      <c r="K299" s="17"/>
      <c r="L299" s="19"/>
      <c r="N299" s="19"/>
      <c r="O299" s="47">
        <v>10</v>
      </c>
      <c r="P299" s="47">
        <v>30742</v>
      </c>
      <c r="Q299" s="62"/>
      <c r="R299" s="34"/>
      <c r="S299" s="32"/>
      <c r="T299" s="34"/>
      <c r="U299" s="32"/>
      <c r="V299" s="34"/>
      <c r="W299" s="32"/>
      <c r="X299" s="34"/>
      <c r="Y299" s="32"/>
      <c r="Z299" s="34"/>
      <c r="AA299" s="32"/>
      <c r="AB299" s="34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</row>
    <row r="300" spans="1:54" ht="12.75">
      <c r="A300" t="s">
        <v>449</v>
      </c>
      <c r="B300" t="s">
        <v>504</v>
      </c>
      <c r="C300" s="108" t="s">
        <v>505</v>
      </c>
      <c r="D300" s="106" t="s">
        <v>129</v>
      </c>
      <c r="E300" s="17"/>
      <c r="F300" s="19"/>
      <c r="G300" s="17"/>
      <c r="H300" s="19"/>
      <c r="I300" s="17"/>
      <c r="J300" s="19"/>
      <c r="K300" s="17"/>
      <c r="L300" s="19"/>
      <c r="N300" s="19"/>
      <c r="O300" s="47">
        <v>29</v>
      </c>
      <c r="P300" s="47">
        <v>36289</v>
      </c>
      <c r="Q300" s="62"/>
      <c r="R300" s="34"/>
      <c r="S300" s="32"/>
      <c r="T300" s="34"/>
      <c r="U300" s="32"/>
      <c r="V300" s="34"/>
      <c r="W300" s="32"/>
      <c r="X300" s="34"/>
      <c r="Y300" s="32"/>
      <c r="Z300" s="34"/>
      <c r="AA300" s="32"/>
      <c r="AB300" s="34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</row>
    <row r="301" spans="1:54" ht="12.75">
      <c r="A301" t="s">
        <v>449</v>
      </c>
      <c r="B301" t="s">
        <v>506</v>
      </c>
      <c r="C301" s="108" t="s">
        <v>507</v>
      </c>
      <c r="D301" s="106" t="s">
        <v>129</v>
      </c>
      <c r="E301" s="17"/>
      <c r="F301" s="19"/>
      <c r="G301" s="17"/>
      <c r="H301" s="19"/>
      <c r="I301" s="17"/>
      <c r="J301" s="19"/>
      <c r="K301" s="17"/>
      <c r="L301" s="19"/>
      <c r="N301" s="19"/>
      <c r="O301" s="47">
        <v>14</v>
      </c>
      <c r="P301" s="47">
        <v>35815</v>
      </c>
      <c r="Q301" s="62"/>
      <c r="R301" s="34"/>
      <c r="S301" s="32"/>
      <c r="T301" s="34"/>
      <c r="U301" s="32"/>
      <c r="V301" s="34"/>
      <c r="W301" s="32"/>
      <c r="X301" s="34"/>
      <c r="Y301" s="32"/>
      <c r="Z301" s="34"/>
      <c r="AA301" s="32"/>
      <c r="AB301" s="34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</row>
    <row r="302" spans="1:54" ht="12.75">
      <c r="A302" t="s">
        <v>449</v>
      </c>
      <c r="B302" t="s">
        <v>508</v>
      </c>
      <c r="C302" s="108" t="s">
        <v>509</v>
      </c>
      <c r="D302" s="106" t="s">
        <v>129</v>
      </c>
      <c r="E302" s="17"/>
      <c r="F302" s="19"/>
      <c r="G302" s="17"/>
      <c r="H302" s="19"/>
      <c r="I302" s="17"/>
      <c r="J302" s="19"/>
      <c r="K302" s="17"/>
      <c r="L302" s="19"/>
      <c r="N302" s="19"/>
      <c r="O302" s="47">
        <v>7</v>
      </c>
      <c r="P302" s="47">
        <v>32601</v>
      </c>
      <c r="Q302" s="62"/>
      <c r="R302" s="34"/>
      <c r="S302" s="32"/>
      <c r="T302" s="34"/>
      <c r="U302" s="32"/>
      <c r="V302" s="34"/>
      <c r="W302" s="32"/>
      <c r="X302" s="34"/>
      <c r="Y302" s="32"/>
      <c r="Z302" s="34"/>
      <c r="AA302" s="32"/>
      <c r="AB302" s="34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</row>
    <row r="303" spans="1:54" ht="12.75">
      <c r="A303" t="s">
        <v>449</v>
      </c>
      <c r="B303" t="s">
        <v>510</v>
      </c>
      <c r="C303" s="108" t="s">
        <v>511</v>
      </c>
      <c r="D303" s="106" t="s">
        <v>129</v>
      </c>
      <c r="E303" s="17"/>
      <c r="F303" s="19"/>
      <c r="G303" s="17"/>
      <c r="H303" s="19"/>
      <c r="I303" s="17"/>
      <c r="J303" s="19"/>
      <c r="K303" s="17"/>
      <c r="L303" s="19"/>
      <c r="N303" s="19"/>
      <c r="O303" s="47">
        <v>11</v>
      </c>
      <c r="P303" s="47">
        <v>32721</v>
      </c>
      <c r="Q303" s="62"/>
      <c r="R303" s="34"/>
      <c r="S303" s="32"/>
      <c r="T303" s="34"/>
      <c r="U303" s="32"/>
      <c r="V303" s="34"/>
      <c r="W303" s="32"/>
      <c r="X303" s="34"/>
      <c r="Y303" s="32"/>
      <c r="Z303" s="34"/>
      <c r="AA303" s="32"/>
      <c r="AB303" s="34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</row>
    <row r="304" spans="1:54" ht="12.75">
      <c r="A304" t="s">
        <v>449</v>
      </c>
      <c r="B304" t="s">
        <v>512</v>
      </c>
      <c r="C304" s="108" t="s">
        <v>513</v>
      </c>
      <c r="D304" s="106" t="s">
        <v>129</v>
      </c>
      <c r="E304" s="17"/>
      <c r="F304" s="19"/>
      <c r="G304" s="17"/>
      <c r="H304" s="19"/>
      <c r="I304" s="17"/>
      <c r="J304" s="19"/>
      <c r="K304" s="17"/>
      <c r="L304" s="19"/>
      <c r="N304" s="19"/>
      <c r="O304" s="47">
        <v>16</v>
      </c>
      <c r="P304" s="47">
        <v>32039</v>
      </c>
      <c r="Q304" s="62"/>
      <c r="R304" s="34"/>
      <c r="S304" s="32"/>
      <c r="T304" s="34"/>
      <c r="U304" s="32"/>
      <c r="V304" s="34"/>
      <c r="W304" s="32"/>
      <c r="X304" s="34"/>
      <c r="Y304" s="32"/>
      <c r="Z304" s="34"/>
      <c r="AA304" s="32"/>
      <c r="AB304" s="34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</row>
    <row r="305" spans="4:54" ht="12.75">
      <c r="D305" s="18"/>
      <c r="E305" s="17"/>
      <c r="F305" s="19"/>
      <c r="G305" s="17"/>
      <c r="H305" s="19"/>
      <c r="I305" s="17"/>
      <c r="J305" s="19"/>
      <c r="K305" s="17"/>
      <c r="L305" s="19"/>
      <c r="N305" s="19"/>
      <c r="O305" s="32">
        <f>SUM(O291:O304)</f>
        <v>233</v>
      </c>
      <c r="P305" s="32">
        <f>((O291*P291)+(O292*P292)+(O293*P293)+(O294*P294)+(O295*P295)+(O296*P296)+(O297*P297)+(O298*P298)+(O299*P299)+(O300*P300)+(O301*P301)+(O302*P302)+(O303*P303)+(O304*P304))/O305</f>
        <v>33071.30472103004</v>
      </c>
      <c r="Q305" s="62"/>
      <c r="R305" s="34"/>
      <c r="S305" s="32"/>
      <c r="T305" s="34"/>
      <c r="U305" s="32"/>
      <c r="V305" s="34"/>
      <c r="W305" s="32"/>
      <c r="X305" s="34"/>
      <c r="Y305" s="32"/>
      <c r="Z305" s="34"/>
      <c r="AA305" s="32"/>
      <c r="AB305" s="34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</row>
    <row r="306" spans="4:54" ht="12.75">
      <c r="D306" s="18"/>
      <c r="E306" s="17"/>
      <c r="F306" s="19"/>
      <c r="G306" s="17"/>
      <c r="H306" s="19"/>
      <c r="I306" s="17"/>
      <c r="J306" s="19"/>
      <c r="K306" s="17"/>
      <c r="L306" s="19"/>
      <c r="N306" s="19"/>
      <c r="O306" s="47"/>
      <c r="P306" s="47"/>
      <c r="Q306" s="62"/>
      <c r="R306" s="34"/>
      <c r="S306" s="32"/>
      <c r="T306" s="34"/>
      <c r="U306" s="32"/>
      <c r="V306" s="34"/>
      <c r="W306" s="32"/>
      <c r="X306" s="34"/>
      <c r="Y306" s="32"/>
      <c r="Z306" s="34"/>
      <c r="AA306" s="32"/>
      <c r="AB306" s="34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</row>
    <row r="307" spans="1:54" ht="12.75">
      <c r="A307" t="s">
        <v>449</v>
      </c>
      <c r="B307" t="s">
        <v>514</v>
      </c>
      <c r="C307" s="108" t="s">
        <v>515</v>
      </c>
      <c r="D307" s="106" t="s">
        <v>129</v>
      </c>
      <c r="E307" s="17"/>
      <c r="F307" s="19"/>
      <c r="G307" s="17"/>
      <c r="H307" s="19"/>
      <c r="I307" s="17"/>
      <c r="J307" s="19"/>
      <c r="K307" s="17"/>
      <c r="L307" s="19"/>
      <c r="N307" s="19"/>
      <c r="O307" s="47">
        <v>12</v>
      </c>
      <c r="P307" s="47">
        <v>33796</v>
      </c>
      <c r="Q307" s="62"/>
      <c r="R307" s="34"/>
      <c r="S307" s="32"/>
      <c r="T307" s="34"/>
      <c r="U307" s="32"/>
      <c r="V307" s="34"/>
      <c r="W307" s="32"/>
      <c r="X307" s="34"/>
      <c r="Y307" s="32"/>
      <c r="Z307" s="34"/>
      <c r="AA307" s="32"/>
      <c r="AB307" s="34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</row>
    <row r="308" spans="1:54" ht="12.75">
      <c r="A308" t="s">
        <v>449</v>
      </c>
      <c r="B308" t="s">
        <v>516</v>
      </c>
      <c r="C308" s="108" t="s">
        <v>517</v>
      </c>
      <c r="D308" s="106" t="s">
        <v>129</v>
      </c>
      <c r="E308" s="17"/>
      <c r="F308" s="19"/>
      <c r="G308" s="17"/>
      <c r="H308" s="19"/>
      <c r="I308" s="17"/>
      <c r="J308" s="19"/>
      <c r="K308" s="17"/>
      <c r="L308" s="19"/>
      <c r="N308" s="19"/>
      <c r="O308" s="47">
        <v>26</v>
      </c>
      <c r="P308" s="47">
        <v>35078</v>
      </c>
      <c r="Q308" s="62"/>
      <c r="R308" s="34"/>
      <c r="S308" s="32"/>
      <c r="T308" s="34"/>
      <c r="U308" s="32"/>
      <c r="V308" s="34"/>
      <c r="W308" s="32"/>
      <c r="X308" s="34"/>
      <c r="Y308" s="32"/>
      <c r="Z308" s="34"/>
      <c r="AA308" s="32"/>
      <c r="AB308" s="34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</row>
    <row r="309" spans="1:54" ht="12.75">
      <c r="A309" t="s">
        <v>449</v>
      </c>
      <c r="B309" t="s">
        <v>518</v>
      </c>
      <c r="C309" s="108" t="s">
        <v>519</v>
      </c>
      <c r="D309" s="106" t="s">
        <v>129</v>
      </c>
      <c r="E309" s="17"/>
      <c r="F309" s="19"/>
      <c r="G309" s="17"/>
      <c r="H309" s="19"/>
      <c r="I309" s="17"/>
      <c r="J309" s="19"/>
      <c r="K309" s="17"/>
      <c r="L309" s="19"/>
      <c r="N309" s="19"/>
      <c r="O309" s="47">
        <v>42</v>
      </c>
      <c r="P309" s="47">
        <v>33148</v>
      </c>
      <c r="Q309" s="62"/>
      <c r="R309" s="34"/>
      <c r="S309" s="32"/>
      <c r="T309" s="34"/>
      <c r="U309" s="32"/>
      <c r="V309" s="34"/>
      <c r="W309" s="32"/>
      <c r="X309" s="34"/>
      <c r="Y309" s="32"/>
      <c r="Z309" s="34"/>
      <c r="AA309" s="32"/>
      <c r="AB309" s="34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</row>
    <row r="310" spans="1:54" ht="12.75">
      <c r="A310" t="s">
        <v>449</v>
      </c>
      <c r="B310" t="s">
        <v>520</v>
      </c>
      <c r="C310" s="108" t="s">
        <v>521</v>
      </c>
      <c r="D310" s="106" t="s">
        <v>129</v>
      </c>
      <c r="E310" s="17"/>
      <c r="F310" s="19"/>
      <c r="G310" s="17"/>
      <c r="H310" s="19"/>
      <c r="I310" s="17"/>
      <c r="J310" s="19"/>
      <c r="K310" s="17"/>
      <c r="L310" s="19"/>
      <c r="N310" s="19"/>
      <c r="O310" s="47">
        <v>13</v>
      </c>
      <c r="P310" s="47">
        <v>33687</v>
      </c>
      <c r="Q310" s="62"/>
      <c r="R310" s="34"/>
      <c r="S310" s="32"/>
      <c r="T310" s="34"/>
      <c r="U310" s="32"/>
      <c r="V310" s="34"/>
      <c r="W310" s="32"/>
      <c r="X310" s="34"/>
      <c r="Y310" s="32"/>
      <c r="Z310" s="34"/>
      <c r="AA310" s="32"/>
      <c r="AB310" s="34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</row>
    <row r="311" spans="1:54" ht="12.75">
      <c r="A311" t="s">
        <v>449</v>
      </c>
      <c r="B311" t="s">
        <v>522</v>
      </c>
      <c r="C311" s="108" t="s">
        <v>523</v>
      </c>
      <c r="D311" s="106" t="s">
        <v>129</v>
      </c>
      <c r="E311" s="17"/>
      <c r="F311" s="19"/>
      <c r="G311" s="17"/>
      <c r="H311" s="19"/>
      <c r="I311" s="17"/>
      <c r="J311" s="19"/>
      <c r="K311" s="17"/>
      <c r="L311" s="19"/>
      <c r="N311" s="19"/>
      <c r="O311" s="47">
        <v>14</v>
      </c>
      <c r="P311" s="47">
        <v>30045</v>
      </c>
      <c r="Q311" s="62"/>
      <c r="R311" s="34"/>
      <c r="S311" s="32"/>
      <c r="T311" s="34"/>
      <c r="U311" s="32"/>
      <c r="V311" s="34"/>
      <c r="W311" s="32"/>
      <c r="X311" s="34"/>
      <c r="Y311" s="32"/>
      <c r="Z311" s="34"/>
      <c r="AA311" s="32"/>
      <c r="AB311" s="34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</row>
    <row r="312" spans="1:54" ht="12.75">
      <c r="A312" t="s">
        <v>449</v>
      </c>
      <c r="B312" t="s">
        <v>524</v>
      </c>
      <c r="C312" s="108" t="s">
        <v>525</v>
      </c>
      <c r="D312" s="106" t="s">
        <v>129</v>
      </c>
      <c r="E312" s="17"/>
      <c r="F312" s="19"/>
      <c r="G312" s="17"/>
      <c r="H312" s="19"/>
      <c r="I312" s="17"/>
      <c r="J312" s="19"/>
      <c r="K312" s="17"/>
      <c r="L312" s="19"/>
      <c r="N312" s="19"/>
      <c r="O312" s="47">
        <v>11</v>
      </c>
      <c r="P312" s="47">
        <v>24544</v>
      </c>
      <c r="Q312" s="62"/>
      <c r="R312" s="34"/>
      <c r="S312" s="32"/>
      <c r="T312" s="34"/>
      <c r="U312" s="32"/>
      <c r="V312" s="34"/>
      <c r="W312" s="32"/>
      <c r="X312" s="34"/>
      <c r="Y312" s="32"/>
      <c r="Z312" s="34"/>
      <c r="AA312" s="32"/>
      <c r="AB312" s="34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</row>
    <row r="313" spans="1:54" ht="12.75">
      <c r="A313" t="s">
        <v>449</v>
      </c>
      <c r="B313" t="s">
        <v>526</v>
      </c>
      <c r="C313" s="108" t="s">
        <v>527</v>
      </c>
      <c r="D313" s="106" t="s">
        <v>129</v>
      </c>
      <c r="E313" s="17"/>
      <c r="F313" s="19"/>
      <c r="G313" s="17"/>
      <c r="H313" s="19"/>
      <c r="I313" s="17"/>
      <c r="J313" s="19"/>
      <c r="K313" s="17"/>
      <c r="L313" s="19"/>
      <c r="N313" s="19"/>
      <c r="O313" s="47">
        <v>17</v>
      </c>
      <c r="P313" s="47">
        <v>32919</v>
      </c>
      <c r="Q313" s="62"/>
      <c r="R313" s="34"/>
      <c r="S313" s="32"/>
      <c r="T313" s="34"/>
      <c r="U313" s="32"/>
      <c r="V313" s="34"/>
      <c r="W313" s="32"/>
      <c r="X313" s="34"/>
      <c r="Y313" s="32"/>
      <c r="Z313" s="34"/>
      <c r="AA313" s="32"/>
      <c r="AB313" s="34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</row>
    <row r="314" spans="1:54" ht="12.75">
      <c r="A314" t="s">
        <v>449</v>
      </c>
      <c r="B314" t="s">
        <v>528</v>
      </c>
      <c r="C314" s="108" t="s">
        <v>529</v>
      </c>
      <c r="D314" s="106" t="s">
        <v>129</v>
      </c>
      <c r="E314" s="17"/>
      <c r="F314" s="19"/>
      <c r="G314" s="17"/>
      <c r="H314" s="19"/>
      <c r="I314" s="17"/>
      <c r="J314" s="19"/>
      <c r="K314" s="17"/>
      <c r="L314" s="19"/>
      <c r="N314" s="19"/>
      <c r="O314" s="47">
        <v>24</v>
      </c>
      <c r="P314" s="47">
        <v>27417</v>
      </c>
      <c r="Q314" s="62"/>
      <c r="R314" s="34"/>
      <c r="S314" s="32"/>
      <c r="T314" s="34"/>
      <c r="U314" s="32"/>
      <c r="V314" s="34"/>
      <c r="W314" s="32"/>
      <c r="X314" s="34"/>
      <c r="Y314" s="32"/>
      <c r="Z314" s="34"/>
      <c r="AA314" s="32"/>
      <c r="AB314" s="34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</row>
    <row r="315" spans="1:54" ht="12.75">
      <c r="A315" t="s">
        <v>449</v>
      </c>
      <c r="B315" t="s">
        <v>530</v>
      </c>
      <c r="C315" s="108" t="s">
        <v>531</v>
      </c>
      <c r="D315" s="106" t="s">
        <v>129</v>
      </c>
      <c r="E315" s="17"/>
      <c r="F315" s="19"/>
      <c r="G315" s="17"/>
      <c r="H315" s="19"/>
      <c r="I315" s="17"/>
      <c r="J315" s="19"/>
      <c r="K315" s="17"/>
      <c r="L315" s="19"/>
      <c r="N315" s="19"/>
      <c r="O315" s="47">
        <v>7</v>
      </c>
      <c r="P315" s="47">
        <v>36190</v>
      </c>
      <c r="Q315" s="62"/>
      <c r="R315" s="34"/>
      <c r="S315" s="32"/>
      <c r="T315" s="34"/>
      <c r="U315" s="32"/>
      <c r="V315" s="34"/>
      <c r="W315" s="32"/>
      <c r="X315" s="34"/>
      <c r="Y315" s="32"/>
      <c r="Z315" s="34"/>
      <c r="AA315" s="32"/>
      <c r="AB315" s="34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</row>
    <row r="316" spans="1:54" ht="12.75">
      <c r="A316" t="s">
        <v>449</v>
      </c>
      <c r="B316" t="s">
        <v>532</v>
      </c>
      <c r="C316" s="108" t="s">
        <v>533</v>
      </c>
      <c r="D316" s="106" t="s">
        <v>129</v>
      </c>
      <c r="E316" s="17"/>
      <c r="F316" s="19"/>
      <c r="G316" s="17"/>
      <c r="H316" s="19"/>
      <c r="I316" s="17"/>
      <c r="J316" s="19"/>
      <c r="K316" s="17"/>
      <c r="L316" s="19"/>
      <c r="N316" s="19"/>
      <c r="O316" s="47">
        <v>12</v>
      </c>
      <c r="P316" s="47">
        <v>34910</v>
      </c>
      <c r="Q316" s="62"/>
      <c r="R316" s="34"/>
      <c r="S316" s="32"/>
      <c r="T316" s="34"/>
      <c r="U316" s="32"/>
      <c r="V316" s="34"/>
      <c r="W316" s="32"/>
      <c r="X316" s="34"/>
      <c r="Y316" s="32"/>
      <c r="Z316" s="34"/>
      <c r="AA316" s="32"/>
      <c r="AB316" s="34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</row>
    <row r="317" spans="1:54" ht="12.75">
      <c r="A317" t="s">
        <v>449</v>
      </c>
      <c r="B317" t="s">
        <v>534</v>
      </c>
      <c r="C317" s="108" t="s">
        <v>535</v>
      </c>
      <c r="D317" s="106" t="s">
        <v>129</v>
      </c>
      <c r="E317" s="17"/>
      <c r="F317" s="19"/>
      <c r="G317" s="17"/>
      <c r="H317" s="19"/>
      <c r="I317" s="17"/>
      <c r="J317" s="19"/>
      <c r="K317" s="17"/>
      <c r="L317" s="19"/>
      <c r="N317" s="19"/>
      <c r="O317" s="47">
        <v>20</v>
      </c>
      <c r="P317" s="47">
        <v>33170</v>
      </c>
      <c r="Q317" s="62"/>
      <c r="R317" s="34"/>
      <c r="S317" s="32"/>
      <c r="T317" s="34"/>
      <c r="U317" s="32"/>
      <c r="V317" s="34"/>
      <c r="W317" s="32"/>
      <c r="X317" s="34"/>
      <c r="Y317" s="32"/>
      <c r="Z317" s="34"/>
      <c r="AA317" s="32"/>
      <c r="AB317" s="34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</row>
    <row r="318" spans="1:54" ht="12.75">
      <c r="A318" t="s">
        <v>449</v>
      </c>
      <c r="B318" t="s">
        <v>536</v>
      </c>
      <c r="C318" s="108" t="s">
        <v>537</v>
      </c>
      <c r="D318" s="106" t="s">
        <v>129</v>
      </c>
      <c r="E318" s="17"/>
      <c r="F318" s="19"/>
      <c r="G318" s="17"/>
      <c r="H318" s="19"/>
      <c r="I318" s="17"/>
      <c r="J318" s="19"/>
      <c r="K318" s="17"/>
      <c r="L318" s="19"/>
      <c r="N318" s="19"/>
      <c r="O318" s="47">
        <v>11</v>
      </c>
      <c r="P318" s="47">
        <v>23550</v>
      </c>
      <c r="Q318" s="62"/>
      <c r="R318" s="34"/>
      <c r="S318" s="32"/>
      <c r="T318" s="34"/>
      <c r="U318" s="32"/>
      <c r="V318" s="34"/>
      <c r="W318" s="32"/>
      <c r="X318" s="34"/>
      <c r="Y318" s="32"/>
      <c r="Z318" s="34"/>
      <c r="AA318" s="32"/>
      <c r="AB318" s="34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</row>
    <row r="319" spans="1:54" ht="12.75">
      <c r="A319" t="s">
        <v>449</v>
      </c>
      <c r="B319" t="s">
        <v>538</v>
      </c>
      <c r="C319" s="108" t="s">
        <v>539</v>
      </c>
      <c r="D319" s="106" t="s">
        <v>129</v>
      </c>
      <c r="E319" s="17"/>
      <c r="F319" s="19"/>
      <c r="G319" s="17"/>
      <c r="H319" s="19"/>
      <c r="I319" s="17"/>
      <c r="J319" s="19"/>
      <c r="K319" s="17"/>
      <c r="L319" s="19"/>
      <c r="N319" s="19"/>
      <c r="O319" s="47">
        <v>0</v>
      </c>
      <c r="P319" s="47">
        <v>0</v>
      </c>
      <c r="Q319" s="62"/>
      <c r="R319" s="34"/>
      <c r="S319" s="32"/>
      <c r="T319" s="34"/>
      <c r="U319" s="32"/>
      <c r="V319" s="34"/>
      <c r="W319" s="32"/>
      <c r="X319" s="34"/>
      <c r="Y319" s="32"/>
      <c r="Z319" s="34"/>
      <c r="AA319" s="32"/>
      <c r="AB319" s="34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</row>
    <row r="320" spans="1:54" ht="12.75">
      <c r="A320" t="s">
        <v>449</v>
      </c>
      <c r="B320" t="s">
        <v>540</v>
      </c>
      <c r="C320" s="108" t="s">
        <v>541</v>
      </c>
      <c r="D320" s="106" t="s">
        <v>129</v>
      </c>
      <c r="E320" s="17"/>
      <c r="F320" s="19"/>
      <c r="G320" s="17"/>
      <c r="H320" s="19"/>
      <c r="I320" s="17"/>
      <c r="J320" s="19"/>
      <c r="K320" s="17"/>
      <c r="L320" s="19"/>
      <c r="N320" s="19"/>
      <c r="O320" s="47">
        <v>12</v>
      </c>
      <c r="P320" s="47">
        <v>31126</v>
      </c>
      <c r="Q320" s="62"/>
      <c r="R320" s="34"/>
      <c r="S320" s="32"/>
      <c r="T320" s="34"/>
      <c r="U320" s="32"/>
      <c r="V320" s="34"/>
      <c r="W320" s="32"/>
      <c r="X320" s="34"/>
      <c r="Y320" s="32"/>
      <c r="Z320" s="34"/>
      <c r="AA320" s="32"/>
      <c r="AB320" s="34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</row>
    <row r="321" spans="1:54" ht="12.75">
      <c r="A321" t="s">
        <v>449</v>
      </c>
      <c r="B321" t="s">
        <v>542</v>
      </c>
      <c r="C321" s="108" t="s">
        <v>543</v>
      </c>
      <c r="D321" s="106" t="s">
        <v>129</v>
      </c>
      <c r="E321" s="17"/>
      <c r="F321" s="19"/>
      <c r="G321" s="17"/>
      <c r="H321" s="19"/>
      <c r="I321" s="17"/>
      <c r="J321" s="19"/>
      <c r="K321" s="17"/>
      <c r="L321" s="19"/>
      <c r="N321" s="19"/>
      <c r="O321" s="47">
        <v>10</v>
      </c>
      <c r="P321" s="47">
        <v>35099</v>
      </c>
      <c r="Q321" s="62"/>
      <c r="R321" s="34"/>
      <c r="S321" s="32"/>
      <c r="T321" s="34"/>
      <c r="U321" s="32"/>
      <c r="V321" s="34"/>
      <c r="W321" s="32"/>
      <c r="X321" s="34"/>
      <c r="Y321" s="32"/>
      <c r="Z321" s="34"/>
      <c r="AA321" s="32"/>
      <c r="AB321" s="34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</row>
    <row r="322" spans="4:54" ht="12.75">
      <c r="D322" s="18"/>
      <c r="E322" s="17"/>
      <c r="F322" s="19"/>
      <c r="G322" s="17"/>
      <c r="H322" s="19"/>
      <c r="I322" s="17"/>
      <c r="J322" s="19"/>
      <c r="K322" s="17"/>
      <c r="L322" s="19"/>
      <c r="N322" s="19"/>
      <c r="O322" s="32">
        <f>SUM(O307:O321)</f>
        <v>231</v>
      </c>
      <c r="P322" s="32">
        <f>((O307*P307)+(O308*P308)+(O309*P309)+(O310*P310)+(O311*P311)+(O312*P312)+(O313*P313)+(O314*P314)+(O315*P315)+(O316*P316)+(O317*P317)+(O318*P318)+(O319*P319)+(O320*P320)+(O321*P321))/O322</f>
        <v>31927.160173160173</v>
      </c>
      <c r="Q322" s="62"/>
      <c r="R322" s="34"/>
      <c r="S322" s="32"/>
      <c r="T322" s="34"/>
      <c r="U322" s="32"/>
      <c r="V322" s="34"/>
      <c r="W322" s="32"/>
      <c r="X322" s="34"/>
      <c r="Y322" s="32"/>
      <c r="Z322" s="34"/>
      <c r="AA322" s="32"/>
      <c r="AB322" s="34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</row>
    <row r="323" spans="4:54" ht="12.75">
      <c r="D323" s="18"/>
      <c r="E323" s="17"/>
      <c r="F323" s="19"/>
      <c r="G323" s="17"/>
      <c r="H323" s="19"/>
      <c r="I323" s="17"/>
      <c r="J323" s="19"/>
      <c r="K323" s="17"/>
      <c r="L323" s="19"/>
      <c r="N323" s="19"/>
      <c r="O323" s="47"/>
      <c r="P323" s="47"/>
      <c r="Q323" s="62"/>
      <c r="R323" s="34"/>
      <c r="S323" s="32"/>
      <c r="T323" s="34"/>
      <c r="U323" s="32"/>
      <c r="V323" s="34"/>
      <c r="W323" s="32"/>
      <c r="X323" s="34"/>
      <c r="Y323" s="32"/>
      <c r="Z323" s="34"/>
      <c r="AA323" s="32"/>
      <c r="AB323" s="34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</row>
    <row r="324" spans="1:54" ht="12.75">
      <c r="A324" t="s">
        <v>449</v>
      </c>
      <c r="B324" t="s">
        <v>544</v>
      </c>
      <c r="C324" s="108" t="s">
        <v>545</v>
      </c>
      <c r="D324" s="106" t="s">
        <v>129</v>
      </c>
      <c r="E324" s="17"/>
      <c r="F324" s="19"/>
      <c r="G324" s="17"/>
      <c r="H324" s="19"/>
      <c r="I324" s="17"/>
      <c r="J324" s="19"/>
      <c r="K324" s="17"/>
      <c r="L324" s="19"/>
      <c r="N324" s="19"/>
      <c r="O324" s="47">
        <v>8</v>
      </c>
      <c r="P324" s="47">
        <v>31924</v>
      </c>
      <c r="Q324" s="62"/>
      <c r="R324" s="34"/>
      <c r="S324" s="32"/>
      <c r="T324" s="34"/>
      <c r="U324" s="32"/>
      <c r="V324" s="34"/>
      <c r="W324" s="32"/>
      <c r="X324" s="34"/>
      <c r="Y324" s="32"/>
      <c r="Z324" s="34"/>
      <c r="AA324" s="32"/>
      <c r="AB324" s="34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</row>
    <row r="325" spans="1:54" ht="12.75">
      <c r="A325" t="s">
        <v>449</v>
      </c>
      <c r="B325" t="s">
        <v>546</v>
      </c>
      <c r="C325" s="108" t="s">
        <v>547</v>
      </c>
      <c r="D325" s="106" t="s">
        <v>129</v>
      </c>
      <c r="E325" s="17"/>
      <c r="F325" s="19"/>
      <c r="G325" s="17"/>
      <c r="H325" s="19"/>
      <c r="I325" s="17"/>
      <c r="J325" s="19"/>
      <c r="K325" s="17"/>
      <c r="L325" s="19"/>
      <c r="N325" s="19"/>
      <c r="O325" s="47">
        <v>36</v>
      </c>
      <c r="P325" s="47">
        <v>36834</v>
      </c>
      <c r="Q325" s="62"/>
      <c r="R325" s="34"/>
      <c r="S325" s="32"/>
      <c r="T325" s="34"/>
      <c r="U325" s="32"/>
      <c r="V325" s="34"/>
      <c r="W325" s="32"/>
      <c r="X325" s="34"/>
      <c r="Y325" s="32"/>
      <c r="Z325" s="34"/>
      <c r="AA325" s="32"/>
      <c r="AB325" s="34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</row>
    <row r="326" spans="1:54" ht="12.75">
      <c r="A326" t="s">
        <v>449</v>
      </c>
      <c r="B326" t="s">
        <v>548</v>
      </c>
      <c r="C326" s="108" t="s">
        <v>549</v>
      </c>
      <c r="D326" s="106" t="s">
        <v>129</v>
      </c>
      <c r="E326" s="17"/>
      <c r="F326" s="19"/>
      <c r="G326" s="17"/>
      <c r="H326" s="19"/>
      <c r="I326" s="17"/>
      <c r="J326" s="19"/>
      <c r="K326" s="17"/>
      <c r="L326" s="19"/>
      <c r="N326" s="19"/>
      <c r="O326" s="47">
        <v>17</v>
      </c>
      <c r="P326" s="47">
        <v>24865</v>
      </c>
      <c r="Q326" s="62"/>
      <c r="R326" s="34"/>
      <c r="S326" s="32"/>
      <c r="T326" s="34"/>
      <c r="U326" s="32"/>
      <c r="V326" s="34"/>
      <c r="W326" s="32"/>
      <c r="X326" s="34"/>
      <c r="Y326" s="32"/>
      <c r="Z326" s="34"/>
      <c r="AA326" s="32"/>
      <c r="AB326" s="34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</row>
    <row r="327" spans="1:54" ht="12.75">
      <c r="A327" t="s">
        <v>449</v>
      </c>
      <c r="B327" t="s">
        <v>550</v>
      </c>
      <c r="C327" s="108" t="s">
        <v>551</v>
      </c>
      <c r="D327" s="106" t="s">
        <v>129</v>
      </c>
      <c r="E327" s="17"/>
      <c r="F327" s="19"/>
      <c r="G327" s="17"/>
      <c r="H327" s="19"/>
      <c r="I327" s="17"/>
      <c r="J327" s="19"/>
      <c r="K327" s="17"/>
      <c r="L327" s="19"/>
      <c r="N327" s="19"/>
      <c r="O327" s="47">
        <v>15</v>
      </c>
      <c r="P327" s="47">
        <v>34875</v>
      </c>
      <c r="Q327" s="62"/>
      <c r="R327" s="34"/>
      <c r="S327" s="32"/>
      <c r="T327" s="34"/>
      <c r="U327" s="32"/>
      <c r="V327" s="34"/>
      <c r="W327" s="32"/>
      <c r="X327" s="34"/>
      <c r="Y327" s="32"/>
      <c r="Z327" s="34"/>
      <c r="AA327" s="32"/>
      <c r="AB327" s="34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</row>
    <row r="328" spans="1:54" ht="12.75">
      <c r="A328" t="s">
        <v>449</v>
      </c>
      <c r="B328" t="s">
        <v>552</v>
      </c>
      <c r="C328" s="108" t="s">
        <v>553</v>
      </c>
      <c r="D328" s="106" t="s">
        <v>129</v>
      </c>
      <c r="E328" s="17"/>
      <c r="F328" s="19"/>
      <c r="G328" s="17"/>
      <c r="H328" s="19"/>
      <c r="I328" s="17"/>
      <c r="J328" s="19"/>
      <c r="K328" s="17"/>
      <c r="L328" s="19"/>
      <c r="N328" s="19"/>
      <c r="O328" s="47">
        <v>19</v>
      </c>
      <c r="P328" s="47">
        <v>33430</v>
      </c>
      <c r="Q328" s="62"/>
      <c r="R328" s="34"/>
      <c r="S328" s="32"/>
      <c r="T328" s="34"/>
      <c r="U328" s="32"/>
      <c r="V328" s="34"/>
      <c r="W328" s="32"/>
      <c r="X328" s="34"/>
      <c r="Y328" s="32"/>
      <c r="Z328" s="34"/>
      <c r="AA328" s="32"/>
      <c r="AB328" s="34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</row>
    <row r="329" spans="1:54" ht="12.75">
      <c r="A329" t="s">
        <v>449</v>
      </c>
      <c r="B329" t="s">
        <v>554</v>
      </c>
      <c r="C329" s="108" t="s">
        <v>555</v>
      </c>
      <c r="D329" s="106" t="s">
        <v>129</v>
      </c>
      <c r="E329" s="17"/>
      <c r="F329" s="19"/>
      <c r="G329" s="17"/>
      <c r="H329" s="19"/>
      <c r="I329" s="17"/>
      <c r="J329" s="19"/>
      <c r="K329" s="17"/>
      <c r="L329" s="19"/>
      <c r="N329" s="19"/>
      <c r="O329" s="47">
        <v>48</v>
      </c>
      <c r="P329" s="47">
        <v>32098</v>
      </c>
      <c r="Q329" s="62"/>
      <c r="R329" s="34"/>
      <c r="S329" s="32"/>
      <c r="T329" s="34"/>
      <c r="U329" s="32"/>
      <c r="V329" s="34"/>
      <c r="W329" s="32"/>
      <c r="X329" s="34"/>
      <c r="Y329" s="32"/>
      <c r="Z329" s="34"/>
      <c r="AA329" s="32"/>
      <c r="AB329" s="34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</row>
    <row r="330" spans="1:54" ht="12.75">
      <c r="A330" t="s">
        <v>449</v>
      </c>
      <c r="B330" t="s">
        <v>556</v>
      </c>
      <c r="C330" s="108" t="s">
        <v>557</v>
      </c>
      <c r="D330" s="106" t="s">
        <v>129</v>
      </c>
      <c r="E330" s="17"/>
      <c r="F330" s="19"/>
      <c r="G330" s="17"/>
      <c r="H330" s="19"/>
      <c r="I330" s="17"/>
      <c r="J330" s="19"/>
      <c r="K330" s="17"/>
      <c r="L330" s="19"/>
      <c r="N330" s="19"/>
      <c r="O330" s="47">
        <v>30</v>
      </c>
      <c r="P330" s="47">
        <v>34875</v>
      </c>
      <c r="Q330" s="62"/>
      <c r="R330" s="34"/>
      <c r="S330" s="32"/>
      <c r="T330" s="34"/>
      <c r="U330" s="32"/>
      <c r="V330" s="34"/>
      <c r="W330" s="32"/>
      <c r="X330" s="34"/>
      <c r="Y330" s="32"/>
      <c r="Z330" s="34"/>
      <c r="AA330" s="32"/>
      <c r="AB330" s="34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</row>
    <row r="331" spans="1:54" ht="12.75">
      <c r="A331" t="s">
        <v>449</v>
      </c>
      <c r="B331" t="s">
        <v>558</v>
      </c>
      <c r="C331" s="108" t="s">
        <v>559</v>
      </c>
      <c r="D331" s="106" t="s">
        <v>129</v>
      </c>
      <c r="E331" s="17"/>
      <c r="F331" s="19"/>
      <c r="G331" s="17"/>
      <c r="H331" s="19"/>
      <c r="I331" s="17"/>
      <c r="J331" s="19"/>
      <c r="K331" s="17"/>
      <c r="L331" s="19"/>
      <c r="N331" s="19"/>
      <c r="O331" s="47">
        <v>16</v>
      </c>
      <c r="P331" s="47">
        <v>35772</v>
      </c>
      <c r="Q331" s="62"/>
      <c r="R331" s="34"/>
      <c r="S331" s="32"/>
      <c r="T331" s="34"/>
      <c r="U331" s="32"/>
      <c r="V331" s="34"/>
      <c r="W331" s="32"/>
      <c r="X331" s="34"/>
      <c r="Y331" s="32"/>
      <c r="Z331" s="34"/>
      <c r="AA331" s="32"/>
      <c r="AB331" s="34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</row>
    <row r="332" spans="1:54" ht="12.75">
      <c r="A332" t="s">
        <v>449</v>
      </c>
      <c r="B332" t="s">
        <v>560</v>
      </c>
      <c r="C332" s="108" t="s">
        <v>561</v>
      </c>
      <c r="D332" s="106" t="s">
        <v>129</v>
      </c>
      <c r="E332" s="17"/>
      <c r="F332" s="19"/>
      <c r="G332" s="17"/>
      <c r="H332" s="19"/>
      <c r="I332" s="17"/>
      <c r="J332" s="19"/>
      <c r="K332" s="17"/>
      <c r="L332" s="19"/>
      <c r="N332" s="19"/>
      <c r="O332" s="47">
        <v>20</v>
      </c>
      <c r="P332" s="47">
        <v>34452</v>
      </c>
      <c r="Q332" s="62"/>
      <c r="R332" s="34"/>
      <c r="S332" s="32"/>
      <c r="T332" s="34"/>
      <c r="U332" s="32"/>
      <c r="V332" s="34"/>
      <c r="W332" s="32"/>
      <c r="X332" s="34"/>
      <c r="Y332" s="32"/>
      <c r="Z332" s="34"/>
      <c r="AA332" s="32"/>
      <c r="AB332" s="34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</row>
    <row r="333" spans="1:54" ht="12.75">
      <c r="A333" t="s">
        <v>449</v>
      </c>
      <c r="B333" t="s">
        <v>562</v>
      </c>
      <c r="C333" s="108" t="s">
        <v>563</v>
      </c>
      <c r="D333" s="106" t="s">
        <v>129</v>
      </c>
      <c r="E333" s="17"/>
      <c r="F333" s="19"/>
      <c r="G333" s="17"/>
      <c r="H333" s="19"/>
      <c r="I333" s="17"/>
      <c r="J333" s="19"/>
      <c r="K333" s="17"/>
      <c r="L333" s="19"/>
      <c r="N333" s="19"/>
      <c r="O333" s="47">
        <v>12</v>
      </c>
      <c r="P333" s="47">
        <v>30227</v>
      </c>
      <c r="Q333" s="62"/>
      <c r="R333" s="34"/>
      <c r="S333" s="32"/>
      <c r="T333" s="34"/>
      <c r="U333" s="32"/>
      <c r="V333" s="34"/>
      <c r="W333" s="32"/>
      <c r="X333" s="34"/>
      <c r="Y333" s="32"/>
      <c r="Z333" s="34"/>
      <c r="AA333" s="32"/>
      <c r="AB333" s="34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</row>
    <row r="334" spans="1:54" ht="12.75">
      <c r="A334" t="s">
        <v>449</v>
      </c>
      <c r="B334" t="s">
        <v>564</v>
      </c>
      <c r="C334" s="108" t="s">
        <v>565</v>
      </c>
      <c r="D334" s="106" t="s">
        <v>129</v>
      </c>
      <c r="E334" s="17"/>
      <c r="F334" s="19"/>
      <c r="G334" s="17"/>
      <c r="H334" s="19"/>
      <c r="I334" s="17"/>
      <c r="J334" s="19"/>
      <c r="K334" s="17"/>
      <c r="L334" s="19"/>
      <c r="N334" s="19"/>
      <c r="O334" s="47">
        <v>35</v>
      </c>
      <c r="P334" s="47">
        <v>32804</v>
      </c>
      <c r="Q334" s="62"/>
      <c r="R334" s="34"/>
      <c r="S334" s="32"/>
      <c r="T334" s="34"/>
      <c r="U334" s="32"/>
      <c r="V334" s="34"/>
      <c r="W334" s="32"/>
      <c r="X334" s="34"/>
      <c r="Y334" s="32"/>
      <c r="Z334" s="34"/>
      <c r="AA334" s="32"/>
      <c r="AB334" s="34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</row>
    <row r="335" spans="1:54" ht="12.75">
      <c r="A335" t="s">
        <v>449</v>
      </c>
      <c r="B335" t="s">
        <v>566</v>
      </c>
      <c r="C335" s="108" t="s">
        <v>567</v>
      </c>
      <c r="D335" s="106" t="s">
        <v>129</v>
      </c>
      <c r="E335" s="17"/>
      <c r="F335" s="19"/>
      <c r="G335" s="17"/>
      <c r="H335" s="19"/>
      <c r="I335" s="17"/>
      <c r="J335" s="19"/>
      <c r="K335" s="17"/>
      <c r="L335" s="19"/>
      <c r="N335" s="19"/>
      <c r="O335" s="47">
        <v>18</v>
      </c>
      <c r="P335" s="47">
        <v>29746</v>
      </c>
      <c r="Q335" s="62"/>
      <c r="R335" s="34"/>
      <c r="S335" s="32"/>
      <c r="T335" s="34"/>
      <c r="U335" s="32"/>
      <c r="V335" s="34"/>
      <c r="W335" s="32"/>
      <c r="X335" s="34"/>
      <c r="Y335" s="32"/>
      <c r="Z335" s="34"/>
      <c r="AA335" s="32"/>
      <c r="AB335" s="34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</row>
    <row r="336" spans="1:54" ht="12.75">
      <c r="A336" t="s">
        <v>449</v>
      </c>
      <c r="B336" t="s">
        <v>568</v>
      </c>
      <c r="C336" s="108" t="s">
        <v>569</v>
      </c>
      <c r="D336" s="106" t="s">
        <v>129</v>
      </c>
      <c r="E336" s="17"/>
      <c r="F336" s="19"/>
      <c r="G336" s="17"/>
      <c r="H336" s="19"/>
      <c r="I336" s="17"/>
      <c r="J336" s="19"/>
      <c r="K336" s="17"/>
      <c r="L336" s="19"/>
      <c r="N336" s="19"/>
      <c r="O336" s="47">
        <v>9</v>
      </c>
      <c r="P336" s="47">
        <v>33934</v>
      </c>
      <c r="Q336" s="62"/>
      <c r="R336" s="34"/>
      <c r="S336" s="32"/>
      <c r="T336" s="34"/>
      <c r="U336" s="32"/>
      <c r="V336" s="34"/>
      <c r="W336" s="32"/>
      <c r="X336" s="34"/>
      <c r="Y336" s="32"/>
      <c r="Z336" s="34"/>
      <c r="AA336" s="32"/>
      <c r="AB336" s="34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</row>
    <row r="337" spans="1:54" ht="12.75">
      <c r="A337" t="s">
        <v>449</v>
      </c>
      <c r="B337" t="s">
        <v>570</v>
      </c>
      <c r="C337" s="108" t="s">
        <v>571</v>
      </c>
      <c r="D337" s="106" t="s">
        <v>129</v>
      </c>
      <c r="E337" s="17"/>
      <c r="F337" s="19"/>
      <c r="G337" s="17"/>
      <c r="H337" s="19"/>
      <c r="I337" s="17"/>
      <c r="J337" s="19"/>
      <c r="K337" s="17"/>
      <c r="L337" s="19"/>
      <c r="N337" s="19"/>
      <c r="O337" s="47">
        <v>25</v>
      </c>
      <c r="P337" s="47">
        <v>32971</v>
      </c>
      <c r="Q337" s="62"/>
      <c r="R337" s="34"/>
      <c r="S337" s="32"/>
      <c r="T337" s="34"/>
      <c r="U337" s="32"/>
      <c r="V337" s="34"/>
      <c r="W337" s="32"/>
      <c r="X337" s="34"/>
      <c r="Y337" s="32"/>
      <c r="Z337" s="34"/>
      <c r="AA337" s="32"/>
      <c r="AB337" s="34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</row>
    <row r="338" spans="1:54" ht="12.75">
      <c r="A338" s="32"/>
      <c r="B338" s="47"/>
      <c r="C338" s="47"/>
      <c r="D338" s="50"/>
      <c r="E338" s="32"/>
      <c r="F338" s="34"/>
      <c r="G338" s="32"/>
      <c r="H338" s="34"/>
      <c r="I338" s="32"/>
      <c r="J338" s="34"/>
      <c r="K338" s="32"/>
      <c r="L338" s="34"/>
      <c r="M338" s="32"/>
      <c r="N338" s="34"/>
      <c r="O338" s="32">
        <f>SUM(O324:O337)</f>
        <v>308</v>
      </c>
      <c r="P338" s="32">
        <f>((O324*P324)+(O325*P325)+(O326*P326)+(O327*P327)+(O328*P328)+(O329*P329)+(O330*P330)+(O331*P331)+(O332*P332)+(O333*P333)+(O334*P334)+(O335*P335)+(O336*P336)+(O337*P337))/O338</f>
        <v>33073.81493506493</v>
      </c>
      <c r="Q338" s="62"/>
      <c r="R338" s="34"/>
      <c r="S338" s="32"/>
      <c r="T338" s="34"/>
      <c r="U338" s="32"/>
      <c r="V338" s="34"/>
      <c r="W338" s="32"/>
      <c r="X338" s="34"/>
      <c r="Y338" s="32"/>
      <c r="Z338" s="34"/>
      <c r="AA338" s="32"/>
      <c r="AB338" s="34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</row>
    <row r="339" spans="1:54" ht="12.75">
      <c r="A339" s="32"/>
      <c r="B339" s="47"/>
      <c r="C339" s="47"/>
      <c r="D339" s="50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2">
        <f>O338+O322+O305</f>
        <v>772</v>
      </c>
      <c r="P339" s="32">
        <f>((O305*P305)+(O322*P322)+(O338*P338))/O339</f>
        <v>32729.95207253886</v>
      </c>
      <c r="Q339" s="62"/>
      <c r="R339" s="34"/>
      <c r="S339" s="32"/>
      <c r="T339" s="34"/>
      <c r="U339" s="32"/>
      <c r="V339" s="34"/>
      <c r="W339" s="32"/>
      <c r="X339" s="34"/>
      <c r="Y339" s="32"/>
      <c r="Z339" s="34"/>
      <c r="AA339" s="32"/>
      <c r="AB339" s="34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</row>
    <row r="340" spans="1:54" ht="12.75">
      <c r="A340" s="32"/>
      <c r="B340" s="47"/>
      <c r="C340" s="47"/>
      <c r="D340" s="50"/>
      <c r="E340" s="49"/>
      <c r="F340" s="50"/>
      <c r="G340" s="49"/>
      <c r="H340" s="50"/>
      <c r="I340" s="49"/>
      <c r="J340" s="50"/>
      <c r="K340" s="49"/>
      <c r="L340" s="50"/>
      <c r="M340" s="32"/>
      <c r="N340" s="50"/>
      <c r="O340" s="32"/>
      <c r="P340" s="32"/>
      <c r="Q340" s="61"/>
      <c r="R340" s="50"/>
      <c r="S340" s="49"/>
      <c r="T340" s="50"/>
      <c r="U340" s="49"/>
      <c r="V340" s="50"/>
      <c r="W340" s="49"/>
      <c r="X340" s="50"/>
      <c r="Y340" s="32"/>
      <c r="Z340" s="50"/>
      <c r="AA340" s="32"/>
      <c r="AB340" s="50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</row>
    <row r="341" spans="1:54" ht="12.75">
      <c r="A341" s="32" t="s">
        <v>575</v>
      </c>
      <c r="B341" s="47" t="s">
        <v>576</v>
      </c>
      <c r="C341" s="112" t="s">
        <v>577</v>
      </c>
      <c r="D341" s="114" t="s">
        <v>45</v>
      </c>
      <c r="E341" s="32">
        <v>423</v>
      </c>
      <c r="F341" s="53">
        <v>73989</v>
      </c>
      <c r="G341" s="32">
        <v>336</v>
      </c>
      <c r="H341" s="53">
        <v>52297</v>
      </c>
      <c r="I341" s="55">
        <v>199</v>
      </c>
      <c r="J341" s="53">
        <v>46196</v>
      </c>
      <c r="K341" s="55">
        <v>57</v>
      </c>
      <c r="L341" s="53">
        <v>32643</v>
      </c>
      <c r="M341" s="55">
        <v>59</v>
      </c>
      <c r="N341" s="53">
        <v>32736</v>
      </c>
      <c r="O341" s="32"/>
      <c r="P341" s="34"/>
      <c r="Q341" s="36">
        <v>218</v>
      </c>
      <c r="R341" s="53">
        <v>99832</v>
      </c>
      <c r="S341" s="55">
        <v>86</v>
      </c>
      <c r="T341" s="53">
        <v>68599</v>
      </c>
      <c r="U341" s="55">
        <v>27</v>
      </c>
      <c r="V341" s="53">
        <v>51368</v>
      </c>
      <c r="W341" s="55">
        <v>15</v>
      </c>
      <c r="X341" s="53">
        <v>44946</v>
      </c>
      <c r="Y341" s="55">
        <v>64</v>
      </c>
      <c r="Z341" s="53">
        <v>38344</v>
      </c>
      <c r="AA341" s="32"/>
      <c r="AB341" s="34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</row>
    <row r="342" spans="1:54" ht="12.75">
      <c r="A342" s="32"/>
      <c r="B342" s="47"/>
      <c r="C342" s="47"/>
      <c r="D342" s="50"/>
      <c r="E342" s="47"/>
      <c r="F342" s="50"/>
      <c r="G342" s="47"/>
      <c r="H342" s="50"/>
      <c r="I342" s="49"/>
      <c r="J342" s="50"/>
      <c r="K342" s="49"/>
      <c r="L342" s="50"/>
      <c r="M342" s="49"/>
      <c r="N342" s="50"/>
      <c r="O342" s="47"/>
      <c r="P342" s="48"/>
      <c r="Q342" s="51"/>
      <c r="R342" s="50"/>
      <c r="S342" s="49"/>
      <c r="T342" s="50"/>
      <c r="U342" s="49"/>
      <c r="V342" s="50"/>
      <c r="W342" s="49"/>
      <c r="X342" s="50"/>
      <c r="Y342" s="49"/>
      <c r="Z342" s="50"/>
      <c r="AA342" s="47"/>
      <c r="AB342" s="48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</row>
    <row r="343" spans="1:54" ht="12.75">
      <c r="A343" s="32" t="s">
        <v>575</v>
      </c>
      <c r="B343" s="47" t="s">
        <v>578</v>
      </c>
      <c r="C343" s="112" t="s">
        <v>579</v>
      </c>
      <c r="D343" s="114" t="s">
        <v>51</v>
      </c>
      <c r="E343" s="32">
        <v>85</v>
      </c>
      <c r="F343" s="53">
        <v>66747</v>
      </c>
      <c r="G343" s="32">
        <v>105</v>
      </c>
      <c r="H343" s="53">
        <v>47642</v>
      </c>
      <c r="I343" s="55">
        <v>84</v>
      </c>
      <c r="J343" s="53">
        <v>43003</v>
      </c>
      <c r="K343" s="55">
        <v>25</v>
      </c>
      <c r="L343" s="53">
        <v>30542</v>
      </c>
      <c r="M343" s="55">
        <v>11</v>
      </c>
      <c r="N343" s="53">
        <v>32599</v>
      </c>
      <c r="O343" s="32"/>
      <c r="P343" s="34"/>
      <c r="Q343" s="36">
        <v>14</v>
      </c>
      <c r="R343" s="53">
        <v>92167</v>
      </c>
      <c r="S343" s="55">
        <v>24</v>
      </c>
      <c r="T343" s="53">
        <v>67006</v>
      </c>
      <c r="U343" s="55">
        <v>7</v>
      </c>
      <c r="V343" s="53">
        <v>51320</v>
      </c>
      <c r="W343" s="55">
        <v>3</v>
      </c>
      <c r="X343" s="53">
        <v>43989</v>
      </c>
      <c r="Y343" s="55">
        <v>1</v>
      </c>
      <c r="Z343" s="53">
        <v>57218</v>
      </c>
      <c r="AA343" s="32"/>
      <c r="AB343" s="34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</row>
    <row r="344" spans="1:54" ht="12.75">
      <c r="A344" s="32"/>
      <c r="B344" s="47"/>
      <c r="C344" s="47"/>
      <c r="D344" s="50"/>
      <c r="E344" s="47"/>
      <c r="F344" s="50"/>
      <c r="G344" s="47"/>
      <c r="H344" s="50"/>
      <c r="I344" s="49"/>
      <c r="J344" s="50"/>
      <c r="K344" s="49"/>
      <c r="L344" s="50"/>
      <c r="M344" s="49"/>
      <c r="N344" s="50"/>
      <c r="O344" s="47"/>
      <c r="P344" s="48"/>
      <c r="Q344" s="51"/>
      <c r="R344" s="50"/>
      <c r="S344" s="49"/>
      <c r="T344" s="50"/>
      <c r="U344" s="49"/>
      <c r="V344" s="50"/>
      <c r="W344" s="49"/>
      <c r="X344" s="50"/>
      <c r="Y344" s="49"/>
      <c r="Z344" s="50"/>
      <c r="AA344" s="47"/>
      <c r="AB344" s="48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</row>
    <row r="345" spans="1:54" ht="12.75">
      <c r="A345" s="32" t="s">
        <v>575</v>
      </c>
      <c r="B345" s="47" t="s">
        <v>580</v>
      </c>
      <c r="C345" s="112" t="s">
        <v>581</v>
      </c>
      <c r="D345" s="114" t="s">
        <v>63</v>
      </c>
      <c r="E345" s="47">
        <v>36</v>
      </c>
      <c r="F345" s="50">
        <v>55753</v>
      </c>
      <c r="G345" s="47">
        <v>22</v>
      </c>
      <c r="H345" s="50">
        <v>47567</v>
      </c>
      <c r="I345" s="49">
        <v>58</v>
      </c>
      <c r="J345" s="50">
        <v>39960</v>
      </c>
      <c r="K345" s="49">
        <v>9</v>
      </c>
      <c r="L345" s="50">
        <v>32813</v>
      </c>
      <c r="M345" s="49">
        <v>21</v>
      </c>
      <c r="N345" s="50">
        <v>33605</v>
      </c>
      <c r="O345" s="47"/>
      <c r="P345" s="48"/>
      <c r="Q345" s="51">
        <v>0</v>
      </c>
      <c r="R345" s="50">
        <v>0</v>
      </c>
      <c r="S345" s="49">
        <v>0</v>
      </c>
      <c r="T345" s="50">
        <v>0</v>
      </c>
      <c r="U345" s="49">
        <v>0</v>
      </c>
      <c r="V345" s="50">
        <v>0</v>
      </c>
      <c r="W345" s="49">
        <v>0</v>
      </c>
      <c r="X345" s="50">
        <v>0</v>
      </c>
      <c r="Y345" s="49">
        <v>0</v>
      </c>
      <c r="Z345" s="50">
        <v>0</v>
      </c>
      <c r="AA345" s="47"/>
      <c r="AB345" s="48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</row>
    <row r="346" spans="1:54" ht="12.75">
      <c r="A346" s="32" t="s">
        <v>575</v>
      </c>
      <c r="B346" s="47" t="s">
        <v>582</v>
      </c>
      <c r="C346" s="112" t="s">
        <v>583</v>
      </c>
      <c r="D346" s="114" t="s">
        <v>63</v>
      </c>
      <c r="E346" s="47">
        <v>74</v>
      </c>
      <c r="F346" s="50">
        <v>53651</v>
      </c>
      <c r="G346" s="47">
        <v>62</v>
      </c>
      <c r="H346" s="50">
        <v>43996</v>
      </c>
      <c r="I346" s="49">
        <v>65</v>
      </c>
      <c r="J346" s="50">
        <v>38071</v>
      </c>
      <c r="K346" s="49">
        <v>13</v>
      </c>
      <c r="L346" s="50">
        <v>32764</v>
      </c>
      <c r="M346" s="49">
        <v>24</v>
      </c>
      <c r="N346" s="50">
        <v>27020</v>
      </c>
      <c r="O346" s="47"/>
      <c r="P346" s="48"/>
      <c r="Q346" s="51">
        <v>0</v>
      </c>
      <c r="R346" s="50">
        <v>0</v>
      </c>
      <c r="S346" s="49">
        <v>0</v>
      </c>
      <c r="T346" s="50">
        <v>0</v>
      </c>
      <c r="U346" s="49">
        <v>0</v>
      </c>
      <c r="V346" s="50">
        <v>0</v>
      </c>
      <c r="W346" s="49">
        <v>0</v>
      </c>
      <c r="X346" s="50">
        <v>0</v>
      </c>
      <c r="Y346" s="49">
        <v>0</v>
      </c>
      <c r="Z346" s="50">
        <v>0</v>
      </c>
      <c r="AA346" s="47"/>
      <c r="AB346" s="48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</row>
    <row r="347" spans="1:54" ht="12.75">
      <c r="A347" s="32" t="s">
        <v>575</v>
      </c>
      <c r="B347" s="47" t="s">
        <v>584</v>
      </c>
      <c r="C347" s="112" t="s">
        <v>585</v>
      </c>
      <c r="D347" s="114" t="s">
        <v>63</v>
      </c>
      <c r="E347" s="47">
        <v>36</v>
      </c>
      <c r="F347" s="50">
        <v>63217</v>
      </c>
      <c r="G347" s="47">
        <v>57</v>
      </c>
      <c r="H347" s="50">
        <v>51859</v>
      </c>
      <c r="I347" s="49">
        <v>86</v>
      </c>
      <c r="J347" s="50">
        <v>43518</v>
      </c>
      <c r="K347" s="49">
        <v>17</v>
      </c>
      <c r="L347" s="50">
        <v>35694</v>
      </c>
      <c r="M347" s="49">
        <v>17</v>
      </c>
      <c r="N347" s="50">
        <v>36007</v>
      </c>
      <c r="O347" s="47"/>
      <c r="P347" s="48"/>
      <c r="Q347" s="51">
        <v>9</v>
      </c>
      <c r="R347" s="50">
        <v>79587</v>
      </c>
      <c r="S347" s="49">
        <v>10</v>
      </c>
      <c r="T347" s="50">
        <v>61661</v>
      </c>
      <c r="U347" s="49">
        <v>6</v>
      </c>
      <c r="V347" s="50">
        <v>58308</v>
      </c>
      <c r="W347" s="49">
        <v>0</v>
      </c>
      <c r="X347" s="50">
        <v>0</v>
      </c>
      <c r="Y347" s="49">
        <v>2</v>
      </c>
      <c r="Z347" s="50">
        <v>47265</v>
      </c>
      <c r="AA347" s="47"/>
      <c r="AB347" s="48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</row>
    <row r="348" spans="1:54" ht="12.75">
      <c r="A348" s="32" t="s">
        <v>575</v>
      </c>
      <c r="B348" s="47" t="s">
        <v>586</v>
      </c>
      <c r="C348" s="112" t="s">
        <v>587</v>
      </c>
      <c r="D348" s="114" t="s">
        <v>63</v>
      </c>
      <c r="E348" s="47">
        <v>54</v>
      </c>
      <c r="F348" s="50">
        <v>58500</v>
      </c>
      <c r="G348" s="47">
        <v>67</v>
      </c>
      <c r="H348" s="50">
        <v>46819</v>
      </c>
      <c r="I348" s="49">
        <v>71</v>
      </c>
      <c r="J348" s="50">
        <v>38185</v>
      </c>
      <c r="K348" s="49">
        <v>8</v>
      </c>
      <c r="L348" s="50">
        <v>34305</v>
      </c>
      <c r="M348" s="49">
        <v>45</v>
      </c>
      <c r="N348" s="50">
        <v>30595</v>
      </c>
      <c r="O348" s="47"/>
      <c r="P348" s="48"/>
      <c r="Q348" s="51"/>
      <c r="R348" s="50">
        <v>0</v>
      </c>
      <c r="S348" s="49">
        <v>0</v>
      </c>
      <c r="T348" s="50">
        <v>0</v>
      </c>
      <c r="U348" s="49">
        <v>0</v>
      </c>
      <c r="V348" s="50">
        <v>0</v>
      </c>
      <c r="W348" s="49">
        <v>0</v>
      </c>
      <c r="X348" s="50">
        <v>0</v>
      </c>
      <c r="Y348" s="49">
        <v>0</v>
      </c>
      <c r="Z348" s="50">
        <v>0</v>
      </c>
      <c r="AA348" s="49" t="s">
        <v>46</v>
      </c>
      <c r="AB348" s="48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</row>
    <row r="349" spans="1:54" ht="12.75">
      <c r="A349" s="32" t="s">
        <v>575</v>
      </c>
      <c r="B349" s="47" t="s">
        <v>588</v>
      </c>
      <c r="C349" s="112" t="s">
        <v>589</v>
      </c>
      <c r="D349" s="114" t="s">
        <v>63</v>
      </c>
      <c r="E349" s="47">
        <v>151</v>
      </c>
      <c r="F349" s="50">
        <v>57319</v>
      </c>
      <c r="G349" s="47">
        <v>142</v>
      </c>
      <c r="H349" s="50">
        <v>46696</v>
      </c>
      <c r="I349" s="49">
        <v>147</v>
      </c>
      <c r="J349" s="50">
        <v>40747</v>
      </c>
      <c r="K349" s="49">
        <v>25</v>
      </c>
      <c r="L349" s="50">
        <v>33587</v>
      </c>
      <c r="M349" s="49">
        <v>0</v>
      </c>
      <c r="N349" s="50">
        <v>0</v>
      </c>
      <c r="O349" s="47"/>
      <c r="P349" s="48"/>
      <c r="Q349" s="51">
        <v>0</v>
      </c>
      <c r="R349" s="50">
        <v>0</v>
      </c>
      <c r="S349" s="49">
        <v>0</v>
      </c>
      <c r="T349" s="50">
        <v>0</v>
      </c>
      <c r="U349" s="49">
        <v>0</v>
      </c>
      <c r="V349" s="50">
        <v>0</v>
      </c>
      <c r="W349" s="49">
        <v>0</v>
      </c>
      <c r="X349" s="50">
        <v>0</v>
      </c>
      <c r="Y349" s="49">
        <v>0</v>
      </c>
      <c r="Z349" s="50">
        <v>0</v>
      </c>
      <c r="AA349" s="47"/>
      <c r="AB349" s="48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</row>
    <row r="350" spans="1:54" ht="12.75">
      <c r="A350" s="32" t="s">
        <v>575</v>
      </c>
      <c r="B350" s="47" t="s">
        <v>590</v>
      </c>
      <c r="C350" s="112" t="s">
        <v>591</v>
      </c>
      <c r="D350" s="114" t="s">
        <v>63</v>
      </c>
      <c r="E350" s="47">
        <v>54</v>
      </c>
      <c r="F350" s="50">
        <v>80462</v>
      </c>
      <c r="G350" s="47">
        <v>54</v>
      </c>
      <c r="H350" s="50">
        <v>62072</v>
      </c>
      <c r="I350" s="49">
        <v>44</v>
      </c>
      <c r="J350" s="50">
        <v>53346</v>
      </c>
      <c r="K350" s="49">
        <v>0</v>
      </c>
      <c r="L350" s="50">
        <v>0</v>
      </c>
      <c r="M350" s="49">
        <v>0</v>
      </c>
      <c r="N350" s="50">
        <v>0</v>
      </c>
      <c r="O350" s="49" t="s">
        <v>46</v>
      </c>
      <c r="P350" s="48"/>
      <c r="Q350" s="51">
        <v>6</v>
      </c>
      <c r="R350" s="50">
        <v>88880</v>
      </c>
      <c r="S350" s="49">
        <v>1</v>
      </c>
      <c r="T350" s="50">
        <v>62692</v>
      </c>
      <c r="U350" s="49">
        <v>1</v>
      </c>
      <c r="V350" s="50">
        <v>90289</v>
      </c>
      <c r="W350" s="49">
        <v>0</v>
      </c>
      <c r="X350" s="50">
        <v>0</v>
      </c>
      <c r="Y350" s="49">
        <v>0</v>
      </c>
      <c r="Z350" s="50">
        <v>0</v>
      </c>
      <c r="AA350" s="47"/>
      <c r="AB350" s="48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</row>
    <row r="351" spans="1:54" ht="12.75">
      <c r="A351" s="32"/>
      <c r="B351" s="47"/>
      <c r="C351" s="47"/>
      <c r="D351" s="50"/>
      <c r="E351" s="32">
        <f>SUM(E345:E350)</f>
        <v>405</v>
      </c>
      <c r="F351" s="34">
        <f>((E345*F345)+(E346*F346)+(E347*F347)+(E348*F348)+(E349*F349)+(E350*F350))/E351</f>
        <v>60277.06419753086</v>
      </c>
      <c r="G351" s="32">
        <f>SUM(G345:G350)</f>
        <v>404</v>
      </c>
      <c r="H351" s="34">
        <f>((G345*H345)+(G346*H346)+(G347*H347)+(G348*H348)+(G349*H349)+(G350*H350))/G351</f>
        <v>49133.123762376235</v>
      </c>
      <c r="I351" s="32">
        <f>SUM(I345:I350)</f>
        <v>471</v>
      </c>
      <c r="J351" s="34">
        <f>((I345*J345)+(I346*J346)+(I347*J347)+(I348*J348)+(I349*J349)+(I350*J350))/I351</f>
        <v>41577.51804670913</v>
      </c>
      <c r="K351" s="32">
        <f>SUM(K345:K350)</f>
        <v>72</v>
      </c>
      <c r="L351" s="34">
        <f>((K345*L345)+(K346*L346)+(K347*L347)+(K348*L348)+(K349*L349)+(K350*L350))/K351</f>
        <v>33918.916666666664</v>
      </c>
      <c r="M351" s="32">
        <f>SUM(M345:M350)</f>
        <v>107</v>
      </c>
      <c r="N351" s="34">
        <f>((M345*N345)+(M346*N346)+(M347*N347)+(M348*N348)+(M349*N349)+(M350*N350))/M351</f>
        <v>31243.728971962617</v>
      </c>
      <c r="O351" s="32">
        <f>SUM(O345:O350)</f>
        <v>0</v>
      </c>
      <c r="P351" s="34">
        <v>0</v>
      </c>
      <c r="Q351" s="32">
        <f>SUM(Q345:Q350)</f>
        <v>15</v>
      </c>
      <c r="R351" s="34">
        <f>((Q345*R345)+(Q346*R346)+(Q347*R347)+(Q348*R348)+(Q349*R349)+(Q350*R350))/Q351</f>
        <v>83304.2</v>
      </c>
      <c r="S351" s="32">
        <f>SUM(S345:S350)</f>
        <v>11</v>
      </c>
      <c r="T351" s="34">
        <f>((S345*T345)+(S346*T346)+(S347*T347)+(S348*T348)+(S349*T349)+(S350*T350))/S351</f>
        <v>61754.72727272727</v>
      </c>
      <c r="U351" s="32">
        <f>SUM(U345:U350)</f>
        <v>7</v>
      </c>
      <c r="V351" s="34">
        <f>((U345*V345)+(U346*V346)+(U347*V347)+(U348*V348)+(U349*V349)+(U350*V350))/U351</f>
        <v>62876.71428571428</v>
      </c>
      <c r="W351" s="32">
        <f>SUM(W345:W350)</f>
        <v>0</v>
      </c>
      <c r="X351" s="34">
        <v>0</v>
      </c>
      <c r="Y351" s="32">
        <f>SUM(Y345:Y350)</f>
        <v>2</v>
      </c>
      <c r="Z351" s="34">
        <f>((Y345*Z345)+(Y346*Z346)+(Y347*Z347)+(Y348*Z348)+(Y349*Z349)+(Y350*Z350))/Y351</f>
        <v>47265</v>
      </c>
      <c r="AA351" s="32">
        <f>SUM(AA345:AA350)</f>
        <v>0</v>
      </c>
      <c r="AB351" s="34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</row>
    <row r="352" spans="1:54" ht="12.75">
      <c r="A352" s="32"/>
      <c r="B352" s="47"/>
      <c r="C352" s="47"/>
      <c r="D352" s="50"/>
      <c r="E352" s="32"/>
      <c r="F352" s="34"/>
      <c r="G352" s="32"/>
      <c r="H352" s="34"/>
      <c r="I352" s="32"/>
      <c r="J352" s="34"/>
      <c r="K352" s="32"/>
      <c r="L352" s="34"/>
      <c r="M352" s="32"/>
      <c r="N352" s="34"/>
      <c r="O352" s="32"/>
      <c r="P352" s="34"/>
      <c r="Q352" s="32"/>
      <c r="R352" s="34"/>
      <c r="S352" s="32"/>
      <c r="T352" s="34"/>
      <c r="U352" s="32"/>
      <c r="V352" s="34"/>
      <c r="W352" s="32"/>
      <c r="X352" s="34"/>
      <c r="Y352" s="32"/>
      <c r="Z352" s="34"/>
      <c r="AA352" s="32"/>
      <c r="AB352" s="34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</row>
    <row r="353" spans="1:54" ht="12.75">
      <c r="A353" s="32" t="s">
        <v>575</v>
      </c>
      <c r="B353" s="47" t="s">
        <v>592</v>
      </c>
      <c r="C353" s="112" t="s">
        <v>593</v>
      </c>
      <c r="D353" s="114" t="s">
        <v>72</v>
      </c>
      <c r="E353" s="47">
        <v>25</v>
      </c>
      <c r="F353" s="50">
        <v>60352</v>
      </c>
      <c r="G353" s="47">
        <v>30</v>
      </c>
      <c r="H353" s="50">
        <v>46751</v>
      </c>
      <c r="I353" s="49">
        <v>38</v>
      </c>
      <c r="J353" s="50">
        <v>40099</v>
      </c>
      <c r="K353" s="49">
        <v>4</v>
      </c>
      <c r="L353" s="50">
        <v>35836</v>
      </c>
      <c r="M353" s="49">
        <v>8</v>
      </c>
      <c r="N353" s="50">
        <v>27632</v>
      </c>
      <c r="O353" s="47"/>
      <c r="P353" s="48"/>
      <c r="Q353" s="51">
        <v>0</v>
      </c>
      <c r="R353" s="50">
        <v>0</v>
      </c>
      <c r="S353" s="49">
        <v>1</v>
      </c>
      <c r="T353" s="50">
        <v>57458</v>
      </c>
      <c r="U353" s="49">
        <v>0</v>
      </c>
      <c r="V353" s="50">
        <v>0</v>
      </c>
      <c r="W353" s="49">
        <v>0</v>
      </c>
      <c r="X353" s="50">
        <v>0</v>
      </c>
      <c r="Y353" s="49">
        <v>0</v>
      </c>
      <c r="Z353" s="50">
        <v>0</v>
      </c>
      <c r="AA353" s="47"/>
      <c r="AB353" s="48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</row>
    <row r="354" spans="1:54" ht="12.75">
      <c r="A354" s="32" t="s">
        <v>575</v>
      </c>
      <c r="B354" s="47" t="s">
        <v>594</v>
      </c>
      <c r="C354" s="112" t="s">
        <v>595</v>
      </c>
      <c r="D354" s="114" t="s">
        <v>72</v>
      </c>
      <c r="E354" s="47">
        <v>4</v>
      </c>
      <c r="F354" s="50">
        <v>54306</v>
      </c>
      <c r="G354" s="47">
        <v>19</v>
      </c>
      <c r="H354" s="50">
        <v>45018</v>
      </c>
      <c r="I354" s="49">
        <v>25</v>
      </c>
      <c r="J354" s="50">
        <v>40537</v>
      </c>
      <c r="K354" s="49">
        <v>3</v>
      </c>
      <c r="L354" s="50">
        <v>37633</v>
      </c>
      <c r="M354" s="49">
        <v>31</v>
      </c>
      <c r="N354" s="50">
        <v>29377</v>
      </c>
      <c r="O354" s="47"/>
      <c r="P354" s="48"/>
      <c r="Q354" s="51">
        <v>4</v>
      </c>
      <c r="R354" s="50">
        <v>63788</v>
      </c>
      <c r="S354" s="49">
        <v>16</v>
      </c>
      <c r="T354" s="50">
        <v>61364</v>
      </c>
      <c r="U354" s="49">
        <v>5</v>
      </c>
      <c r="V354" s="50">
        <v>53695</v>
      </c>
      <c r="W354" s="49">
        <v>3</v>
      </c>
      <c r="X354" s="50">
        <v>49726</v>
      </c>
      <c r="Y354" s="49">
        <v>16</v>
      </c>
      <c r="Z354" s="50">
        <v>42246</v>
      </c>
      <c r="AA354" s="47"/>
      <c r="AB354" s="48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</row>
    <row r="355" spans="1:54" ht="12.75">
      <c r="A355" s="32"/>
      <c r="B355" s="47"/>
      <c r="C355" s="47"/>
      <c r="D355" s="50"/>
      <c r="E355" s="32">
        <f>SUM(E353:E354)</f>
        <v>29</v>
      </c>
      <c r="F355" s="53">
        <f>((E353*F353)+(E354*F354))/E355</f>
        <v>59518.06896551724</v>
      </c>
      <c r="G355" s="32">
        <f>SUM(G353:G354)</f>
        <v>49</v>
      </c>
      <c r="H355" s="53">
        <f>((G353*H353)+(G354*H354))/G355</f>
        <v>46079.02040816326</v>
      </c>
      <c r="I355" s="32">
        <f>SUM(I353:I354)</f>
        <v>63</v>
      </c>
      <c r="J355" s="53">
        <f>((I353*J353)+(I354*J354))/I355</f>
        <v>40272.80952380953</v>
      </c>
      <c r="K355" s="32">
        <f>SUM(K353:K354)</f>
        <v>7</v>
      </c>
      <c r="L355" s="53">
        <f>((K353*L353)+(K354*L354))/K355</f>
        <v>36606.142857142855</v>
      </c>
      <c r="M355" s="32">
        <f>SUM(M353:M354)</f>
        <v>39</v>
      </c>
      <c r="N355" s="53">
        <f>((M353*N353)+(M354*N354))/M355</f>
        <v>29019.05128205128</v>
      </c>
      <c r="O355" s="32">
        <f>SUM(O353:O354)</f>
        <v>0</v>
      </c>
      <c r="P355" s="53">
        <v>0</v>
      </c>
      <c r="Q355" s="32">
        <f>SUM(Q353:Q354)</f>
        <v>4</v>
      </c>
      <c r="R355" s="53">
        <f>((Q353*R353)+(Q354*R354))/Q355</f>
        <v>63788</v>
      </c>
      <c r="S355" s="32">
        <f>SUM(S353:S354)</f>
        <v>17</v>
      </c>
      <c r="T355" s="53">
        <f>((S353*T353)+(S354*T354))/S355</f>
        <v>61134.23529411765</v>
      </c>
      <c r="U355" s="32">
        <f>SUM(U353:U354)</f>
        <v>5</v>
      </c>
      <c r="V355" s="53">
        <f>((U353*V353)+(U354*V354))/U355</f>
        <v>53695</v>
      </c>
      <c r="W355" s="32">
        <f>SUM(W353:W354)</f>
        <v>3</v>
      </c>
      <c r="X355" s="53">
        <f>((W353*X353)+(W354*X354))/W355</f>
        <v>49726</v>
      </c>
      <c r="Y355" s="32">
        <f>SUM(Y353:Y354)</f>
        <v>16</v>
      </c>
      <c r="Z355" s="53">
        <f>((Y353*Z353)+(Y354*Z354))/Y355</f>
        <v>42246</v>
      </c>
      <c r="AA355" s="32">
        <f>SUM(AA353:AA354)</f>
        <v>0</v>
      </c>
      <c r="AB355" s="53">
        <v>0</v>
      </c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</row>
    <row r="356" spans="1:54" ht="12.75">
      <c r="A356" s="32"/>
      <c r="B356" s="47"/>
      <c r="C356" s="47"/>
      <c r="D356" s="50"/>
      <c r="E356" s="47"/>
      <c r="F356" s="50"/>
      <c r="G356" s="47"/>
      <c r="H356" s="50"/>
      <c r="I356" s="49"/>
      <c r="J356" s="50"/>
      <c r="K356" s="49"/>
      <c r="L356" s="50"/>
      <c r="M356" s="49"/>
      <c r="N356" s="50"/>
      <c r="O356" s="47"/>
      <c r="P356" s="48"/>
      <c r="Q356" s="51"/>
      <c r="R356" s="50"/>
      <c r="S356" s="49"/>
      <c r="T356" s="50"/>
      <c r="U356" s="49"/>
      <c r="V356" s="50"/>
      <c r="W356" s="49"/>
      <c r="X356" s="50"/>
      <c r="Y356" s="49"/>
      <c r="Z356" s="50"/>
      <c r="AA356" s="47"/>
      <c r="AB356" s="48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</row>
    <row r="357" spans="1:54" ht="12.75">
      <c r="A357" s="32" t="s">
        <v>575</v>
      </c>
      <c r="B357" s="47" t="s">
        <v>596</v>
      </c>
      <c r="C357" s="112" t="s">
        <v>597</v>
      </c>
      <c r="D357" s="114" t="s">
        <v>81</v>
      </c>
      <c r="E357" s="32">
        <v>26</v>
      </c>
      <c r="F357" s="53">
        <v>64164</v>
      </c>
      <c r="G357" s="32">
        <v>33</v>
      </c>
      <c r="H357" s="53">
        <v>50046</v>
      </c>
      <c r="I357" s="55">
        <v>34</v>
      </c>
      <c r="J357" s="53">
        <v>38404</v>
      </c>
      <c r="K357" s="55">
        <v>11</v>
      </c>
      <c r="L357" s="53">
        <v>34235</v>
      </c>
      <c r="M357" s="55">
        <v>0</v>
      </c>
      <c r="N357" s="53">
        <v>0</v>
      </c>
      <c r="O357" s="32"/>
      <c r="P357" s="34"/>
      <c r="Q357" s="36">
        <v>0</v>
      </c>
      <c r="R357" s="53">
        <v>0</v>
      </c>
      <c r="S357" s="55">
        <v>0</v>
      </c>
      <c r="T357" s="53">
        <v>0</v>
      </c>
      <c r="U357" s="55">
        <v>0</v>
      </c>
      <c r="V357" s="53">
        <v>0</v>
      </c>
      <c r="W357" s="55">
        <v>0</v>
      </c>
      <c r="X357" s="53">
        <v>0</v>
      </c>
      <c r="Y357" s="55">
        <v>0</v>
      </c>
      <c r="Z357" s="53">
        <v>0</v>
      </c>
      <c r="AA357" s="32"/>
      <c r="AB357" s="34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</row>
    <row r="358" spans="1:54" ht="12.75">
      <c r="A358" s="32"/>
      <c r="B358" s="47"/>
      <c r="C358" s="47"/>
      <c r="D358" s="50"/>
      <c r="E358" s="47"/>
      <c r="F358" s="50"/>
      <c r="G358" s="47"/>
      <c r="H358" s="50"/>
      <c r="I358" s="49"/>
      <c r="J358" s="50"/>
      <c r="K358" s="49"/>
      <c r="L358" s="50"/>
      <c r="M358" s="49"/>
      <c r="N358" s="50"/>
      <c r="O358" s="47"/>
      <c r="P358" s="48"/>
      <c r="Q358" s="51"/>
      <c r="R358" s="50"/>
      <c r="S358" s="49"/>
      <c r="T358" s="50"/>
      <c r="U358" s="49"/>
      <c r="V358" s="50"/>
      <c r="W358" s="49"/>
      <c r="X358" s="50"/>
      <c r="Y358" s="49"/>
      <c r="Z358" s="50"/>
      <c r="AA358" s="47"/>
      <c r="AB358" s="48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</row>
    <row r="359" spans="1:54" ht="12.75">
      <c r="A359" s="32" t="s">
        <v>575</v>
      </c>
      <c r="B359" s="47" t="s">
        <v>598</v>
      </c>
      <c r="C359" s="112" t="s">
        <v>599</v>
      </c>
      <c r="D359" s="114" t="s">
        <v>84</v>
      </c>
      <c r="E359" s="47">
        <v>21</v>
      </c>
      <c r="F359" s="50">
        <v>45983</v>
      </c>
      <c r="G359" s="47">
        <v>21</v>
      </c>
      <c r="H359" s="50">
        <v>38477</v>
      </c>
      <c r="I359" s="49">
        <v>23</v>
      </c>
      <c r="J359" s="50">
        <v>32297</v>
      </c>
      <c r="K359" s="49">
        <v>0</v>
      </c>
      <c r="L359" s="50">
        <v>0</v>
      </c>
      <c r="M359" s="49">
        <v>0</v>
      </c>
      <c r="N359" s="50">
        <v>0</v>
      </c>
      <c r="O359" s="47"/>
      <c r="P359" s="48"/>
      <c r="Q359" s="51">
        <v>2</v>
      </c>
      <c r="R359" s="50">
        <v>67694</v>
      </c>
      <c r="S359" s="49">
        <v>3</v>
      </c>
      <c r="T359" s="50">
        <v>53063</v>
      </c>
      <c r="U359" s="49">
        <v>15</v>
      </c>
      <c r="V359" s="50">
        <v>39580</v>
      </c>
      <c r="W359" s="49">
        <v>2</v>
      </c>
      <c r="X359" s="50">
        <v>31508</v>
      </c>
      <c r="Y359" s="49">
        <v>0</v>
      </c>
      <c r="Z359" s="50">
        <v>0</v>
      </c>
      <c r="AA359" s="47"/>
      <c r="AB359" s="48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</row>
    <row r="360" spans="1:54" ht="12.75">
      <c r="A360" s="32" t="s">
        <v>575</v>
      </c>
      <c r="B360" s="47" t="s">
        <v>600</v>
      </c>
      <c r="C360" s="112" t="s">
        <v>601</v>
      </c>
      <c r="D360" s="114" t="s">
        <v>84</v>
      </c>
      <c r="E360" s="47">
        <v>74</v>
      </c>
      <c r="F360" s="50">
        <v>55198</v>
      </c>
      <c r="G360" s="47">
        <v>55</v>
      </c>
      <c r="H360" s="50">
        <v>44730</v>
      </c>
      <c r="I360" s="49">
        <v>38</v>
      </c>
      <c r="J360" s="50">
        <v>37021</v>
      </c>
      <c r="K360" s="49">
        <v>26</v>
      </c>
      <c r="L360" s="50">
        <v>31409</v>
      </c>
      <c r="M360" s="49">
        <v>0</v>
      </c>
      <c r="N360" s="50">
        <v>0</v>
      </c>
      <c r="O360" s="47"/>
      <c r="P360" s="48"/>
      <c r="Q360" s="51">
        <v>2</v>
      </c>
      <c r="R360" s="50">
        <v>62219</v>
      </c>
      <c r="S360" s="49">
        <v>2</v>
      </c>
      <c r="T360" s="50">
        <v>55687</v>
      </c>
      <c r="U360" s="49">
        <v>3</v>
      </c>
      <c r="V360" s="50">
        <v>43645</v>
      </c>
      <c r="W360" s="49">
        <v>0</v>
      </c>
      <c r="X360" s="50">
        <v>0</v>
      </c>
      <c r="Y360" s="47"/>
      <c r="Z360" s="50"/>
      <c r="AA360" s="47"/>
      <c r="AB360" s="48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</row>
    <row r="361" spans="1:54" ht="12.75">
      <c r="A361" s="32" t="s">
        <v>575</v>
      </c>
      <c r="B361" s="47" t="s">
        <v>602</v>
      </c>
      <c r="C361" s="112" t="s">
        <v>603</v>
      </c>
      <c r="D361" s="114" t="s">
        <v>84</v>
      </c>
      <c r="E361" s="49">
        <v>31</v>
      </c>
      <c r="F361" s="50">
        <v>45305</v>
      </c>
      <c r="G361" s="49">
        <v>22</v>
      </c>
      <c r="H361" s="50">
        <v>39969</v>
      </c>
      <c r="I361" s="49">
        <v>67</v>
      </c>
      <c r="J361" s="50">
        <v>34121</v>
      </c>
      <c r="K361" s="49">
        <v>3</v>
      </c>
      <c r="L361" s="50">
        <v>27988</v>
      </c>
      <c r="M361" s="49">
        <v>0</v>
      </c>
      <c r="N361" s="50">
        <v>0</v>
      </c>
      <c r="O361" s="47"/>
      <c r="P361" s="48"/>
      <c r="Q361" s="51">
        <v>0</v>
      </c>
      <c r="R361" s="50">
        <v>0</v>
      </c>
      <c r="S361" s="49">
        <v>1</v>
      </c>
      <c r="T361" s="50">
        <v>50381</v>
      </c>
      <c r="U361" s="49">
        <v>2</v>
      </c>
      <c r="V361" s="50">
        <v>44134</v>
      </c>
      <c r="W361" s="49">
        <v>0</v>
      </c>
      <c r="X361" s="50">
        <v>0</v>
      </c>
      <c r="Y361" s="49">
        <v>0</v>
      </c>
      <c r="Z361" s="50">
        <v>0</v>
      </c>
      <c r="AA361" s="47"/>
      <c r="AB361" s="48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</row>
    <row r="362" spans="1:54" ht="12.75">
      <c r="A362" s="32" t="s">
        <v>575</v>
      </c>
      <c r="B362" s="47" t="s">
        <v>604</v>
      </c>
      <c r="C362" s="112" t="s">
        <v>605</v>
      </c>
      <c r="D362" s="114" t="s">
        <v>84</v>
      </c>
      <c r="E362" s="49">
        <v>2</v>
      </c>
      <c r="F362" s="50">
        <v>57481</v>
      </c>
      <c r="G362" s="49">
        <v>9</v>
      </c>
      <c r="H362" s="50">
        <v>44911</v>
      </c>
      <c r="I362" s="49">
        <v>19</v>
      </c>
      <c r="J362" s="50">
        <v>33713</v>
      </c>
      <c r="K362" s="49">
        <v>7</v>
      </c>
      <c r="L362" s="50">
        <v>31897</v>
      </c>
      <c r="M362" s="49">
        <v>0</v>
      </c>
      <c r="N362" s="50">
        <v>0</v>
      </c>
      <c r="O362" s="47"/>
      <c r="P362" s="48"/>
      <c r="Q362" s="51">
        <v>1</v>
      </c>
      <c r="R362" s="50">
        <v>70004</v>
      </c>
      <c r="S362" s="49">
        <v>1</v>
      </c>
      <c r="T362" s="50">
        <v>51916</v>
      </c>
      <c r="U362" s="49">
        <v>1</v>
      </c>
      <c r="V362" s="50">
        <v>46319</v>
      </c>
      <c r="W362" s="49">
        <v>0</v>
      </c>
      <c r="X362" s="50">
        <v>0</v>
      </c>
      <c r="Y362" s="49">
        <v>0</v>
      </c>
      <c r="Z362" s="50">
        <v>0</v>
      </c>
      <c r="AA362" s="47"/>
      <c r="AB362" s="48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</row>
    <row r="363" spans="1:54" ht="12.75">
      <c r="A363" s="32" t="s">
        <v>575</v>
      </c>
      <c r="B363" s="47" t="s">
        <v>606</v>
      </c>
      <c r="C363" s="112" t="s">
        <v>607</v>
      </c>
      <c r="D363" s="114" t="s">
        <v>84</v>
      </c>
      <c r="E363" s="49">
        <v>42</v>
      </c>
      <c r="F363" s="50">
        <v>54595</v>
      </c>
      <c r="G363" s="49">
        <v>55</v>
      </c>
      <c r="H363" s="50">
        <v>46025</v>
      </c>
      <c r="I363" s="49">
        <v>41</v>
      </c>
      <c r="J363" s="50">
        <v>35703</v>
      </c>
      <c r="K363" s="49">
        <v>20</v>
      </c>
      <c r="L363" s="50">
        <v>28703</v>
      </c>
      <c r="M363" s="49">
        <v>0</v>
      </c>
      <c r="N363" s="50">
        <v>0</v>
      </c>
      <c r="O363" s="47"/>
      <c r="P363" s="48"/>
      <c r="Q363" s="51">
        <v>3</v>
      </c>
      <c r="R363" s="50">
        <v>70767</v>
      </c>
      <c r="S363" s="49">
        <v>4</v>
      </c>
      <c r="T363" s="50">
        <v>56734</v>
      </c>
      <c r="U363" s="49">
        <v>9</v>
      </c>
      <c r="V363" s="50">
        <v>40932</v>
      </c>
      <c r="W363" s="49">
        <v>4</v>
      </c>
      <c r="X363" s="50">
        <v>35983</v>
      </c>
      <c r="Y363" s="49">
        <v>0</v>
      </c>
      <c r="Z363" s="50">
        <v>0</v>
      </c>
      <c r="AA363" s="47"/>
      <c r="AB363" s="48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</row>
    <row r="364" spans="1:54" ht="12.75">
      <c r="A364" s="32" t="s">
        <v>575</v>
      </c>
      <c r="B364" s="47" t="s">
        <v>608</v>
      </c>
      <c r="C364" s="112" t="s">
        <v>609</v>
      </c>
      <c r="D364" s="114" t="s">
        <v>84</v>
      </c>
      <c r="E364" s="49">
        <v>14</v>
      </c>
      <c r="F364" s="50">
        <v>50458</v>
      </c>
      <c r="G364" s="49">
        <v>9</v>
      </c>
      <c r="H364" s="50">
        <v>43048</v>
      </c>
      <c r="I364" s="49">
        <v>10</v>
      </c>
      <c r="J364" s="50">
        <v>35901</v>
      </c>
      <c r="K364" s="49">
        <v>3</v>
      </c>
      <c r="L364" s="50">
        <v>31194</v>
      </c>
      <c r="M364" s="49">
        <v>0</v>
      </c>
      <c r="N364" s="50">
        <v>0</v>
      </c>
      <c r="O364" s="47"/>
      <c r="P364" s="48"/>
      <c r="Q364" s="51">
        <v>2</v>
      </c>
      <c r="R364" s="50">
        <v>53837</v>
      </c>
      <c r="S364" s="49">
        <v>0</v>
      </c>
      <c r="T364" s="50">
        <v>0</v>
      </c>
      <c r="U364" s="49">
        <v>3</v>
      </c>
      <c r="V364" s="50">
        <v>38979</v>
      </c>
      <c r="W364" s="49">
        <v>6</v>
      </c>
      <c r="X364" s="50">
        <v>32370</v>
      </c>
      <c r="Y364" s="49">
        <v>0</v>
      </c>
      <c r="Z364" s="50">
        <v>0</v>
      </c>
      <c r="AA364" s="47"/>
      <c r="AB364" s="48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</row>
    <row r="365" spans="1:54" ht="12.75">
      <c r="A365" s="32" t="s">
        <v>575</v>
      </c>
      <c r="B365" s="47" t="s">
        <v>610</v>
      </c>
      <c r="C365" s="112" t="s">
        <v>611</v>
      </c>
      <c r="D365" s="114" t="s">
        <v>84</v>
      </c>
      <c r="E365" s="49">
        <v>40</v>
      </c>
      <c r="F365" s="50">
        <v>51761</v>
      </c>
      <c r="G365" s="49">
        <v>18</v>
      </c>
      <c r="H365" s="50">
        <v>41149</v>
      </c>
      <c r="I365" s="49">
        <v>18</v>
      </c>
      <c r="J365" s="50">
        <v>35497</v>
      </c>
      <c r="K365" s="49">
        <v>3</v>
      </c>
      <c r="L365" s="50">
        <v>25710</v>
      </c>
      <c r="M365" s="49">
        <v>0</v>
      </c>
      <c r="N365" s="50">
        <v>0</v>
      </c>
      <c r="O365" s="47"/>
      <c r="P365" s="48"/>
      <c r="Q365" s="51">
        <v>0</v>
      </c>
      <c r="R365" s="50">
        <v>0</v>
      </c>
      <c r="S365" s="49">
        <v>0</v>
      </c>
      <c r="T365" s="50">
        <v>0</v>
      </c>
      <c r="U365" s="49">
        <v>0</v>
      </c>
      <c r="V365" s="50">
        <v>0</v>
      </c>
      <c r="W365" s="49">
        <v>0</v>
      </c>
      <c r="X365" s="50">
        <v>0</v>
      </c>
      <c r="Y365" s="49">
        <v>0</v>
      </c>
      <c r="Z365" s="50">
        <v>0</v>
      </c>
      <c r="AA365" s="47"/>
      <c r="AB365" s="48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</row>
    <row r="366" spans="1:54" ht="12.75">
      <c r="A366" s="32" t="s">
        <v>575</v>
      </c>
      <c r="B366" s="47" t="s">
        <v>612</v>
      </c>
      <c r="C366" s="112" t="s">
        <v>613</v>
      </c>
      <c r="D366" s="114" t="s">
        <v>84</v>
      </c>
      <c r="E366" s="49">
        <v>14</v>
      </c>
      <c r="F366" s="50">
        <v>46335</v>
      </c>
      <c r="G366" s="49">
        <v>6</v>
      </c>
      <c r="H366" s="50">
        <v>42568</v>
      </c>
      <c r="I366" s="49">
        <v>10</v>
      </c>
      <c r="J366" s="50">
        <v>36117</v>
      </c>
      <c r="K366" s="49">
        <v>6</v>
      </c>
      <c r="L366" s="50">
        <v>31181</v>
      </c>
      <c r="M366" s="49">
        <v>0</v>
      </c>
      <c r="N366" s="50">
        <v>0</v>
      </c>
      <c r="O366" s="47"/>
      <c r="P366" s="48"/>
      <c r="Q366" s="51">
        <v>2</v>
      </c>
      <c r="R366" s="50">
        <v>60902</v>
      </c>
      <c r="S366" s="49">
        <v>2</v>
      </c>
      <c r="T366" s="50">
        <v>41533</v>
      </c>
      <c r="U366" s="49">
        <v>0</v>
      </c>
      <c r="V366" s="50">
        <v>0</v>
      </c>
      <c r="W366" s="49">
        <v>0</v>
      </c>
      <c r="X366" s="50">
        <v>0</v>
      </c>
      <c r="Y366" s="49">
        <v>1</v>
      </c>
      <c r="Z366" s="50">
        <v>37329</v>
      </c>
      <c r="AA366" s="47"/>
      <c r="AB366" s="48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</row>
    <row r="367" spans="1:54" ht="12.75">
      <c r="A367" s="32" t="s">
        <v>575</v>
      </c>
      <c r="B367" s="47" t="s">
        <v>614</v>
      </c>
      <c r="C367" s="112" t="s">
        <v>615</v>
      </c>
      <c r="D367" s="114" t="s">
        <v>84</v>
      </c>
      <c r="E367" s="49">
        <v>10</v>
      </c>
      <c r="F367" s="50">
        <v>52910</v>
      </c>
      <c r="G367" s="49">
        <v>21</v>
      </c>
      <c r="H367" s="50">
        <v>43246</v>
      </c>
      <c r="I367" s="49">
        <v>17</v>
      </c>
      <c r="J367" s="50">
        <v>36594</v>
      </c>
      <c r="K367" s="49">
        <v>1</v>
      </c>
      <c r="L367" s="50">
        <v>32182</v>
      </c>
      <c r="M367" s="49">
        <v>0</v>
      </c>
      <c r="N367" s="50">
        <v>0</v>
      </c>
      <c r="O367" s="47"/>
      <c r="P367" s="48"/>
      <c r="Q367" s="51">
        <v>3</v>
      </c>
      <c r="R367" s="50">
        <v>66965</v>
      </c>
      <c r="S367" s="49">
        <v>1</v>
      </c>
      <c r="T367" s="50">
        <v>55805</v>
      </c>
      <c r="U367" s="49">
        <v>0</v>
      </c>
      <c r="V367" s="50">
        <v>0</v>
      </c>
      <c r="W367" s="49">
        <v>0</v>
      </c>
      <c r="X367" s="50">
        <v>0</v>
      </c>
      <c r="Y367" s="49">
        <v>0</v>
      </c>
      <c r="Z367" s="50">
        <v>0</v>
      </c>
      <c r="AA367" s="47"/>
      <c r="AB367" s="48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</row>
    <row r="368" spans="1:54" ht="12.75">
      <c r="A368" s="32" t="s">
        <v>575</v>
      </c>
      <c r="B368" s="47" t="s">
        <v>616</v>
      </c>
      <c r="C368" s="112" t="s">
        <v>617</v>
      </c>
      <c r="D368" s="114" t="s">
        <v>84</v>
      </c>
      <c r="E368" s="49">
        <v>53</v>
      </c>
      <c r="F368" s="50">
        <v>54046</v>
      </c>
      <c r="G368" s="49">
        <v>52</v>
      </c>
      <c r="H368" s="50">
        <v>45167</v>
      </c>
      <c r="I368" s="49">
        <v>28</v>
      </c>
      <c r="J368" s="50">
        <v>35950</v>
      </c>
      <c r="K368" s="49">
        <v>5</v>
      </c>
      <c r="L368" s="50">
        <v>30050</v>
      </c>
      <c r="M368" s="49">
        <v>0</v>
      </c>
      <c r="N368" s="50">
        <v>0</v>
      </c>
      <c r="O368" s="47"/>
      <c r="P368" s="48"/>
      <c r="Q368" s="51">
        <v>4</v>
      </c>
      <c r="R368" s="50">
        <v>69756</v>
      </c>
      <c r="S368" s="49">
        <v>4</v>
      </c>
      <c r="T368" s="50">
        <v>54620</v>
      </c>
      <c r="U368" s="49">
        <v>1</v>
      </c>
      <c r="V368" s="50">
        <v>49795</v>
      </c>
      <c r="W368" s="49">
        <v>1</v>
      </c>
      <c r="X368" s="50">
        <v>35236</v>
      </c>
      <c r="Y368" s="49">
        <v>0</v>
      </c>
      <c r="Z368" s="50">
        <v>0</v>
      </c>
      <c r="AA368" s="47"/>
      <c r="AB368" s="48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</row>
    <row r="369" spans="1:54" ht="12.75">
      <c r="A369" s="32" t="s">
        <v>575</v>
      </c>
      <c r="B369" s="47" t="s">
        <v>618</v>
      </c>
      <c r="C369" s="112" t="s">
        <v>619</v>
      </c>
      <c r="D369" s="114" t="s">
        <v>84</v>
      </c>
      <c r="E369" s="49">
        <v>10</v>
      </c>
      <c r="F369" s="50">
        <v>47984</v>
      </c>
      <c r="G369" s="49">
        <v>24</v>
      </c>
      <c r="H369" s="50">
        <v>43588</v>
      </c>
      <c r="I369" s="49">
        <v>26</v>
      </c>
      <c r="J369" s="50">
        <v>36741</v>
      </c>
      <c r="K369" s="49">
        <v>3</v>
      </c>
      <c r="L369" s="50">
        <v>33393</v>
      </c>
      <c r="M369" s="49">
        <v>2</v>
      </c>
      <c r="N369" s="50">
        <v>27710</v>
      </c>
      <c r="O369" s="47"/>
      <c r="P369" s="48"/>
      <c r="Q369" s="51">
        <v>1</v>
      </c>
      <c r="R369" s="50">
        <v>58486</v>
      </c>
      <c r="S369" s="49">
        <v>1</v>
      </c>
      <c r="T369" s="50">
        <v>50276</v>
      </c>
      <c r="U369" s="49">
        <v>2</v>
      </c>
      <c r="V369" s="50">
        <v>47929</v>
      </c>
      <c r="W369" s="49">
        <v>0</v>
      </c>
      <c r="X369" s="50">
        <v>0</v>
      </c>
      <c r="Y369" s="49">
        <v>0</v>
      </c>
      <c r="Z369" s="50">
        <v>0</v>
      </c>
      <c r="AA369" s="47"/>
      <c r="AB369" s="48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</row>
    <row r="370" spans="1:54" ht="12.75">
      <c r="A370" s="32" t="s">
        <v>575</v>
      </c>
      <c r="B370" s="47" t="s">
        <v>620</v>
      </c>
      <c r="C370" s="112" t="s">
        <v>621</v>
      </c>
      <c r="D370" s="114" t="s">
        <v>84</v>
      </c>
      <c r="E370" s="49">
        <v>7</v>
      </c>
      <c r="F370" s="50">
        <v>35962</v>
      </c>
      <c r="G370" s="49">
        <v>4</v>
      </c>
      <c r="H370" s="50">
        <v>32433</v>
      </c>
      <c r="I370" s="49">
        <v>3</v>
      </c>
      <c r="J370" s="50">
        <v>29659</v>
      </c>
      <c r="K370" s="49">
        <v>0</v>
      </c>
      <c r="L370" s="50">
        <v>0</v>
      </c>
      <c r="M370" s="49">
        <v>0</v>
      </c>
      <c r="N370" s="50">
        <v>0</v>
      </c>
      <c r="O370" s="47"/>
      <c r="P370" s="48"/>
      <c r="Q370" s="51">
        <v>0</v>
      </c>
      <c r="R370" s="50">
        <v>0</v>
      </c>
      <c r="S370" s="49">
        <v>0</v>
      </c>
      <c r="T370" s="50">
        <v>0</v>
      </c>
      <c r="U370" s="49">
        <v>0</v>
      </c>
      <c r="V370" s="50">
        <v>0</v>
      </c>
      <c r="W370" s="49">
        <v>0</v>
      </c>
      <c r="X370" s="50">
        <v>0</v>
      </c>
      <c r="Y370" s="49">
        <v>0</v>
      </c>
      <c r="Z370" s="50">
        <v>0</v>
      </c>
      <c r="AA370" s="47"/>
      <c r="AB370" s="48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</row>
    <row r="371" spans="1:54" ht="12.75">
      <c r="A371" s="32" t="s">
        <v>575</v>
      </c>
      <c r="B371" s="47" t="s">
        <v>622</v>
      </c>
      <c r="C371" s="112" t="s">
        <v>623</v>
      </c>
      <c r="D371" s="114" t="s">
        <v>84</v>
      </c>
      <c r="E371" s="49">
        <v>30</v>
      </c>
      <c r="F371" s="50">
        <v>47349</v>
      </c>
      <c r="G371" s="49">
        <v>9</v>
      </c>
      <c r="H371" s="50">
        <v>36730</v>
      </c>
      <c r="I371" s="49">
        <v>7</v>
      </c>
      <c r="J371" s="50">
        <v>30320</v>
      </c>
      <c r="K371" s="49">
        <v>4</v>
      </c>
      <c r="L371" s="50">
        <v>28328</v>
      </c>
      <c r="M371" s="49">
        <v>0</v>
      </c>
      <c r="N371" s="50">
        <v>0</v>
      </c>
      <c r="O371" s="47"/>
      <c r="P371" s="48"/>
      <c r="Q371" s="51">
        <v>6</v>
      </c>
      <c r="R371" s="50">
        <v>58426</v>
      </c>
      <c r="S371" s="49">
        <v>1</v>
      </c>
      <c r="T371" s="50">
        <v>44333</v>
      </c>
      <c r="U371" s="49">
        <v>0</v>
      </c>
      <c r="V371" s="50">
        <v>0</v>
      </c>
      <c r="W371" s="49">
        <v>0</v>
      </c>
      <c r="X371" s="50">
        <v>0</v>
      </c>
      <c r="Y371" s="49">
        <v>0</v>
      </c>
      <c r="Z371" s="50">
        <v>0</v>
      </c>
      <c r="AA371" s="47"/>
      <c r="AB371" s="48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</row>
    <row r="372" spans="1:54" ht="12.75">
      <c r="A372" s="32" t="s">
        <v>575</v>
      </c>
      <c r="B372" s="47" t="s">
        <v>624</v>
      </c>
      <c r="C372" s="112" t="s">
        <v>625</v>
      </c>
      <c r="D372" s="114" t="s">
        <v>84</v>
      </c>
      <c r="E372" s="47">
        <v>12</v>
      </c>
      <c r="F372" s="50">
        <v>52501</v>
      </c>
      <c r="G372" s="47">
        <v>37</v>
      </c>
      <c r="H372" s="50">
        <v>48887</v>
      </c>
      <c r="I372" s="49">
        <v>17</v>
      </c>
      <c r="J372" s="50">
        <v>41807</v>
      </c>
      <c r="K372" s="49">
        <v>2</v>
      </c>
      <c r="L372" s="50">
        <v>30907</v>
      </c>
      <c r="M372" s="49">
        <v>0</v>
      </c>
      <c r="N372" s="50">
        <v>0</v>
      </c>
      <c r="O372" s="47"/>
      <c r="P372" s="48"/>
      <c r="Q372" s="51">
        <v>1</v>
      </c>
      <c r="R372" s="50">
        <v>60997</v>
      </c>
      <c r="S372" s="49">
        <v>9</v>
      </c>
      <c r="T372" s="50">
        <v>53748</v>
      </c>
      <c r="U372" s="49">
        <v>3</v>
      </c>
      <c r="V372" s="50">
        <v>47094</v>
      </c>
      <c r="W372" s="49">
        <v>3</v>
      </c>
      <c r="X372" s="50">
        <v>34528</v>
      </c>
      <c r="Y372" s="49">
        <v>0</v>
      </c>
      <c r="Z372" s="50">
        <v>0</v>
      </c>
      <c r="AA372" s="47"/>
      <c r="AB372" s="48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</row>
    <row r="373" spans="1:54" ht="12.75">
      <c r="A373" s="32" t="s">
        <v>575</v>
      </c>
      <c r="B373" s="47" t="s">
        <v>626</v>
      </c>
      <c r="C373" s="112" t="s">
        <v>627</v>
      </c>
      <c r="D373" s="114" t="s">
        <v>84</v>
      </c>
      <c r="E373" s="47">
        <v>17</v>
      </c>
      <c r="F373" s="50">
        <v>54938</v>
      </c>
      <c r="G373" s="47">
        <v>20</v>
      </c>
      <c r="H373" s="50">
        <v>46235</v>
      </c>
      <c r="I373" s="49">
        <v>28</v>
      </c>
      <c r="J373" s="50">
        <v>39738</v>
      </c>
      <c r="K373" s="49">
        <v>10</v>
      </c>
      <c r="L373" s="50">
        <v>32086</v>
      </c>
      <c r="M373" s="49">
        <v>4</v>
      </c>
      <c r="N373" s="50">
        <v>28932</v>
      </c>
      <c r="O373" s="47"/>
      <c r="P373" s="48"/>
      <c r="Q373" s="51">
        <v>6</v>
      </c>
      <c r="R373" s="50">
        <v>71959</v>
      </c>
      <c r="S373" s="49">
        <v>5</v>
      </c>
      <c r="T373" s="50">
        <v>58104</v>
      </c>
      <c r="U373" s="49">
        <v>1</v>
      </c>
      <c r="V373" s="50">
        <v>57000</v>
      </c>
      <c r="W373" s="49">
        <v>3</v>
      </c>
      <c r="X373" s="50">
        <v>40321</v>
      </c>
      <c r="Y373" s="49">
        <v>0</v>
      </c>
      <c r="Z373" s="50">
        <v>0</v>
      </c>
      <c r="AA373" s="47"/>
      <c r="AB373" s="48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</row>
    <row r="374" spans="1:54" ht="12.75">
      <c r="A374" s="32"/>
      <c r="B374" s="47"/>
      <c r="C374" s="47"/>
      <c r="D374" s="50"/>
      <c r="E374" s="32">
        <f>SUM(E359:E373)</f>
        <v>377</v>
      </c>
      <c r="F374" s="53">
        <f>((E359*F359)+(E360*F360)+(E361*F361)+(E362*F362)+(E363*F363)+(E364*F364)+(E365*F365)+(E366*F366)+(E366*F366)+(E367*F367)+(E368*F368)+(E369*F369)+(E370*F370)+(E371*F371)+(E372*F372)+(E373*F373))/E374</f>
        <v>53173.671087533156</v>
      </c>
      <c r="G374" s="32">
        <f>SUM(G359:G373)</f>
        <v>362</v>
      </c>
      <c r="H374" s="53">
        <f>((G359*H359)+(G360*H360)+(G361*H361)+(G362*H362)+(G363*H363)+(G364*H364)+(G365*H365)+(G366*H366)+(G366*H366)+(G367*H367)+(G368*H368)+(G369*H369)+(G370*H370)+(G371*H371)+(G372*H372)+(G373*H373))/G374</f>
        <v>44803.23756906077</v>
      </c>
      <c r="I374" s="32">
        <f>SUM(I359:I373)</f>
        <v>352</v>
      </c>
      <c r="J374" s="53">
        <f>((I359*J359)+(I360*J360)+(I361*J361)+(I362*J362)+(I363*J363)+(I364*J364)+(I365*J365)+(I366*J366)+(I366*J366)+(I367*J367)+(I368*J368)+(I369*J369)+(I370*J370)+(I371*J371)+(I372*J372)+(I373*J373))/I374</f>
        <v>36843.65340909091</v>
      </c>
      <c r="K374" s="32">
        <f>SUM(K359:K373)</f>
        <v>93</v>
      </c>
      <c r="L374" s="53">
        <f>((K359*L359)+(K360*L360)+(K361*L361)+(K362*L362)+(K363*L363)+(K364*L364)+(K365*L365)+(K366*L366)+(K366*L366)+(K367*L367)+(K368*L368)+(K369*L369)+(K370*L370)+(K371*L371)+(K372*L372)+(K373*L373))/K374</f>
        <v>32488.36559139785</v>
      </c>
      <c r="M374" s="32">
        <f>SUM(M359:M373)</f>
        <v>6</v>
      </c>
      <c r="N374" s="53">
        <f>((M359*N359)+(M360*N360)+(M361*N361)+(M362*N362)+(M363*N363)+(M364*N364)+(M365*N365)+(M366*N366)+(M366*N366)+(M367*N367)+(M368*N368)+(M369*N369)+(M370*N370)+(M371*N371)+(M372*N372)+(M373*N373))/M374</f>
        <v>28524.666666666668</v>
      </c>
      <c r="O374" s="32">
        <f>SUM(O359:O373)</f>
        <v>0</v>
      </c>
      <c r="P374" s="53">
        <v>0</v>
      </c>
      <c r="Q374" s="32">
        <f>SUM(Q359:Q373)</f>
        <v>33</v>
      </c>
      <c r="R374" s="53">
        <f>((Q359*R359)+(Q360*R360)+(Q361*R361)+(Q362*R362)+(Q363*R363)+(Q364*R364)+(Q365*R365)+(Q366*R366)+(Q366*R366)+(Q367*R367)+(Q368*R368)+(Q369*R369)+(Q370*R370)+(Q371*R371)+(Q372*R372)+(Q373*R373))/Q374</f>
        <v>68943.18181818182</v>
      </c>
      <c r="S374" s="32">
        <f>SUM(S359:S373)</f>
        <v>34</v>
      </c>
      <c r="T374" s="53">
        <f>((S359*T359)+(S360*T360)+(S361*T361)+(S362*T362)+(S363*T363)+(S364*T364)+(S365*T365)+(S366*T366)+(S366*T366)+(S367*T367)+(S368*T368)+(S369*T369)+(S370*T370)+(S371*T371)+(S372*T372)+(S373*T373))/S374</f>
        <v>56149.23529411765</v>
      </c>
      <c r="U374" s="32">
        <f>SUM(U359:U373)</f>
        <v>40</v>
      </c>
      <c r="V374" s="53">
        <f>((U359*V359)+(U360*V360)+(U361*V361)+(U362*V362)+(U363*V363)+(U364*V364)+(U365*V365)+(U366*V366)+(U366*V366)+(U367*V367)+(U368*V368)+(U369*V369)+(U370*V370)+(U371*V371)+(U372*V372)+(U373*V373))/U374</f>
        <v>42212.05</v>
      </c>
      <c r="W374" s="32">
        <f>SUM(W359:W373)</f>
        <v>19</v>
      </c>
      <c r="X374" s="53">
        <f>((W359*X359)+(W360*X360)+(W361*X361)+(W362*X362)+(W363*X363)+(W364*X364)+(W365*X365)+(W366*X366)+(W366*X366)+(W367*X367)+(W368*X368)+(W369*X369)+(W370*X370)+(W371*X371)+(W372*X372)+(W373*X373))/W374</f>
        <v>34786.89473684211</v>
      </c>
      <c r="Y374" s="32">
        <f>SUM(Y359:Y373)</f>
        <v>1</v>
      </c>
      <c r="Z374" s="53">
        <f>((Y359*Z359)+(Y360*Z360)+(Y361*Z361)+(Y362*Z362)+(Y363*Z363)+(Y364*Z364)+(Y365*Z365)+(Y366*Z366)+(Y366*Z366)+(Y367*Z367)+(Y368*Z368)+(Y369*Z369)+(Y370*Z370)+(Y371*Z371)+(Y372*Z372)+(Y373*Z373))/Y374</f>
        <v>74658</v>
      </c>
      <c r="AA374" s="32">
        <f>SUM(AA359:AA373)</f>
        <v>0</v>
      </c>
      <c r="AB374" s="53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</row>
    <row r="375" spans="1:54" ht="12.75">
      <c r="A375" s="32"/>
      <c r="B375" s="47"/>
      <c r="C375" s="47"/>
      <c r="D375" s="50"/>
      <c r="E375" s="47"/>
      <c r="F375" s="50"/>
      <c r="G375" s="47"/>
      <c r="H375" s="50"/>
      <c r="I375" s="49"/>
      <c r="J375" s="50"/>
      <c r="K375" s="49"/>
      <c r="L375" s="50"/>
      <c r="M375" s="49"/>
      <c r="N375" s="50"/>
      <c r="O375" s="47"/>
      <c r="P375" s="48"/>
      <c r="Q375" s="51"/>
      <c r="R375" s="50"/>
      <c r="S375" s="49"/>
      <c r="T375" s="50"/>
      <c r="U375" s="49"/>
      <c r="V375" s="50"/>
      <c r="W375" s="49"/>
      <c r="X375" s="50"/>
      <c r="Y375" s="49"/>
      <c r="Z375" s="50"/>
      <c r="AA375" s="47"/>
      <c r="AB375" s="48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</row>
    <row r="376" spans="1:54" ht="12.75">
      <c r="A376" s="32" t="s">
        <v>575</v>
      </c>
      <c r="B376" s="47" t="s">
        <v>628</v>
      </c>
      <c r="C376" s="112" t="s">
        <v>629</v>
      </c>
      <c r="D376" s="114" t="s">
        <v>84</v>
      </c>
      <c r="E376" s="47">
        <v>37</v>
      </c>
      <c r="F376" s="50">
        <v>50676</v>
      </c>
      <c r="G376" s="47">
        <v>14</v>
      </c>
      <c r="H376" s="50">
        <v>41875</v>
      </c>
      <c r="I376" s="49">
        <v>9</v>
      </c>
      <c r="J376" s="50">
        <v>37361</v>
      </c>
      <c r="K376" s="49">
        <v>0</v>
      </c>
      <c r="L376" s="50">
        <v>0</v>
      </c>
      <c r="M376" s="49">
        <v>0</v>
      </c>
      <c r="N376" s="50">
        <v>0</v>
      </c>
      <c r="O376" s="47"/>
      <c r="P376" s="48"/>
      <c r="Q376" s="51">
        <v>0</v>
      </c>
      <c r="R376" s="50">
        <v>0</v>
      </c>
      <c r="S376" s="49">
        <v>0</v>
      </c>
      <c r="T376" s="50">
        <v>0</v>
      </c>
      <c r="U376" s="49">
        <v>0</v>
      </c>
      <c r="V376" s="50">
        <v>0</v>
      </c>
      <c r="W376" s="49">
        <v>0</v>
      </c>
      <c r="X376" s="50">
        <v>0</v>
      </c>
      <c r="Y376" s="49">
        <v>0</v>
      </c>
      <c r="Z376" s="50">
        <v>0</v>
      </c>
      <c r="AA376" s="47"/>
      <c r="AB376" s="48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</row>
    <row r="377" spans="1:54" ht="12.75">
      <c r="A377" s="32" t="s">
        <v>575</v>
      </c>
      <c r="B377" s="47" t="s">
        <v>630</v>
      </c>
      <c r="C377" s="112" t="s">
        <v>631</v>
      </c>
      <c r="D377" s="114" t="s">
        <v>84</v>
      </c>
      <c r="E377" s="47">
        <v>154</v>
      </c>
      <c r="F377" s="50">
        <v>54713</v>
      </c>
      <c r="G377" s="47">
        <v>56</v>
      </c>
      <c r="H377" s="50">
        <v>43945</v>
      </c>
      <c r="I377" s="49">
        <v>37</v>
      </c>
      <c r="J377" s="50">
        <v>39413</v>
      </c>
      <c r="K377" s="49">
        <v>6</v>
      </c>
      <c r="L377" s="50">
        <v>33595</v>
      </c>
      <c r="M377" s="49">
        <v>0</v>
      </c>
      <c r="N377" s="50">
        <v>0</v>
      </c>
      <c r="O377" s="47"/>
      <c r="P377" s="48"/>
      <c r="Q377" s="51">
        <v>0</v>
      </c>
      <c r="R377" s="50">
        <v>0</v>
      </c>
      <c r="S377" s="49">
        <v>0</v>
      </c>
      <c r="T377" s="50">
        <v>0</v>
      </c>
      <c r="U377" s="49">
        <v>0</v>
      </c>
      <c r="V377" s="50">
        <v>0</v>
      </c>
      <c r="W377" s="49">
        <v>0</v>
      </c>
      <c r="X377" s="50">
        <v>0</v>
      </c>
      <c r="Y377" s="49">
        <v>0</v>
      </c>
      <c r="Z377" s="50">
        <v>0</v>
      </c>
      <c r="AA377" s="47"/>
      <c r="AB377" s="48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</row>
    <row r="378" spans="1:54" ht="12.75">
      <c r="A378" s="32" t="s">
        <v>575</v>
      </c>
      <c r="B378" s="47" t="s">
        <v>632</v>
      </c>
      <c r="C378" s="112" t="s">
        <v>633</v>
      </c>
      <c r="D378" s="114" t="s">
        <v>84</v>
      </c>
      <c r="E378" s="47">
        <v>0</v>
      </c>
      <c r="F378" s="50">
        <v>0</v>
      </c>
      <c r="G378" s="47">
        <v>0</v>
      </c>
      <c r="H378" s="50">
        <v>0</v>
      </c>
      <c r="I378" s="49">
        <v>0</v>
      </c>
      <c r="J378" s="50">
        <v>0</v>
      </c>
      <c r="K378" s="49">
        <v>0</v>
      </c>
      <c r="L378" s="50">
        <v>0</v>
      </c>
      <c r="M378" s="49">
        <v>0</v>
      </c>
      <c r="N378" s="50">
        <v>0</v>
      </c>
      <c r="O378" s="47"/>
      <c r="P378" s="48"/>
      <c r="Q378" s="51">
        <v>0</v>
      </c>
      <c r="R378" s="50">
        <v>0</v>
      </c>
      <c r="S378" s="49">
        <v>0</v>
      </c>
      <c r="T378" s="50">
        <v>0</v>
      </c>
      <c r="U378" s="49">
        <v>0</v>
      </c>
      <c r="V378" s="50">
        <v>0</v>
      </c>
      <c r="W378" s="49">
        <v>0</v>
      </c>
      <c r="X378" s="50">
        <v>0</v>
      </c>
      <c r="Y378" s="49">
        <v>0</v>
      </c>
      <c r="Z378" s="50">
        <v>0</v>
      </c>
      <c r="AA378" s="47"/>
      <c r="AB378" s="48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</row>
    <row r="379" spans="1:54" ht="12.75">
      <c r="A379" s="32" t="s">
        <v>575</v>
      </c>
      <c r="B379" s="47" t="s">
        <v>634</v>
      </c>
      <c r="C379" s="112" t="s">
        <v>635</v>
      </c>
      <c r="D379" s="114" t="s">
        <v>84</v>
      </c>
      <c r="E379" s="47">
        <v>109</v>
      </c>
      <c r="F379" s="50">
        <v>55916</v>
      </c>
      <c r="G379" s="47">
        <v>53</v>
      </c>
      <c r="H379" s="50">
        <v>47470</v>
      </c>
      <c r="I379" s="49">
        <v>29</v>
      </c>
      <c r="J379" s="50">
        <v>34130</v>
      </c>
      <c r="K379" s="49">
        <v>7</v>
      </c>
      <c r="L379" s="50">
        <v>35991</v>
      </c>
      <c r="M379" s="49">
        <v>0</v>
      </c>
      <c r="N379" s="50">
        <v>0</v>
      </c>
      <c r="O379" s="47"/>
      <c r="P379" s="48"/>
      <c r="Q379" s="51">
        <v>0</v>
      </c>
      <c r="R379" s="50">
        <v>0</v>
      </c>
      <c r="S379" s="49">
        <v>0</v>
      </c>
      <c r="T379" s="50">
        <v>0</v>
      </c>
      <c r="U379" s="49">
        <v>0</v>
      </c>
      <c r="V379" s="50">
        <v>0</v>
      </c>
      <c r="W379" s="49">
        <v>0</v>
      </c>
      <c r="X379" s="50">
        <v>0</v>
      </c>
      <c r="Y379" s="49">
        <v>0</v>
      </c>
      <c r="Z379" s="50">
        <v>0</v>
      </c>
      <c r="AA379" s="47"/>
      <c r="AB379" s="48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</row>
    <row r="380" spans="1:54" ht="12.75">
      <c r="A380" s="32" t="s">
        <v>575</v>
      </c>
      <c r="B380" s="47" t="s">
        <v>636</v>
      </c>
      <c r="C380" s="112" t="s">
        <v>637</v>
      </c>
      <c r="D380" s="114" t="s">
        <v>84</v>
      </c>
      <c r="E380" s="47">
        <v>4</v>
      </c>
      <c r="F380" s="50">
        <v>48824</v>
      </c>
      <c r="G380" s="47">
        <v>3</v>
      </c>
      <c r="H380" s="50">
        <v>40984</v>
      </c>
      <c r="I380" s="49">
        <v>12</v>
      </c>
      <c r="J380" s="50">
        <v>37253</v>
      </c>
      <c r="K380" s="49">
        <v>14</v>
      </c>
      <c r="L380" s="50">
        <v>29377</v>
      </c>
      <c r="M380" s="49">
        <v>0</v>
      </c>
      <c r="N380" s="50">
        <v>0</v>
      </c>
      <c r="O380" s="47"/>
      <c r="P380" s="48"/>
      <c r="Q380" s="51">
        <v>1</v>
      </c>
      <c r="R380" s="50">
        <v>46378</v>
      </c>
      <c r="S380" s="49">
        <v>1</v>
      </c>
      <c r="T380" s="50">
        <v>50163</v>
      </c>
      <c r="U380" s="49">
        <v>2</v>
      </c>
      <c r="V380" s="50">
        <v>46415</v>
      </c>
      <c r="W380" s="49">
        <v>0</v>
      </c>
      <c r="X380" s="50">
        <v>0</v>
      </c>
      <c r="Y380" s="49">
        <v>0</v>
      </c>
      <c r="Z380" s="50">
        <v>0</v>
      </c>
      <c r="AA380" s="47"/>
      <c r="AB380" s="48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</row>
    <row r="381" spans="1:54" ht="12.75">
      <c r="A381" s="32"/>
      <c r="B381" s="47"/>
      <c r="C381" s="47"/>
      <c r="D381" s="50"/>
      <c r="E381" s="32">
        <f>SUM(E376:E380)</f>
        <v>304</v>
      </c>
      <c r="F381" s="34">
        <f>((E376*F376)+(E377*F377)+(E378*F378)+(E379*F379)+(E380*F380))/E381</f>
        <v>54575.50657894737</v>
      </c>
      <c r="G381" s="32">
        <f>SUM(G376:G380)</f>
        <v>126</v>
      </c>
      <c r="H381" s="34">
        <f>((G376*H376)+(G377*H377)+(G378*H378)+(G379*H379)+(G380*H380))/G381</f>
        <v>45127.23809523809</v>
      </c>
      <c r="I381" s="32">
        <f>SUM(I376:I380)</f>
        <v>87</v>
      </c>
      <c r="J381" s="34">
        <f>((I376*J376)+(I377*J377)+(I378*J378)+(I379*J379)+(I380*J380))/I381</f>
        <v>37141.793103448275</v>
      </c>
      <c r="K381" s="32">
        <f>SUM(K376:K380)</f>
        <v>27</v>
      </c>
      <c r="L381" s="34">
        <f>((K376*L376)+(K377*L377)+(K378*L378)+(K379*L379)+(K380*L380))/K381</f>
        <v>32029.074074074073</v>
      </c>
      <c r="M381" s="32">
        <f>SUM(M376:M380)</f>
        <v>0</v>
      </c>
      <c r="N381" s="34">
        <v>0</v>
      </c>
      <c r="O381" s="32">
        <f>SUM(O376:O380)</f>
        <v>0</v>
      </c>
      <c r="P381" s="34">
        <v>0</v>
      </c>
      <c r="Q381" s="32">
        <f>SUM(Q376:Q380)</f>
        <v>1</v>
      </c>
      <c r="R381" s="34">
        <f>((Q376*R376)+(Q377*R377)+(Q378*R378)+(Q379*R379)+(Q380*R380))/Q381</f>
        <v>46378</v>
      </c>
      <c r="S381" s="32">
        <f>SUM(S376:S380)</f>
        <v>1</v>
      </c>
      <c r="T381" s="34">
        <f>((S376*T376)+(S377*T377)+(S378*T378)+(S379*T379)+(S380*T380))/S381</f>
        <v>50163</v>
      </c>
      <c r="U381" s="32">
        <f>SUM(U376:U380)</f>
        <v>2</v>
      </c>
      <c r="V381" s="34">
        <f>((U376*V376)+(U377*V377)+(U378*V378)+(U379*V379)+(U380*V380))/U381</f>
        <v>46415</v>
      </c>
      <c r="W381" s="32">
        <f>SUM(W376:W380)</f>
        <v>0</v>
      </c>
      <c r="X381" s="34">
        <v>0</v>
      </c>
      <c r="Y381" s="32">
        <f>SUM(Y376:Y380)</f>
        <v>0</v>
      </c>
      <c r="Z381" s="34">
        <v>0</v>
      </c>
      <c r="AA381" s="32">
        <f>SUM(AA376:AA380)</f>
        <v>0</v>
      </c>
      <c r="AB381" s="34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</row>
    <row r="382" spans="1:54" ht="12.75">
      <c r="A382" s="32"/>
      <c r="B382" s="47"/>
      <c r="C382" s="47"/>
      <c r="D382" s="50"/>
      <c r="E382" s="32">
        <f>E381+E374</f>
        <v>681</v>
      </c>
      <c r="F382" s="34">
        <f>((E374*F374)+(E381*F381))/E382</f>
        <v>53799.45374449339</v>
      </c>
      <c r="G382" s="32">
        <f>G381+G374</f>
        <v>488</v>
      </c>
      <c r="H382" s="34">
        <f>((G374*H374)+(G381*H381))/G382</f>
        <v>44886.89344262295</v>
      </c>
      <c r="I382" s="32">
        <f>I381+I374</f>
        <v>439</v>
      </c>
      <c r="J382" s="34">
        <f>((I374*J374)+(I381*J381))/I382</f>
        <v>36902.73804100228</v>
      </c>
      <c r="K382" s="32">
        <f>K381+K374</f>
        <v>120</v>
      </c>
      <c r="L382" s="34">
        <f>((K374*L374)+(K381*L381))/K382</f>
        <v>32385.025</v>
      </c>
      <c r="M382" s="32">
        <f>M381+M374</f>
        <v>6</v>
      </c>
      <c r="N382" s="34">
        <f>((M374*N374)+(M381*N381))/M382</f>
        <v>28524.666666666668</v>
      </c>
      <c r="O382" s="32">
        <f>O381+O374</f>
        <v>0</v>
      </c>
      <c r="P382" s="34">
        <v>0</v>
      </c>
      <c r="Q382" s="32">
        <f>Q381+Q374</f>
        <v>34</v>
      </c>
      <c r="R382" s="34">
        <f>((Q374*R374)+(Q381*R381))/Q382</f>
        <v>68279.5</v>
      </c>
      <c r="S382" s="32">
        <f>S381+S374</f>
        <v>35</v>
      </c>
      <c r="T382" s="34">
        <f>((S374*T374)+(S381*T381))/S382</f>
        <v>55978.2</v>
      </c>
      <c r="U382" s="32">
        <f>U381+U374</f>
        <v>42</v>
      </c>
      <c r="V382" s="34">
        <f>((U374*V374)+(U381*V381))/U382</f>
        <v>42412.19047619047</v>
      </c>
      <c r="W382" s="32">
        <f>W381+W374</f>
        <v>19</v>
      </c>
      <c r="X382" s="34">
        <f>((W374*X374)+(W381*X381))/W382</f>
        <v>34786.89473684211</v>
      </c>
      <c r="Y382" s="32">
        <f>Y381+Y374</f>
        <v>1</v>
      </c>
      <c r="Z382" s="34">
        <f>((Y374*Z374)+(Y381*Z381))/Y382</f>
        <v>74658</v>
      </c>
      <c r="AA382" s="32">
        <f>AA381+AA374</f>
        <v>0</v>
      </c>
      <c r="AB382" s="34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</row>
    <row r="383" spans="1:54" ht="12.75">
      <c r="A383" s="32"/>
      <c r="B383" s="47"/>
      <c r="C383" s="47"/>
      <c r="D383" s="50"/>
      <c r="E383" s="47"/>
      <c r="F383" s="50"/>
      <c r="G383" s="47"/>
      <c r="H383" s="50"/>
      <c r="I383" s="49"/>
      <c r="J383" s="50"/>
      <c r="K383" s="49"/>
      <c r="L383" s="50"/>
      <c r="M383" s="49"/>
      <c r="N383" s="50"/>
      <c r="O383" s="47"/>
      <c r="P383" s="48"/>
      <c r="Q383" s="51"/>
      <c r="R383" s="50"/>
      <c r="S383" s="49"/>
      <c r="T383" s="50"/>
      <c r="U383" s="49"/>
      <c r="V383" s="50"/>
      <c r="W383" s="49"/>
      <c r="X383" s="50"/>
      <c r="Y383" s="49"/>
      <c r="Z383" s="50"/>
      <c r="AA383" s="47"/>
      <c r="AB383" s="48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</row>
    <row r="384" spans="1:54" ht="12.75">
      <c r="A384" s="32" t="s">
        <v>642</v>
      </c>
      <c r="B384" s="47" t="s">
        <v>643</v>
      </c>
      <c r="C384" s="112" t="s">
        <v>644</v>
      </c>
      <c r="D384" s="113" t="s">
        <v>45</v>
      </c>
      <c r="E384" s="55">
        <v>136</v>
      </c>
      <c r="F384" s="34">
        <v>57159</v>
      </c>
      <c r="G384" s="32">
        <v>127</v>
      </c>
      <c r="H384" s="34">
        <v>45706</v>
      </c>
      <c r="I384" s="32">
        <v>138</v>
      </c>
      <c r="J384" s="34">
        <v>41009</v>
      </c>
      <c r="K384" s="55">
        <v>45</v>
      </c>
      <c r="L384" s="34">
        <v>27019</v>
      </c>
      <c r="M384" s="32"/>
      <c r="N384" s="34"/>
      <c r="O384" s="32"/>
      <c r="P384" s="34"/>
      <c r="Q384" s="36">
        <v>171</v>
      </c>
      <c r="R384" s="34">
        <v>73999</v>
      </c>
      <c r="S384" s="55">
        <v>66</v>
      </c>
      <c r="T384" s="34">
        <v>58937</v>
      </c>
      <c r="U384" s="55">
        <v>59</v>
      </c>
      <c r="V384" s="34">
        <v>50818</v>
      </c>
      <c r="W384" s="55">
        <v>10</v>
      </c>
      <c r="X384" s="34">
        <v>36205</v>
      </c>
      <c r="Y384" s="32"/>
      <c r="Z384" s="34"/>
      <c r="AA384" s="32"/>
      <c r="AB384" s="34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</row>
    <row r="385" spans="1:54" ht="12.75">
      <c r="A385" s="32"/>
      <c r="B385" s="47"/>
      <c r="C385" s="47"/>
      <c r="D385" s="48"/>
      <c r="E385" s="49"/>
      <c r="F385" s="48"/>
      <c r="G385" s="47"/>
      <c r="H385" s="48"/>
      <c r="I385" s="47"/>
      <c r="J385" s="48"/>
      <c r="K385" s="49"/>
      <c r="L385" s="48"/>
      <c r="M385" s="47"/>
      <c r="N385" s="48"/>
      <c r="O385" s="47"/>
      <c r="P385" s="48"/>
      <c r="Q385" s="51"/>
      <c r="R385" s="48"/>
      <c r="S385" s="49"/>
      <c r="T385" s="48"/>
      <c r="U385" s="49"/>
      <c r="V385" s="48"/>
      <c r="W385" s="49"/>
      <c r="X385" s="48"/>
      <c r="Y385" s="47"/>
      <c r="Z385" s="48"/>
      <c r="AA385" s="47"/>
      <c r="AB385" s="48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</row>
    <row r="386" spans="1:54" ht="12.75">
      <c r="A386" s="32" t="s">
        <v>642</v>
      </c>
      <c r="B386" s="47" t="s">
        <v>645</v>
      </c>
      <c r="C386" s="112" t="s">
        <v>646</v>
      </c>
      <c r="D386" s="113" t="s">
        <v>51</v>
      </c>
      <c r="E386" s="47">
        <v>93</v>
      </c>
      <c r="F386" s="48">
        <v>60743</v>
      </c>
      <c r="G386" s="47">
        <v>114</v>
      </c>
      <c r="H386" s="48">
        <v>47144</v>
      </c>
      <c r="I386" s="47">
        <v>130</v>
      </c>
      <c r="J386" s="48">
        <v>40266</v>
      </c>
      <c r="K386" s="49">
        <v>18</v>
      </c>
      <c r="L386" s="48">
        <v>29301</v>
      </c>
      <c r="M386" s="47"/>
      <c r="N386" s="48"/>
      <c r="O386" s="47"/>
      <c r="P386" s="48"/>
      <c r="Q386" s="51">
        <v>36</v>
      </c>
      <c r="R386" s="48">
        <v>77981</v>
      </c>
      <c r="S386" s="49">
        <v>26</v>
      </c>
      <c r="T386" s="48">
        <v>61193</v>
      </c>
      <c r="U386" s="49">
        <v>19</v>
      </c>
      <c r="V386" s="48">
        <v>51721</v>
      </c>
      <c r="W386" s="49">
        <v>2</v>
      </c>
      <c r="X386" s="48">
        <v>37247</v>
      </c>
      <c r="Y386" s="47"/>
      <c r="Z386" s="48"/>
      <c r="AA386" s="47"/>
      <c r="AB386" s="48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</row>
    <row r="387" spans="1:54" ht="12.75">
      <c r="A387" s="32" t="s">
        <v>642</v>
      </c>
      <c r="B387" s="47" t="s">
        <v>647</v>
      </c>
      <c r="C387" s="112" t="s">
        <v>648</v>
      </c>
      <c r="D387" s="113" t="s">
        <v>51</v>
      </c>
      <c r="E387" s="47">
        <v>168</v>
      </c>
      <c r="F387" s="48">
        <v>61077</v>
      </c>
      <c r="G387" s="47">
        <v>143</v>
      </c>
      <c r="H387" s="48">
        <v>47489</v>
      </c>
      <c r="I387" s="47">
        <v>147</v>
      </c>
      <c r="J387" s="48">
        <v>39887</v>
      </c>
      <c r="K387" s="47">
        <v>71</v>
      </c>
      <c r="L387" s="48">
        <v>31635</v>
      </c>
      <c r="M387" s="47"/>
      <c r="N387" s="48"/>
      <c r="O387" s="47"/>
      <c r="P387" s="48"/>
      <c r="Q387" s="63">
        <v>22</v>
      </c>
      <c r="R387" s="48">
        <v>74661</v>
      </c>
      <c r="S387" s="49">
        <v>24</v>
      </c>
      <c r="T387" s="48">
        <v>61828</v>
      </c>
      <c r="U387" s="49">
        <v>3</v>
      </c>
      <c r="V387" s="48">
        <v>52584</v>
      </c>
      <c r="W387" s="49">
        <v>2</v>
      </c>
      <c r="X387" s="48">
        <v>39435</v>
      </c>
      <c r="Y387" s="47"/>
      <c r="Z387" s="48"/>
      <c r="AA387" s="47"/>
      <c r="AB387" s="48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</row>
    <row r="388" spans="1:54" ht="12.75">
      <c r="A388" s="32"/>
      <c r="B388" s="47"/>
      <c r="C388" s="47"/>
      <c r="D388" s="48"/>
      <c r="E388" s="32">
        <f>SUM(E386:E387)</f>
        <v>261</v>
      </c>
      <c r="F388" s="53">
        <f>((E386*F386)+(E387*F387))/E388</f>
        <v>60957.988505747126</v>
      </c>
      <c r="G388" s="32">
        <f>SUM(G386:G387)</f>
        <v>257</v>
      </c>
      <c r="H388" s="53">
        <f>((G386*H386)+(G387*H387))/G388</f>
        <v>47335.96498054475</v>
      </c>
      <c r="I388" s="32">
        <f>SUM(I386:I387)</f>
        <v>277</v>
      </c>
      <c r="J388" s="53">
        <f>((I386*J386)+(I387*J387))/I388</f>
        <v>40064.870036101085</v>
      </c>
      <c r="K388" s="32">
        <f>SUM(K386:K387)</f>
        <v>89</v>
      </c>
      <c r="L388" s="53">
        <f>((K386*L386)+(K387*L387))/K388</f>
        <v>31162.955056179777</v>
      </c>
      <c r="M388" s="32">
        <f>SUM(M386:M387)</f>
        <v>0</v>
      </c>
      <c r="N388" s="53">
        <v>0</v>
      </c>
      <c r="O388" s="32">
        <f>SUM(O386:O387)</f>
        <v>0</v>
      </c>
      <c r="P388" s="53">
        <v>0</v>
      </c>
      <c r="Q388" s="32">
        <f>SUM(Q386:Q387)</f>
        <v>58</v>
      </c>
      <c r="R388" s="53">
        <f>((Q386*R386)+(Q387*R387))/Q388</f>
        <v>76721.68965517242</v>
      </c>
      <c r="S388" s="32">
        <f>SUM(S386:S387)</f>
        <v>50</v>
      </c>
      <c r="T388" s="53">
        <f>((S386*T386)+(S387*T387))/S388</f>
        <v>61497.8</v>
      </c>
      <c r="U388" s="32">
        <f>SUM(U386:U387)</f>
        <v>22</v>
      </c>
      <c r="V388" s="53">
        <f>((U386*V386)+(U387*V387))/U388</f>
        <v>51838.681818181816</v>
      </c>
      <c r="W388" s="32">
        <f>SUM(W386:W387)</f>
        <v>4</v>
      </c>
      <c r="X388" s="53">
        <f>((W386*X386)+(W387*X387))/W388</f>
        <v>38341</v>
      </c>
      <c r="Y388" s="32">
        <f>SUM(Y386:Y387)</f>
        <v>0</v>
      </c>
      <c r="Z388" s="53">
        <v>0</v>
      </c>
      <c r="AA388" s="32">
        <f>SUM(AA386:AA387)</f>
        <v>0</v>
      </c>
      <c r="AB388" s="53">
        <v>0</v>
      </c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</row>
    <row r="389" spans="1:54" ht="12.75">
      <c r="A389" s="32"/>
      <c r="B389" s="47"/>
      <c r="C389" s="47"/>
      <c r="D389" s="48"/>
      <c r="E389" s="47"/>
      <c r="F389" s="48"/>
      <c r="G389" s="47"/>
      <c r="H389" s="48"/>
      <c r="I389" s="47"/>
      <c r="J389" s="48"/>
      <c r="K389" s="47"/>
      <c r="L389" s="48"/>
      <c r="M389" s="47"/>
      <c r="N389" s="48"/>
      <c r="O389" s="47"/>
      <c r="P389" s="48"/>
      <c r="Q389" s="57"/>
      <c r="R389" s="48"/>
      <c r="S389" s="49"/>
      <c r="T389" s="48"/>
      <c r="U389" s="49"/>
      <c r="V389" s="48"/>
      <c r="W389" s="49"/>
      <c r="X389" s="48"/>
      <c r="Y389" s="47"/>
      <c r="Z389" s="48"/>
      <c r="AA389" s="47"/>
      <c r="AB389" s="48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</row>
    <row r="390" spans="1:54" ht="12.75">
      <c r="A390" s="32" t="s">
        <v>642</v>
      </c>
      <c r="B390" s="47" t="s">
        <v>649</v>
      </c>
      <c r="C390" s="112" t="s">
        <v>650</v>
      </c>
      <c r="D390" s="113" t="s">
        <v>54</v>
      </c>
      <c r="E390" s="32">
        <v>64</v>
      </c>
      <c r="F390" s="34">
        <v>48913</v>
      </c>
      <c r="G390" s="32">
        <v>76</v>
      </c>
      <c r="H390" s="34">
        <v>40277</v>
      </c>
      <c r="I390" s="32">
        <v>91</v>
      </c>
      <c r="J390" s="34">
        <v>36576</v>
      </c>
      <c r="K390" s="32">
        <v>49</v>
      </c>
      <c r="L390" s="34">
        <v>28878</v>
      </c>
      <c r="M390" s="32"/>
      <c r="N390" s="34"/>
      <c r="O390" s="32"/>
      <c r="P390" s="34"/>
      <c r="Q390" s="57">
        <v>20</v>
      </c>
      <c r="R390" s="34">
        <v>64826</v>
      </c>
      <c r="S390" s="55">
        <v>14</v>
      </c>
      <c r="T390" s="34">
        <v>62398</v>
      </c>
      <c r="U390" s="55">
        <v>8</v>
      </c>
      <c r="V390" s="34">
        <v>55862</v>
      </c>
      <c r="W390" s="55">
        <v>3</v>
      </c>
      <c r="X390" s="34">
        <v>52029</v>
      </c>
      <c r="Y390" s="32"/>
      <c r="Z390" s="34"/>
      <c r="AA390" s="32"/>
      <c r="AB390" s="34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</row>
    <row r="391" spans="1:54" ht="12.75">
      <c r="A391" s="32"/>
      <c r="B391" s="47"/>
      <c r="C391" s="47"/>
      <c r="D391" s="48"/>
      <c r="E391" s="47"/>
      <c r="F391" s="48"/>
      <c r="G391" s="47"/>
      <c r="H391" s="48"/>
      <c r="I391" s="47"/>
      <c r="J391" s="48"/>
      <c r="K391" s="47"/>
      <c r="L391" s="48"/>
      <c r="M391" s="47"/>
      <c r="N391" s="48"/>
      <c r="O391" s="47"/>
      <c r="P391" s="48"/>
      <c r="Q391" s="57"/>
      <c r="R391" s="48"/>
      <c r="S391" s="49"/>
      <c r="T391" s="48"/>
      <c r="U391" s="49"/>
      <c r="V391" s="48"/>
      <c r="W391" s="49"/>
      <c r="X391" s="48"/>
      <c r="Y391" s="47"/>
      <c r="Z391" s="48"/>
      <c r="AA391" s="47"/>
      <c r="AB391" s="48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</row>
    <row r="392" spans="1:54" ht="12.75">
      <c r="A392" s="32" t="s">
        <v>642</v>
      </c>
      <c r="B392" s="47" t="s">
        <v>651</v>
      </c>
      <c r="C392" s="112" t="s">
        <v>652</v>
      </c>
      <c r="D392" s="113" t="s">
        <v>72</v>
      </c>
      <c r="E392" s="47">
        <v>32</v>
      </c>
      <c r="F392" s="48">
        <v>46639</v>
      </c>
      <c r="G392" s="47">
        <v>17</v>
      </c>
      <c r="H392" s="48">
        <v>39388</v>
      </c>
      <c r="I392" s="47">
        <v>34</v>
      </c>
      <c r="J392" s="48">
        <v>38239</v>
      </c>
      <c r="K392" s="47">
        <v>53</v>
      </c>
      <c r="L392" s="48">
        <v>27458</v>
      </c>
      <c r="M392" s="47"/>
      <c r="N392" s="48"/>
      <c r="O392" s="47"/>
      <c r="P392" s="48"/>
      <c r="Q392" s="57">
        <v>7</v>
      </c>
      <c r="R392" s="48">
        <v>63800</v>
      </c>
      <c r="S392" s="49">
        <v>10</v>
      </c>
      <c r="T392" s="48">
        <v>57375</v>
      </c>
      <c r="U392" s="49">
        <v>5</v>
      </c>
      <c r="V392" s="48">
        <v>47375</v>
      </c>
      <c r="W392" s="49">
        <v>1</v>
      </c>
      <c r="X392" s="48">
        <v>36985</v>
      </c>
      <c r="Y392" s="47"/>
      <c r="Z392" s="48"/>
      <c r="AA392" s="47"/>
      <c r="AB392" s="48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</row>
    <row r="393" spans="1:54" ht="12.75">
      <c r="A393" s="32" t="s">
        <v>642</v>
      </c>
      <c r="B393" s="47" t="s">
        <v>653</v>
      </c>
      <c r="C393" s="112" t="s">
        <v>654</v>
      </c>
      <c r="D393" s="113" t="s">
        <v>72</v>
      </c>
      <c r="E393" s="47">
        <v>53</v>
      </c>
      <c r="F393" s="48">
        <v>47039</v>
      </c>
      <c r="G393" s="47">
        <v>26</v>
      </c>
      <c r="H393" s="48">
        <v>40552</v>
      </c>
      <c r="I393" s="47">
        <v>62</v>
      </c>
      <c r="J393" s="48">
        <v>38211</v>
      </c>
      <c r="K393" s="47">
        <v>25</v>
      </c>
      <c r="L393" s="48">
        <v>29468</v>
      </c>
      <c r="M393" s="47"/>
      <c r="N393" s="48"/>
      <c r="O393" s="47"/>
      <c r="P393" s="48"/>
      <c r="Q393" s="57">
        <v>15</v>
      </c>
      <c r="R393" s="48">
        <v>59277</v>
      </c>
      <c r="S393" s="49">
        <v>0</v>
      </c>
      <c r="T393" s="48">
        <v>0</v>
      </c>
      <c r="U393" s="49">
        <v>3</v>
      </c>
      <c r="V393" s="48">
        <v>46233</v>
      </c>
      <c r="W393" s="49">
        <v>1</v>
      </c>
      <c r="X393" s="48">
        <v>34500</v>
      </c>
      <c r="Y393" s="47"/>
      <c r="Z393" s="48"/>
      <c r="AA393" s="47"/>
      <c r="AB393" s="48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</row>
    <row r="394" spans="1:54" ht="12.75">
      <c r="A394" s="32"/>
      <c r="B394" s="47"/>
      <c r="C394" s="47"/>
      <c r="D394" s="48"/>
      <c r="E394" s="32">
        <f>SUM(E392:E393)</f>
        <v>85</v>
      </c>
      <c r="F394" s="53">
        <f>((E392*F392)+(E393*F393))/E394</f>
        <v>46888.41176470588</v>
      </c>
      <c r="G394" s="32">
        <f>SUM(G392:G393)</f>
        <v>43</v>
      </c>
      <c r="H394" s="53">
        <f>((G392*H392)+(G393*H393))/G394</f>
        <v>40091.813953488374</v>
      </c>
      <c r="I394" s="32">
        <f>SUM(I392:I393)</f>
        <v>96</v>
      </c>
      <c r="J394" s="53">
        <f>((I392*J392)+(I393*J393))/I394</f>
        <v>38220.916666666664</v>
      </c>
      <c r="K394" s="32">
        <f>SUM(K392:K393)</f>
        <v>78</v>
      </c>
      <c r="L394" s="53">
        <f>((K392*L392)+(K393*L393))/K394</f>
        <v>28102.23076923077</v>
      </c>
      <c r="M394" s="32">
        <f>SUM(M392:M393)</f>
        <v>0</v>
      </c>
      <c r="N394" s="53">
        <v>0</v>
      </c>
      <c r="O394" s="32">
        <f>SUM(O392:O393)</f>
        <v>0</v>
      </c>
      <c r="P394" s="53">
        <v>0</v>
      </c>
      <c r="Q394" s="32">
        <f>SUM(Q392:Q393)</f>
        <v>22</v>
      </c>
      <c r="R394" s="53">
        <f>((Q392*R392)+(Q393*R393))/Q394</f>
        <v>60716.13636363636</v>
      </c>
      <c r="S394" s="32">
        <f>SUM(S392:S393)</f>
        <v>10</v>
      </c>
      <c r="T394" s="53">
        <f>((S392*T392)+(S393*T393))/S394</f>
        <v>57375</v>
      </c>
      <c r="U394" s="32">
        <f>SUM(U392:U393)</f>
        <v>8</v>
      </c>
      <c r="V394" s="53">
        <f>((U392*V392)+(U393*V393))/U394</f>
        <v>46946.75</v>
      </c>
      <c r="W394" s="32">
        <f>SUM(W392:W393)</f>
        <v>2</v>
      </c>
      <c r="X394" s="53">
        <f>((W392*X392)+(W393*X393))/W394</f>
        <v>35742.5</v>
      </c>
      <c r="Y394" s="32">
        <f>SUM(Y392:Y393)</f>
        <v>0</v>
      </c>
      <c r="Z394" s="53">
        <v>0</v>
      </c>
      <c r="AA394" s="32">
        <f>SUM(AA392:AA393)</f>
        <v>0</v>
      </c>
      <c r="AB394" s="53">
        <v>0</v>
      </c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</row>
    <row r="395" spans="1:54" ht="12.75">
      <c r="A395" s="32"/>
      <c r="B395" s="47"/>
      <c r="C395" s="47"/>
      <c r="D395" s="48"/>
      <c r="E395" s="47"/>
      <c r="F395" s="48"/>
      <c r="G395" s="47"/>
      <c r="H395" s="48"/>
      <c r="I395" s="47"/>
      <c r="J395" s="48"/>
      <c r="K395" s="47"/>
      <c r="L395" s="48"/>
      <c r="M395" s="47"/>
      <c r="N395" s="48"/>
      <c r="O395" s="47"/>
      <c r="P395" s="48"/>
      <c r="Q395" s="57"/>
      <c r="R395" s="48"/>
      <c r="S395" s="49"/>
      <c r="T395" s="48"/>
      <c r="U395" s="49"/>
      <c r="V395" s="48"/>
      <c r="W395" s="49"/>
      <c r="X395" s="48"/>
      <c r="Y395" s="47"/>
      <c r="Z395" s="48"/>
      <c r="AA395" s="47"/>
      <c r="AB395" s="48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</row>
    <row r="396" spans="1:54" ht="12.75">
      <c r="A396" s="32" t="s">
        <v>642</v>
      </c>
      <c r="B396" s="47" t="s">
        <v>655</v>
      </c>
      <c r="C396" s="112" t="s">
        <v>656</v>
      </c>
      <c r="D396" s="113" t="s">
        <v>81</v>
      </c>
      <c r="E396" s="47">
        <v>19</v>
      </c>
      <c r="F396" s="48">
        <v>45637</v>
      </c>
      <c r="G396" s="47">
        <v>8</v>
      </c>
      <c r="H396" s="48">
        <v>37770</v>
      </c>
      <c r="I396" s="47">
        <v>48</v>
      </c>
      <c r="J396" s="48">
        <v>34909</v>
      </c>
      <c r="K396" s="47">
        <v>22</v>
      </c>
      <c r="L396" s="48">
        <v>29881</v>
      </c>
      <c r="M396" s="47"/>
      <c r="N396" s="48"/>
      <c r="O396" s="47"/>
      <c r="P396" s="48"/>
      <c r="Q396" s="57">
        <v>12</v>
      </c>
      <c r="R396" s="48">
        <v>56581</v>
      </c>
      <c r="S396" s="49">
        <v>4</v>
      </c>
      <c r="T396" s="48">
        <v>47927</v>
      </c>
      <c r="U396" s="49">
        <v>6</v>
      </c>
      <c r="V396" s="48">
        <v>45539</v>
      </c>
      <c r="W396" s="49">
        <v>3</v>
      </c>
      <c r="X396" s="48">
        <v>40907</v>
      </c>
      <c r="Y396" s="47"/>
      <c r="Z396" s="48"/>
      <c r="AA396" s="47"/>
      <c r="AB396" s="48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</row>
    <row r="397" spans="1:54" ht="12.75">
      <c r="A397" s="32" t="s">
        <v>642</v>
      </c>
      <c r="B397" s="47" t="s">
        <v>657</v>
      </c>
      <c r="C397" s="112" t="s">
        <v>658</v>
      </c>
      <c r="D397" s="113" t="s">
        <v>81</v>
      </c>
      <c r="E397" s="47">
        <v>26</v>
      </c>
      <c r="F397" s="48">
        <v>43127</v>
      </c>
      <c r="G397" s="47">
        <v>18</v>
      </c>
      <c r="H397" s="48">
        <v>38827</v>
      </c>
      <c r="I397" s="47">
        <v>48</v>
      </c>
      <c r="J397" s="48">
        <v>35181</v>
      </c>
      <c r="K397" s="47">
        <v>17</v>
      </c>
      <c r="L397" s="48">
        <v>28304</v>
      </c>
      <c r="M397" s="47"/>
      <c r="N397" s="48"/>
      <c r="O397" s="47"/>
      <c r="P397" s="48"/>
      <c r="Q397" s="57">
        <v>0</v>
      </c>
      <c r="R397" s="48">
        <v>0</v>
      </c>
      <c r="S397" s="49">
        <v>2</v>
      </c>
      <c r="T397" s="48">
        <v>41095</v>
      </c>
      <c r="U397" s="49">
        <v>0</v>
      </c>
      <c r="V397" s="48">
        <v>0</v>
      </c>
      <c r="W397" s="49">
        <v>0</v>
      </c>
      <c r="X397" s="48">
        <v>0</v>
      </c>
      <c r="Y397" s="47"/>
      <c r="Z397" s="48"/>
      <c r="AA397" s="47"/>
      <c r="AB397" s="48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</row>
    <row r="398" spans="1:54" ht="12.75">
      <c r="A398" s="32"/>
      <c r="B398" s="47"/>
      <c r="C398" s="47"/>
      <c r="D398" s="48"/>
      <c r="E398" s="32">
        <f>SUM(E396:E397)</f>
        <v>45</v>
      </c>
      <c r="F398" s="53">
        <f>((E396*F396)+(E397*F397))/E398</f>
        <v>44186.77777777778</v>
      </c>
      <c r="G398" s="32">
        <f>SUM(G396:G397)</f>
        <v>26</v>
      </c>
      <c r="H398" s="53">
        <f>((G396*H396)+(G397*H397))/G398</f>
        <v>38501.769230769234</v>
      </c>
      <c r="I398" s="32">
        <f>SUM(I396:I397)</f>
        <v>96</v>
      </c>
      <c r="J398" s="53">
        <f>((I396*J396)+(I397*J397))/I398</f>
        <v>35045</v>
      </c>
      <c r="K398" s="32">
        <f>SUM(K396:K397)</f>
        <v>39</v>
      </c>
      <c r="L398" s="53">
        <f>((K396*L396)+(K397*L397))/K398</f>
        <v>29193.589743589742</v>
      </c>
      <c r="M398" s="32">
        <f>SUM(M396:M397)</f>
        <v>0</v>
      </c>
      <c r="N398" s="53">
        <v>0</v>
      </c>
      <c r="O398" s="32">
        <f>SUM(O396:O397)</f>
        <v>0</v>
      </c>
      <c r="P398" s="53">
        <v>0</v>
      </c>
      <c r="Q398" s="32">
        <f>SUM(Q396:Q397)</f>
        <v>12</v>
      </c>
      <c r="R398" s="53">
        <f>((Q396*R396)+(Q397*R397))/Q398</f>
        <v>56581</v>
      </c>
      <c r="S398" s="32">
        <f>SUM(S396:S397)</f>
        <v>6</v>
      </c>
      <c r="T398" s="53">
        <f>((S396*T396)+(S397*T397))/S398</f>
        <v>45649.666666666664</v>
      </c>
      <c r="U398" s="32">
        <f>SUM(U396:U397)</f>
        <v>6</v>
      </c>
      <c r="V398" s="53">
        <f>((U396*V396)+(U397*V397))/U398</f>
        <v>45539</v>
      </c>
      <c r="W398" s="32">
        <f>SUM(W396:W397)</f>
        <v>3</v>
      </c>
      <c r="X398" s="53">
        <f>((W396*X396)+(W397*X397))/W398</f>
        <v>40907</v>
      </c>
      <c r="Y398" s="32">
        <f>SUM(Y396:Y397)</f>
        <v>0</v>
      </c>
      <c r="Z398" s="53">
        <v>0</v>
      </c>
      <c r="AA398" s="32">
        <f>SUM(AA396:AA397)</f>
        <v>0</v>
      </c>
      <c r="AB398" s="53">
        <v>0</v>
      </c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</row>
    <row r="399" spans="1:54" ht="12.75">
      <c r="A399" s="32"/>
      <c r="B399" s="47"/>
      <c r="C399" s="47"/>
      <c r="D399" s="48"/>
      <c r="E399" s="47"/>
      <c r="F399" s="48"/>
      <c r="G399" s="47"/>
      <c r="H399" s="48"/>
      <c r="I399" s="47"/>
      <c r="J399" s="48"/>
      <c r="K399" s="47"/>
      <c r="L399" s="48"/>
      <c r="M399" s="47"/>
      <c r="N399" s="48"/>
      <c r="O399" s="47"/>
      <c r="P399" s="48"/>
      <c r="Q399" s="57"/>
      <c r="R399" s="48"/>
      <c r="S399" s="49"/>
      <c r="T399" s="48"/>
      <c r="U399" s="49"/>
      <c r="V399" s="48"/>
      <c r="W399" s="49"/>
      <c r="X399" s="48"/>
      <c r="Y399" s="47"/>
      <c r="Z399" s="48"/>
      <c r="AA399" s="47"/>
      <c r="AB399" s="48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</row>
    <row r="400" spans="1:54" ht="12.75">
      <c r="A400" s="32" t="s">
        <v>642</v>
      </c>
      <c r="B400" s="47" t="s">
        <v>659</v>
      </c>
      <c r="C400" s="112" t="s">
        <v>660</v>
      </c>
      <c r="D400" s="113" t="s">
        <v>84</v>
      </c>
      <c r="E400" s="49"/>
      <c r="F400" s="48"/>
      <c r="G400" s="47"/>
      <c r="H400" s="48"/>
      <c r="I400" s="47"/>
      <c r="J400" s="48"/>
      <c r="K400" s="47"/>
      <c r="L400" s="48"/>
      <c r="M400" s="47"/>
      <c r="N400" s="48"/>
      <c r="O400" s="49">
        <v>21</v>
      </c>
      <c r="P400" s="50">
        <v>29002</v>
      </c>
      <c r="Q400" s="57"/>
      <c r="R400" s="48"/>
      <c r="S400" s="47"/>
      <c r="T400" s="48"/>
      <c r="U400" s="47"/>
      <c r="V400" s="48"/>
      <c r="W400" s="47"/>
      <c r="X400" s="48"/>
      <c r="Y400" s="47"/>
      <c r="Z400" s="48"/>
      <c r="AA400" s="47">
        <v>30</v>
      </c>
      <c r="AB400" s="50">
        <v>31870</v>
      </c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</row>
    <row r="401" spans="1:54" ht="12.75">
      <c r="A401" s="32" t="s">
        <v>642</v>
      </c>
      <c r="B401" s="47" t="s">
        <v>661</v>
      </c>
      <c r="C401" s="112" t="s">
        <v>662</v>
      </c>
      <c r="D401" s="113" t="s">
        <v>84</v>
      </c>
      <c r="E401" s="49"/>
      <c r="F401" s="48"/>
      <c r="G401" s="47"/>
      <c r="H401" s="48"/>
      <c r="I401" s="47"/>
      <c r="J401" s="48"/>
      <c r="K401" s="47"/>
      <c r="L401" s="48"/>
      <c r="M401" s="47"/>
      <c r="N401" s="48"/>
      <c r="O401" s="49">
        <v>97.8</v>
      </c>
      <c r="P401" s="50">
        <v>34212.7</v>
      </c>
      <c r="Q401" s="57"/>
      <c r="R401" s="48"/>
      <c r="S401" s="47"/>
      <c r="T401" s="48"/>
      <c r="U401" s="47"/>
      <c r="V401" s="48"/>
      <c r="W401" s="47"/>
      <c r="X401" s="48"/>
      <c r="Y401" s="47"/>
      <c r="Z401" s="48"/>
      <c r="AA401" s="47">
        <v>0</v>
      </c>
      <c r="AB401" s="50">
        <v>0</v>
      </c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</row>
    <row r="402" spans="1:54" ht="12.75">
      <c r="A402" s="32" t="s">
        <v>642</v>
      </c>
      <c r="B402" s="47" t="s">
        <v>663</v>
      </c>
      <c r="C402" s="112" t="s">
        <v>664</v>
      </c>
      <c r="D402" s="113" t="s">
        <v>84</v>
      </c>
      <c r="E402" s="49"/>
      <c r="F402" s="48"/>
      <c r="G402" s="47"/>
      <c r="H402" s="48"/>
      <c r="I402" s="47"/>
      <c r="J402" s="48"/>
      <c r="K402" s="47"/>
      <c r="L402" s="48"/>
      <c r="M402" s="47"/>
      <c r="N402" s="48"/>
      <c r="O402" s="49">
        <v>58</v>
      </c>
      <c r="P402" s="50">
        <v>31096.9</v>
      </c>
      <c r="Q402" s="57"/>
      <c r="R402" s="48"/>
      <c r="S402" s="47"/>
      <c r="T402" s="48"/>
      <c r="U402" s="47"/>
      <c r="V402" s="48"/>
      <c r="W402" s="47"/>
      <c r="X402" s="48"/>
      <c r="Y402" s="47"/>
      <c r="Z402" s="48"/>
      <c r="AA402" s="47">
        <v>7</v>
      </c>
      <c r="AB402" s="50">
        <v>28258</v>
      </c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</row>
    <row r="403" spans="1:54" ht="12.75">
      <c r="A403" s="32" t="s">
        <v>642</v>
      </c>
      <c r="B403" s="47" t="s">
        <v>665</v>
      </c>
      <c r="C403" s="112" t="s">
        <v>666</v>
      </c>
      <c r="D403" s="113" t="s">
        <v>84</v>
      </c>
      <c r="E403" s="47"/>
      <c r="F403" s="48"/>
      <c r="G403" s="47"/>
      <c r="H403" s="48"/>
      <c r="I403" s="47"/>
      <c r="J403" s="48"/>
      <c r="K403" s="47"/>
      <c r="L403" s="48"/>
      <c r="M403" s="47"/>
      <c r="N403" s="48"/>
      <c r="O403" s="49">
        <v>29.2</v>
      </c>
      <c r="P403" s="50">
        <v>32493.2</v>
      </c>
      <c r="Q403" s="57"/>
      <c r="R403" s="48"/>
      <c r="S403" s="47"/>
      <c r="T403" s="48"/>
      <c r="U403" s="47"/>
      <c r="V403" s="48"/>
      <c r="W403" s="47"/>
      <c r="X403" s="48"/>
      <c r="Y403" s="47"/>
      <c r="Z403" s="48"/>
      <c r="AA403" s="47">
        <v>32</v>
      </c>
      <c r="AB403" s="50">
        <v>34797</v>
      </c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</row>
    <row r="404" spans="1:54" ht="12.75">
      <c r="A404" s="32" t="s">
        <v>642</v>
      </c>
      <c r="B404" s="47" t="s">
        <v>667</v>
      </c>
      <c r="C404" s="112" t="s">
        <v>668</v>
      </c>
      <c r="D404" s="113" t="s">
        <v>84</v>
      </c>
      <c r="E404" s="47"/>
      <c r="F404" s="48"/>
      <c r="G404" s="47"/>
      <c r="H404" s="48"/>
      <c r="I404" s="47"/>
      <c r="J404" s="48"/>
      <c r="K404" s="47"/>
      <c r="L404" s="48"/>
      <c r="M404" s="47"/>
      <c r="N404" s="48"/>
      <c r="O404" s="49">
        <v>309</v>
      </c>
      <c r="P404" s="50">
        <v>36803</v>
      </c>
      <c r="Q404" s="57"/>
      <c r="R404" s="48"/>
      <c r="S404" s="47"/>
      <c r="T404" s="48"/>
      <c r="U404" s="47"/>
      <c r="V404" s="48"/>
      <c r="W404" s="47"/>
      <c r="X404" s="48"/>
      <c r="Y404" s="47"/>
      <c r="Z404" s="48"/>
      <c r="AA404" s="47">
        <v>67</v>
      </c>
      <c r="AB404" s="50">
        <v>39264</v>
      </c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</row>
    <row r="405" spans="1:54" ht="12.75">
      <c r="A405" s="32" t="s">
        <v>642</v>
      </c>
      <c r="B405" s="47" t="s">
        <v>669</v>
      </c>
      <c r="C405" s="112" t="s">
        <v>670</v>
      </c>
      <c r="D405" s="113" t="s">
        <v>84</v>
      </c>
      <c r="E405" s="47"/>
      <c r="F405" s="48"/>
      <c r="G405" s="47"/>
      <c r="H405" s="48"/>
      <c r="I405" s="47"/>
      <c r="J405" s="48"/>
      <c r="K405" s="47"/>
      <c r="L405" s="48"/>
      <c r="M405" s="47"/>
      <c r="N405" s="48"/>
      <c r="O405" s="47">
        <v>70</v>
      </c>
      <c r="P405" s="50">
        <v>31965</v>
      </c>
      <c r="Q405" s="57"/>
      <c r="R405" s="48"/>
      <c r="S405" s="47"/>
      <c r="T405" s="48"/>
      <c r="U405" s="47"/>
      <c r="V405" s="48"/>
      <c r="W405" s="47"/>
      <c r="X405" s="48"/>
      <c r="Y405" s="47"/>
      <c r="Z405" s="48"/>
      <c r="AA405" s="47">
        <v>33</v>
      </c>
      <c r="AB405" s="50">
        <v>37081</v>
      </c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</row>
    <row r="406" spans="1:54" ht="12.75">
      <c r="A406" s="32" t="s">
        <v>642</v>
      </c>
      <c r="B406" s="47" t="s">
        <v>671</v>
      </c>
      <c r="C406" s="112" t="s">
        <v>672</v>
      </c>
      <c r="D406" s="113" t="s">
        <v>84</v>
      </c>
      <c r="E406" s="47"/>
      <c r="F406" s="48"/>
      <c r="G406" s="47"/>
      <c r="H406" s="48"/>
      <c r="I406" s="47"/>
      <c r="J406" s="48"/>
      <c r="K406" s="47"/>
      <c r="L406" s="48"/>
      <c r="M406" s="47"/>
      <c r="N406" s="48"/>
      <c r="O406" s="47">
        <v>80</v>
      </c>
      <c r="P406" s="50">
        <v>36333</v>
      </c>
      <c r="Q406" s="57"/>
      <c r="R406" s="48"/>
      <c r="S406" s="47"/>
      <c r="T406" s="48"/>
      <c r="U406" s="47"/>
      <c r="V406" s="48"/>
      <c r="W406" s="47"/>
      <c r="X406" s="48"/>
      <c r="Y406" s="47"/>
      <c r="Z406" s="48"/>
      <c r="AA406" s="47">
        <v>44</v>
      </c>
      <c r="AB406" s="50">
        <v>43829</v>
      </c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</row>
    <row r="407" spans="1:54" ht="12.75">
      <c r="A407" s="32" t="s">
        <v>642</v>
      </c>
      <c r="B407" s="47" t="s">
        <v>673</v>
      </c>
      <c r="C407" s="112" t="s">
        <v>674</v>
      </c>
      <c r="D407" s="113" t="s">
        <v>84</v>
      </c>
      <c r="E407" s="47"/>
      <c r="F407" s="48"/>
      <c r="G407" s="47"/>
      <c r="H407" s="48"/>
      <c r="I407" s="47"/>
      <c r="J407" s="48"/>
      <c r="K407" s="47"/>
      <c r="L407" s="48"/>
      <c r="M407" s="47"/>
      <c r="N407" s="48"/>
      <c r="O407" s="47">
        <v>114</v>
      </c>
      <c r="P407" s="50">
        <v>40590</v>
      </c>
      <c r="Q407" s="57"/>
      <c r="R407" s="48"/>
      <c r="S407" s="47"/>
      <c r="T407" s="48"/>
      <c r="U407" s="47"/>
      <c r="V407" s="48"/>
      <c r="W407" s="47"/>
      <c r="X407" s="48"/>
      <c r="Y407" s="47"/>
      <c r="Z407" s="48"/>
      <c r="AA407" s="47">
        <v>50</v>
      </c>
      <c r="AB407" s="50">
        <v>44269</v>
      </c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</row>
    <row r="408" spans="1:54" ht="12.75">
      <c r="A408" s="32" t="s">
        <v>642</v>
      </c>
      <c r="B408" s="47" t="s">
        <v>675</v>
      </c>
      <c r="C408" s="112" t="s">
        <v>676</v>
      </c>
      <c r="D408" s="113" t="s">
        <v>84</v>
      </c>
      <c r="E408" s="49"/>
      <c r="F408" s="48"/>
      <c r="G408" s="47"/>
      <c r="H408" s="48"/>
      <c r="I408" s="47"/>
      <c r="J408" s="48"/>
      <c r="K408" s="47"/>
      <c r="L408" s="48"/>
      <c r="M408" s="47"/>
      <c r="N408" s="48"/>
      <c r="O408" s="47">
        <v>65</v>
      </c>
      <c r="P408" s="50">
        <v>35421</v>
      </c>
      <c r="Q408" s="57"/>
      <c r="R408" s="48"/>
      <c r="S408" s="47"/>
      <c r="T408" s="48"/>
      <c r="U408" s="47"/>
      <c r="V408" s="48"/>
      <c r="W408" s="47"/>
      <c r="X408" s="48"/>
      <c r="Y408" s="47"/>
      <c r="Z408" s="48"/>
      <c r="AA408" s="47">
        <v>48</v>
      </c>
      <c r="AB408" s="50">
        <v>35446</v>
      </c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</row>
    <row r="409" spans="1:54" ht="12.75">
      <c r="A409" s="32" t="s">
        <v>642</v>
      </c>
      <c r="B409" s="47" t="s">
        <v>677</v>
      </c>
      <c r="C409" s="112" t="s">
        <v>678</v>
      </c>
      <c r="D409" s="113" t="s">
        <v>84</v>
      </c>
      <c r="E409" s="47"/>
      <c r="F409" s="48"/>
      <c r="G409" s="47"/>
      <c r="H409" s="48"/>
      <c r="I409" s="47"/>
      <c r="J409" s="48"/>
      <c r="K409" s="47"/>
      <c r="L409" s="48"/>
      <c r="M409" s="47"/>
      <c r="N409" s="48"/>
      <c r="O409" s="47">
        <v>92</v>
      </c>
      <c r="P409" s="50">
        <v>37628</v>
      </c>
      <c r="Q409" s="57"/>
      <c r="R409" s="48"/>
      <c r="S409" s="47"/>
      <c r="T409" s="48"/>
      <c r="U409" s="47"/>
      <c r="V409" s="48"/>
      <c r="W409" s="47"/>
      <c r="X409" s="48"/>
      <c r="Y409" s="47"/>
      <c r="Z409" s="48"/>
      <c r="AA409" s="47">
        <v>11</v>
      </c>
      <c r="AB409" s="50">
        <v>42299</v>
      </c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</row>
    <row r="410" spans="1:54" ht="12.75">
      <c r="A410" s="32" t="s">
        <v>642</v>
      </c>
      <c r="B410" s="47" t="s">
        <v>679</v>
      </c>
      <c r="C410" s="112" t="s">
        <v>680</v>
      </c>
      <c r="D410" s="113" t="s">
        <v>84</v>
      </c>
      <c r="E410" s="49"/>
      <c r="F410" s="48"/>
      <c r="G410" s="47"/>
      <c r="H410" s="48"/>
      <c r="I410" s="47"/>
      <c r="J410" s="48"/>
      <c r="K410" s="47"/>
      <c r="L410" s="48"/>
      <c r="M410" s="47"/>
      <c r="N410" s="48"/>
      <c r="O410" s="47">
        <v>224</v>
      </c>
      <c r="P410" s="50">
        <v>38202</v>
      </c>
      <c r="Q410" s="57"/>
      <c r="R410" s="48"/>
      <c r="S410" s="47"/>
      <c r="T410" s="48"/>
      <c r="U410" s="47"/>
      <c r="V410" s="48"/>
      <c r="W410" s="47"/>
      <c r="X410" s="48"/>
      <c r="Y410" s="47"/>
      <c r="Z410" s="48"/>
      <c r="AA410" s="47">
        <v>155</v>
      </c>
      <c r="AB410" s="50">
        <v>37424</v>
      </c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</row>
    <row r="411" spans="1:54" ht="12.75">
      <c r="A411" s="32" t="s">
        <v>642</v>
      </c>
      <c r="B411" s="47" t="s">
        <v>681</v>
      </c>
      <c r="C411" s="112" t="s">
        <v>682</v>
      </c>
      <c r="D411" s="113" t="s">
        <v>84</v>
      </c>
      <c r="E411" s="47"/>
      <c r="F411" s="48"/>
      <c r="G411" s="47"/>
      <c r="H411" s="48"/>
      <c r="I411" s="47"/>
      <c r="J411" s="48"/>
      <c r="K411" s="47"/>
      <c r="L411" s="48"/>
      <c r="M411" s="47"/>
      <c r="N411" s="48"/>
      <c r="O411" s="47">
        <v>99</v>
      </c>
      <c r="P411" s="50">
        <v>38951</v>
      </c>
      <c r="Q411" s="57"/>
      <c r="R411" s="48"/>
      <c r="S411" s="47"/>
      <c r="T411" s="48"/>
      <c r="U411" s="47"/>
      <c r="V411" s="48"/>
      <c r="W411" s="47"/>
      <c r="X411" s="48"/>
      <c r="Y411" s="47"/>
      <c r="Z411" s="48"/>
      <c r="AA411" s="47">
        <v>27</v>
      </c>
      <c r="AB411" s="50">
        <v>40746</v>
      </c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</row>
    <row r="412" spans="1:54" ht="12.75">
      <c r="A412" s="32" t="s">
        <v>642</v>
      </c>
      <c r="B412" s="47" t="s">
        <v>683</v>
      </c>
      <c r="C412" s="112" t="s">
        <v>684</v>
      </c>
      <c r="D412" s="113" t="s">
        <v>84</v>
      </c>
      <c r="E412" s="47"/>
      <c r="F412" s="48"/>
      <c r="G412" s="47"/>
      <c r="H412" s="48"/>
      <c r="I412" s="47"/>
      <c r="J412" s="48"/>
      <c r="K412" s="47"/>
      <c r="L412" s="48"/>
      <c r="M412" s="47"/>
      <c r="N412" s="48"/>
      <c r="O412" s="47">
        <v>141</v>
      </c>
      <c r="P412" s="50">
        <v>38029</v>
      </c>
      <c r="Q412" s="57"/>
      <c r="R412" s="48"/>
      <c r="S412" s="47"/>
      <c r="T412" s="48"/>
      <c r="U412" s="47"/>
      <c r="V412" s="48"/>
      <c r="W412" s="47"/>
      <c r="X412" s="48"/>
      <c r="Y412" s="47"/>
      <c r="Z412" s="48"/>
      <c r="AA412" s="47">
        <v>24</v>
      </c>
      <c r="AB412" s="50">
        <v>40695</v>
      </c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</row>
    <row r="413" spans="1:54" ht="12.75">
      <c r="A413" s="32" t="s">
        <v>642</v>
      </c>
      <c r="B413" s="47" t="s">
        <v>685</v>
      </c>
      <c r="C413" s="112" t="s">
        <v>686</v>
      </c>
      <c r="D413" s="113" t="s">
        <v>84</v>
      </c>
      <c r="E413" s="47"/>
      <c r="F413" s="48"/>
      <c r="G413" s="47"/>
      <c r="H413" s="48"/>
      <c r="I413" s="47"/>
      <c r="J413" s="48"/>
      <c r="K413" s="47"/>
      <c r="L413" s="48"/>
      <c r="M413" s="47"/>
      <c r="N413" s="48"/>
      <c r="O413" s="47">
        <v>107</v>
      </c>
      <c r="P413" s="50">
        <v>33713</v>
      </c>
      <c r="Q413" s="57"/>
      <c r="R413" s="48"/>
      <c r="S413" s="47"/>
      <c r="T413" s="48"/>
      <c r="U413" s="47"/>
      <c r="V413" s="48"/>
      <c r="W413" s="47"/>
      <c r="X413" s="48"/>
      <c r="Y413" s="47"/>
      <c r="Z413" s="48"/>
      <c r="AA413" s="47">
        <v>21</v>
      </c>
      <c r="AB413" s="50">
        <v>36786</v>
      </c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</row>
    <row r="414" spans="1:54" ht="12.75">
      <c r="A414" s="32" t="s">
        <v>642</v>
      </c>
      <c r="B414" s="47" t="s">
        <v>687</v>
      </c>
      <c r="C414" s="112" t="s">
        <v>688</v>
      </c>
      <c r="D414" s="113" t="s">
        <v>84</v>
      </c>
      <c r="E414" s="47"/>
      <c r="F414" s="48"/>
      <c r="G414" s="47"/>
      <c r="H414" s="48"/>
      <c r="I414" s="47"/>
      <c r="J414" s="48"/>
      <c r="K414" s="47"/>
      <c r="L414" s="48"/>
      <c r="M414" s="47"/>
      <c r="N414" s="48"/>
      <c r="O414" s="47">
        <v>44</v>
      </c>
      <c r="P414" s="50">
        <v>37163</v>
      </c>
      <c r="Q414" s="57"/>
      <c r="R414" s="48"/>
      <c r="S414" s="47"/>
      <c r="T414" s="48"/>
      <c r="U414" s="47"/>
      <c r="V414" s="48"/>
      <c r="W414" s="47"/>
      <c r="X414" s="48"/>
      <c r="Y414" s="47"/>
      <c r="Z414" s="48"/>
      <c r="AA414" s="47">
        <v>10</v>
      </c>
      <c r="AB414" s="50">
        <v>37863</v>
      </c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</row>
    <row r="415" spans="1:54" ht="12.75">
      <c r="A415" s="32"/>
      <c r="B415" s="47"/>
      <c r="C415" s="47"/>
      <c r="D415" s="48"/>
      <c r="E415" s="47"/>
      <c r="F415" s="48"/>
      <c r="G415" s="47"/>
      <c r="H415" s="48"/>
      <c r="I415" s="47"/>
      <c r="J415" s="48"/>
      <c r="K415" s="47"/>
      <c r="L415" s="48"/>
      <c r="M415" s="47"/>
      <c r="N415" s="48"/>
      <c r="O415" s="32">
        <f>SUM(O400:O414)</f>
        <v>1551</v>
      </c>
      <c r="P415" s="53">
        <f>((O400*P400)+(O401*P401)+(O402*P402)+(O403*P403)+(O404*P404)+(O405*P405)+(O406*P406)+(O407*P407)+(O408*P408)+(O409*P409)+(O410*P410)+(O411*P411)+(O412*P412)+(O413*P413)+(O414*P414))/O415</f>
        <v>36513.94758220503</v>
      </c>
      <c r="Q415" s="32"/>
      <c r="R415" s="48"/>
      <c r="S415" s="47"/>
      <c r="T415" s="48"/>
      <c r="U415" s="47"/>
      <c r="V415" s="48"/>
      <c r="W415" s="47"/>
      <c r="X415" s="48"/>
      <c r="Y415" s="47"/>
      <c r="Z415" s="48"/>
      <c r="AA415" s="32">
        <f>SUM(AA400:AA414)</f>
        <v>559</v>
      </c>
      <c r="AB415" s="53">
        <f>((AA400*AB400)+(AA401*AB401)+(AA402*AB402)+(AA403*AB403)+(AA404*AB404)+(AA405*AB405)+(AA406*AB406)+(AA407*AB407)+(AA408*AB408)+(AA409*AB409)+(AA410*AB410)+(AA411*AB411)+(AA412*AB412)+(AA413*AB413)+(AA414*AB414))/AA415</f>
        <v>38388.322003577814</v>
      </c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</row>
    <row r="416" spans="1:54" ht="12.75">
      <c r="A416" s="32"/>
      <c r="B416" s="47"/>
      <c r="C416" s="47"/>
      <c r="D416" s="48"/>
      <c r="E416" s="47"/>
      <c r="F416" s="48"/>
      <c r="G416" s="47"/>
      <c r="H416" s="48"/>
      <c r="I416" s="47"/>
      <c r="J416" s="48"/>
      <c r="K416" s="47"/>
      <c r="L416" s="48"/>
      <c r="M416" s="47"/>
      <c r="N416" s="48"/>
      <c r="O416" s="47"/>
      <c r="P416" s="53"/>
      <c r="Q416" s="57"/>
      <c r="R416" s="48"/>
      <c r="S416" s="47"/>
      <c r="T416" s="48"/>
      <c r="U416" s="47"/>
      <c r="V416" s="48"/>
      <c r="W416" s="47"/>
      <c r="X416" s="48"/>
      <c r="Y416" s="47"/>
      <c r="Z416" s="48"/>
      <c r="AA416" s="47"/>
      <c r="AB416" s="50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</row>
    <row r="417" spans="1:54" ht="12.75">
      <c r="A417" s="32" t="s">
        <v>691</v>
      </c>
      <c r="B417" s="47" t="s">
        <v>692</v>
      </c>
      <c r="C417" s="112" t="s">
        <v>693</v>
      </c>
      <c r="D417" s="113" t="s">
        <v>45</v>
      </c>
      <c r="E417" s="49">
        <v>305</v>
      </c>
      <c r="F417" s="50">
        <v>72096</v>
      </c>
      <c r="G417" s="49">
        <v>263</v>
      </c>
      <c r="H417" s="50">
        <v>50779</v>
      </c>
      <c r="I417" s="49">
        <v>160</v>
      </c>
      <c r="J417" s="50">
        <v>45310</v>
      </c>
      <c r="K417" s="49">
        <v>11</v>
      </c>
      <c r="L417" s="50">
        <v>34114</v>
      </c>
      <c r="M417" s="49">
        <v>157</v>
      </c>
      <c r="N417" s="50">
        <v>30277</v>
      </c>
      <c r="O417" s="49"/>
      <c r="P417" s="50"/>
      <c r="Q417" s="57">
        <v>170</v>
      </c>
      <c r="R417" s="50">
        <v>84711</v>
      </c>
      <c r="S417" s="49">
        <v>72</v>
      </c>
      <c r="T417" s="50">
        <v>64393</v>
      </c>
      <c r="U417" s="49">
        <v>41</v>
      </c>
      <c r="V417" s="50">
        <v>55070</v>
      </c>
      <c r="W417" s="49">
        <v>2</v>
      </c>
      <c r="X417" s="50">
        <v>43824</v>
      </c>
      <c r="Y417" s="49">
        <v>29</v>
      </c>
      <c r="Z417" s="50">
        <v>49184</v>
      </c>
      <c r="AA417" s="47"/>
      <c r="AB417" s="50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</row>
    <row r="418" spans="1:54" ht="12.75">
      <c r="A418" s="32" t="s">
        <v>691</v>
      </c>
      <c r="B418" s="47" t="s">
        <v>694</v>
      </c>
      <c r="C418" s="112" t="s">
        <v>695</v>
      </c>
      <c r="D418" s="113" t="s">
        <v>45</v>
      </c>
      <c r="E418" s="47">
        <v>477</v>
      </c>
      <c r="F418" s="50">
        <v>73057</v>
      </c>
      <c r="G418" s="49">
        <v>217</v>
      </c>
      <c r="H418" s="50">
        <v>52241</v>
      </c>
      <c r="I418" s="49">
        <v>142</v>
      </c>
      <c r="J418" s="50">
        <v>44958</v>
      </c>
      <c r="K418" s="49">
        <v>8</v>
      </c>
      <c r="L418" s="50">
        <v>39916</v>
      </c>
      <c r="M418" s="49">
        <v>73</v>
      </c>
      <c r="N418" s="50">
        <v>36120</v>
      </c>
      <c r="O418" s="49"/>
      <c r="P418" s="50"/>
      <c r="Q418" s="57">
        <v>117</v>
      </c>
      <c r="R418" s="50">
        <v>106890</v>
      </c>
      <c r="S418" s="49">
        <v>90</v>
      </c>
      <c r="T418" s="50">
        <v>71706</v>
      </c>
      <c r="U418" s="49">
        <v>80</v>
      </c>
      <c r="V418" s="50">
        <v>57584</v>
      </c>
      <c r="W418" s="49">
        <v>4</v>
      </c>
      <c r="X418" s="50">
        <v>48509</v>
      </c>
      <c r="Y418" s="49">
        <v>53</v>
      </c>
      <c r="Z418" s="50">
        <v>59826</v>
      </c>
      <c r="AA418" s="47"/>
      <c r="AB418" s="50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</row>
    <row r="419" spans="1:54" ht="12.75">
      <c r="A419" s="32"/>
      <c r="B419" s="47"/>
      <c r="C419" s="47"/>
      <c r="D419" s="48"/>
      <c r="E419" s="32">
        <f>SUM(E417:E418)</f>
        <v>782</v>
      </c>
      <c r="F419" s="53">
        <f>((E417*F417)+(E418*F418))/E419</f>
        <v>72682.18542199489</v>
      </c>
      <c r="G419" s="32">
        <f>SUM(G417:G418)</f>
        <v>480</v>
      </c>
      <c r="H419" s="53">
        <f>((G417*H417)+(G418*H418))/G419</f>
        <v>51439.94583333333</v>
      </c>
      <c r="I419" s="32">
        <f>SUM(I417:I418)</f>
        <v>302</v>
      </c>
      <c r="J419" s="53">
        <f>((I417*J417)+(I418*J418))/I419</f>
        <v>45144.49006622517</v>
      </c>
      <c r="K419" s="32">
        <f>SUM(K417:K418)</f>
        <v>19</v>
      </c>
      <c r="L419" s="53">
        <f>((K417*L417)+(K418*L418))/K419</f>
        <v>36556.94736842105</v>
      </c>
      <c r="M419" s="32">
        <f>SUM(M417:M418)</f>
        <v>230</v>
      </c>
      <c r="N419" s="53">
        <f>((M417*N417)+(M418*N418))/M419</f>
        <v>32131.517391304347</v>
      </c>
      <c r="O419" s="32">
        <f>SUM(O417:O418)</f>
        <v>0</v>
      </c>
      <c r="P419" s="53">
        <v>0</v>
      </c>
      <c r="Q419" s="32">
        <f>SUM(Q417:Q418)</f>
        <v>287</v>
      </c>
      <c r="R419" s="53">
        <f>((Q417*R417)+(Q418*R418))/Q419</f>
        <v>93752.61324041811</v>
      </c>
      <c r="S419" s="32">
        <f>SUM(S417:S418)</f>
        <v>162</v>
      </c>
      <c r="T419" s="53">
        <f>((S417*T417)+(S418*T418))/S419</f>
        <v>68455.77777777778</v>
      </c>
      <c r="U419" s="32">
        <f>SUM(U417:U418)</f>
        <v>121</v>
      </c>
      <c r="V419" s="53">
        <f>((U417*V417)+(U418*V418))/U419</f>
        <v>56732.14876033058</v>
      </c>
      <c r="W419" s="32">
        <f>SUM(W417:W418)</f>
        <v>6</v>
      </c>
      <c r="X419" s="53">
        <f>((W417*X417)+(W418*X418))/W419</f>
        <v>46947.333333333336</v>
      </c>
      <c r="Y419" s="32">
        <f>SUM(Y417:Y418)</f>
        <v>82</v>
      </c>
      <c r="Z419" s="53">
        <f>((Y417*Z417)+(Y418*Z418))/Y419</f>
        <v>56062.365853658535</v>
      </c>
      <c r="AA419" s="32">
        <f>SUM(AA417:AA418)</f>
        <v>0</v>
      </c>
      <c r="AB419" s="53">
        <v>0</v>
      </c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</row>
    <row r="420" spans="1:54" ht="12.75">
      <c r="A420" s="32"/>
      <c r="B420" s="47"/>
      <c r="C420" s="47"/>
      <c r="D420" s="48"/>
      <c r="E420" s="47"/>
      <c r="F420" s="50"/>
      <c r="G420" s="49"/>
      <c r="H420" s="50"/>
      <c r="I420" s="49"/>
      <c r="J420" s="50"/>
      <c r="K420" s="49"/>
      <c r="L420" s="50"/>
      <c r="M420" s="49"/>
      <c r="N420" s="50"/>
      <c r="O420" s="49"/>
      <c r="P420" s="50"/>
      <c r="Q420" s="57"/>
      <c r="R420" s="50"/>
      <c r="S420" s="49"/>
      <c r="T420" s="50"/>
      <c r="U420" s="49"/>
      <c r="V420" s="50"/>
      <c r="W420" s="49"/>
      <c r="X420" s="50"/>
      <c r="Y420" s="49"/>
      <c r="Z420" s="50"/>
      <c r="AA420" s="47"/>
      <c r="AB420" s="50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</row>
    <row r="421" spans="1:54" ht="12.75">
      <c r="A421" s="32" t="s">
        <v>691</v>
      </c>
      <c r="B421" s="47" t="s">
        <v>696</v>
      </c>
      <c r="C421" s="112" t="s">
        <v>697</v>
      </c>
      <c r="D421" s="113" t="s">
        <v>51</v>
      </c>
      <c r="E421" s="32">
        <v>128</v>
      </c>
      <c r="F421" s="53">
        <v>65701</v>
      </c>
      <c r="G421" s="55">
        <v>170</v>
      </c>
      <c r="H421" s="53">
        <v>46603</v>
      </c>
      <c r="I421" s="55">
        <v>123</v>
      </c>
      <c r="J421" s="53">
        <v>39460</v>
      </c>
      <c r="K421" s="55">
        <v>9</v>
      </c>
      <c r="L421" s="53">
        <v>31153</v>
      </c>
      <c r="M421" s="55">
        <v>94</v>
      </c>
      <c r="N421" s="53">
        <v>29535</v>
      </c>
      <c r="O421" s="55"/>
      <c r="P421" s="53"/>
      <c r="Q421" s="57">
        <v>9</v>
      </c>
      <c r="R421" s="53">
        <v>78115</v>
      </c>
      <c r="S421" s="55">
        <v>3</v>
      </c>
      <c r="T421" s="53">
        <v>55736</v>
      </c>
      <c r="U421" s="55">
        <v>5</v>
      </c>
      <c r="V421" s="53">
        <v>45354</v>
      </c>
      <c r="W421" s="55"/>
      <c r="X421" s="53"/>
      <c r="Y421" s="55">
        <v>7</v>
      </c>
      <c r="Z421" s="53">
        <v>38418</v>
      </c>
      <c r="AA421" s="32"/>
      <c r="AB421" s="53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</row>
    <row r="422" spans="1:54" ht="12.75">
      <c r="A422" s="32"/>
      <c r="B422" s="47"/>
      <c r="C422" s="47"/>
      <c r="D422" s="48"/>
      <c r="E422" s="47"/>
      <c r="F422" s="50"/>
      <c r="G422" s="49"/>
      <c r="H422" s="50"/>
      <c r="I422" s="49"/>
      <c r="J422" s="50"/>
      <c r="K422" s="49"/>
      <c r="L422" s="50"/>
      <c r="M422" s="49"/>
      <c r="N422" s="50"/>
      <c r="O422" s="49"/>
      <c r="P422" s="50"/>
      <c r="Q422" s="57"/>
      <c r="R422" s="50"/>
      <c r="S422" s="49"/>
      <c r="T422" s="50"/>
      <c r="U422" s="49"/>
      <c r="V422" s="50"/>
      <c r="W422" s="49"/>
      <c r="X422" s="50"/>
      <c r="Y422" s="49"/>
      <c r="Z422" s="50"/>
      <c r="AA422" s="47"/>
      <c r="AB422" s="50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</row>
    <row r="423" spans="1:54" ht="12.75">
      <c r="A423" s="32" t="s">
        <v>691</v>
      </c>
      <c r="B423" s="47" t="s">
        <v>698</v>
      </c>
      <c r="C423" s="112" t="s">
        <v>699</v>
      </c>
      <c r="D423" s="113" t="s">
        <v>54</v>
      </c>
      <c r="E423" s="47">
        <v>237</v>
      </c>
      <c r="F423" s="50">
        <v>53340</v>
      </c>
      <c r="G423" s="49">
        <v>117</v>
      </c>
      <c r="H423" s="50">
        <v>44523</v>
      </c>
      <c r="I423" s="49">
        <v>138</v>
      </c>
      <c r="J423" s="50">
        <v>38233</v>
      </c>
      <c r="K423" s="49">
        <v>7</v>
      </c>
      <c r="L423" s="50">
        <v>30772</v>
      </c>
      <c r="M423" s="49">
        <v>53</v>
      </c>
      <c r="N423" s="50">
        <v>31329</v>
      </c>
      <c r="O423" s="49"/>
      <c r="P423" s="50"/>
      <c r="Q423" s="57">
        <v>12</v>
      </c>
      <c r="R423" s="50">
        <v>60200</v>
      </c>
      <c r="S423" s="49">
        <v>5</v>
      </c>
      <c r="T423" s="50">
        <v>58383</v>
      </c>
      <c r="U423" s="49">
        <v>1</v>
      </c>
      <c r="V423" s="50">
        <v>40936</v>
      </c>
      <c r="W423" s="49"/>
      <c r="X423" s="50"/>
      <c r="Y423" s="49">
        <v>2</v>
      </c>
      <c r="Z423" s="50">
        <v>37920</v>
      </c>
      <c r="AA423" s="47"/>
      <c r="AB423" s="50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</row>
    <row r="424" spans="1:54" ht="12.75">
      <c r="A424" s="32" t="s">
        <v>691</v>
      </c>
      <c r="B424" s="47" t="s">
        <v>700</v>
      </c>
      <c r="C424" s="112" t="s">
        <v>701</v>
      </c>
      <c r="D424" s="113" t="s">
        <v>54</v>
      </c>
      <c r="E424" s="47">
        <v>164</v>
      </c>
      <c r="F424" s="50">
        <v>59235</v>
      </c>
      <c r="G424" s="49">
        <v>203</v>
      </c>
      <c r="H424" s="50">
        <v>45017</v>
      </c>
      <c r="I424" s="49">
        <v>218</v>
      </c>
      <c r="J424" s="50">
        <v>40705</v>
      </c>
      <c r="K424" s="49">
        <v>9</v>
      </c>
      <c r="L424" s="50">
        <v>33557</v>
      </c>
      <c r="M424" s="49">
        <v>103</v>
      </c>
      <c r="N424" s="50">
        <v>32124</v>
      </c>
      <c r="O424" s="49"/>
      <c r="P424" s="50"/>
      <c r="Q424" s="57">
        <v>24</v>
      </c>
      <c r="R424" s="50">
        <v>68053</v>
      </c>
      <c r="S424" s="49">
        <v>24</v>
      </c>
      <c r="T424" s="50">
        <v>54053</v>
      </c>
      <c r="U424" s="49">
        <v>24</v>
      </c>
      <c r="V424" s="50">
        <v>47452</v>
      </c>
      <c r="W424" s="49">
        <v>1</v>
      </c>
      <c r="X424" s="50">
        <v>41500</v>
      </c>
      <c r="Y424" s="49">
        <v>34</v>
      </c>
      <c r="Z424" s="50">
        <v>43289</v>
      </c>
      <c r="AA424" s="47"/>
      <c r="AB424" s="50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</row>
    <row r="425" spans="1:54" ht="12.75">
      <c r="A425" s="32" t="s">
        <v>691</v>
      </c>
      <c r="B425" s="47" t="s">
        <v>702</v>
      </c>
      <c r="C425" s="112" t="s">
        <v>703</v>
      </c>
      <c r="D425" s="113" t="s">
        <v>54</v>
      </c>
      <c r="E425" s="47">
        <v>47</v>
      </c>
      <c r="F425" s="50">
        <v>56864</v>
      </c>
      <c r="G425" s="49">
        <v>98</v>
      </c>
      <c r="H425" s="50">
        <v>48476</v>
      </c>
      <c r="I425" s="49">
        <v>114</v>
      </c>
      <c r="J425" s="50">
        <v>43588</v>
      </c>
      <c r="K425" s="49">
        <v>18</v>
      </c>
      <c r="L425" s="50">
        <v>37196</v>
      </c>
      <c r="M425" s="49">
        <v>46</v>
      </c>
      <c r="N425" s="50">
        <v>39244</v>
      </c>
      <c r="O425" s="49"/>
      <c r="P425" s="50"/>
      <c r="Q425" s="57">
        <v>26</v>
      </c>
      <c r="R425" s="50">
        <v>70309</v>
      </c>
      <c r="S425" s="49">
        <v>27</v>
      </c>
      <c r="T425" s="50">
        <v>63981</v>
      </c>
      <c r="U425" s="49">
        <v>10</v>
      </c>
      <c r="V425" s="50">
        <v>53927</v>
      </c>
      <c r="W425" s="49">
        <v>1</v>
      </c>
      <c r="X425" s="50">
        <v>56250</v>
      </c>
      <c r="Y425" s="49">
        <v>11</v>
      </c>
      <c r="Z425" s="50">
        <v>46853</v>
      </c>
      <c r="AA425" s="47"/>
      <c r="AB425" s="50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</row>
    <row r="426" spans="1:54" ht="12.75">
      <c r="A426" s="32" t="s">
        <v>691</v>
      </c>
      <c r="B426" s="47" t="s">
        <v>704</v>
      </c>
      <c r="C426" s="112" t="s">
        <v>705</v>
      </c>
      <c r="D426" s="113" t="s">
        <v>54</v>
      </c>
      <c r="E426" s="47">
        <v>55</v>
      </c>
      <c r="F426" s="50">
        <v>60626</v>
      </c>
      <c r="G426" s="49">
        <v>75</v>
      </c>
      <c r="H426" s="50">
        <v>48039</v>
      </c>
      <c r="I426" s="49">
        <v>78</v>
      </c>
      <c r="J426" s="50">
        <v>40647</v>
      </c>
      <c r="K426" s="49">
        <v>5</v>
      </c>
      <c r="L426" s="50">
        <v>40629</v>
      </c>
      <c r="M426" s="49">
        <v>34</v>
      </c>
      <c r="N426" s="50">
        <v>34769</v>
      </c>
      <c r="O426" s="49"/>
      <c r="P426" s="50"/>
      <c r="Q426" s="57">
        <v>8</v>
      </c>
      <c r="R426" s="50">
        <v>72406</v>
      </c>
      <c r="S426" s="49">
        <v>6</v>
      </c>
      <c r="T426" s="50">
        <v>61680</v>
      </c>
      <c r="U426" s="49">
        <v>2</v>
      </c>
      <c r="V426" s="50">
        <v>66060</v>
      </c>
      <c r="W426" s="49">
        <v>1</v>
      </c>
      <c r="X426" s="50">
        <v>32524</v>
      </c>
      <c r="Y426" s="49">
        <v>5</v>
      </c>
      <c r="Z426" s="50">
        <v>35899</v>
      </c>
      <c r="AA426" s="47"/>
      <c r="AB426" s="50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</row>
    <row r="427" spans="1:54" ht="12.75">
      <c r="A427" s="32" t="s">
        <v>691</v>
      </c>
      <c r="B427" s="47" t="s">
        <v>706</v>
      </c>
      <c r="C427" s="112" t="s">
        <v>707</v>
      </c>
      <c r="D427" s="113" t="s">
        <v>54</v>
      </c>
      <c r="E427" s="47">
        <v>139</v>
      </c>
      <c r="F427" s="50">
        <v>60839</v>
      </c>
      <c r="G427" s="49">
        <v>187</v>
      </c>
      <c r="H427" s="50">
        <v>46971</v>
      </c>
      <c r="I427" s="49">
        <v>159</v>
      </c>
      <c r="J427" s="50">
        <v>41146</v>
      </c>
      <c r="K427" s="47"/>
      <c r="L427" s="50"/>
      <c r="M427" s="49">
        <v>74</v>
      </c>
      <c r="N427" s="50">
        <v>32293</v>
      </c>
      <c r="O427" s="49"/>
      <c r="P427" s="50"/>
      <c r="Q427" s="57">
        <v>32</v>
      </c>
      <c r="R427" s="50">
        <v>80890</v>
      </c>
      <c r="S427" s="49">
        <v>11</v>
      </c>
      <c r="T427" s="50">
        <v>67222</v>
      </c>
      <c r="U427" s="49">
        <v>2</v>
      </c>
      <c r="V427" s="50">
        <v>53335</v>
      </c>
      <c r="W427" s="49"/>
      <c r="X427" s="50"/>
      <c r="Y427" s="49">
        <v>21</v>
      </c>
      <c r="Z427" s="50">
        <v>35205</v>
      </c>
      <c r="AA427" s="47"/>
      <c r="AB427" s="50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</row>
    <row r="428" spans="1:54" ht="12.75">
      <c r="A428" s="32" t="s">
        <v>691</v>
      </c>
      <c r="B428" s="47" t="s">
        <v>708</v>
      </c>
      <c r="C428" s="112" t="s">
        <v>709</v>
      </c>
      <c r="D428" s="113" t="s">
        <v>54</v>
      </c>
      <c r="E428" s="47">
        <v>72</v>
      </c>
      <c r="F428" s="50">
        <v>55082</v>
      </c>
      <c r="G428" s="49">
        <v>111</v>
      </c>
      <c r="H428" s="50">
        <v>46447</v>
      </c>
      <c r="I428" s="49">
        <v>91</v>
      </c>
      <c r="J428" s="50">
        <v>37798</v>
      </c>
      <c r="K428" s="47"/>
      <c r="L428" s="50"/>
      <c r="M428" s="49">
        <v>30</v>
      </c>
      <c r="N428" s="50">
        <v>38078</v>
      </c>
      <c r="O428" s="49"/>
      <c r="P428" s="50"/>
      <c r="Q428" s="57">
        <v>5</v>
      </c>
      <c r="R428" s="50">
        <v>69831</v>
      </c>
      <c r="S428" s="49">
        <v>2</v>
      </c>
      <c r="T428" s="50">
        <v>62888</v>
      </c>
      <c r="U428" s="49">
        <v>1</v>
      </c>
      <c r="V428" s="50">
        <v>61955</v>
      </c>
      <c r="W428" s="49"/>
      <c r="X428" s="50"/>
      <c r="Y428" s="49">
        <v>13</v>
      </c>
      <c r="Z428" s="50">
        <v>38419</v>
      </c>
      <c r="AA428" s="47"/>
      <c r="AB428" s="50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</row>
    <row r="429" spans="1:54" ht="12.75">
      <c r="A429" s="32"/>
      <c r="B429" s="47"/>
      <c r="C429" s="47"/>
      <c r="D429" s="48"/>
      <c r="E429" s="32">
        <f>SUM(E423:E428)</f>
        <v>714</v>
      </c>
      <c r="F429" s="34">
        <f>((E423*F423)+(E424*F424)+(E425*F425)+(E426*F426)+(E427*F427)+(E428*F428))/E429</f>
        <v>57122.80532212885</v>
      </c>
      <c r="G429" s="32">
        <f>SUM(G423:G428)</f>
        <v>791</v>
      </c>
      <c r="H429" s="34">
        <f>((G423*H423)+(G424*H424)+(G425*H425)+(G426*H426)+(G427*H427)+(G428*H428))/G429</f>
        <v>46321.62958280657</v>
      </c>
      <c r="I429" s="32">
        <f>SUM(I423:I428)</f>
        <v>798</v>
      </c>
      <c r="J429" s="34">
        <f>((I423*J423)+(I424*J424)+(I425*J425)+(I426*J426)+(I427*J427)+(I428*J428))/I429</f>
        <v>40440.06766917293</v>
      </c>
      <c r="K429" s="32">
        <f>SUM(K423:K428)</f>
        <v>39</v>
      </c>
      <c r="L429" s="34">
        <f>((K423*L423)+(K424*L424)+(K425*L425)+(K426*L426)+(K427*L427)+(K428*L428))/K429</f>
        <v>35643.333333333336</v>
      </c>
      <c r="M429" s="32">
        <f>SUM(M423:M428)</f>
        <v>340</v>
      </c>
      <c r="N429" s="34">
        <f>((M423*N423)+(M424*N424)+(M425*N425)+(M426*N426)+(M427*N427)+(M428*N428))/M429</f>
        <v>33790.00294117647</v>
      </c>
      <c r="O429" s="32">
        <f>SUM(O423:O428)</f>
        <v>0</v>
      </c>
      <c r="P429" s="34">
        <v>0</v>
      </c>
      <c r="Q429" s="32">
        <f>SUM(Q423:Q428)</f>
        <v>107</v>
      </c>
      <c r="R429" s="34">
        <f>((Q423*R423)+(Q424*R424)+(Q425*R425)+(Q426*R426)+(Q427*R427)+(Q428*R428))/Q429</f>
        <v>71968.1214953271</v>
      </c>
      <c r="S429" s="32">
        <f>SUM(S423:S428)</f>
        <v>75</v>
      </c>
      <c r="T429" s="34">
        <f>((S423*T423)+(S424*T424)+(S425*T425)+(S426*T426)+(S427*T427)+(S428*T428))/S429</f>
        <v>60692.96</v>
      </c>
      <c r="U429" s="32">
        <f>SUM(U423:U428)</f>
        <v>40</v>
      </c>
      <c r="V429" s="34">
        <f>((U423*V423)+(U424*V424)+(U425*V425)+(U426*V426)+(U427*V427)+(U428*V428))/U429</f>
        <v>50494.975</v>
      </c>
      <c r="W429" s="32">
        <f>SUM(W423:W428)</f>
        <v>3</v>
      </c>
      <c r="X429" s="34">
        <f>((W423*X423)+(W424*X424)+(W425*X425)+(W426*X426)+(W427*X427)+(W428*X428))/W429</f>
        <v>43424.666666666664</v>
      </c>
      <c r="Y429" s="32">
        <f>SUM(Y423:Y428)</f>
        <v>86</v>
      </c>
      <c r="Z429" s="34">
        <f>((Y423*Z423)+(Y424*Z424)+(Y425*Z425)+(Y426*Z426)+(Y427*Z427)+(Y428*Z428))/Y429</f>
        <v>40480.186046511626</v>
      </c>
      <c r="AA429" s="32">
        <f>SUM(AA423:AA428)</f>
        <v>0</v>
      </c>
      <c r="AB429" s="34">
        <v>0</v>
      </c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</row>
    <row r="430" spans="1:54" ht="12.75">
      <c r="A430" s="32"/>
      <c r="B430" s="47"/>
      <c r="C430" s="47"/>
      <c r="D430" s="48"/>
      <c r="E430" s="47"/>
      <c r="F430" s="50"/>
      <c r="G430" s="49"/>
      <c r="H430" s="50"/>
      <c r="I430" s="49"/>
      <c r="J430" s="50"/>
      <c r="K430" s="47"/>
      <c r="L430" s="50"/>
      <c r="M430" s="49"/>
      <c r="N430" s="50"/>
      <c r="O430" s="49"/>
      <c r="P430" s="50"/>
      <c r="Q430" s="57"/>
      <c r="R430" s="50"/>
      <c r="S430" s="49"/>
      <c r="T430" s="50"/>
      <c r="U430" s="49"/>
      <c r="V430" s="50"/>
      <c r="W430" s="49"/>
      <c r="X430" s="50"/>
      <c r="Y430" s="49"/>
      <c r="Z430" s="50"/>
      <c r="AA430" s="47"/>
      <c r="AB430" s="50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</row>
    <row r="431" spans="1:54" ht="12.75">
      <c r="A431" s="32" t="s">
        <v>691</v>
      </c>
      <c r="B431" s="47" t="s">
        <v>710</v>
      </c>
      <c r="C431" s="112" t="s">
        <v>711</v>
      </c>
      <c r="D431" s="113" t="s">
        <v>63</v>
      </c>
      <c r="E431" s="32">
        <v>90</v>
      </c>
      <c r="F431" s="53">
        <v>57547</v>
      </c>
      <c r="G431" s="55">
        <v>108</v>
      </c>
      <c r="H431" s="53">
        <v>44901</v>
      </c>
      <c r="I431" s="55">
        <v>112</v>
      </c>
      <c r="J431" s="53">
        <v>38554</v>
      </c>
      <c r="K431" s="55">
        <v>2</v>
      </c>
      <c r="L431" s="53">
        <v>34314</v>
      </c>
      <c r="M431" s="55">
        <v>22</v>
      </c>
      <c r="N431" s="53">
        <v>31448</v>
      </c>
      <c r="O431" s="55"/>
      <c r="P431" s="53"/>
      <c r="Q431" s="57">
        <v>16</v>
      </c>
      <c r="R431" s="53">
        <v>66733</v>
      </c>
      <c r="S431" s="55">
        <v>10</v>
      </c>
      <c r="T431" s="53">
        <v>52843</v>
      </c>
      <c r="U431" s="55">
        <v>1</v>
      </c>
      <c r="V431" s="53">
        <v>48428</v>
      </c>
      <c r="W431" s="55"/>
      <c r="X431" s="53"/>
      <c r="Y431" s="55">
        <v>2</v>
      </c>
      <c r="Z431" s="53">
        <v>31095</v>
      </c>
      <c r="AA431" s="32"/>
      <c r="AB431" s="53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</row>
    <row r="432" spans="1:54" ht="12.75">
      <c r="A432" s="32"/>
      <c r="B432" s="47"/>
      <c r="C432" s="47"/>
      <c r="D432" s="48"/>
      <c r="E432" s="47"/>
      <c r="F432" s="50"/>
      <c r="G432" s="49"/>
      <c r="H432" s="50"/>
      <c r="I432" s="49"/>
      <c r="J432" s="50"/>
      <c r="K432" s="49"/>
      <c r="L432" s="50"/>
      <c r="M432" s="49"/>
      <c r="N432" s="50"/>
      <c r="O432" s="49"/>
      <c r="P432" s="50"/>
      <c r="Q432" s="57"/>
      <c r="R432" s="50"/>
      <c r="S432" s="49"/>
      <c r="T432" s="50"/>
      <c r="U432" s="49"/>
      <c r="V432" s="50"/>
      <c r="W432" s="49"/>
      <c r="X432" s="50"/>
      <c r="Y432" s="49"/>
      <c r="Z432" s="50"/>
      <c r="AA432" s="47"/>
      <c r="AB432" s="50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</row>
    <row r="433" spans="1:54" ht="12.75">
      <c r="A433" s="32" t="s">
        <v>691</v>
      </c>
      <c r="B433" s="47" t="s">
        <v>712</v>
      </c>
      <c r="C433" s="112" t="s">
        <v>713</v>
      </c>
      <c r="D433" s="113" t="s">
        <v>72</v>
      </c>
      <c r="E433" s="47">
        <v>17</v>
      </c>
      <c r="F433" s="50">
        <v>55956</v>
      </c>
      <c r="G433" s="49">
        <v>60</v>
      </c>
      <c r="H433" s="50">
        <v>46364</v>
      </c>
      <c r="I433" s="49">
        <v>50</v>
      </c>
      <c r="J433" s="50">
        <v>41362</v>
      </c>
      <c r="K433" s="49">
        <v>1</v>
      </c>
      <c r="L433" s="50">
        <v>32996</v>
      </c>
      <c r="M433" s="49">
        <v>36</v>
      </c>
      <c r="N433" s="50">
        <v>33367</v>
      </c>
      <c r="O433" s="49"/>
      <c r="P433" s="50"/>
      <c r="Q433" s="57">
        <v>10</v>
      </c>
      <c r="R433" s="50">
        <v>75013</v>
      </c>
      <c r="S433" s="49">
        <v>17</v>
      </c>
      <c r="T433" s="50">
        <v>61700</v>
      </c>
      <c r="U433" s="49">
        <v>7</v>
      </c>
      <c r="V433" s="50">
        <v>51906</v>
      </c>
      <c r="W433" s="49"/>
      <c r="X433" s="50"/>
      <c r="Y433" s="49">
        <v>8</v>
      </c>
      <c r="Z433" s="50">
        <v>44956</v>
      </c>
      <c r="AA433" s="47"/>
      <c r="AB433" s="50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</row>
    <row r="434" spans="1:54" ht="12.75">
      <c r="A434" s="32" t="s">
        <v>691</v>
      </c>
      <c r="B434" s="47" t="s">
        <v>714</v>
      </c>
      <c r="C434" s="112" t="s">
        <v>715</v>
      </c>
      <c r="D434" s="113" t="s">
        <v>72</v>
      </c>
      <c r="E434" s="47">
        <v>44</v>
      </c>
      <c r="F434" s="50">
        <v>58355</v>
      </c>
      <c r="G434" s="49">
        <v>37</v>
      </c>
      <c r="H434" s="50">
        <v>43781</v>
      </c>
      <c r="I434" s="49">
        <v>36</v>
      </c>
      <c r="J434" s="50">
        <v>37071</v>
      </c>
      <c r="K434" s="49">
        <v>2</v>
      </c>
      <c r="L434" s="50">
        <v>34293</v>
      </c>
      <c r="M434" s="49">
        <v>21</v>
      </c>
      <c r="N434" s="50">
        <v>33390</v>
      </c>
      <c r="O434" s="49"/>
      <c r="P434" s="50"/>
      <c r="Q434" s="57">
        <v>3</v>
      </c>
      <c r="R434" s="50">
        <v>67905</v>
      </c>
      <c r="S434" s="47"/>
      <c r="T434" s="50"/>
      <c r="U434" s="47"/>
      <c r="V434" s="50"/>
      <c r="W434" s="49"/>
      <c r="X434" s="50"/>
      <c r="Y434" s="49">
        <v>1</v>
      </c>
      <c r="Z434" s="50">
        <v>40393</v>
      </c>
      <c r="AA434" s="47"/>
      <c r="AB434" s="50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</row>
    <row r="435" spans="1:54" ht="12.75">
      <c r="A435" s="32"/>
      <c r="B435" s="47"/>
      <c r="C435" s="47"/>
      <c r="D435" s="48"/>
      <c r="E435" s="32">
        <f>SUM(E433:E434)</f>
        <v>61</v>
      </c>
      <c r="F435" s="53">
        <f>((E433*F433)+(E434*F434))/E435</f>
        <v>57686.42622950819</v>
      </c>
      <c r="G435" s="32">
        <f>SUM(G433:G434)</f>
        <v>97</v>
      </c>
      <c r="H435" s="53">
        <f>((G433*H433)+(G434*H434))/G435</f>
        <v>45378.73195876289</v>
      </c>
      <c r="I435" s="32">
        <f>SUM(I433:I434)</f>
        <v>86</v>
      </c>
      <c r="J435" s="53">
        <f>((I433*J433)+(I434*J434))/I435</f>
        <v>39565.767441860466</v>
      </c>
      <c r="K435" s="32">
        <f>SUM(K433:K434)</f>
        <v>3</v>
      </c>
      <c r="L435" s="53">
        <f>((K433*L433)+(K434*L434))/K435</f>
        <v>33860.666666666664</v>
      </c>
      <c r="M435" s="32">
        <f>SUM(M433:M434)</f>
        <v>57</v>
      </c>
      <c r="N435" s="53">
        <f>((M433*N433)+(M434*N434))/M435</f>
        <v>33375.47368421053</v>
      </c>
      <c r="O435" s="32">
        <f>SUM(O433:O434)</f>
        <v>0</v>
      </c>
      <c r="P435" s="53">
        <v>0</v>
      </c>
      <c r="Q435" s="32">
        <f>SUM(Q433:Q434)</f>
        <v>13</v>
      </c>
      <c r="R435" s="53">
        <f>((Q433*R433)+(Q434*R434))/Q435</f>
        <v>73372.69230769231</v>
      </c>
      <c r="S435" s="32">
        <f>SUM(S433:S434)</f>
        <v>17</v>
      </c>
      <c r="T435" s="53">
        <f>((S433*T433)+(S434*T434))/S435</f>
        <v>61700</v>
      </c>
      <c r="U435" s="32">
        <f>SUM(U433:U434)</f>
        <v>7</v>
      </c>
      <c r="V435" s="53">
        <f>((U433*V433)+(U434*V434))/U435</f>
        <v>51906</v>
      </c>
      <c r="W435" s="32">
        <f>SUM(W433:W434)</f>
        <v>0</v>
      </c>
      <c r="X435" s="53">
        <v>0</v>
      </c>
      <c r="Y435" s="32">
        <f>SUM(Y433:Y434)</f>
        <v>9</v>
      </c>
      <c r="Z435" s="53">
        <f>((Y433*Z433)+(Y434*Z434))/Y435</f>
        <v>44449</v>
      </c>
      <c r="AA435" s="32">
        <f>SUM(AA433:AA434)</f>
        <v>0</v>
      </c>
      <c r="AB435" s="53">
        <v>0</v>
      </c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</row>
    <row r="436" spans="1:54" ht="12.75">
      <c r="A436" s="32"/>
      <c r="B436" s="47"/>
      <c r="C436" s="47"/>
      <c r="D436" s="48"/>
      <c r="E436" s="47"/>
      <c r="F436" s="50"/>
      <c r="G436" s="49"/>
      <c r="H436" s="50"/>
      <c r="I436" s="49"/>
      <c r="J436" s="50"/>
      <c r="K436" s="49"/>
      <c r="L436" s="50"/>
      <c r="M436" s="49"/>
      <c r="N436" s="50"/>
      <c r="O436" s="49"/>
      <c r="P436" s="50"/>
      <c r="Q436" s="57"/>
      <c r="R436" s="50"/>
      <c r="S436" s="47"/>
      <c r="T436" s="50"/>
      <c r="U436" s="47"/>
      <c r="V436" s="50"/>
      <c r="W436" s="49"/>
      <c r="X436" s="50"/>
      <c r="Y436" s="49"/>
      <c r="Z436" s="50"/>
      <c r="AA436" s="47"/>
      <c r="AB436" s="50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</row>
    <row r="437" spans="1:54" ht="12.75">
      <c r="A437" s="32" t="s">
        <v>691</v>
      </c>
      <c r="B437" s="47" t="s">
        <v>716</v>
      </c>
      <c r="C437" s="112" t="s">
        <v>717</v>
      </c>
      <c r="D437" s="113" t="s">
        <v>81</v>
      </c>
      <c r="E437" s="49">
        <v>31</v>
      </c>
      <c r="F437" s="50">
        <v>49971</v>
      </c>
      <c r="G437" s="49">
        <v>27</v>
      </c>
      <c r="H437" s="50">
        <v>43921</v>
      </c>
      <c r="I437" s="49">
        <v>17</v>
      </c>
      <c r="J437" s="50">
        <v>36956</v>
      </c>
      <c r="K437" s="49">
        <v>2</v>
      </c>
      <c r="L437" s="50">
        <v>33944</v>
      </c>
      <c r="M437" s="49">
        <v>27</v>
      </c>
      <c r="N437" s="50">
        <v>34063</v>
      </c>
      <c r="O437" s="49"/>
      <c r="P437" s="50"/>
      <c r="Q437" s="57">
        <v>2</v>
      </c>
      <c r="R437" s="50">
        <v>55556</v>
      </c>
      <c r="S437" s="49">
        <v>2</v>
      </c>
      <c r="T437" s="50">
        <v>56501</v>
      </c>
      <c r="U437" s="47"/>
      <c r="V437" s="50"/>
      <c r="W437" s="49"/>
      <c r="X437" s="50"/>
      <c r="Y437" s="49">
        <v>1</v>
      </c>
      <c r="Z437" s="50">
        <v>53040</v>
      </c>
      <c r="AA437" s="47"/>
      <c r="AB437" s="50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</row>
    <row r="438" spans="1:54" ht="12.75">
      <c r="A438" s="32" t="s">
        <v>691</v>
      </c>
      <c r="B438" s="47" t="s">
        <v>718</v>
      </c>
      <c r="C438" s="112" t="s">
        <v>719</v>
      </c>
      <c r="D438" s="113" t="s">
        <v>81</v>
      </c>
      <c r="E438" s="49">
        <v>39</v>
      </c>
      <c r="F438" s="50">
        <v>57429</v>
      </c>
      <c r="G438" s="49">
        <v>48</v>
      </c>
      <c r="H438" s="50">
        <v>45813</v>
      </c>
      <c r="I438" s="49">
        <v>36</v>
      </c>
      <c r="J438" s="50">
        <v>35188</v>
      </c>
      <c r="K438" s="49">
        <v>2</v>
      </c>
      <c r="L438" s="50">
        <v>35650</v>
      </c>
      <c r="M438" s="49">
        <v>28</v>
      </c>
      <c r="N438" s="50">
        <v>34189</v>
      </c>
      <c r="O438" s="47"/>
      <c r="P438" s="50"/>
      <c r="Q438" s="51"/>
      <c r="R438" s="50"/>
      <c r="S438" s="47"/>
      <c r="T438" s="50"/>
      <c r="U438" s="47"/>
      <c r="V438" s="50"/>
      <c r="W438" s="47"/>
      <c r="X438" s="50"/>
      <c r="Y438" s="47"/>
      <c r="Z438" s="50"/>
      <c r="AA438" s="47"/>
      <c r="AB438" s="50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</row>
    <row r="439" spans="1:54" ht="12.75">
      <c r="A439" s="32" t="s">
        <v>691</v>
      </c>
      <c r="B439" s="47" t="s">
        <v>720</v>
      </c>
      <c r="C439" s="112" t="s">
        <v>721</v>
      </c>
      <c r="D439" s="113" t="s">
        <v>81</v>
      </c>
      <c r="E439" s="49">
        <v>36</v>
      </c>
      <c r="F439" s="50">
        <v>52527</v>
      </c>
      <c r="G439" s="49">
        <v>34</v>
      </c>
      <c r="H439" s="50">
        <v>44640</v>
      </c>
      <c r="I439" s="49">
        <v>33</v>
      </c>
      <c r="J439" s="50">
        <v>37907</v>
      </c>
      <c r="K439" s="49">
        <v>6</v>
      </c>
      <c r="L439" s="50">
        <v>33613</v>
      </c>
      <c r="M439" s="49">
        <v>18</v>
      </c>
      <c r="N439" s="50">
        <v>36531</v>
      </c>
      <c r="O439" s="47"/>
      <c r="P439" s="50"/>
      <c r="Q439" s="51">
        <v>5</v>
      </c>
      <c r="R439" s="50">
        <v>77902</v>
      </c>
      <c r="S439" s="49">
        <v>10</v>
      </c>
      <c r="T439" s="50">
        <v>57671</v>
      </c>
      <c r="U439" s="49">
        <v>5</v>
      </c>
      <c r="V439" s="50">
        <v>44919</v>
      </c>
      <c r="W439" s="49"/>
      <c r="X439" s="50"/>
      <c r="Y439" s="49">
        <v>9</v>
      </c>
      <c r="Z439" s="50">
        <v>44358</v>
      </c>
      <c r="AA439" s="47"/>
      <c r="AB439" s="50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</row>
    <row r="440" spans="1:54" ht="12.75">
      <c r="A440" s="32"/>
      <c r="B440" s="47"/>
      <c r="C440" s="47"/>
      <c r="D440" s="48"/>
      <c r="E440" s="32">
        <f>SUM(E437:E439)</f>
        <v>106</v>
      </c>
      <c r="F440" s="34">
        <f>((E437*F437)+(E438*F438)+(E439*F439))/E440</f>
        <v>53583.056603773584</v>
      </c>
      <c r="G440" s="32">
        <f>SUM(G437:G439)</f>
        <v>109</v>
      </c>
      <c r="H440" s="34">
        <f>((G437*H437)+(G438*H438)+(G439*H439))/G440</f>
        <v>44978.449541284404</v>
      </c>
      <c r="I440" s="32">
        <f>SUM(I437:I439)</f>
        <v>86</v>
      </c>
      <c r="J440" s="34">
        <f>((I437*J437)+(I438*J438)+(I439*J439))/I440</f>
        <v>36580.82558139535</v>
      </c>
      <c r="K440" s="32">
        <f>SUM(K437:K439)</f>
        <v>10</v>
      </c>
      <c r="L440" s="34">
        <f>((K437*L437)+(K438*L438)+(K439*L439))/K440</f>
        <v>34086.6</v>
      </c>
      <c r="M440" s="32">
        <f>SUM(M437:M439)</f>
        <v>73</v>
      </c>
      <c r="N440" s="34">
        <f>((M437*N437)+(M438*N438)+(M439*N439))/M440</f>
        <v>34719.87671232877</v>
      </c>
      <c r="O440" s="32">
        <f>SUM(O437:O439)</f>
        <v>0</v>
      </c>
      <c r="P440" s="34">
        <v>0</v>
      </c>
      <c r="Q440" s="32">
        <f>SUM(Q437:Q439)</f>
        <v>7</v>
      </c>
      <c r="R440" s="34">
        <f>((Q437*R437)+(Q438*R438)+(Q439*R439))/Q440</f>
        <v>71517.42857142857</v>
      </c>
      <c r="S440" s="32">
        <f>SUM(S437:S439)</f>
        <v>12</v>
      </c>
      <c r="T440" s="34">
        <f>((S437*T437)+(S438*T438)+(S439*T439))/S440</f>
        <v>57476</v>
      </c>
      <c r="U440" s="32">
        <f>SUM(U437:U439)</f>
        <v>5</v>
      </c>
      <c r="V440" s="34">
        <f>((U437*V437)+(U438*V438)+(U439*V439))/U440</f>
        <v>44919</v>
      </c>
      <c r="W440" s="32">
        <f>SUM(W437:W439)</f>
        <v>0</v>
      </c>
      <c r="X440" s="34">
        <v>0</v>
      </c>
      <c r="Y440" s="32">
        <f>SUM(Y437:Y439)</f>
        <v>10</v>
      </c>
      <c r="Z440" s="34">
        <f>((Y437*Z437)+(Y438*Z438)+(Y439*Z439))/Y440</f>
        <v>45226.2</v>
      </c>
      <c r="AA440" s="32">
        <f>SUM(AA437:AA439)</f>
        <v>0</v>
      </c>
      <c r="AB440" s="34">
        <v>0</v>
      </c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</row>
    <row r="441" spans="1:54" ht="12.75">
      <c r="A441" s="32"/>
      <c r="B441" s="47"/>
      <c r="C441" s="47"/>
      <c r="D441" s="48"/>
      <c r="E441" s="49"/>
      <c r="F441" s="50"/>
      <c r="G441" s="49"/>
      <c r="H441" s="50"/>
      <c r="I441" s="49"/>
      <c r="J441" s="50"/>
      <c r="K441" s="49"/>
      <c r="L441" s="50"/>
      <c r="M441" s="49"/>
      <c r="N441" s="50"/>
      <c r="O441" s="47"/>
      <c r="P441" s="50"/>
      <c r="Q441" s="51"/>
      <c r="R441" s="50"/>
      <c r="S441" s="49"/>
      <c r="T441" s="50"/>
      <c r="U441" s="49"/>
      <c r="V441" s="50"/>
      <c r="W441" s="49"/>
      <c r="X441" s="50"/>
      <c r="Y441" s="49"/>
      <c r="Z441" s="50"/>
      <c r="AA441" s="47"/>
      <c r="AB441" s="50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</row>
    <row r="442" spans="1:54" ht="12.75">
      <c r="A442" s="32" t="s">
        <v>691</v>
      </c>
      <c r="B442" s="47" t="s">
        <v>722</v>
      </c>
      <c r="C442" s="112" t="s">
        <v>723</v>
      </c>
      <c r="D442" s="114" t="s">
        <v>84</v>
      </c>
      <c r="E442" s="49"/>
      <c r="F442" s="50"/>
      <c r="G442" s="32"/>
      <c r="H442" s="50"/>
      <c r="I442" s="32"/>
      <c r="J442" s="50"/>
      <c r="K442" s="32"/>
      <c r="L442" s="50"/>
      <c r="M442" s="32"/>
      <c r="N442" s="50"/>
      <c r="O442">
        <v>79</v>
      </c>
      <c r="P442">
        <v>28573</v>
      </c>
      <c r="Q442" s="51"/>
      <c r="R442" s="50"/>
      <c r="S442" s="32"/>
      <c r="T442" s="50"/>
      <c r="U442" s="32"/>
      <c r="V442" s="50"/>
      <c r="W442" s="32"/>
      <c r="X442" s="50"/>
      <c r="Y442" s="32"/>
      <c r="Z442" s="50"/>
      <c r="AA442" s="32"/>
      <c r="AB442" s="50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</row>
    <row r="443" spans="1:54" ht="12.75">
      <c r="A443" s="32" t="s">
        <v>691</v>
      </c>
      <c r="B443" s="47" t="s">
        <v>724</v>
      </c>
      <c r="C443" s="112" t="s">
        <v>725</v>
      </c>
      <c r="D443" s="114" t="s">
        <v>84</v>
      </c>
      <c r="E443" s="49"/>
      <c r="F443" s="50"/>
      <c r="G443" s="32"/>
      <c r="H443" s="50"/>
      <c r="I443" s="32"/>
      <c r="J443" s="50"/>
      <c r="K443" s="32"/>
      <c r="L443" s="50"/>
      <c r="M443" s="32"/>
      <c r="N443" s="50"/>
      <c r="O443" s="28">
        <v>32</v>
      </c>
      <c r="P443" s="28">
        <v>28029</v>
      </c>
      <c r="Q443" s="51"/>
      <c r="R443" s="50"/>
      <c r="S443" s="32"/>
      <c r="T443" s="50"/>
      <c r="U443" s="32"/>
      <c r="V443" s="50"/>
      <c r="W443" s="32"/>
      <c r="X443" s="50"/>
      <c r="Y443" s="32"/>
      <c r="Z443" s="50"/>
      <c r="AA443" s="32"/>
      <c r="AB443" s="50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</row>
    <row r="444" spans="1:54" ht="12.75">
      <c r="A444" s="32" t="s">
        <v>691</v>
      </c>
      <c r="B444" s="47" t="s">
        <v>726</v>
      </c>
      <c r="C444" s="112" t="s">
        <v>727</v>
      </c>
      <c r="D444" s="114" t="s">
        <v>84</v>
      </c>
      <c r="E444" s="49"/>
      <c r="F444" s="50"/>
      <c r="G444" s="32"/>
      <c r="H444" s="50"/>
      <c r="I444" s="32"/>
      <c r="J444" s="50"/>
      <c r="K444" s="32"/>
      <c r="L444" s="50"/>
      <c r="M444" s="32"/>
      <c r="N444" s="50"/>
      <c r="O444" s="28">
        <v>91</v>
      </c>
      <c r="P444" s="28">
        <v>31477</v>
      </c>
      <c r="Q444" s="51"/>
      <c r="R444" s="50"/>
      <c r="S444" s="32"/>
      <c r="T444" s="50"/>
      <c r="U444" s="32"/>
      <c r="V444" s="50"/>
      <c r="W444" s="32"/>
      <c r="X444" s="50"/>
      <c r="Y444" s="32"/>
      <c r="Z444" s="50"/>
      <c r="AA444" s="32"/>
      <c r="AB444" s="50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</row>
    <row r="445" spans="1:54" ht="12.75">
      <c r="A445" s="32" t="s">
        <v>691</v>
      </c>
      <c r="B445" s="47" t="s">
        <v>728</v>
      </c>
      <c r="C445" s="112" t="s">
        <v>729</v>
      </c>
      <c r="D445" s="114" t="s">
        <v>84</v>
      </c>
      <c r="E445" s="32"/>
      <c r="F445" s="50"/>
      <c r="G445" s="32"/>
      <c r="H445" s="50"/>
      <c r="I445" s="32"/>
      <c r="J445" s="50"/>
      <c r="K445" s="32"/>
      <c r="L445" s="50"/>
      <c r="M445" s="32"/>
      <c r="N445" s="50"/>
      <c r="O445" s="28">
        <v>39</v>
      </c>
      <c r="P445" s="28">
        <v>29538</v>
      </c>
      <c r="Q445" s="51"/>
      <c r="R445" s="50"/>
      <c r="S445" s="32"/>
      <c r="T445" s="50"/>
      <c r="U445" s="32"/>
      <c r="V445" s="50"/>
      <c r="W445" s="32"/>
      <c r="X445" s="50"/>
      <c r="Y445" s="32"/>
      <c r="Z445" s="50"/>
      <c r="AA445" s="32"/>
      <c r="AB445" s="50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</row>
    <row r="446" spans="1:54" ht="12.75">
      <c r="A446" s="32" t="s">
        <v>691</v>
      </c>
      <c r="B446" s="47" t="s">
        <v>730</v>
      </c>
      <c r="C446" s="112" t="s">
        <v>731</v>
      </c>
      <c r="D446" s="114" t="s">
        <v>84</v>
      </c>
      <c r="E446" s="32"/>
      <c r="F446" s="50"/>
      <c r="G446" s="32"/>
      <c r="H446" s="50"/>
      <c r="I446" s="32"/>
      <c r="J446" s="50"/>
      <c r="K446" s="32"/>
      <c r="L446" s="50"/>
      <c r="M446" s="32"/>
      <c r="N446" s="50"/>
      <c r="O446" s="28">
        <v>16</v>
      </c>
      <c r="P446" s="28">
        <v>28897</v>
      </c>
      <c r="Q446" s="51"/>
      <c r="R446" s="50"/>
      <c r="S446" s="32"/>
      <c r="T446" s="50"/>
      <c r="U446" s="32"/>
      <c r="V446" s="50"/>
      <c r="W446" s="32"/>
      <c r="X446" s="50"/>
      <c r="Y446" s="32"/>
      <c r="Z446" s="50"/>
      <c r="AA446" s="32"/>
      <c r="AB446" s="50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</row>
    <row r="447" spans="1:54" ht="12.75">
      <c r="A447" s="32" t="s">
        <v>691</v>
      </c>
      <c r="B447" s="47" t="s">
        <v>732</v>
      </c>
      <c r="C447" s="112" t="s">
        <v>733</v>
      </c>
      <c r="D447" s="114" t="s">
        <v>84</v>
      </c>
      <c r="E447" s="32"/>
      <c r="F447" s="50"/>
      <c r="G447" s="32"/>
      <c r="H447" s="50"/>
      <c r="I447" s="32"/>
      <c r="J447" s="50"/>
      <c r="K447" s="32"/>
      <c r="L447" s="50"/>
      <c r="M447" s="32"/>
      <c r="N447" s="50"/>
      <c r="O447" s="28">
        <v>49</v>
      </c>
      <c r="P447" s="28">
        <v>29986</v>
      </c>
      <c r="Q447" s="51"/>
      <c r="R447" s="50"/>
      <c r="S447" s="32"/>
      <c r="T447" s="50"/>
      <c r="U447" s="32"/>
      <c r="V447" s="50"/>
      <c r="W447" s="32"/>
      <c r="X447" s="50"/>
      <c r="Y447" s="32"/>
      <c r="Z447" s="50"/>
      <c r="AA447" s="32"/>
      <c r="AB447" s="50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</row>
    <row r="448" spans="1:54" ht="12.75">
      <c r="A448" s="32" t="s">
        <v>691</v>
      </c>
      <c r="B448" s="47" t="s">
        <v>734</v>
      </c>
      <c r="C448" s="112" t="s">
        <v>735</v>
      </c>
      <c r="D448" s="114" t="s">
        <v>84</v>
      </c>
      <c r="E448" s="32"/>
      <c r="F448" s="50"/>
      <c r="G448" s="32"/>
      <c r="H448" s="50"/>
      <c r="I448" s="32"/>
      <c r="J448" s="50"/>
      <c r="K448" s="32"/>
      <c r="L448" s="50"/>
      <c r="M448" s="32"/>
      <c r="N448" s="50"/>
      <c r="O448" s="28">
        <v>20</v>
      </c>
      <c r="P448" s="28">
        <v>27912</v>
      </c>
      <c r="Q448" s="51"/>
      <c r="R448" s="50"/>
      <c r="S448" s="32"/>
      <c r="T448" s="50"/>
      <c r="U448" s="32"/>
      <c r="V448" s="50"/>
      <c r="W448" s="32"/>
      <c r="X448" s="50"/>
      <c r="Y448" s="32"/>
      <c r="Z448" s="50"/>
      <c r="AA448" s="32"/>
      <c r="AB448" s="50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</row>
    <row r="449" spans="1:54" ht="12.75">
      <c r="A449" s="32" t="s">
        <v>691</v>
      </c>
      <c r="B449" s="47" t="s">
        <v>736</v>
      </c>
      <c r="C449" s="112" t="s">
        <v>737</v>
      </c>
      <c r="D449" s="114" t="s">
        <v>84</v>
      </c>
      <c r="E449" s="47"/>
      <c r="F449" s="50"/>
      <c r="G449" s="32"/>
      <c r="H449" s="50"/>
      <c r="I449" s="32"/>
      <c r="J449" s="50"/>
      <c r="K449" s="32"/>
      <c r="L449" s="50"/>
      <c r="M449" s="32"/>
      <c r="N449" s="50"/>
      <c r="O449" s="28">
        <v>68</v>
      </c>
      <c r="P449" s="28">
        <v>28695</v>
      </c>
      <c r="Q449" s="51"/>
      <c r="R449" s="50"/>
      <c r="S449" s="32"/>
      <c r="T449" s="50"/>
      <c r="U449" s="32"/>
      <c r="V449" s="50"/>
      <c r="W449" s="32"/>
      <c r="X449" s="50"/>
      <c r="Y449" s="32"/>
      <c r="Z449" s="50"/>
      <c r="AA449" s="32"/>
      <c r="AB449" s="50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</row>
    <row r="450" spans="1:54" ht="12.75">
      <c r="A450" s="32" t="s">
        <v>691</v>
      </c>
      <c r="B450" s="47" t="s">
        <v>738</v>
      </c>
      <c r="C450" s="112" t="s">
        <v>739</v>
      </c>
      <c r="D450" s="114" t="s">
        <v>84</v>
      </c>
      <c r="E450" s="49"/>
      <c r="F450" s="50"/>
      <c r="G450" s="32"/>
      <c r="H450" s="50"/>
      <c r="I450" s="32"/>
      <c r="J450" s="50"/>
      <c r="K450" s="32"/>
      <c r="L450" s="50"/>
      <c r="M450" s="32"/>
      <c r="N450" s="50"/>
      <c r="O450" s="28">
        <v>79</v>
      </c>
      <c r="P450" s="28">
        <v>30551</v>
      </c>
      <c r="Q450" s="51"/>
      <c r="R450" s="50"/>
      <c r="S450" s="32"/>
      <c r="T450" s="50"/>
      <c r="U450" s="32"/>
      <c r="V450" s="50"/>
      <c r="W450" s="32"/>
      <c r="X450" s="50"/>
      <c r="Y450" s="32"/>
      <c r="Z450" s="50"/>
      <c r="AA450" s="32"/>
      <c r="AB450" s="50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</row>
    <row r="451" spans="1:54" ht="12.75">
      <c r="A451" s="32" t="s">
        <v>691</v>
      </c>
      <c r="B451" s="47" t="s">
        <v>740</v>
      </c>
      <c r="C451" s="112" t="s">
        <v>741</v>
      </c>
      <c r="D451" s="114" t="s">
        <v>84</v>
      </c>
      <c r="E451" s="32"/>
      <c r="F451" s="50"/>
      <c r="G451" s="32"/>
      <c r="H451" s="50"/>
      <c r="I451" s="32"/>
      <c r="J451" s="50"/>
      <c r="K451" s="32"/>
      <c r="L451" s="50"/>
      <c r="M451" s="32"/>
      <c r="N451" s="50"/>
      <c r="O451" s="28">
        <v>40</v>
      </c>
      <c r="P451" s="28">
        <v>29645</v>
      </c>
      <c r="Q451" s="51"/>
      <c r="R451" s="50"/>
      <c r="S451" s="32"/>
      <c r="T451" s="50"/>
      <c r="U451" s="32"/>
      <c r="V451" s="50"/>
      <c r="W451" s="32"/>
      <c r="X451" s="50"/>
      <c r="Y451" s="32"/>
      <c r="Z451" s="50"/>
      <c r="AA451" s="32"/>
      <c r="AB451" s="50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</row>
    <row r="452" spans="1:54" ht="12.75">
      <c r="A452" s="32" t="s">
        <v>691</v>
      </c>
      <c r="B452" s="47" t="s">
        <v>742</v>
      </c>
      <c r="C452" s="112" t="s">
        <v>743</v>
      </c>
      <c r="D452" s="114" t="s">
        <v>84</v>
      </c>
      <c r="E452" s="49"/>
      <c r="F452" s="50"/>
      <c r="G452" s="32"/>
      <c r="H452" s="50"/>
      <c r="I452" s="32"/>
      <c r="J452" s="50"/>
      <c r="K452" s="32"/>
      <c r="L452" s="50"/>
      <c r="M452" s="32"/>
      <c r="N452" s="50"/>
      <c r="O452" s="28">
        <v>93</v>
      </c>
      <c r="P452" s="28">
        <v>28875</v>
      </c>
      <c r="Q452" s="51"/>
      <c r="R452" s="50"/>
      <c r="S452" s="32"/>
      <c r="T452" s="50"/>
      <c r="U452" s="32"/>
      <c r="V452" s="50"/>
      <c r="W452" s="32"/>
      <c r="X452" s="50"/>
      <c r="Y452" s="32"/>
      <c r="Z452" s="50"/>
      <c r="AA452" s="32"/>
      <c r="AB452" s="50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</row>
    <row r="453" spans="1:54" ht="12.75">
      <c r="A453" s="32" t="s">
        <v>691</v>
      </c>
      <c r="B453" s="47" t="s">
        <v>744</v>
      </c>
      <c r="C453" s="112" t="s">
        <v>745</v>
      </c>
      <c r="D453" s="114" t="s">
        <v>84</v>
      </c>
      <c r="E453" s="32"/>
      <c r="F453" s="50"/>
      <c r="G453" s="32"/>
      <c r="H453" s="50"/>
      <c r="I453" s="32"/>
      <c r="J453" s="50"/>
      <c r="K453" s="32"/>
      <c r="L453" s="50"/>
      <c r="M453" s="32"/>
      <c r="N453" s="50"/>
      <c r="O453" s="28">
        <v>101</v>
      </c>
      <c r="P453" s="28">
        <v>27690</v>
      </c>
      <c r="Q453" s="51"/>
      <c r="R453" s="50"/>
      <c r="S453" s="32"/>
      <c r="T453" s="50"/>
      <c r="U453" s="32"/>
      <c r="V453" s="50"/>
      <c r="W453" s="32"/>
      <c r="X453" s="50"/>
      <c r="Y453" s="32"/>
      <c r="Z453" s="50"/>
      <c r="AA453" s="32"/>
      <c r="AB453" s="50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</row>
    <row r="454" spans="1:54" ht="12.75">
      <c r="A454" s="32" t="s">
        <v>691</v>
      </c>
      <c r="B454" s="47" t="s">
        <v>746</v>
      </c>
      <c r="C454" s="112" t="s">
        <v>747</v>
      </c>
      <c r="D454" s="114" t="s">
        <v>84</v>
      </c>
      <c r="E454" s="32"/>
      <c r="F454" s="50"/>
      <c r="G454" s="32"/>
      <c r="H454" s="50"/>
      <c r="I454" s="32"/>
      <c r="J454" s="50"/>
      <c r="K454" s="32"/>
      <c r="L454" s="50"/>
      <c r="M454" s="32"/>
      <c r="N454" s="50"/>
      <c r="O454" s="28">
        <v>236</v>
      </c>
      <c r="P454" s="28">
        <v>31282</v>
      </c>
      <c r="Q454" s="51"/>
      <c r="R454" s="50"/>
      <c r="S454" s="32"/>
      <c r="T454" s="50"/>
      <c r="U454" s="32"/>
      <c r="V454" s="50"/>
      <c r="W454" s="32"/>
      <c r="X454" s="50"/>
      <c r="Y454" s="32"/>
      <c r="Z454" s="50"/>
      <c r="AA454" s="32"/>
      <c r="AB454" s="50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</row>
    <row r="455" spans="1:54" ht="12.75">
      <c r="A455" s="32" t="s">
        <v>691</v>
      </c>
      <c r="B455" s="47" t="s">
        <v>748</v>
      </c>
      <c r="C455" s="112" t="s">
        <v>749</v>
      </c>
      <c r="D455" s="114" t="s">
        <v>84</v>
      </c>
      <c r="E455" s="32"/>
      <c r="F455" s="50"/>
      <c r="G455" s="32"/>
      <c r="H455" s="50"/>
      <c r="I455" s="32"/>
      <c r="J455" s="50"/>
      <c r="K455" s="32"/>
      <c r="L455" s="50"/>
      <c r="M455" s="32"/>
      <c r="N455" s="50"/>
      <c r="O455" s="28">
        <v>43</v>
      </c>
      <c r="P455" s="28">
        <v>27520</v>
      </c>
      <c r="Q455" s="51"/>
      <c r="R455" s="50"/>
      <c r="S455" s="32"/>
      <c r="T455" s="50"/>
      <c r="U455" s="32"/>
      <c r="V455" s="50"/>
      <c r="W455" s="32"/>
      <c r="X455" s="50"/>
      <c r="Y455" s="32"/>
      <c r="Z455" s="50"/>
      <c r="AA455" s="32"/>
      <c r="AB455" s="50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</row>
    <row r="456" spans="1:54" ht="12.75">
      <c r="A456" s="32" t="s">
        <v>691</v>
      </c>
      <c r="B456" s="47" t="s">
        <v>750</v>
      </c>
      <c r="C456" s="112" t="s">
        <v>751</v>
      </c>
      <c r="D456" s="114" t="s">
        <v>84</v>
      </c>
      <c r="E456" s="32"/>
      <c r="F456" s="50"/>
      <c r="G456" s="32"/>
      <c r="H456" s="50"/>
      <c r="I456" s="32"/>
      <c r="J456" s="50"/>
      <c r="K456" s="32"/>
      <c r="L456" s="50"/>
      <c r="M456" s="32"/>
      <c r="N456" s="50"/>
      <c r="O456" s="28">
        <v>106</v>
      </c>
      <c r="P456" s="28">
        <v>29606</v>
      </c>
      <c r="Q456" s="51"/>
      <c r="R456" s="50"/>
      <c r="S456" s="32"/>
      <c r="T456" s="50"/>
      <c r="U456" s="32"/>
      <c r="V456" s="50"/>
      <c r="W456" s="32"/>
      <c r="X456" s="50"/>
      <c r="Y456" s="32"/>
      <c r="Z456" s="50"/>
      <c r="AA456" s="32"/>
      <c r="AB456" s="50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</row>
    <row r="457" spans="1:54" ht="12.75">
      <c r="A457" s="32" t="s">
        <v>691</v>
      </c>
      <c r="B457" s="47" t="s">
        <v>752</v>
      </c>
      <c r="C457" s="112" t="s">
        <v>753</v>
      </c>
      <c r="D457" s="114" t="s">
        <v>84</v>
      </c>
      <c r="E457" s="32"/>
      <c r="F457" s="50"/>
      <c r="G457" s="32"/>
      <c r="H457" s="50"/>
      <c r="I457" s="32"/>
      <c r="J457" s="50"/>
      <c r="K457" s="32"/>
      <c r="L457" s="50"/>
      <c r="M457" s="32"/>
      <c r="N457" s="50"/>
      <c r="O457" s="28">
        <v>53</v>
      </c>
      <c r="P457" s="28">
        <v>28991</v>
      </c>
      <c r="Q457" s="51"/>
      <c r="R457" s="50"/>
      <c r="S457" s="32"/>
      <c r="T457" s="50"/>
      <c r="U457" s="32"/>
      <c r="V457" s="50"/>
      <c r="W457" s="32"/>
      <c r="X457" s="50"/>
      <c r="Y457" s="32"/>
      <c r="Z457" s="50"/>
      <c r="AA457" s="32"/>
      <c r="AB457" s="50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</row>
    <row r="458" spans="1:54" ht="12.75">
      <c r="A458" s="32" t="s">
        <v>691</v>
      </c>
      <c r="B458" s="47" t="s">
        <v>754</v>
      </c>
      <c r="C458" s="112" t="s">
        <v>755</v>
      </c>
      <c r="D458" s="114" t="s">
        <v>84</v>
      </c>
      <c r="E458" s="32"/>
      <c r="F458" s="50"/>
      <c r="G458" s="32"/>
      <c r="H458" s="50"/>
      <c r="I458" s="32"/>
      <c r="J458" s="50"/>
      <c r="K458" s="32"/>
      <c r="L458" s="50"/>
      <c r="M458" s="32"/>
      <c r="N458" s="50"/>
      <c r="O458" s="28">
        <v>59</v>
      </c>
      <c r="P458" s="28">
        <v>29614</v>
      </c>
      <c r="Q458" s="51"/>
      <c r="R458" s="50"/>
      <c r="S458" s="32"/>
      <c r="T458" s="50"/>
      <c r="U458" s="32"/>
      <c r="V458" s="50"/>
      <c r="W458" s="32"/>
      <c r="X458" s="50"/>
      <c r="Y458" s="32"/>
      <c r="Z458" s="50"/>
      <c r="AA458" s="32"/>
      <c r="AB458" s="50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</row>
    <row r="459" spans="1:54" ht="12.75">
      <c r="A459" s="32" t="s">
        <v>691</v>
      </c>
      <c r="B459" s="47" t="s">
        <v>756</v>
      </c>
      <c r="C459" s="112" t="s">
        <v>757</v>
      </c>
      <c r="D459" s="114" t="s">
        <v>84</v>
      </c>
      <c r="E459" s="32"/>
      <c r="F459" s="50"/>
      <c r="G459" s="32"/>
      <c r="H459" s="50"/>
      <c r="I459" s="32"/>
      <c r="J459" s="50"/>
      <c r="K459" s="32"/>
      <c r="L459" s="50"/>
      <c r="M459" s="32"/>
      <c r="N459" s="50"/>
      <c r="O459" s="28">
        <v>65</v>
      </c>
      <c r="P459" s="28">
        <v>32944</v>
      </c>
      <c r="Q459" s="51"/>
      <c r="R459" s="50"/>
      <c r="S459" s="32"/>
      <c r="T459" s="50"/>
      <c r="U459" s="32"/>
      <c r="V459" s="50"/>
      <c r="W459" s="32"/>
      <c r="X459" s="50"/>
      <c r="Y459" s="32"/>
      <c r="Z459" s="50"/>
      <c r="AA459" s="32"/>
      <c r="AB459" s="50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</row>
    <row r="460" spans="1:54" ht="12.75">
      <c r="A460" s="32" t="s">
        <v>691</v>
      </c>
      <c r="B460" s="47" t="s">
        <v>758</v>
      </c>
      <c r="C460" s="112" t="s">
        <v>759</v>
      </c>
      <c r="D460" s="114" t="s">
        <v>84</v>
      </c>
      <c r="E460" s="32"/>
      <c r="F460" s="50"/>
      <c r="G460" s="32"/>
      <c r="H460" s="50"/>
      <c r="I460" s="32"/>
      <c r="J460" s="50"/>
      <c r="K460" s="32"/>
      <c r="L460" s="50"/>
      <c r="M460" s="32"/>
      <c r="N460" s="50"/>
      <c r="O460" s="28">
        <v>113</v>
      </c>
      <c r="P460" s="28">
        <v>29922</v>
      </c>
      <c r="Q460" s="51"/>
      <c r="R460" s="50"/>
      <c r="S460" s="32"/>
      <c r="T460" s="50"/>
      <c r="U460" s="32"/>
      <c r="V460" s="50"/>
      <c r="W460" s="32"/>
      <c r="X460" s="50"/>
      <c r="Y460" s="32"/>
      <c r="Z460" s="50"/>
      <c r="AA460" s="32"/>
      <c r="AB460" s="50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</row>
    <row r="461" spans="1:54" ht="12.75">
      <c r="A461" s="32" t="s">
        <v>691</v>
      </c>
      <c r="B461" s="47" t="s">
        <v>760</v>
      </c>
      <c r="C461" s="112" t="s">
        <v>761</v>
      </c>
      <c r="D461" s="114" t="s">
        <v>84</v>
      </c>
      <c r="E461" s="32"/>
      <c r="F461" s="50"/>
      <c r="G461" s="32"/>
      <c r="H461" s="50"/>
      <c r="I461" s="32"/>
      <c r="J461" s="50"/>
      <c r="K461" s="32"/>
      <c r="L461" s="50"/>
      <c r="M461" s="32"/>
      <c r="N461" s="50"/>
      <c r="O461" s="28">
        <v>59</v>
      </c>
      <c r="P461" s="28">
        <v>27690</v>
      </c>
      <c r="Q461" s="51"/>
      <c r="R461" s="50"/>
      <c r="S461" s="32"/>
      <c r="T461" s="50"/>
      <c r="U461" s="32"/>
      <c r="V461" s="50"/>
      <c r="W461" s="32"/>
      <c r="X461" s="50"/>
      <c r="Y461" s="32"/>
      <c r="Z461" s="50"/>
      <c r="AA461" s="32"/>
      <c r="AB461" s="50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</row>
    <row r="462" spans="1:54" ht="12.75">
      <c r="A462" s="32" t="s">
        <v>691</v>
      </c>
      <c r="B462" s="47" t="s">
        <v>762</v>
      </c>
      <c r="C462" s="112" t="s">
        <v>763</v>
      </c>
      <c r="D462" s="114" t="s">
        <v>84</v>
      </c>
      <c r="E462" s="32"/>
      <c r="F462" s="50"/>
      <c r="G462" s="32"/>
      <c r="H462" s="50"/>
      <c r="I462" s="32"/>
      <c r="J462" s="50"/>
      <c r="K462" s="32"/>
      <c r="L462" s="50"/>
      <c r="M462" s="32"/>
      <c r="N462" s="50"/>
      <c r="O462" s="28">
        <v>188</v>
      </c>
      <c r="P462" s="28">
        <v>30927</v>
      </c>
      <c r="Q462" s="51"/>
      <c r="R462" s="50"/>
      <c r="S462" s="32"/>
      <c r="T462" s="50"/>
      <c r="U462" s="32"/>
      <c r="V462" s="50"/>
      <c r="W462" s="32"/>
      <c r="X462" s="50"/>
      <c r="Y462" s="32"/>
      <c r="Z462" s="50"/>
      <c r="AA462" s="32"/>
      <c r="AB462" s="50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</row>
    <row r="463" spans="1:54" ht="12.75">
      <c r="A463" s="32" t="s">
        <v>691</v>
      </c>
      <c r="B463" s="47" t="s">
        <v>764</v>
      </c>
      <c r="C463" s="112" t="s">
        <v>765</v>
      </c>
      <c r="D463" s="114" t="s">
        <v>84</v>
      </c>
      <c r="E463" s="32"/>
      <c r="F463" s="50"/>
      <c r="G463" s="32"/>
      <c r="H463" s="50"/>
      <c r="I463" s="32"/>
      <c r="J463" s="50"/>
      <c r="K463" s="32"/>
      <c r="L463" s="50"/>
      <c r="M463" s="32"/>
      <c r="N463" s="50"/>
      <c r="O463" s="28">
        <v>133</v>
      </c>
      <c r="P463" s="28">
        <v>29723</v>
      </c>
      <c r="Q463" s="51"/>
      <c r="R463" s="50"/>
      <c r="S463" s="32"/>
      <c r="T463" s="50"/>
      <c r="U463" s="32"/>
      <c r="V463" s="50"/>
      <c r="W463" s="32"/>
      <c r="X463" s="50"/>
      <c r="Y463" s="32"/>
      <c r="Z463" s="50"/>
      <c r="AA463" s="32"/>
      <c r="AB463" s="50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</row>
    <row r="464" spans="1:54" ht="12.75">
      <c r="A464" s="32" t="s">
        <v>691</v>
      </c>
      <c r="B464" s="47" t="s">
        <v>766</v>
      </c>
      <c r="C464" s="112" t="s">
        <v>767</v>
      </c>
      <c r="D464" s="114" t="s">
        <v>84</v>
      </c>
      <c r="E464" s="32"/>
      <c r="F464" s="50"/>
      <c r="G464" s="32"/>
      <c r="H464" s="50"/>
      <c r="I464" s="32"/>
      <c r="J464" s="50"/>
      <c r="K464" s="32"/>
      <c r="L464" s="50"/>
      <c r="M464" s="32"/>
      <c r="N464" s="50"/>
      <c r="O464" s="28">
        <v>103</v>
      </c>
      <c r="P464" s="28">
        <v>31164</v>
      </c>
      <c r="Q464" s="51"/>
      <c r="R464" s="50"/>
      <c r="S464" s="32"/>
      <c r="T464" s="50"/>
      <c r="U464" s="32"/>
      <c r="V464" s="50"/>
      <c r="W464" s="32"/>
      <c r="X464" s="50"/>
      <c r="Y464" s="32"/>
      <c r="Z464" s="50"/>
      <c r="AA464" s="32"/>
      <c r="AB464" s="50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</row>
    <row r="465" spans="1:54" ht="12.75">
      <c r="A465" s="32" t="s">
        <v>691</v>
      </c>
      <c r="B465" s="47" t="s">
        <v>768</v>
      </c>
      <c r="C465" s="112" t="s">
        <v>769</v>
      </c>
      <c r="D465" s="114" t="s">
        <v>84</v>
      </c>
      <c r="E465" s="32"/>
      <c r="F465" s="50"/>
      <c r="G465" s="32"/>
      <c r="H465" s="50"/>
      <c r="I465" s="32"/>
      <c r="J465" s="50"/>
      <c r="K465" s="32"/>
      <c r="L465" s="50"/>
      <c r="M465" s="32"/>
      <c r="N465" s="50"/>
      <c r="O465" s="28">
        <v>161</v>
      </c>
      <c r="P465" s="28">
        <v>32119</v>
      </c>
      <c r="Q465" s="51"/>
      <c r="R465" s="50"/>
      <c r="S465" s="32"/>
      <c r="T465" s="50"/>
      <c r="U465" s="32"/>
      <c r="V465" s="50"/>
      <c r="W465" s="32"/>
      <c r="X465" s="50"/>
      <c r="Y465" s="32"/>
      <c r="Z465" s="50"/>
      <c r="AA465" s="32"/>
      <c r="AB465" s="50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</row>
    <row r="466" spans="1:54" ht="12.75">
      <c r="A466" s="32" t="s">
        <v>691</v>
      </c>
      <c r="B466" s="47" t="s">
        <v>770</v>
      </c>
      <c r="C466" s="112" t="s">
        <v>771</v>
      </c>
      <c r="D466" s="114" t="s">
        <v>84</v>
      </c>
      <c r="E466" s="32"/>
      <c r="F466" s="50"/>
      <c r="G466" s="32"/>
      <c r="H466" s="50"/>
      <c r="I466" s="32"/>
      <c r="J466" s="50"/>
      <c r="K466" s="32"/>
      <c r="L466" s="50"/>
      <c r="M466" s="32"/>
      <c r="N466" s="50"/>
      <c r="O466" s="28">
        <v>56</v>
      </c>
      <c r="P466" s="28">
        <v>28391</v>
      </c>
      <c r="Q466" s="51"/>
      <c r="R466" s="50"/>
      <c r="S466" s="32"/>
      <c r="T466" s="50"/>
      <c r="U466" s="32"/>
      <c r="V466" s="50"/>
      <c r="W466" s="32"/>
      <c r="X466" s="50"/>
      <c r="Y466" s="32"/>
      <c r="Z466" s="50"/>
      <c r="AA466" s="32"/>
      <c r="AB466" s="50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</row>
    <row r="467" spans="1:54" ht="12.75">
      <c r="A467" s="32" t="s">
        <v>691</v>
      </c>
      <c r="B467" s="47" t="s">
        <v>772</v>
      </c>
      <c r="C467" s="112" t="s">
        <v>773</v>
      </c>
      <c r="D467" s="114" t="s">
        <v>84</v>
      </c>
      <c r="E467" s="32"/>
      <c r="F467" s="50"/>
      <c r="G467" s="32"/>
      <c r="H467" s="50"/>
      <c r="I467" s="32"/>
      <c r="J467" s="50"/>
      <c r="K467" s="32"/>
      <c r="L467" s="50"/>
      <c r="M467" s="32"/>
      <c r="N467" s="50"/>
      <c r="O467" s="29">
        <v>60</v>
      </c>
      <c r="P467" s="28">
        <v>28440</v>
      </c>
      <c r="Q467" s="51"/>
      <c r="R467" s="50"/>
      <c r="S467" s="32"/>
      <c r="T467" s="50"/>
      <c r="U467" s="32"/>
      <c r="V467" s="50"/>
      <c r="W467" s="32"/>
      <c r="X467" s="50"/>
      <c r="Y467" s="32"/>
      <c r="Z467" s="50"/>
      <c r="AA467" s="32"/>
      <c r="AB467" s="50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</row>
    <row r="468" spans="1:54" ht="12.75">
      <c r="A468" s="32" t="s">
        <v>691</v>
      </c>
      <c r="B468" s="47" t="s">
        <v>774</v>
      </c>
      <c r="C468" s="112" t="s">
        <v>775</v>
      </c>
      <c r="D468" s="114" t="s">
        <v>84</v>
      </c>
      <c r="E468" s="32"/>
      <c r="F468" s="50"/>
      <c r="G468" s="32"/>
      <c r="H468" s="50"/>
      <c r="I468" s="32"/>
      <c r="J468" s="50"/>
      <c r="K468" s="32"/>
      <c r="L468" s="50"/>
      <c r="M468" s="32"/>
      <c r="N468" s="50"/>
      <c r="O468" s="28">
        <v>53</v>
      </c>
      <c r="P468" s="28">
        <v>29414</v>
      </c>
      <c r="Q468" s="51"/>
      <c r="R468" s="50"/>
      <c r="S468" s="32"/>
      <c r="T468" s="50"/>
      <c r="U468" s="32"/>
      <c r="V468" s="50"/>
      <c r="W468" s="32"/>
      <c r="X468" s="50"/>
      <c r="Y468" s="32"/>
      <c r="Z468" s="50"/>
      <c r="AA468" s="32"/>
      <c r="AB468" s="50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</row>
    <row r="469" spans="1:54" ht="12.75">
      <c r="A469" s="32" t="s">
        <v>691</v>
      </c>
      <c r="B469" s="47" t="s">
        <v>776</v>
      </c>
      <c r="C469" s="112" t="s">
        <v>777</v>
      </c>
      <c r="D469" s="114" t="s">
        <v>84</v>
      </c>
      <c r="E469" s="32"/>
      <c r="F469" s="50"/>
      <c r="G469" s="32"/>
      <c r="H469" s="50"/>
      <c r="I469" s="32"/>
      <c r="J469" s="50"/>
      <c r="K469" s="32"/>
      <c r="L469" s="50"/>
      <c r="M469" s="32"/>
      <c r="N469" s="50"/>
      <c r="O469" s="28">
        <v>45</v>
      </c>
      <c r="P469" s="28">
        <v>25636</v>
      </c>
      <c r="Q469" s="51"/>
      <c r="R469" s="50"/>
      <c r="S469" s="32"/>
      <c r="T469" s="50"/>
      <c r="U469" s="32"/>
      <c r="V469" s="50"/>
      <c r="W469" s="32"/>
      <c r="X469" s="50"/>
      <c r="Y469" s="32"/>
      <c r="Z469" s="50"/>
      <c r="AA469" s="32"/>
      <c r="AB469" s="50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</row>
    <row r="470" spans="1:54" ht="12.75">
      <c r="A470" s="32" t="s">
        <v>691</v>
      </c>
      <c r="B470" s="47" t="s">
        <v>778</v>
      </c>
      <c r="C470" s="112" t="s">
        <v>779</v>
      </c>
      <c r="D470" s="114" t="s">
        <v>84</v>
      </c>
      <c r="E470" s="32"/>
      <c r="F470" s="50"/>
      <c r="G470" s="32"/>
      <c r="H470" s="50"/>
      <c r="I470" s="32"/>
      <c r="J470" s="50"/>
      <c r="K470" s="32"/>
      <c r="L470" s="50"/>
      <c r="M470" s="32"/>
      <c r="N470" s="50"/>
      <c r="O470" s="28">
        <v>105</v>
      </c>
      <c r="P470" s="28">
        <v>27161</v>
      </c>
      <c r="Q470" s="51"/>
      <c r="R470" s="50"/>
      <c r="S470" s="32"/>
      <c r="T470" s="50"/>
      <c r="U470" s="32"/>
      <c r="V470" s="50"/>
      <c r="W470" s="32"/>
      <c r="X470" s="50"/>
      <c r="Y470" s="32"/>
      <c r="Z470" s="50"/>
      <c r="AA470" s="32"/>
      <c r="AB470" s="50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</row>
    <row r="471" spans="1:54" ht="12.75">
      <c r="A471" s="32" t="s">
        <v>691</v>
      </c>
      <c r="B471" s="47" t="s">
        <v>780</v>
      </c>
      <c r="C471" s="112" t="s">
        <v>781</v>
      </c>
      <c r="D471" s="114" t="s">
        <v>84</v>
      </c>
      <c r="E471" s="32"/>
      <c r="F471" s="50"/>
      <c r="G471" s="32"/>
      <c r="H471" s="50"/>
      <c r="I471" s="32"/>
      <c r="J471" s="50"/>
      <c r="K471" s="32"/>
      <c r="L471" s="50"/>
      <c r="M471" s="32"/>
      <c r="N471" s="50"/>
      <c r="O471" s="28">
        <v>70</v>
      </c>
      <c r="P471" s="28">
        <v>27889</v>
      </c>
      <c r="Q471" s="51"/>
      <c r="R471" s="50"/>
      <c r="S471" s="32"/>
      <c r="T471" s="50"/>
      <c r="U471" s="32"/>
      <c r="V471" s="50"/>
      <c r="W471" s="32"/>
      <c r="X471" s="50"/>
      <c r="Y471" s="32"/>
      <c r="Z471" s="50"/>
      <c r="AA471" s="32"/>
      <c r="AB471" s="50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</row>
    <row r="472" spans="1:54" ht="12.75">
      <c r="A472" s="32" t="s">
        <v>691</v>
      </c>
      <c r="B472" s="47" t="s">
        <v>782</v>
      </c>
      <c r="C472" s="112" t="s">
        <v>783</v>
      </c>
      <c r="D472" s="114" t="s">
        <v>84</v>
      </c>
      <c r="E472" s="32"/>
      <c r="F472" s="50"/>
      <c r="G472" s="32"/>
      <c r="H472" s="50"/>
      <c r="I472" s="32"/>
      <c r="J472" s="50"/>
      <c r="K472" s="32"/>
      <c r="L472" s="50"/>
      <c r="M472" s="32"/>
      <c r="N472" s="50"/>
      <c r="O472" s="28">
        <v>27</v>
      </c>
      <c r="P472" s="28">
        <v>28088</v>
      </c>
      <c r="Q472" s="51"/>
      <c r="R472" s="50"/>
      <c r="S472" s="32"/>
      <c r="T472" s="50"/>
      <c r="U472" s="32"/>
      <c r="V472" s="50"/>
      <c r="W472" s="32"/>
      <c r="X472" s="50"/>
      <c r="Y472" s="32"/>
      <c r="Z472" s="50"/>
      <c r="AA472" s="32"/>
      <c r="AB472" s="50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</row>
    <row r="473" spans="1:54" ht="12.75">
      <c r="A473" s="32" t="s">
        <v>691</v>
      </c>
      <c r="B473" s="47" t="s">
        <v>784</v>
      </c>
      <c r="C473" s="112" t="s">
        <v>785</v>
      </c>
      <c r="D473" s="114" t="s">
        <v>84</v>
      </c>
      <c r="E473" s="32"/>
      <c r="F473" s="50"/>
      <c r="G473" s="32"/>
      <c r="H473" s="50"/>
      <c r="I473" s="32"/>
      <c r="J473" s="50"/>
      <c r="K473" s="32"/>
      <c r="L473" s="50"/>
      <c r="M473" s="32"/>
      <c r="N473" s="50"/>
      <c r="O473" s="28">
        <v>31</v>
      </c>
      <c r="P473" s="28">
        <v>25486</v>
      </c>
      <c r="Q473" s="51"/>
      <c r="R473" s="50"/>
      <c r="S473" s="32"/>
      <c r="T473" s="50"/>
      <c r="U473" s="32"/>
      <c r="V473" s="50"/>
      <c r="W473" s="32"/>
      <c r="X473" s="50"/>
      <c r="Y473" s="32"/>
      <c r="Z473" s="50"/>
      <c r="AA473" s="32"/>
      <c r="AB473" s="50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</row>
    <row r="474" spans="1:54" ht="12.75">
      <c r="A474" s="32" t="s">
        <v>691</v>
      </c>
      <c r="B474" s="47" t="s">
        <v>786</v>
      </c>
      <c r="C474" s="112" t="s">
        <v>787</v>
      </c>
      <c r="D474" s="114" t="s">
        <v>84</v>
      </c>
      <c r="E474" s="32"/>
      <c r="F474" s="50"/>
      <c r="G474" s="32"/>
      <c r="H474" s="50"/>
      <c r="I474" s="32"/>
      <c r="J474" s="50"/>
      <c r="K474" s="32"/>
      <c r="L474" s="50"/>
      <c r="M474" s="32"/>
      <c r="N474" s="50"/>
      <c r="O474" s="28">
        <v>29</v>
      </c>
      <c r="P474" s="28">
        <v>25390</v>
      </c>
      <c r="Q474" s="51"/>
      <c r="R474" s="50"/>
      <c r="S474" s="32"/>
      <c r="T474" s="50"/>
      <c r="U474" s="32"/>
      <c r="V474" s="50"/>
      <c r="W474" s="32"/>
      <c r="X474" s="50"/>
      <c r="Y474" s="32"/>
      <c r="Z474" s="50"/>
      <c r="AA474" s="32"/>
      <c r="AB474" s="50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</row>
    <row r="475" spans="1:54" ht="12.75">
      <c r="A475" s="32" t="s">
        <v>691</v>
      </c>
      <c r="B475" s="47" t="s">
        <v>788</v>
      </c>
      <c r="C475" s="112" t="s">
        <v>789</v>
      </c>
      <c r="D475" s="114" t="s">
        <v>84</v>
      </c>
      <c r="E475" s="32"/>
      <c r="F475" s="50"/>
      <c r="G475" s="32"/>
      <c r="H475" s="50"/>
      <c r="I475" s="32"/>
      <c r="J475" s="50"/>
      <c r="K475" s="32"/>
      <c r="L475" s="50"/>
      <c r="M475" s="32"/>
      <c r="N475" s="50"/>
      <c r="O475" s="28">
        <v>45</v>
      </c>
      <c r="P475" s="28">
        <v>28554</v>
      </c>
      <c r="Q475" s="51"/>
      <c r="R475" s="50"/>
      <c r="S475" s="32"/>
      <c r="T475" s="50"/>
      <c r="U475" s="32"/>
      <c r="V475" s="50"/>
      <c r="W475" s="32"/>
      <c r="X475" s="50"/>
      <c r="Y475" s="32"/>
      <c r="Z475" s="50"/>
      <c r="AA475" s="32"/>
      <c r="AB475" s="50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</row>
    <row r="476" spans="1:54" ht="12.75">
      <c r="A476" s="32" t="s">
        <v>691</v>
      </c>
      <c r="B476" s="47" t="s">
        <v>790</v>
      </c>
      <c r="C476" s="112" t="s">
        <v>791</v>
      </c>
      <c r="D476" s="114" t="s">
        <v>84</v>
      </c>
      <c r="E476" s="32"/>
      <c r="F476" s="50"/>
      <c r="G476" s="32"/>
      <c r="H476" s="50"/>
      <c r="I476" s="32"/>
      <c r="J476" s="50"/>
      <c r="K476" s="32"/>
      <c r="L476" s="50"/>
      <c r="M476" s="32"/>
      <c r="N476" s="50"/>
      <c r="O476" s="28">
        <v>25</v>
      </c>
      <c r="P476" s="28">
        <v>25620</v>
      </c>
      <c r="Q476" s="51"/>
      <c r="R476" s="50"/>
      <c r="S476" s="32"/>
      <c r="T476" s="50"/>
      <c r="U476" s="32"/>
      <c r="V476" s="50"/>
      <c r="W476" s="32"/>
      <c r="X476" s="50"/>
      <c r="Y476" s="32"/>
      <c r="Z476" s="50"/>
      <c r="AA476" s="32"/>
      <c r="AB476" s="50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</row>
    <row r="477" spans="1:54" ht="12.75">
      <c r="A477" s="32" t="s">
        <v>691</v>
      </c>
      <c r="B477" s="47" t="s">
        <v>792</v>
      </c>
      <c r="C477" s="112" t="s">
        <v>793</v>
      </c>
      <c r="D477" s="114" t="s">
        <v>84</v>
      </c>
      <c r="E477" s="32"/>
      <c r="F477" s="50"/>
      <c r="G477" s="32"/>
      <c r="H477" s="50"/>
      <c r="I477" s="32"/>
      <c r="J477" s="50"/>
      <c r="K477" s="32"/>
      <c r="L477" s="50"/>
      <c r="M477" s="32"/>
      <c r="N477" s="50"/>
      <c r="O477" s="28">
        <v>47</v>
      </c>
      <c r="P477" s="28">
        <v>28106</v>
      </c>
      <c r="Q477" s="51"/>
      <c r="R477" s="50"/>
      <c r="S477" s="32"/>
      <c r="T477" s="50"/>
      <c r="U477" s="32"/>
      <c r="V477" s="50"/>
      <c r="W477" s="32"/>
      <c r="X477" s="50"/>
      <c r="Y477" s="32"/>
      <c r="Z477" s="50"/>
      <c r="AA477" s="32"/>
      <c r="AB477" s="50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</row>
    <row r="478" spans="1:54" ht="12.75">
      <c r="A478" s="32" t="s">
        <v>691</v>
      </c>
      <c r="B478" s="47" t="s">
        <v>794</v>
      </c>
      <c r="C478" s="112" t="s">
        <v>795</v>
      </c>
      <c r="D478" s="114" t="s">
        <v>84</v>
      </c>
      <c r="E478" s="32"/>
      <c r="F478" s="50"/>
      <c r="G478" s="32"/>
      <c r="H478" s="50"/>
      <c r="I478" s="32"/>
      <c r="J478" s="50"/>
      <c r="K478" s="32"/>
      <c r="L478" s="50"/>
      <c r="M478" s="32"/>
      <c r="N478" s="50"/>
      <c r="O478" s="28">
        <v>9</v>
      </c>
      <c r="P478" s="28">
        <v>29805</v>
      </c>
      <c r="Q478" s="51"/>
      <c r="R478" s="50"/>
      <c r="S478" s="32"/>
      <c r="T478" s="50"/>
      <c r="U478" s="32"/>
      <c r="V478" s="50"/>
      <c r="W478" s="32"/>
      <c r="X478" s="50"/>
      <c r="Y478" s="32"/>
      <c r="Z478" s="50"/>
      <c r="AA478" s="32"/>
      <c r="AB478" s="50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</row>
    <row r="479" spans="1:54" ht="12.75">
      <c r="A479" s="32" t="s">
        <v>691</v>
      </c>
      <c r="B479" s="47" t="s">
        <v>796</v>
      </c>
      <c r="C479" s="112" t="s">
        <v>797</v>
      </c>
      <c r="D479" s="114" t="s">
        <v>84</v>
      </c>
      <c r="E479" s="32"/>
      <c r="F479" s="50"/>
      <c r="G479" s="32"/>
      <c r="H479" s="50"/>
      <c r="I479" s="32"/>
      <c r="J479" s="50"/>
      <c r="K479" s="32"/>
      <c r="L479" s="50"/>
      <c r="M479" s="32"/>
      <c r="N479" s="50"/>
      <c r="O479" s="28">
        <v>43</v>
      </c>
      <c r="P479" s="28">
        <v>27264</v>
      </c>
      <c r="Q479" s="51"/>
      <c r="R479" s="50"/>
      <c r="S479" s="32"/>
      <c r="T479" s="50"/>
      <c r="U479" s="32"/>
      <c r="V479" s="50"/>
      <c r="W479" s="32"/>
      <c r="X479" s="50"/>
      <c r="Y479" s="32"/>
      <c r="Z479" s="50"/>
      <c r="AA479" s="32"/>
      <c r="AB479" s="50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</row>
    <row r="480" spans="1:54" ht="12.75">
      <c r="A480" s="32" t="s">
        <v>691</v>
      </c>
      <c r="B480" s="47" t="s">
        <v>798</v>
      </c>
      <c r="C480" s="112" t="s">
        <v>799</v>
      </c>
      <c r="D480" s="114" t="s">
        <v>84</v>
      </c>
      <c r="E480" s="32"/>
      <c r="F480" s="50"/>
      <c r="G480" s="32"/>
      <c r="H480" s="50"/>
      <c r="I480" s="32"/>
      <c r="J480" s="50"/>
      <c r="K480" s="32"/>
      <c r="L480" s="50"/>
      <c r="M480" s="32"/>
      <c r="N480" s="50"/>
      <c r="O480" s="28">
        <v>117</v>
      </c>
      <c r="P480" s="28">
        <v>29042</v>
      </c>
      <c r="Q480" s="51"/>
      <c r="R480" s="50"/>
      <c r="S480" s="32"/>
      <c r="T480" s="50"/>
      <c r="U480" s="32"/>
      <c r="V480" s="50"/>
      <c r="W480" s="32"/>
      <c r="X480" s="50"/>
      <c r="Y480" s="32"/>
      <c r="Z480" s="50"/>
      <c r="AA480" s="32"/>
      <c r="AB480" s="50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</row>
    <row r="481" spans="1:54" ht="12.75">
      <c r="A481" s="32" t="s">
        <v>691</v>
      </c>
      <c r="B481" s="47" t="s">
        <v>800</v>
      </c>
      <c r="C481" s="112" t="s">
        <v>801</v>
      </c>
      <c r="D481" s="114" t="s">
        <v>84</v>
      </c>
      <c r="E481" s="32"/>
      <c r="F481" s="50"/>
      <c r="G481" s="32"/>
      <c r="H481" s="50"/>
      <c r="I481" s="32"/>
      <c r="J481" s="50"/>
      <c r="K481" s="32"/>
      <c r="L481" s="50"/>
      <c r="M481" s="32"/>
      <c r="N481" s="50"/>
      <c r="O481" s="28">
        <v>45</v>
      </c>
      <c r="P481" s="28">
        <v>29379</v>
      </c>
      <c r="Q481" s="51"/>
      <c r="R481" s="50"/>
      <c r="S481" s="32"/>
      <c r="T481" s="50"/>
      <c r="U481" s="32"/>
      <c r="V481" s="50"/>
      <c r="W481" s="32"/>
      <c r="X481" s="50"/>
      <c r="Y481" s="32"/>
      <c r="Z481" s="50"/>
      <c r="AA481" s="32"/>
      <c r="AB481" s="50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</row>
    <row r="482" spans="1:54" ht="12.75">
      <c r="A482" s="32" t="s">
        <v>691</v>
      </c>
      <c r="B482" s="47" t="s">
        <v>802</v>
      </c>
      <c r="C482" s="112" t="s">
        <v>803</v>
      </c>
      <c r="D482" s="114" t="s">
        <v>84</v>
      </c>
      <c r="E482" s="32"/>
      <c r="F482" s="50"/>
      <c r="G482" s="32"/>
      <c r="H482" s="50"/>
      <c r="I482" s="32"/>
      <c r="J482" s="50"/>
      <c r="K482" s="32"/>
      <c r="L482" s="50"/>
      <c r="M482" s="32"/>
      <c r="N482" s="50"/>
      <c r="O482" s="28">
        <v>33</v>
      </c>
      <c r="P482" s="28">
        <v>31092</v>
      </c>
      <c r="Q482" s="51"/>
      <c r="R482" s="50"/>
      <c r="S482" s="32"/>
      <c r="T482" s="50"/>
      <c r="U482" s="32"/>
      <c r="V482" s="50"/>
      <c r="W482" s="32"/>
      <c r="X482" s="50"/>
      <c r="Y482" s="32"/>
      <c r="Z482" s="50"/>
      <c r="AA482" s="32"/>
      <c r="AB482" s="50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</row>
    <row r="483" spans="1:54" ht="12.75">
      <c r="A483" s="32" t="s">
        <v>691</v>
      </c>
      <c r="B483" s="47" t="s">
        <v>804</v>
      </c>
      <c r="C483" s="112" t="s">
        <v>805</v>
      </c>
      <c r="D483" s="114" t="s">
        <v>84</v>
      </c>
      <c r="E483" s="32"/>
      <c r="F483" s="50"/>
      <c r="G483" s="32"/>
      <c r="H483" s="50"/>
      <c r="I483" s="32"/>
      <c r="J483" s="50"/>
      <c r="K483" s="32"/>
      <c r="L483" s="50"/>
      <c r="M483" s="32"/>
      <c r="N483" s="50"/>
      <c r="O483" s="28">
        <v>28</v>
      </c>
      <c r="P483" s="28">
        <v>28006</v>
      </c>
      <c r="Q483" s="51"/>
      <c r="R483" s="50"/>
      <c r="S483" s="32"/>
      <c r="T483" s="50"/>
      <c r="U483" s="32"/>
      <c r="V483" s="50"/>
      <c r="W483" s="32"/>
      <c r="X483" s="50"/>
      <c r="Y483" s="32"/>
      <c r="Z483" s="50"/>
      <c r="AA483" s="32"/>
      <c r="AB483" s="50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</row>
    <row r="484" spans="1:54" ht="12.75">
      <c r="A484" s="32" t="s">
        <v>691</v>
      </c>
      <c r="B484" s="47" t="s">
        <v>806</v>
      </c>
      <c r="C484" s="112" t="s">
        <v>807</v>
      </c>
      <c r="D484" s="114" t="s">
        <v>84</v>
      </c>
      <c r="E484" s="32"/>
      <c r="F484" s="50"/>
      <c r="G484" s="32"/>
      <c r="H484" s="50"/>
      <c r="I484" s="32"/>
      <c r="J484" s="50"/>
      <c r="K484" s="32"/>
      <c r="L484" s="50"/>
      <c r="M484" s="32"/>
      <c r="N484" s="50"/>
      <c r="O484" s="28">
        <v>39</v>
      </c>
      <c r="P484" s="28">
        <v>29776</v>
      </c>
      <c r="Q484" s="51"/>
      <c r="R484" s="50"/>
      <c r="S484" s="32"/>
      <c r="T484" s="50"/>
      <c r="U484" s="32"/>
      <c r="V484" s="50"/>
      <c r="W484" s="32"/>
      <c r="X484" s="50"/>
      <c r="Y484" s="32"/>
      <c r="Z484" s="50"/>
      <c r="AA484" s="32"/>
      <c r="AB484" s="50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</row>
    <row r="485" spans="1:54" ht="12.75">
      <c r="A485" s="32" t="s">
        <v>691</v>
      </c>
      <c r="B485" s="47" t="s">
        <v>808</v>
      </c>
      <c r="C485" s="112" t="s">
        <v>809</v>
      </c>
      <c r="D485" s="114" t="s">
        <v>84</v>
      </c>
      <c r="E485" s="32"/>
      <c r="F485" s="50"/>
      <c r="G485" s="32"/>
      <c r="H485" s="50"/>
      <c r="I485" s="32"/>
      <c r="J485" s="50"/>
      <c r="K485" s="32"/>
      <c r="L485" s="50"/>
      <c r="M485" s="32"/>
      <c r="N485" s="50"/>
      <c r="O485" s="28">
        <v>56</v>
      </c>
      <c r="P485" s="28">
        <v>31060</v>
      </c>
      <c r="Q485" s="51"/>
      <c r="R485" s="50"/>
      <c r="S485" s="32"/>
      <c r="T485" s="50"/>
      <c r="U485" s="32"/>
      <c r="V485" s="50"/>
      <c r="W485" s="32"/>
      <c r="X485" s="50"/>
      <c r="Y485" s="32"/>
      <c r="Z485" s="50"/>
      <c r="AA485" s="32"/>
      <c r="AB485" s="50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</row>
    <row r="486" spans="1:54" ht="12.75">
      <c r="A486" s="32" t="s">
        <v>691</v>
      </c>
      <c r="B486" s="47" t="s">
        <v>810</v>
      </c>
      <c r="C486" s="112" t="s">
        <v>811</v>
      </c>
      <c r="D486" s="114" t="s">
        <v>84</v>
      </c>
      <c r="E486" s="32"/>
      <c r="F486" s="50"/>
      <c r="G486" s="32"/>
      <c r="H486" s="50"/>
      <c r="I486" s="32"/>
      <c r="J486" s="50"/>
      <c r="K486" s="32"/>
      <c r="L486" s="50"/>
      <c r="M486" s="32"/>
      <c r="N486" s="50"/>
      <c r="O486" s="28">
        <v>64</v>
      </c>
      <c r="P486" s="28">
        <v>31587</v>
      </c>
      <c r="Q486" s="51"/>
      <c r="R486" s="50"/>
      <c r="S486" s="32"/>
      <c r="T486" s="50"/>
      <c r="U486" s="32"/>
      <c r="V486" s="50"/>
      <c r="W486" s="32"/>
      <c r="X486" s="50"/>
      <c r="Y486" s="32"/>
      <c r="Z486" s="50"/>
      <c r="AA486" s="32"/>
      <c r="AB486" s="50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</row>
    <row r="487" spans="1:54" ht="12.75">
      <c r="A487" s="32" t="s">
        <v>691</v>
      </c>
      <c r="B487" s="47" t="s">
        <v>812</v>
      </c>
      <c r="C487" s="112" t="s">
        <v>813</v>
      </c>
      <c r="D487" s="114" t="s">
        <v>84</v>
      </c>
      <c r="E487" s="32"/>
      <c r="F487" s="50"/>
      <c r="G487" s="32"/>
      <c r="H487" s="50"/>
      <c r="I487" s="32"/>
      <c r="J487" s="50"/>
      <c r="K487" s="32"/>
      <c r="L487" s="50"/>
      <c r="M487" s="32"/>
      <c r="N487" s="50"/>
      <c r="O487" s="28">
        <v>38</v>
      </c>
      <c r="P487" s="28">
        <v>28717</v>
      </c>
      <c r="Q487" s="51"/>
      <c r="R487" s="50"/>
      <c r="S487" s="32"/>
      <c r="T487" s="50"/>
      <c r="U487" s="32"/>
      <c r="V487" s="50"/>
      <c r="W487" s="32"/>
      <c r="X487" s="50"/>
      <c r="Y487" s="32"/>
      <c r="Z487" s="50"/>
      <c r="AA487" s="32"/>
      <c r="AB487" s="50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</row>
    <row r="488" spans="1:54" ht="12.75">
      <c r="A488" s="32" t="s">
        <v>691</v>
      </c>
      <c r="B488" s="47" t="s">
        <v>814</v>
      </c>
      <c r="C488" s="112" t="s">
        <v>815</v>
      </c>
      <c r="D488" s="114" t="s">
        <v>84</v>
      </c>
      <c r="E488" s="32"/>
      <c r="F488" s="50"/>
      <c r="G488" s="32"/>
      <c r="H488" s="50"/>
      <c r="I488" s="32"/>
      <c r="J488" s="50"/>
      <c r="K488" s="32"/>
      <c r="L488" s="50"/>
      <c r="M488" s="32"/>
      <c r="N488" s="50"/>
      <c r="O488" s="28">
        <v>101</v>
      </c>
      <c r="P488" s="28">
        <v>33515</v>
      </c>
      <c r="Q488" s="51"/>
      <c r="R488" s="50"/>
      <c r="S488" s="32"/>
      <c r="T488" s="50"/>
      <c r="U488" s="32"/>
      <c r="V488" s="50"/>
      <c r="W488" s="32"/>
      <c r="X488" s="50"/>
      <c r="Y488" s="32"/>
      <c r="Z488" s="50"/>
      <c r="AA488" s="32"/>
      <c r="AB488" s="50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</row>
    <row r="489" spans="1:54" ht="12.75">
      <c r="A489" s="32" t="s">
        <v>691</v>
      </c>
      <c r="B489" s="47" t="s">
        <v>816</v>
      </c>
      <c r="C489" s="112" t="s">
        <v>817</v>
      </c>
      <c r="D489" s="114" t="s">
        <v>84</v>
      </c>
      <c r="E489" s="32"/>
      <c r="F489" s="50"/>
      <c r="G489" s="32"/>
      <c r="H489" s="50"/>
      <c r="I489" s="32"/>
      <c r="J489" s="50"/>
      <c r="K489" s="32"/>
      <c r="L489" s="50"/>
      <c r="M489" s="32"/>
      <c r="N489" s="50"/>
      <c r="O489" s="28">
        <v>52</v>
      </c>
      <c r="P489" s="28">
        <v>28537</v>
      </c>
      <c r="Q489" s="51"/>
      <c r="R489" s="50"/>
      <c r="S489" s="32"/>
      <c r="T489" s="50"/>
      <c r="U489" s="32"/>
      <c r="V489" s="50"/>
      <c r="W489" s="32"/>
      <c r="X489" s="50"/>
      <c r="Y489" s="32"/>
      <c r="Z489" s="50"/>
      <c r="AA489" s="32"/>
      <c r="AB489" s="50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</row>
    <row r="490" spans="1:54" ht="12.75">
      <c r="A490" s="32" t="s">
        <v>691</v>
      </c>
      <c r="B490" s="47" t="s">
        <v>818</v>
      </c>
      <c r="C490" s="112" t="s">
        <v>819</v>
      </c>
      <c r="D490" s="114" t="s">
        <v>84</v>
      </c>
      <c r="E490" s="32"/>
      <c r="F490" s="50"/>
      <c r="G490" s="32"/>
      <c r="H490" s="50"/>
      <c r="I490" s="32"/>
      <c r="J490" s="50"/>
      <c r="K490" s="32"/>
      <c r="L490" s="50"/>
      <c r="M490" s="32"/>
      <c r="N490" s="50"/>
      <c r="O490" s="28">
        <v>44</v>
      </c>
      <c r="P490" s="28">
        <v>27902</v>
      </c>
      <c r="Q490" s="51"/>
      <c r="R490" s="50"/>
      <c r="S490" s="32"/>
      <c r="T490" s="50"/>
      <c r="U490" s="32"/>
      <c r="V490" s="50"/>
      <c r="W490" s="32"/>
      <c r="X490" s="50"/>
      <c r="Y490" s="32"/>
      <c r="Z490" s="50"/>
      <c r="AA490" s="32"/>
      <c r="AB490" s="50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</row>
    <row r="491" spans="1:54" ht="12.75">
      <c r="A491" s="32" t="s">
        <v>691</v>
      </c>
      <c r="B491" s="47" t="s">
        <v>820</v>
      </c>
      <c r="C491" s="112" t="s">
        <v>821</v>
      </c>
      <c r="D491" s="114" t="s">
        <v>84</v>
      </c>
      <c r="E491" s="32"/>
      <c r="F491" s="50"/>
      <c r="G491" s="32"/>
      <c r="H491" s="50"/>
      <c r="I491" s="32"/>
      <c r="J491" s="50"/>
      <c r="K491" s="32"/>
      <c r="L491" s="50"/>
      <c r="M491" s="32"/>
      <c r="N491" s="50"/>
      <c r="O491" s="28">
        <v>46</v>
      </c>
      <c r="P491" s="28">
        <v>28125</v>
      </c>
      <c r="Q491" s="51"/>
      <c r="R491" s="50"/>
      <c r="S491" s="32"/>
      <c r="T491" s="50"/>
      <c r="U491" s="32"/>
      <c r="V491" s="50"/>
      <c r="W491" s="32"/>
      <c r="X491" s="50"/>
      <c r="Y491" s="32"/>
      <c r="Z491" s="50"/>
      <c r="AA491" s="32"/>
      <c r="AB491" s="50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</row>
    <row r="492" spans="1:54" ht="12.75">
      <c r="A492" s="32" t="s">
        <v>691</v>
      </c>
      <c r="B492" s="47" t="s">
        <v>822</v>
      </c>
      <c r="C492" s="112" t="s">
        <v>823</v>
      </c>
      <c r="D492" s="114" t="s">
        <v>84</v>
      </c>
      <c r="E492" s="32"/>
      <c r="F492" s="50"/>
      <c r="G492" s="32"/>
      <c r="H492" s="50"/>
      <c r="I492" s="32"/>
      <c r="J492" s="50"/>
      <c r="K492" s="32"/>
      <c r="L492" s="50"/>
      <c r="M492" s="32"/>
      <c r="N492" s="50"/>
      <c r="O492" s="28">
        <v>67</v>
      </c>
      <c r="P492" s="28">
        <v>30841</v>
      </c>
      <c r="Q492" s="51"/>
      <c r="R492" s="50"/>
      <c r="S492" s="32"/>
      <c r="T492" s="50"/>
      <c r="U492" s="32"/>
      <c r="V492" s="50"/>
      <c r="W492" s="32"/>
      <c r="X492" s="50"/>
      <c r="Y492" s="32"/>
      <c r="Z492" s="50"/>
      <c r="AA492" s="32"/>
      <c r="AB492" s="50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</row>
    <row r="493" spans="1:54" ht="12.75">
      <c r="A493" s="32" t="s">
        <v>691</v>
      </c>
      <c r="B493" s="47" t="s">
        <v>824</v>
      </c>
      <c r="C493" s="112" t="s">
        <v>825</v>
      </c>
      <c r="D493" s="114" t="s">
        <v>84</v>
      </c>
      <c r="E493" s="32"/>
      <c r="F493" s="50"/>
      <c r="G493" s="32"/>
      <c r="H493" s="50"/>
      <c r="I493" s="32"/>
      <c r="J493" s="50"/>
      <c r="K493" s="32"/>
      <c r="L493" s="50"/>
      <c r="M493" s="32"/>
      <c r="N493" s="50"/>
      <c r="O493" s="28">
        <v>20</v>
      </c>
      <c r="P493" s="28">
        <v>25892</v>
      </c>
      <c r="Q493" s="51"/>
      <c r="R493" s="50"/>
      <c r="S493" s="32"/>
      <c r="T493" s="50"/>
      <c r="U493" s="32"/>
      <c r="V493" s="50"/>
      <c r="W493" s="32"/>
      <c r="X493" s="50"/>
      <c r="Y493" s="32"/>
      <c r="Z493" s="50"/>
      <c r="AA493" s="32"/>
      <c r="AB493" s="50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</row>
    <row r="494" spans="1:54" ht="12.75">
      <c r="A494" s="32" t="s">
        <v>691</v>
      </c>
      <c r="B494" s="47" t="s">
        <v>826</v>
      </c>
      <c r="C494" s="112" t="s">
        <v>827</v>
      </c>
      <c r="D494" s="114" t="s">
        <v>84</v>
      </c>
      <c r="E494" s="32"/>
      <c r="F494" s="50"/>
      <c r="G494" s="32"/>
      <c r="H494" s="50"/>
      <c r="I494" s="32"/>
      <c r="J494" s="50"/>
      <c r="K494" s="32"/>
      <c r="L494" s="50"/>
      <c r="M494" s="32"/>
      <c r="N494" s="50"/>
      <c r="O494" s="28">
        <v>73</v>
      </c>
      <c r="P494" s="28">
        <v>28705</v>
      </c>
      <c r="Q494" s="51"/>
      <c r="R494" s="50"/>
      <c r="S494" s="32"/>
      <c r="T494" s="50"/>
      <c r="U494" s="32"/>
      <c r="V494" s="50"/>
      <c r="W494" s="32"/>
      <c r="X494" s="50"/>
      <c r="Y494" s="32"/>
      <c r="Z494" s="50"/>
      <c r="AA494" s="32"/>
      <c r="AB494" s="50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</row>
    <row r="495" spans="1:54" ht="12.75">
      <c r="A495" s="32" t="s">
        <v>691</v>
      </c>
      <c r="B495" s="47" t="s">
        <v>828</v>
      </c>
      <c r="C495" s="112" t="s">
        <v>829</v>
      </c>
      <c r="D495" s="114" t="s">
        <v>84</v>
      </c>
      <c r="E495" s="32"/>
      <c r="F495" s="50"/>
      <c r="G495" s="32"/>
      <c r="H495" s="50"/>
      <c r="I495" s="32"/>
      <c r="J495" s="50"/>
      <c r="K495" s="32"/>
      <c r="L495" s="50"/>
      <c r="M495" s="32"/>
      <c r="N495" s="50"/>
      <c r="O495" s="28">
        <v>182</v>
      </c>
      <c r="P495" s="28">
        <v>28692</v>
      </c>
      <c r="Q495" s="51"/>
      <c r="R495" s="50"/>
      <c r="S495" s="32"/>
      <c r="T495" s="50"/>
      <c r="U495" s="32"/>
      <c r="V495" s="50"/>
      <c r="W495" s="32"/>
      <c r="X495" s="50"/>
      <c r="Y495" s="32"/>
      <c r="Z495" s="50"/>
      <c r="AA495" s="32"/>
      <c r="AB495" s="50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</row>
    <row r="496" spans="1:54" ht="12.75">
      <c r="A496" s="32" t="s">
        <v>691</v>
      </c>
      <c r="B496" s="47" t="s">
        <v>830</v>
      </c>
      <c r="C496" s="112" t="s">
        <v>831</v>
      </c>
      <c r="D496" s="114" t="s">
        <v>84</v>
      </c>
      <c r="E496" s="32"/>
      <c r="F496" s="50"/>
      <c r="G496" s="32"/>
      <c r="H496" s="50"/>
      <c r="I496" s="32"/>
      <c r="J496" s="50"/>
      <c r="K496" s="32"/>
      <c r="L496" s="50"/>
      <c r="M496" s="32"/>
      <c r="N496" s="50"/>
      <c r="O496" s="28">
        <v>97</v>
      </c>
      <c r="P496" s="28">
        <v>30025</v>
      </c>
      <c r="Q496" s="51"/>
      <c r="R496" s="50"/>
      <c r="S496" s="32"/>
      <c r="T496" s="50"/>
      <c r="U496" s="32"/>
      <c r="V496" s="50"/>
      <c r="W496" s="32"/>
      <c r="X496" s="50"/>
      <c r="Y496" s="32"/>
      <c r="Z496" s="50"/>
      <c r="AA496" s="32"/>
      <c r="AB496" s="50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</row>
    <row r="497" spans="1:54" ht="12.75">
      <c r="A497" s="32" t="s">
        <v>691</v>
      </c>
      <c r="B497" s="47" t="s">
        <v>832</v>
      </c>
      <c r="C497" s="112" t="s">
        <v>833</v>
      </c>
      <c r="D497" s="114" t="s">
        <v>84</v>
      </c>
      <c r="E497" s="32"/>
      <c r="F497" s="50"/>
      <c r="G497" s="32"/>
      <c r="H497" s="50"/>
      <c r="I497" s="32"/>
      <c r="J497" s="50"/>
      <c r="K497" s="32"/>
      <c r="L497" s="50"/>
      <c r="M497" s="32"/>
      <c r="N497" s="50"/>
      <c r="O497" s="28">
        <v>67</v>
      </c>
      <c r="P497" s="28">
        <v>28053</v>
      </c>
      <c r="Q497" s="51"/>
      <c r="R497" s="50"/>
      <c r="S497" s="32"/>
      <c r="T497" s="50"/>
      <c r="U497" s="32"/>
      <c r="V497" s="50"/>
      <c r="W497" s="32"/>
      <c r="X497" s="50"/>
      <c r="Y497" s="32"/>
      <c r="Z497" s="50"/>
      <c r="AA497" s="32"/>
      <c r="AB497" s="50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</row>
    <row r="498" spans="1:54" ht="12.75">
      <c r="A498" s="32" t="s">
        <v>691</v>
      </c>
      <c r="B498" s="47" t="s">
        <v>834</v>
      </c>
      <c r="C498" s="112" t="s">
        <v>835</v>
      </c>
      <c r="D498" s="114" t="s">
        <v>84</v>
      </c>
      <c r="E498" s="32"/>
      <c r="F498" s="50"/>
      <c r="G498" s="32"/>
      <c r="H498" s="50"/>
      <c r="I498" s="32"/>
      <c r="J498" s="50"/>
      <c r="K498" s="32"/>
      <c r="L498" s="50"/>
      <c r="M498" s="32"/>
      <c r="N498" s="50"/>
      <c r="O498" s="28">
        <v>59</v>
      </c>
      <c r="P498" s="28">
        <v>30849</v>
      </c>
      <c r="Q498" s="51"/>
      <c r="R498" s="50"/>
      <c r="S498" s="32"/>
      <c r="T498" s="50"/>
      <c r="U498" s="32"/>
      <c r="V498" s="50"/>
      <c r="W498" s="32"/>
      <c r="X498" s="50"/>
      <c r="Y498" s="32"/>
      <c r="Z498" s="50"/>
      <c r="AA498" s="32"/>
      <c r="AB498" s="50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</row>
    <row r="499" spans="1:54" ht="12.75">
      <c r="A499" s="32" t="s">
        <v>691</v>
      </c>
      <c r="B499" s="47" t="s">
        <v>836</v>
      </c>
      <c r="C499" s="112" t="s">
        <v>837</v>
      </c>
      <c r="D499" s="114" t="s">
        <v>84</v>
      </c>
      <c r="E499" s="32"/>
      <c r="F499" s="50"/>
      <c r="G499" s="32"/>
      <c r="H499" s="50"/>
      <c r="I499" s="32"/>
      <c r="J499" s="50"/>
      <c r="K499" s="32"/>
      <c r="L499" s="50"/>
      <c r="M499" s="32"/>
      <c r="N499" s="50"/>
      <c r="O499" s="28">
        <v>45</v>
      </c>
      <c r="P499" s="28">
        <v>28927</v>
      </c>
      <c r="Q499" s="51"/>
      <c r="R499" s="50"/>
      <c r="S499" s="32"/>
      <c r="T499" s="50"/>
      <c r="U499" s="32"/>
      <c r="V499" s="50"/>
      <c r="W499" s="32"/>
      <c r="X499" s="32"/>
      <c r="Y499" s="32"/>
      <c r="Z499" s="50"/>
      <c r="AA499" s="32"/>
      <c r="AB499" s="50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</row>
    <row r="500" spans="1:54" ht="12.75">
      <c r="A500" s="32"/>
      <c r="B500" s="47"/>
      <c r="C500" s="47"/>
      <c r="D500" s="50"/>
      <c r="E500" s="32"/>
      <c r="F500" s="50"/>
      <c r="G500" s="32"/>
      <c r="H500" s="50"/>
      <c r="I500" s="32"/>
      <c r="J500" s="50"/>
      <c r="K500" s="32"/>
      <c r="L500" s="50"/>
      <c r="M500" s="32"/>
      <c r="N500" s="50"/>
      <c r="O500" s="32">
        <f>SUM(O442:O499)</f>
        <v>3944</v>
      </c>
      <c r="P500" s="53">
        <v>29543.585953346857</v>
      </c>
      <c r="Q500" s="51"/>
      <c r="R500" s="50"/>
      <c r="S500" s="32"/>
      <c r="T500" s="50"/>
      <c r="U500" s="32"/>
      <c r="V500" s="50"/>
      <c r="W500" s="32"/>
      <c r="X500" s="32"/>
      <c r="Y500" s="32"/>
      <c r="Z500" s="50"/>
      <c r="AA500" s="32"/>
      <c r="AB500" s="50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</row>
    <row r="501" spans="1:54" ht="12.75">
      <c r="A501" s="32"/>
      <c r="B501" s="47"/>
      <c r="C501" s="47"/>
      <c r="D501" s="50"/>
      <c r="E501" s="32"/>
      <c r="F501" s="50"/>
      <c r="G501" s="32"/>
      <c r="H501" s="50"/>
      <c r="I501" s="32"/>
      <c r="J501" s="50"/>
      <c r="K501" s="32"/>
      <c r="L501" s="50"/>
      <c r="M501" s="32"/>
      <c r="N501" s="50"/>
      <c r="O501" s="32"/>
      <c r="P501" s="32"/>
      <c r="Q501" s="51"/>
      <c r="R501" s="50"/>
      <c r="S501" s="32"/>
      <c r="T501" s="50"/>
      <c r="U501" s="32"/>
      <c r="V501" s="50"/>
      <c r="W501" s="32"/>
      <c r="X501" s="32"/>
      <c r="Y501" s="32"/>
      <c r="Z501" s="50"/>
      <c r="AA501" s="32"/>
      <c r="AB501" s="50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</row>
    <row r="502" spans="1:54" ht="12.75">
      <c r="A502" s="32"/>
      <c r="B502" s="47"/>
      <c r="C502" s="47"/>
      <c r="D502" s="50"/>
      <c r="E502" s="32"/>
      <c r="F502" s="50"/>
      <c r="G502" s="32"/>
      <c r="H502" s="50"/>
      <c r="I502" s="32"/>
      <c r="J502" s="50"/>
      <c r="K502" s="32"/>
      <c r="L502" s="50"/>
      <c r="M502" s="32"/>
      <c r="N502" s="50"/>
      <c r="O502" s="32"/>
      <c r="P502" s="32"/>
      <c r="Q502" s="51"/>
      <c r="R502" s="50"/>
      <c r="S502" s="32"/>
      <c r="T502" s="50"/>
      <c r="U502" s="32"/>
      <c r="V502" s="50"/>
      <c r="W502" s="32"/>
      <c r="X502" s="32"/>
      <c r="Y502" s="32"/>
      <c r="Z502" s="50"/>
      <c r="AA502" s="32"/>
      <c r="AB502" s="50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</row>
    <row r="503" spans="1:54" ht="12.75">
      <c r="A503" s="32" t="s">
        <v>840</v>
      </c>
      <c r="B503" s="47" t="s">
        <v>841</v>
      </c>
      <c r="C503" s="112" t="s">
        <v>842</v>
      </c>
      <c r="D503" s="113" t="s">
        <v>45</v>
      </c>
      <c r="E503" s="49">
        <v>208</v>
      </c>
      <c r="F503" s="48">
        <v>58420</v>
      </c>
      <c r="G503" s="49">
        <v>208</v>
      </c>
      <c r="H503" s="48">
        <v>44595</v>
      </c>
      <c r="I503" s="49">
        <v>113</v>
      </c>
      <c r="J503" s="48">
        <v>39171</v>
      </c>
      <c r="K503" s="49">
        <v>8</v>
      </c>
      <c r="L503" s="48">
        <v>30592</v>
      </c>
      <c r="M503" s="32"/>
      <c r="N503" s="48"/>
      <c r="O503" s="32"/>
      <c r="P503" s="48"/>
      <c r="Q503" s="51">
        <v>86</v>
      </c>
      <c r="R503" s="48">
        <v>79420</v>
      </c>
      <c r="S503" s="49">
        <v>27</v>
      </c>
      <c r="T503" s="48">
        <v>57854</v>
      </c>
      <c r="U503" s="49">
        <v>40</v>
      </c>
      <c r="V503" s="48">
        <v>50518</v>
      </c>
      <c r="W503" s="49">
        <v>20</v>
      </c>
      <c r="X503" s="48">
        <v>28552</v>
      </c>
      <c r="Y503" s="32"/>
      <c r="Z503" s="48"/>
      <c r="AA503" s="32"/>
      <c r="AB503" s="48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</row>
    <row r="504" spans="1:54" ht="12.75">
      <c r="A504" s="32" t="s">
        <v>840</v>
      </c>
      <c r="B504" s="47" t="s">
        <v>843</v>
      </c>
      <c r="C504" s="112" t="s">
        <v>844</v>
      </c>
      <c r="D504" s="113" t="s">
        <v>45</v>
      </c>
      <c r="E504" s="47">
        <v>232</v>
      </c>
      <c r="F504" s="48">
        <v>59546</v>
      </c>
      <c r="G504" s="49">
        <v>202</v>
      </c>
      <c r="H504" s="48">
        <v>44332</v>
      </c>
      <c r="I504" s="49">
        <v>221</v>
      </c>
      <c r="J504" s="48">
        <v>37085</v>
      </c>
      <c r="K504" s="49">
        <v>23</v>
      </c>
      <c r="L504" s="48">
        <v>18217</v>
      </c>
      <c r="M504" s="32"/>
      <c r="N504" s="48"/>
      <c r="O504" s="32"/>
      <c r="P504" s="48"/>
      <c r="Q504" s="51">
        <v>54</v>
      </c>
      <c r="R504" s="48">
        <v>81146</v>
      </c>
      <c r="S504" s="49">
        <v>21</v>
      </c>
      <c r="T504" s="48">
        <v>56542</v>
      </c>
      <c r="U504" s="49">
        <v>11</v>
      </c>
      <c r="V504" s="48">
        <v>42760</v>
      </c>
      <c r="W504" s="49"/>
      <c r="X504" s="48"/>
      <c r="Y504" s="32"/>
      <c r="Z504" s="48"/>
      <c r="AA504" s="32"/>
      <c r="AB504" s="48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</row>
    <row r="505" spans="1:54" ht="12.75">
      <c r="A505" s="32"/>
      <c r="B505" s="47"/>
      <c r="C505" s="47"/>
      <c r="D505" s="48"/>
      <c r="E505" s="32">
        <f>SUM(E503:E504)</f>
        <v>440</v>
      </c>
      <c r="F505" s="53">
        <f>((E503*F503)+(E504*F504))/E505</f>
        <v>59013.70909090909</v>
      </c>
      <c r="G505" s="32">
        <f>SUM(G503:G504)</f>
        <v>410</v>
      </c>
      <c r="H505" s="53">
        <f>((G503*H503)+(G504*H504))/G505</f>
        <v>44465.424390243905</v>
      </c>
      <c r="I505" s="32">
        <f>SUM(I503:I504)</f>
        <v>334</v>
      </c>
      <c r="J505" s="53">
        <f>((I503*J503)+(I504*J504))/I505</f>
        <v>37790.74251497006</v>
      </c>
      <c r="K505" s="32">
        <f>SUM(K503:K504)</f>
        <v>31</v>
      </c>
      <c r="L505" s="53">
        <f>((K503*L503)+(K504*L504))/K505</f>
        <v>21410.548387096773</v>
      </c>
      <c r="M505" s="32">
        <f>SUM(M503:M504)</f>
        <v>0</v>
      </c>
      <c r="N505" s="53">
        <v>0</v>
      </c>
      <c r="O505" s="32">
        <f>SUM(O503:O504)</f>
        <v>0</v>
      </c>
      <c r="P505" s="53">
        <v>0</v>
      </c>
      <c r="Q505" s="32">
        <f>SUM(Q503:Q504)</f>
        <v>140</v>
      </c>
      <c r="R505" s="53">
        <f>((Q503*R503)+(Q504*R504))/Q505</f>
        <v>80085.74285714286</v>
      </c>
      <c r="S505" s="32">
        <f>SUM(S503:S504)</f>
        <v>48</v>
      </c>
      <c r="T505" s="53">
        <f>((S503*T503)+(S504*T504))/S505</f>
        <v>57280</v>
      </c>
      <c r="U505" s="32">
        <f>SUM(U503:U504)</f>
        <v>51</v>
      </c>
      <c r="V505" s="53">
        <f>((U503*V503)+(U504*V504))/U505</f>
        <v>48844.705882352944</v>
      </c>
      <c r="W505" s="32">
        <f>SUM(W503:W504)</f>
        <v>20</v>
      </c>
      <c r="X505" s="53">
        <f>((W503*X503)+(W504*X504))/W505</f>
        <v>28552</v>
      </c>
      <c r="Y505" s="32">
        <f>SUM(Y503:Y504)</f>
        <v>0</v>
      </c>
      <c r="Z505" s="53">
        <v>0</v>
      </c>
      <c r="AA505" s="32">
        <f>SUM(AA503:AA504)</f>
        <v>0</v>
      </c>
      <c r="AB505" s="53">
        <v>0</v>
      </c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</row>
    <row r="506" spans="1:54" ht="12.75">
      <c r="A506" s="32"/>
      <c r="B506" s="47"/>
      <c r="C506" s="47"/>
      <c r="D506" s="48"/>
      <c r="E506" s="47"/>
      <c r="F506" s="48"/>
      <c r="G506" s="49"/>
      <c r="H506" s="48"/>
      <c r="I506" s="49"/>
      <c r="J506" s="48"/>
      <c r="K506" s="49"/>
      <c r="L506" s="48"/>
      <c r="M506" s="32"/>
      <c r="N506" s="48"/>
      <c r="O506" s="32"/>
      <c r="P506" s="48"/>
      <c r="Q506" s="51"/>
      <c r="R506" s="48"/>
      <c r="S506" s="49"/>
      <c r="T506" s="48"/>
      <c r="U506" s="49"/>
      <c r="V506" s="48"/>
      <c r="W506" s="49"/>
      <c r="X506" s="48"/>
      <c r="Y506" s="32"/>
      <c r="Z506" s="48"/>
      <c r="AA506" s="32"/>
      <c r="AB506" s="48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</row>
    <row r="507" spans="1:54" ht="12.75">
      <c r="A507" s="32" t="s">
        <v>840</v>
      </c>
      <c r="B507" s="47" t="s">
        <v>845</v>
      </c>
      <c r="C507" s="112" t="s">
        <v>846</v>
      </c>
      <c r="D507" s="113" t="s">
        <v>54</v>
      </c>
      <c r="E507" s="32">
        <v>113</v>
      </c>
      <c r="F507" s="34">
        <v>52480</v>
      </c>
      <c r="G507" s="55">
        <v>61</v>
      </c>
      <c r="H507" s="34">
        <v>46358</v>
      </c>
      <c r="I507" s="55">
        <v>165</v>
      </c>
      <c r="J507" s="34">
        <v>40816</v>
      </c>
      <c r="K507" s="55">
        <v>47</v>
      </c>
      <c r="L507" s="34">
        <v>33865</v>
      </c>
      <c r="M507" s="32"/>
      <c r="N507" s="34"/>
      <c r="O507" s="32"/>
      <c r="P507" s="34"/>
      <c r="Q507" s="36"/>
      <c r="R507" s="34"/>
      <c r="S507" s="55"/>
      <c r="T507" s="34"/>
      <c r="U507" s="55"/>
      <c r="V507" s="34"/>
      <c r="W507" s="55"/>
      <c r="X507" s="34"/>
      <c r="Y507" s="32"/>
      <c r="Z507" s="34"/>
      <c r="AA507" s="32"/>
      <c r="AB507" s="34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</row>
    <row r="508" spans="1:54" ht="12.75">
      <c r="A508" s="32"/>
      <c r="B508" s="47"/>
      <c r="C508" s="47"/>
      <c r="D508" s="48"/>
      <c r="E508" s="47"/>
      <c r="F508" s="48"/>
      <c r="G508" s="49"/>
      <c r="H508" s="48"/>
      <c r="I508" s="49"/>
      <c r="J508" s="48"/>
      <c r="K508" s="49"/>
      <c r="L508" s="48"/>
      <c r="M508" s="32"/>
      <c r="N508" s="48"/>
      <c r="O508" s="32"/>
      <c r="P508" s="48"/>
      <c r="Q508" s="51"/>
      <c r="R508" s="48"/>
      <c r="S508" s="49"/>
      <c r="T508" s="48"/>
      <c r="U508" s="49"/>
      <c r="V508" s="48"/>
      <c r="W508" s="49"/>
      <c r="X508" s="48"/>
      <c r="Y508" s="32"/>
      <c r="Z508" s="48"/>
      <c r="AA508" s="32"/>
      <c r="AB508" s="48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</row>
    <row r="509" spans="1:54" ht="12.75">
      <c r="A509" s="32" t="s">
        <v>840</v>
      </c>
      <c r="B509" s="47" t="s">
        <v>847</v>
      </c>
      <c r="C509" s="112" t="s">
        <v>848</v>
      </c>
      <c r="D509" s="113" t="s">
        <v>63</v>
      </c>
      <c r="E509" s="47">
        <v>64</v>
      </c>
      <c r="F509" s="48">
        <v>46459</v>
      </c>
      <c r="G509" s="49">
        <v>56</v>
      </c>
      <c r="H509" s="48">
        <v>38604</v>
      </c>
      <c r="I509" s="49">
        <v>71</v>
      </c>
      <c r="J509" s="48">
        <v>36252</v>
      </c>
      <c r="K509" s="49">
        <v>50</v>
      </c>
      <c r="L509" s="48">
        <v>31135</v>
      </c>
      <c r="M509" s="32"/>
      <c r="N509" s="48"/>
      <c r="O509" s="32"/>
      <c r="P509" s="48"/>
      <c r="Q509" s="51">
        <v>12</v>
      </c>
      <c r="R509" s="48">
        <v>61243</v>
      </c>
      <c r="S509" s="49">
        <v>2</v>
      </c>
      <c r="T509" s="48">
        <v>55228</v>
      </c>
      <c r="U509" s="49">
        <v>7</v>
      </c>
      <c r="V509" s="48">
        <v>45322</v>
      </c>
      <c r="W509" s="49">
        <v>2</v>
      </c>
      <c r="X509" s="48">
        <v>50136</v>
      </c>
      <c r="Y509" s="32"/>
      <c r="Z509" s="48"/>
      <c r="AA509" s="32"/>
      <c r="AB509" s="48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</row>
    <row r="510" spans="1:54" ht="12.75">
      <c r="A510" s="32" t="s">
        <v>840</v>
      </c>
      <c r="B510" s="47" t="s">
        <v>849</v>
      </c>
      <c r="C510" s="112" t="s">
        <v>850</v>
      </c>
      <c r="D510" s="113" t="s">
        <v>63</v>
      </c>
      <c r="E510" s="47">
        <v>52</v>
      </c>
      <c r="F510" s="48">
        <v>46497</v>
      </c>
      <c r="G510" s="49">
        <v>37</v>
      </c>
      <c r="H510" s="48">
        <v>43420</v>
      </c>
      <c r="I510" s="49">
        <v>61</v>
      </c>
      <c r="J510" s="48">
        <v>37842</v>
      </c>
      <c r="K510" s="49">
        <v>63</v>
      </c>
      <c r="L510" s="48">
        <v>28913</v>
      </c>
      <c r="M510" s="32"/>
      <c r="N510" s="48"/>
      <c r="O510" s="32"/>
      <c r="P510" s="48"/>
      <c r="Q510" s="51">
        <v>2</v>
      </c>
      <c r="R510" s="48">
        <v>55500</v>
      </c>
      <c r="S510" s="49">
        <v>4</v>
      </c>
      <c r="T510" s="48">
        <v>53810</v>
      </c>
      <c r="U510" s="49">
        <v>5</v>
      </c>
      <c r="V510" s="48">
        <v>43790</v>
      </c>
      <c r="W510" s="49"/>
      <c r="X510" s="48"/>
      <c r="Y510" s="32"/>
      <c r="Z510" s="48"/>
      <c r="AA510" s="32"/>
      <c r="AB510" s="48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</row>
    <row r="511" spans="1:54" ht="12.75">
      <c r="A511" s="32"/>
      <c r="B511" s="47"/>
      <c r="C511" s="47"/>
      <c r="D511" s="48"/>
      <c r="E511" s="32">
        <f>SUM(E509:E510)</f>
        <v>116</v>
      </c>
      <c r="F511" s="53">
        <f>((E509*F509)+(E510*F510))/E511</f>
        <v>46476.03448275862</v>
      </c>
      <c r="G511" s="32">
        <f>SUM(G509:G510)</f>
        <v>93</v>
      </c>
      <c r="H511" s="53">
        <f>((G509*H509)+(G510*H510))/G511</f>
        <v>40520.04301075269</v>
      </c>
      <c r="I511" s="32">
        <f>SUM(I509:I510)</f>
        <v>132</v>
      </c>
      <c r="J511" s="53">
        <f>((I509*J509)+(I510*J510))/I511</f>
        <v>36986.77272727273</v>
      </c>
      <c r="K511" s="32">
        <f>SUM(K509:K510)</f>
        <v>113</v>
      </c>
      <c r="L511" s="53">
        <f>((K509*L509)+(K510*L510))/K511</f>
        <v>29896.185840707964</v>
      </c>
      <c r="M511" s="32">
        <f>SUM(M509:M510)</f>
        <v>0</v>
      </c>
      <c r="N511" s="53">
        <v>0</v>
      </c>
      <c r="O511" s="32">
        <f>SUM(O509:O510)</f>
        <v>0</v>
      </c>
      <c r="P511" s="53">
        <v>0</v>
      </c>
      <c r="Q511" s="32">
        <f>SUM(Q509:Q510)</f>
        <v>14</v>
      </c>
      <c r="R511" s="53">
        <f>((Q509*R509)+(Q510*R510))/Q511</f>
        <v>60422.57142857143</v>
      </c>
      <c r="S511" s="32">
        <f>SUM(S509:S510)</f>
        <v>6</v>
      </c>
      <c r="T511" s="53">
        <f>((S509*T509)+(S510*T510))/S511</f>
        <v>54282.666666666664</v>
      </c>
      <c r="U511" s="32">
        <f>SUM(U509:U510)</f>
        <v>12</v>
      </c>
      <c r="V511" s="53">
        <f>((U509*V509)+(U510*V510))/U511</f>
        <v>44683.666666666664</v>
      </c>
      <c r="W511" s="32">
        <f>SUM(W509:W510)</f>
        <v>2</v>
      </c>
      <c r="X511" s="53">
        <f>((W509*X509)+(W510*X510))/W511</f>
        <v>50136</v>
      </c>
      <c r="Y511" s="32">
        <f>SUM(Y509:Y510)</f>
        <v>0</v>
      </c>
      <c r="Z511" s="53">
        <v>0</v>
      </c>
      <c r="AA511" s="32">
        <f>SUM(AA509:AA510)</f>
        <v>0</v>
      </c>
      <c r="AB511" s="53">
        <v>0</v>
      </c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</row>
    <row r="512" spans="1:54" ht="12.75">
      <c r="A512" s="32"/>
      <c r="B512" s="47"/>
      <c r="C512" s="47"/>
      <c r="D512" s="48"/>
      <c r="E512" s="47"/>
      <c r="F512" s="48"/>
      <c r="G512" s="49"/>
      <c r="H512" s="48"/>
      <c r="I512" s="49"/>
      <c r="J512" s="48"/>
      <c r="K512" s="49"/>
      <c r="L512" s="48"/>
      <c r="M512" s="32"/>
      <c r="N512" s="48"/>
      <c r="O512" s="32"/>
      <c r="P512" s="48"/>
      <c r="Q512" s="51"/>
      <c r="R512" s="48"/>
      <c r="S512" s="49"/>
      <c r="T512" s="48"/>
      <c r="U512" s="49"/>
      <c r="V512" s="48"/>
      <c r="W512" s="49"/>
      <c r="X512" s="48"/>
      <c r="Y512" s="32"/>
      <c r="Z512" s="48"/>
      <c r="AA512" s="32"/>
      <c r="AB512" s="48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</row>
    <row r="513" spans="1:54" ht="12.75">
      <c r="A513" s="32" t="s">
        <v>840</v>
      </c>
      <c r="B513" s="47" t="s">
        <v>851</v>
      </c>
      <c r="C513" s="112" t="s">
        <v>852</v>
      </c>
      <c r="D513" s="113" t="s">
        <v>72</v>
      </c>
      <c r="E513" s="47">
        <v>47</v>
      </c>
      <c r="F513" s="48">
        <v>44419</v>
      </c>
      <c r="G513" s="49">
        <v>44</v>
      </c>
      <c r="H513" s="48">
        <v>36996</v>
      </c>
      <c r="I513" s="49">
        <v>60</v>
      </c>
      <c r="J513" s="48">
        <v>33744</v>
      </c>
      <c r="K513" s="49">
        <v>20</v>
      </c>
      <c r="L513" s="48">
        <v>26596</v>
      </c>
      <c r="M513" s="32"/>
      <c r="N513" s="48"/>
      <c r="O513" s="32"/>
      <c r="P513" s="48"/>
      <c r="Q513" s="51"/>
      <c r="R513" s="48"/>
      <c r="S513" s="32"/>
      <c r="T513" s="48"/>
      <c r="U513" s="32"/>
      <c r="V513" s="48"/>
      <c r="W513" s="49">
        <v>5</v>
      </c>
      <c r="X513" s="48">
        <v>32951</v>
      </c>
      <c r="Y513" s="32"/>
      <c r="Z513" s="48"/>
      <c r="AA513" s="32"/>
      <c r="AB513" s="48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</row>
    <row r="514" spans="1:54" ht="12.75">
      <c r="A514" s="32" t="s">
        <v>840</v>
      </c>
      <c r="B514" s="47" t="s">
        <v>853</v>
      </c>
      <c r="C514" s="112" t="s">
        <v>854</v>
      </c>
      <c r="D514" s="113" t="s">
        <v>72</v>
      </c>
      <c r="E514" s="47">
        <v>37</v>
      </c>
      <c r="F514" s="48">
        <v>46146</v>
      </c>
      <c r="G514" s="49">
        <v>28</v>
      </c>
      <c r="H514" s="48">
        <v>41191</v>
      </c>
      <c r="I514" s="49">
        <v>67</v>
      </c>
      <c r="J514" s="48">
        <v>35868</v>
      </c>
      <c r="K514" s="49">
        <v>24</v>
      </c>
      <c r="L514" s="48">
        <v>30631</v>
      </c>
      <c r="M514" s="32"/>
      <c r="N514" s="48"/>
      <c r="O514" s="32"/>
      <c r="P514" s="48"/>
      <c r="Q514" s="36">
        <v>3</v>
      </c>
      <c r="R514" s="48">
        <v>63455</v>
      </c>
      <c r="S514" s="49">
        <v>1</v>
      </c>
      <c r="T514" s="48">
        <v>53852</v>
      </c>
      <c r="U514" s="49">
        <v>1</v>
      </c>
      <c r="V514" s="48">
        <v>59754</v>
      </c>
      <c r="W514" s="49">
        <v>1</v>
      </c>
      <c r="X514" s="48">
        <v>29000</v>
      </c>
      <c r="Y514" s="32"/>
      <c r="Z514" s="48"/>
      <c r="AA514" s="32"/>
      <c r="AB514" s="48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</row>
    <row r="515" spans="1:54" ht="12.75">
      <c r="A515" s="32" t="s">
        <v>840</v>
      </c>
      <c r="B515" s="47" t="s">
        <v>855</v>
      </c>
      <c r="C515" s="112" t="s">
        <v>856</v>
      </c>
      <c r="D515" s="113" t="s">
        <v>72</v>
      </c>
      <c r="E515" s="47">
        <v>10</v>
      </c>
      <c r="F515" s="48">
        <v>44276</v>
      </c>
      <c r="G515" s="49">
        <v>9</v>
      </c>
      <c r="H515" s="48">
        <v>37679</v>
      </c>
      <c r="I515" s="49">
        <v>26</v>
      </c>
      <c r="J515" s="48">
        <v>33826</v>
      </c>
      <c r="K515" s="49">
        <v>21</v>
      </c>
      <c r="L515" s="48">
        <v>27091</v>
      </c>
      <c r="M515" s="32"/>
      <c r="N515" s="48"/>
      <c r="O515" s="32"/>
      <c r="P515" s="48"/>
      <c r="Q515" s="36">
        <v>12</v>
      </c>
      <c r="R515" s="48">
        <v>61243</v>
      </c>
      <c r="S515" s="49">
        <v>2</v>
      </c>
      <c r="T515" s="50">
        <v>55228</v>
      </c>
      <c r="U515" s="49">
        <v>7</v>
      </c>
      <c r="V515" s="50">
        <v>45322</v>
      </c>
      <c r="W515" s="49">
        <v>2</v>
      </c>
      <c r="X515" s="50">
        <v>50136</v>
      </c>
      <c r="Y515" s="32"/>
      <c r="Z515" s="48"/>
      <c r="AA515" s="32"/>
      <c r="AB515" s="48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</row>
    <row r="516" spans="1:54" ht="12.75">
      <c r="A516" s="32" t="s">
        <v>840</v>
      </c>
      <c r="B516" s="47" t="s">
        <v>857</v>
      </c>
      <c r="C516" s="112" t="s">
        <v>858</v>
      </c>
      <c r="D516" s="113" t="s">
        <v>72</v>
      </c>
      <c r="E516" s="47">
        <v>25</v>
      </c>
      <c r="F516" s="48">
        <v>49081</v>
      </c>
      <c r="G516" s="49">
        <v>16</v>
      </c>
      <c r="H516" s="48">
        <v>43454</v>
      </c>
      <c r="I516" s="49">
        <v>62</v>
      </c>
      <c r="J516" s="48">
        <v>37051</v>
      </c>
      <c r="K516" s="49">
        <v>43</v>
      </c>
      <c r="L516" s="48">
        <v>30570</v>
      </c>
      <c r="M516" s="32"/>
      <c r="N516" s="48"/>
      <c r="O516" s="32"/>
      <c r="P516" s="48"/>
      <c r="Q516" s="36"/>
      <c r="R516" s="50"/>
      <c r="S516" s="49">
        <v>1</v>
      </c>
      <c r="T516" s="50">
        <v>45000</v>
      </c>
      <c r="U516" s="49">
        <v>1</v>
      </c>
      <c r="V516" s="50">
        <v>40885</v>
      </c>
      <c r="W516" s="49">
        <v>3</v>
      </c>
      <c r="X516" s="50">
        <v>39923</v>
      </c>
      <c r="Y516" s="32"/>
      <c r="Z516" s="50"/>
      <c r="AA516" s="32"/>
      <c r="AB516" s="48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</row>
    <row r="517" spans="1:54" ht="12.75">
      <c r="A517" s="32"/>
      <c r="B517" s="47"/>
      <c r="C517" s="47"/>
      <c r="D517" s="48"/>
      <c r="E517" s="32">
        <f>SUM(E513:E516)</f>
        <v>119</v>
      </c>
      <c r="F517" s="34">
        <f>((E513*F513)+(E514*F514)+(E515*F515)+(E516*F516))/E517</f>
        <v>45923.361344537814</v>
      </c>
      <c r="G517" s="32">
        <f>SUM(G513:G516)</f>
        <v>97</v>
      </c>
      <c r="H517" s="34">
        <f>((G513*H513)+(G514*H514)+(G515*H515)+(G516*H516))/G517</f>
        <v>39335.536082474224</v>
      </c>
      <c r="I517" s="32">
        <f>SUM(I513:I516)</f>
        <v>215</v>
      </c>
      <c r="J517" s="34">
        <f>((I513*J513)+(I514*J514)+(I515*J515)+(I516*J516))/I517</f>
        <v>35369.46046511628</v>
      </c>
      <c r="K517" s="32">
        <f>SUM(K513:K516)</f>
        <v>108</v>
      </c>
      <c r="L517" s="34">
        <f>((K513*L513)+(K514*L514)+(K515*L515)+(K516*L516))/K517</f>
        <v>29171.15740740741</v>
      </c>
      <c r="M517" s="32">
        <f>SUM(M513:M516)</f>
        <v>0</v>
      </c>
      <c r="N517" s="34">
        <v>0</v>
      </c>
      <c r="O517" s="52">
        <f>SUM(O513:O516)</f>
        <v>0</v>
      </c>
      <c r="P517" s="34">
        <v>0</v>
      </c>
      <c r="Q517" s="32">
        <f>SUM(Q513:Q516)</f>
        <v>15</v>
      </c>
      <c r="R517" s="34">
        <f>((Q513*R513)+(Q514*R514)+(Q515*R515)+(Q516*R516))/Q517</f>
        <v>61685.4</v>
      </c>
      <c r="S517" s="32">
        <f>SUM(S513:S516)</f>
        <v>4</v>
      </c>
      <c r="T517" s="34">
        <f>((S513*T513)+(S514*T514)+(S515*T515)+(S516*T516))/S517</f>
        <v>52327</v>
      </c>
      <c r="U517" s="32">
        <f>SUM(U513:U516)</f>
        <v>9</v>
      </c>
      <c r="V517" s="34">
        <f>((U513*V513)+(U514*V514)+(U515*V515)+(U516*V516))/U517</f>
        <v>46432.555555555555</v>
      </c>
      <c r="W517" s="32">
        <f>SUM(W513:W516)</f>
        <v>11</v>
      </c>
      <c r="X517" s="34">
        <f>((W513*X513)+(W514*X514)+(W515*X515)+(W516*X516))/W517</f>
        <v>37617.818181818184</v>
      </c>
      <c r="Y517" s="32">
        <f>SUM(Y513:Y516)</f>
        <v>0</v>
      </c>
      <c r="Z517" s="34">
        <v>0</v>
      </c>
      <c r="AA517" s="32">
        <f>SUM(AA513:AA516)</f>
        <v>0</v>
      </c>
      <c r="AB517" s="34">
        <v>0</v>
      </c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</row>
    <row r="518" spans="1:54" ht="12.75">
      <c r="A518" s="32"/>
      <c r="B518" s="47"/>
      <c r="C518" s="47"/>
      <c r="D518" s="48"/>
      <c r="E518" s="47"/>
      <c r="F518" s="48"/>
      <c r="G518" s="49"/>
      <c r="H518" s="48"/>
      <c r="I518" s="49"/>
      <c r="J518" s="48"/>
      <c r="K518" s="49"/>
      <c r="L518" s="48"/>
      <c r="M518" s="32"/>
      <c r="N518" s="48"/>
      <c r="O518" s="32"/>
      <c r="P518" s="48"/>
      <c r="Q518" s="36"/>
      <c r="R518" s="50"/>
      <c r="S518" s="49"/>
      <c r="T518" s="50"/>
      <c r="U518" s="49"/>
      <c r="V518" s="50"/>
      <c r="W518" s="49"/>
      <c r="X518" s="50"/>
      <c r="Y518" s="32"/>
      <c r="Z518" s="50"/>
      <c r="AA518" s="32"/>
      <c r="AB518" s="48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</row>
    <row r="519" spans="1:54" ht="12.75">
      <c r="A519" s="32" t="s">
        <v>840</v>
      </c>
      <c r="B519" s="47" t="s">
        <v>859</v>
      </c>
      <c r="C519" s="112" t="s">
        <v>860</v>
      </c>
      <c r="D519" s="113" t="s">
        <v>81</v>
      </c>
      <c r="E519" s="47">
        <v>5</v>
      </c>
      <c r="F519" s="48">
        <v>44146</v>
      </c>
      <c r="G519" s="49">
        <v>17</v>
      </c>
      <c r="H519" s="48">
        <v>37631</v>
      </c>
      <c r="I519" s="49">
        <v>31</v>
      </c>
      <c r="J519" s="48">
        <v>31765</v>
      </c>
      <c r="K519" s="49">
        <v>20</v>
      </c>
      <c r="L519" s="48">
        <v>31696</v>
      </c>
      <c r="M519" s="32"/>
      <c r="N519" s="48"/>
      <c r="O519" s="32"/>
      <c r="P519" s="48"/>
      <c r="Q519" s="36">
        <v>2</v>
      </c>
      <c r="R519" s="48">
        <v>56805</v>
      </c>
      <c r="S519" s="49">
        <v>10</v>
      </c>
      <c r="T519" s="48">
        <v>47103</v>
      </c>
      <c r="U519" s="49">
        <v>10</v>
      </c>
      <c r="V519" s="48">
        <v>35596</v>
      </c>
      <c r="W519" s="49">
        <v>10</v>
      </c>
      <c r="X519" s="48">
        <v>32374</v>
      </c>
      <c r="Y519" s="32"/>
      <c r="Z519" s="48"/>
      <c r="AA519" s="32"/>
      <c r="AB519" s="48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</row>
    <row r="520" spans="1:54" ht="12.75">
      <c r="A520" s="32" t="s">
        <v>840</v>
      </c>
      <c r="B520" s="47" t="s">
        <v>861</v>
      </c>
      <c r="C520" s="112" t="s">
        <v>862</v>
      </c>
      <c r="D520" s="113" t="s">
        <v>81</v>
      </c>
      <c r="E520" s="47">
        <v>6</v>
      </c>
      <c r="F520" s="48">
        <v>41421</v>
      </c>
      <c r="G520" s="49">
        <v>15</v>
      </c>
      <c r="H520" s="48">
        <v>36117</v>
      </c>
      <c r="I520" s="49">
        <v>12</v>
      </c>
      <c r="J520" s="48">
        <v>31867</v>
      </c>
      <c r="K520" s="49">
        <v>14</v>
      </c>
      <c r="L520" s="48">
        <v>28800</v>
      </c>
      <c r="M520" s="32"/>
      <c r="N520" s="48"/>
      <c r="O520" s="32"/>
      <c r="P520" s="48"/>
      <c r="Q520" s="36"/>
      <c r="R520" s="48"/>
      <c r="S520" s="32"/>
      <c r="T520" s="48"/>
      <c r="U520" s="49">
        <v>1</v>
      </c>
      <c r="V520" s="48">
        <v>36000</v>
      </c>
      <c r="W520" s="32"/>
      <c r="X520" s="48"/>
      <c r="Y520" s="32"/>
      <c r="Z520" s="48"/>
      <c r="AA520" s="32"/>
      <c r="AB520" s="48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</row>
    <row r="521" spans="1:54" ht="12.75">
      <c r="A521" s="32" t="s">
        <v>840</v>
      </c>
      <c r="B521" s="47" t="s">
        <v>863</v>
      </c>
      <c r="C521" s="112" t="s">
        <v>864</v>
      </c>
      <c r="D521" s="113" t="s">
        <v>81</v>
      </c>
      <c r="E521" s="47">
        <v>10</v>
      </c>
      <c r="F521" s="48">
        <v>45101</v>
      </c>
      <c r="G521" s="49">
        <v>17</v>
      </c>
      <c r="H521" s="48">
        <v>38177</v>
      </c>
      <c r="I521" s="49">
        <v>9</v>
      </c>
      <c r="J521" s="48">
        <v>34562</v>
      </c>
      <c r="K521" s="49">
        <v>8</v>
      </c>
      <c r="L521" s="48">
        <v>30276</v>
      </c>
      <c r="M521" s="32"/>
      <c r="N521" s="48"/>
      <c r="O521" s="32"/>
      <c r="P521" s="48"/>
      <c r="Q521" s="36">
        <v>1</v>
      </c>
      <c r="R521" s="48">
        <v>48900</v>
      </c>
      <c r="S521" s="49">
        <v>4</v>
      </c>
      <c r="T521" s="48">
        <v>47675</v>
      </c>
      <c r="U521" s="49">
        <v>1</v>
      </c>
      <c r="V521" s="48">
        <v>44800</v>
      </c>
      <c r="W521" s="49">
        <v>2</v>
      </c>
      <c r="X521" s="48">
        <v>38300</v>
      </c>
      <c r="Y521" s="32"/>
      <c r="Z521" s="48"/>
      <c r="AA521" s="32"/>
      <c r="AB521" s="48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</row>
    <row r="522" spans="1:54" ht="12.75">
      <c r="A522" s="32"/>
      <c r="B522" s="47"/>
      <c r="C522" s="47"/>
      <c r="D522" s="48"/>
      <c r="E522" s="32">
        <f>SUM(E519:E521)</f>
        <v>21</v>
      </c>
      <c r="F522" s="34">
        <f>((E519*F519)+(E520*F520)+(E521*F521))/E522</f>
        <v>43822.19047619047</v>
      </c>
      <c r="G522" s="32">
        <f>SUM(G519:G521)</f>
        <v>49</v>
      </c>
      <c r="H522" s="34">
        <f>((G519*H519)+(G520*H520)+(G521*H521))/G522</f>
        <v>37356.95918367347</v>
      </c>
      <c r="I522" s="32">
        <f>SUM(I519:I521)</f>
        <v>52</v>
      </c>
      <c r="J522" s="34">
        <f>((I519*J519)+(I520*J520)+(I521*J521))/I522</f>
        <v>32272.634615384617</v>
      </c>
      <c r="K522" s="32">
        <f>SUM(K519:K521)</f>
        <v>42</v>
      </c>
      <c r="L522" s="34">
        <f>((K519*L519)+(K520*L520)+(K521*L521))/K522</f>
        <v>30460.190476190477</v>
      </c>
      <c r="M522" s="32">
        <f>SUM(M519:M521)</f>
        <v>0</v>
      </c>
      <c r="N522" s="34">
        <v>0</v>
      </c>
      <c r="O522" s="32">
        <f>SUM(O519:O521)</f>
        <v>0</v>
      </c>
      <c r="P522" s="34">
        <v>0</v>
      </c>
      <c r="Q522" s="32">
        <f>SUM(Q519:Q521)</f>
        <v>3</v>
      </c>
      <c r="R522" s="34">
        <f>((Q519*R519)+(Q520*R520)+(Q521*R521))/Q522</f>
        <v>54170</v>
      </c>
      <c r="S522" s="32">
        <f>SUM(S519:S521)</f>
        <v>14</v>
      </c>
      <c r="T522" s="34">
        <f>((S519*T519)+(S520*T520)+(S521*T521))/S522</f>
        <v>47266.42857142857</v>
      </c>
      <c r="U522" s="32">
        <f>SUM(U519:U521)</f>
        <v>12</v>
      </c>
      <c r="V522" s="34">
        <f>((U519*V519)+(U520*V520)+(U521*V521))/U522</f>
        <v>36396.666666666664</v>
      </c>
      <c r="W522" s="32">
        <f>SUM(W519:W521)</f>
        <v>12</v>
      </c>
      <c r="X522" s="34">
        <f>((W519*X519)+(W520*X520)+(W521*X521))/W522</f>
        <v>33361.666666666664</v>
      </c>
      <c r="Y522" s="32">
        <f>SUM(Y519:Y521)</f>
        <v>0</v>
      </c>
      <c r="Z522" s="34">
        <v>0</v>
      </c>
      <c r="AA522" s="32">
        <f>SUM(AA519:AA521)</f>
        <v>0</v>
      </c>
      <c r="AB522" s="34">
        <v>0</v>
      </c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</row>
    <row r="523" spans="1:54" ht="12.75">
      <c r="A523" s="32"/>
      <c r="B523" s="47"/>
      <c r="C523" s="47"/>
      <c r="D523" s="48"/>
      <c r="E523" s="47"/>
      <c r="F523" s="48"/>
      <c r="G523" s="49"/>
      <c r="H523" s="48"/>
      <c r="I523" s="49"/>
      <c r="J523" s="48"/>
      <c r="K523" s="49"/>
      <c r="L523" s="48"/>
      <c r="M523" s="32"/>
      <c r="N523" s="48"/>
      <c r="O523" s="32"/>
      <c r="P523" s="48"/>
      <c r="Q523" s="36"/>
      <c r="R523" s="48"/>
      <c r="S523" s="49"/>
      <c r="T523" s="48"/>
      <c r="U523" s="49"/>
      <c r="V523" s="48"/>
      <c r="W523" s="49"/>
      <c r="X523" s="48"/>
      <c r="Y523" s="32"/>
      <c r="Z523" s="48"/>
      <c r="AA523" s="32"/>
      <c r="AB523" s="48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</row>
    <row r="524" spans="1:54" ht="12.75">
      <c r="A524" s="32" t="s">
        <v>840</v>
      </c>
      <c r="B524" s="47" t="s">
        <v>865</v>
      </c>
      <c r="C524" s="112" t="s">
        <v>866</v>
      </c>
      <c r="D524" s="113" t="s">
        <v>84</v>
      </c>
      <c r="E524" s="47"/>
      <c r="F524" s="48"/>
      <c r="G524" s="32"/>
      <c r="H524" s="48"/>
      <c r="I524" s="32"/>
      <c r="J524" s="48"/>
      <c r="K524" s="32"/>
      <c r="L524" s="48"/>
      <c r="M524" s="32"/>
      <c r="N524" s="48"/>
      <c r="O524" s="47">
        <v>26</v>
      </c>
      <c r="P524" s="48">
        <v>31131</v>
      </c>
      <c r="Q524" s="36"/>
      <c r="R524" s="48"/>
      <c r="S524" s="32"/>
      <c r="T524" s="48"/>
      <c r="U524" s="32"/>
      <c r="V524" s="48"/>
      <c r="W524" s="49"/>
      <c r="X524" s="48"/>
      <c r="Y524" s="32"/>
      <c r="Z524" s="48"/>
      <c r="AA524" s="49">
        <v>7</v>
      </c>
      <c r="AB524" s="48">
        <v>34959</v>
      </c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</row>
    <row r="525" spans="1:54" ht="12.75">
      <c r="A525" s="32" t="s">
        <v>840</v>
      </c>
      <c r="B525" s="47" t="s">
        <v>867</v>
      </c>
      <c r="C525" s="112" t="s">
        <v>868</v>
      </c>
      <c r="D525" s="113" t="s">
        <v>84</v>
      </c>
      <c r="E525" s="49"/>
      <c r="F525" s="48"/>
      <c r="G525" s="32"/>
      <c r="H525" s="48"/>
      <c r="I525" s="32"/>
      <c r="J525" s="48"/>
      <c r="K525" s="32"/>
      <c r="L525" s="48"/>
      <c r="M525" s="32"/>
      <c r="N525" s="48"/>
      <c r="O525" s="49">
        <v>41</v>
      </c>
      <c r="P525" s="48">
        <v>33386</v>
      </c>
      <c r="Q525" s="36"/>
      <c r="R525" s="48"/>
      <c r="S525" s="32"/>
      <c r="T525" s="48"/>
      <c r="U525" s="32"/>
      <c r="V525" s="48"/>
      <c r="W525" s="47"/>
      <c r="X525" s="48"/>
      <c r="Y525" s="32"/>
      <c r="Z525" s="48"/>
      <c r="AA525" s="47">
        <v>4</v>
      </c>
      <c r="AB525" s="48">
        <v>44346</v>
      </c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</row>
    <row r="526" spans="1:54" ht="12.75">
      <c r="A526" s="32" t="s">
        <v>840</v>
      </c>
      <c r="B526" s="47" t="s">
        <v>869</v>
      </c>
      <c r="C526" s="112" t="s">
        <v>870</v>
      </c>
      <c r="D526" s="113" t="s">
        <v>84</v>
      </c>
      <c r="E526" s="49"/>
      <c r="F526" s="48"/>
      <c r="G526" s="32"/>
      <c r="H526" s="48"/>
      <c r="I526" s="32"/>
      <c r="J526" s="48"/>
      <c r="K526" s="32"/>
      <c r="L526" s="48"/>
      <c r="M526" s="32"/>
      <c r="N526" s="48"/>
      <c r="O526" s="49">
        <v>45</v>
      </c>
      <c r="P526" s="48">
        <v>32476</v>
      </c>
      <c r="Q526" s="36"/>
      <c r="R526" s="48"/>
      <c r="S526" s="32"/>
      <c r="T526" s="48"/>
      <c r="U526" s="32"/>
      <c r="V526" s="48"/>
      <c r="W526" s="47"/>
      <c r="X526" s="48"/>
      <c r="Y526" s="32"/>
      <c r="Z526" s="48"/>
      <c r="AA526" s="47">
        <v>2</v>
      </c>
      <c r="AB526" s="48">
        <v>41350</v>
      </c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</row>
    <row r="527" spans="1:54" ht="12.75">
      <c r="A527" s="32" t="s">
        <v>840</v>
      </c>
      <c r="B527" s="47" t="s">
        <v>871</v>
      </c>
      <c r="C527" s="112" t="s">
        <v>872</v>
      </c>
      <c r="D527" s="114" t="s">
        <v>84</v>
      </c>
      <c r="E527" s="49"/>
      <c r="F527" s="50"/>
      <c r="G527" s="32"/>
      <c r="H527" s="50"/>
      <c r="I527" s="32"/>
      <c r="J527" s="50"/>
      <c r="K527" s="32"/>
      <c r="L527" s="50"/>
      <c r="M527" s="32"/>
      <c r="N527" s="50"/>
      <c r="O527" s="49">
        <v>37</v>
      </c>
      <c r="P527" s="50">
        <v>30447</v>
      </c>
      <c r="Q527" s="36"/>
      <c r="R527" s="48"/>
      <c r="S527" s="32"/>
      <c r="T527" s="48"/>
      <c r="U527" s="32"/>
      <c r="V527" s="48"/>
      <c r="W527" s="47"/>
      <c r="X527" s="48"/>
      <c r="Y527" s="32"/>
      <c r="Z527" s="48"/>
      <c r="AA527" s="47">
        <v>1</v>
      </c>
      <c r="AB527" s="48">
        <v>31625</v>
      </c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</row>
    <row r="528" spans="1:54" ht="12.75">
      <c r="A528" s="32" t="s">
        <v>840</v>
      </c>
      <c r="B528" s="47" t="s">
        <v>873</v>
      </c>
      <c r="C528" s="112" t="s">
        <v>874</v>
      </c>
      <c r="D528" s="113" t="s">
        <v>84</v>
      </c>
      <c r="E528" s="49"/>
      <c r="F528" s="48"/>
      <c r="G528" s="32"/>
      <c r="H528" s="48"/>
      <c r="I528" s="32"/>
      <c r="J528" s="48"/>
      <c r="K528" s="32"/>
      <c r="L528" s="48"/>
      <c r="M528" s="32"/>
      <c r="N528" s="48"/>
      <c r="O528" s="49">
        <v>72</v>
      </c>
      <c r="P528" s="48">
        <v>31395</v>
      </c>
      <c r="Q528" s="36"/>
      <c r="R528" s="48"/>
      <c r="S528" s="32"/>
      <c r="T528" s="48"/>
      <c r="U528" s="32"/>
      <c r="V528" s="48"/>
      <c r="W528" s="47"/>
      <c r="X528" s="48"/>
      <c r="Y528" s="32"/>
      <c r="Z528" s="48"/>
      <c r="AA528" s="47">
        <v>6</v>
      </c>
      <c r="AB528" s="48">
        <v>38718</v>
      </c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</row>
    <row r="529" spans="1:54" ht="12.75">
      <c r="A529" s="32" t="s">
        <v>840</v>
      </c>
      <c r="B529" s="47" t="s">
        <v>875</v>
      </c>
      <c r="C529" s="112" t="s">
        <v>876</v>
      </c>
      <c r="D529" s="113" t="s">
        <v>84</v>
      </c>
      <c r="E529" s="49"/>
      <c r="F529" s="48"/>
      <c r="G529" s="32"/>
      <c r="H529" s="48"/>
      <c r="I529" s="32"/>
      <c r="J529" s="48"/>
      <c r="K529" s="32"/>
      <c r="L529" s="48"/>
      <c r="M529" s="32"/>
      <c r="N529" s="48"/>
      <c r="O529" s="49">
        <v>44</v>
      </c>
      <c r="P529" s="48">
        <v>32911</v>
      </c>
      <c r="Q529" s="36"/>
      <c r="R529" s="48"/>
      <c r="S529" s="32"/>
      <c r="T529" s="48"/>
      <c r="U529" s="32"/>
      <c r="V529" s="48"/>
      <c r="W529" s="47"/>
      <c r="X529" s="48"/>
      <c r="Y529" s="32"/>
      <c r="Z529" s="48"/>
      <c r="AA529" s="47">
        <v>2</v>
      </c>
      <c r="AB529" s="48">
        <v>39504</v>
      </c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</row>
    <row r="530" spans="1:54" ht="12.75">
      <c r="A530" s="32" t="s">
        <v>840</v>
      </c>
      <c r="B530" s="47" t="s">
        <v>877</v>
      </c>
      <c r="C530" s="112" t="s">
        <v>878</v>
      </c>
      <c r="D530" s="113" t="s">
        <v>84</v>
      </c>
      <c r="E530" s="49"/>
      <c r="F530" s="48"/>
      <c r="G530" s="32"/>
      <c r="H530" s="48"/>
      <c r="I530" s="32"/>
      <c r="J530" s="48"/>
      <c r="K530" s="32"/>
      <c r="L530" s="48"/>
      <c r="M530" s="32"/>
      <c r="N530" s="48"/>
      <c r="O530" s="49">
        <v>102</v>
      </c>
      <c r="P530" s="48">
        <v>37210</v>
      </c>
      <c r="Q530" s="36"/>
      <c r="R530" s="48"/>
      <c r="S530" s="32"/>
      <c r="T530" s="48"/>
      <c r="U530" s="32"/>
      <c r="V530" s="48"/>
      <c r="W530" s="47"/>
      <c r="X530" s="48"/>
      <c r="Y530" s="32"/>
      <c r="Z530" s="48"/>
      <c r="AA530" s="47">
        <v>4</v>
      </c>
      <c r="AB530" s="48">
        <v>54147</v>
      </c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</row>
    <row r="531" spans="1:54" ht="12.75">
      <c r="A531" s="32" t="s">
        <v>840</v>
      </c>
      <c r="B531" s="47" t="s">
        <v>879</v>
      </c>
      <c r="C531" s="112" t="s">
        <v>880</v>
      </c>
      <c r="D531" s="113" t="s">
        <v>84</v>
      </c>
      <c r="E531" s="49"/>
      <c r="F531" s="48"/>
      <c r="G531" s="32"/>
      <c r="H531" s="48"/>
      <c r="I531" s="32"/>
      <c r="J531" s="48"/>
      <c r="K531" s="32"/>
      <c r="L531" s="48"/>
      <c r="M531" s="32"/>
      <c r="N531" s="48"/>
      <c r="O531" s="49">
        <v>38</v>
      </c>
      <c r="P531" s="48">
        <v>30654</v>
      </c>
      <c r="Q531" s="36"/>
      <c r="R531" s="48"/>
      <c r="S531" s="32"/>
      <c r="T531" s="48"/>
      <c r="U531" s="32"/>
      <c r="V531" s="48"/>
      <c r="W531" s="47"/>
      <c r="X531" s="48"/>
      <c r="Y531" s="32"/>
      <c r="Z531" s="48"/>
      <c r="AA531" s="47">
        <v>21</v>
      </c>
      <c r="AB531" s="48">
        <v>44945</v>
      </c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</row>
    <row r="532" spans="1:54" ht="12.75">
      <c r="A532" s="32" t="s">
        <v>840</v>
      </c>
      <c r="B532" s="47" t="s">
        <v>881</v>
      </c>
      <c r="C532" s="112" t="s">
        <v>882</v>
      </c>
      <c r="D532" s="113" t="s">
        <v>84</v>
      </c>
      <c r="E532" s="49"/>
      <c r="F532" s="48"/>
      <c r="G532" s="32"/>
      <c r="H532" s="48"/>
      <c r="I532" s="32"/>
      <c r="J532" s="48"/>
      <c r="K532" s="32"/>
      <c r="L532" s="48"/>
      <c r="M532" s="32"/>
      <c r="N532" s="48"/>
      <c r="O532" s="49">
        <v>72</v>
      </c>
      <c r="P532" s="48">
        <v>24726</v>
      </c>
      <c r="Q532" s="36"/>
      <c r="R532" s="48"/>
      <c r="S532" s="32"/>
      <c r="T532" s="48"/>
      <c r="U532" s="32"/>
      <c r="V532" s="48"/>
      <c r="W532" s="47"/>
      <c r="X532" s="48"/>
      <c r="Y532" s="32"/>
      <c r="Z532" s="48"/>
      <c r="AA532" s="47">
        <v>51</v>
      </c>
      <c r="AB532" s="48">
        <v>44295</v>
      </c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</row>
    <row r="533" spans="1:54" ht="12.75">
      <c r="A533" s="32" t="s">
        <v>840</v>
      </c>
      <c r="B533" s="47" t="s">
        <v>883</v>
      </c>
      <c r="C533" s="112" t="s">
        <v>884</v>
      </c>
      <c r="D533" s="113" t="s">
        <v>84</v>
      </c>
      <c r="E533" s="49"/>
      <c r="F533" s="48"/>
      <c r="G533" s="32"/>
      <c r="H533" s="48"/>
      <c r="I533" s="32"/>
      <c r="J533" s="48"/>
      <c r="K533" s="32"/>
      <c r="L533" s="48"/>
      <c r="M533" s="32"/>
      <c r="N533" s="48"/>
      <c r="O533" s="49">
        <v>21</v>
      </c>
      <c r="P533" s="48">
        <v>32314</v>
      </c>
      <c r="Q533" s="36"/>
      <c r="R533" s="48"/>
      <c r="S533" s="32"/>
      <c r="T533" s="48"/>
      <c r="U533" s="32"/>
      <c r="V533" s="48"/>
      <c r="W533" s="47"/>
      <c r="X533" s="48"/>
      <c r="Y533" s="32"/>
      <c r="Z533" s="48"/>
      <c r="AA533" s="47">
        <v>4</v>
      </c>
      <c r="AB533" s="48">
        <v>32257</v>
      </c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</row>
    <row r="534" spans="1:54" ht="12.75">
      <c r="A534" s="32" t="s">
        <v>840</v>
      </c>
      <c r="B534" s="47" t="s">
        <v>885</v>
      </c>
      <c r="C534" s="112" t="s">
        <v>886</v>
      </c>
      <c r="D534" s="113" t="s">
        <v>84</v>
      </c>
      <c r="E534" s="49"/>
      <c r="F534" s="48"/>
      <c r="G534" s="32"/>
      <c r="H534" s="48"/>
      <c r="I534" s="32"/>
      <c r="J534" s="48"/>
      <c r="K534" s="32"/>
      <c r="L534" s="48"/>
      <c r="M534" s="32"/>
      <c r="N534" s="48"/>
      <c r="O534" s="49">
        <v>2</v>
      </c>
      <c r="P534" s="48">
        <v>29728</v>
      </c>
      <c r="Q534" s="36"/>
      <c r="R534" s="48"/>
      <c r="S534" s="32"/>
      <c r="T534" s="48"/>
      <c r="U534" s="32"/>
      <c r="V534" s="48"/>
      <c r="W534" s="47"/>
      <c r="X534" s="48"/>
      <c r="Y534" s="32"/>
      <c r="Z534" s="48"/>
      <c r="AA534" s="47">
        <v>48</v>
      </c>
      <c r="AB534" s="48">
        <v>34642</v>
      </c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</row>
    <row r="535" spans="1:54" ht="12.75">
      <c r="A535" s="32" t="s">
        <v>840</v>
      </c>
      <c r="B535" s="47" t="s">
        <v>887</v>
      </c>
      <c r="C535" s="112" t="s">
        <v>888</v>
      </c>
      <c r="D535" s="113" t="s">
        <v>84</v>
      </c>
      <c r="E535" s="49"/>
      <c r="F535" s="48"/>
      <c r="G535" s="32"/>
      <c r="H535" s="48"/>
      <c r="I535" s="32"/>
      <c r="J535" s="48"/>
      <c r="K535" s="32"/>
      <c r="L535" s="48"/>
      <c r="M535" s="32"/>
      <c r="N535" s="48"/>
      <c r="O535" s="49">
        <v>126</v>
      </c>
      <c r="P535" s="48">
        <v>35650</v>
      </c>
      <c r="Q535" s="36"/>
      <c r="R535" s="48"/>
      <c r="S535" s="32"/>
      <c r="T535" s="48"/>
      <c r="U535" s="32"/>
      <c r="V535" s="48"/>
      <c r="W535" s="47"/>
      <c r="X535" s="48"/>
      <c r="Y535" s="32"/>
      <c r="Z535" s="48"/>
      <c r="AA535" s="47">
        <v>18</v>
      </c>
      <c r="AB535" s="48">
        <v>48267</v>
      </c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</row>
    <row r="536" spans="1:54" ht="12.75">
      <c r="A536" s="32" t="s">
        <v>840</v>
      </c>
      <c r="B536" s="47" t="s">
        <v>889</v>
      </c>
      <c r="C536" s="112" t="s">
        <v>890</v>
      </c>
      <c r="D536" s="113" t="s">
        <v>84</v>
      </c>
      <c r="E536" s="47"/>
      <c r="F536" s="48"/>
      <c r="G536" s="32"/>
      <c r="H536" s="48"/>
      <c r="I536" s="32"/>
      <c r="J536" s="48"/>
      <c r="K536" s="32"/>
      <c r="L536" s="48"/>
      <c r="M536" s="32"/>
      <c r="N536" s="48"/>
      <c r="O536" s="47">
        <v>39</v>
      </c>
      <c r="P536" s="48">
        <v>30339</v>
      </c>
      <c r="Q536" s="36"/>
      <c r="R536" s="50"/>
      <c r="S536" s="32"/>
      <c r="T536" s="50"/>
      <c r="U536" s="32"/>
      <c r="V536" s="50"/>
      <c r="W536" s="49"/>
      <c r="X536" s="50"/>
      <c r="Y536" s="32"/>
      <c r="Z536" s="50"/>
      <c r="AA536" s="49">
        <v>4</v>
      </c>
      <c r="AB536" s="50">
        <v>35025</v>
      </c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</row>
    <row r="537" spans="1:54" ht="12.75">
      <c r="A537" s="32" t="s">
        <v>840</v>
      </c>
      <c r="B537" s="47" t="s">
        <v>891</v>
      </c>
      <c r="C537" s="112" t="s">
        <v>892</v>
      </c>
      <c r="D537" s="113" t="s">
        <v>84</v>
      </c>
      <c r="E537" s="47"/>
      <c r="F537" s="48"/>
      <c r="G537" s="32"/>
      <c r="H537" s="48"/>
      <c r="I537" s="32"/>
      <c r="J537" s="48"/>
      <c r="K537" s="32"/>
      <c r="L537" s="48"/>
      <c r="M537" s="32"/>
      <c r="N537" s="48"/>
      <c r="O537" s="47">
        <v>198</v>
      </c>
      <c r="P537" s="48">
        <v>37415</v>
      </c>
      <c r="Q537" s="36"/>
      <c r="R537" s="48"/>
      <c r="S537" s="32"/>
      <c r="T537" s="48"/>
      <c r="U537" s="32"/>
      <c r="V537" s="48"/>
      <c r="W537" s="49"/>
      <c r="X537" s="48"/>
      <c r="Y537" s="32"/>
      <c r="Z537" s="48"/>
      <c r="AA537" s="49">
        <v>34</v>
      </c>
      <c r="AB537" s="48">
        <v>43466</v>
      </c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</row>
    <row r="538" spans="1:54" ht="12.75">
      <c r="A538" s="32" t="s">
        <v>840</v>
      </c>
      <c r="B538" s="47" t="s">
        <v>893</v>
      </c>
      <c r="C538" s="112" t="s">
        <v>894</v>
      </c>
      <c r="D538" s="113" t="s">
        <v>84</v>
      </c>
      <c r="E538" s="47"/>
      <c r="F538" s="48"/>
      <c r="G538" s="32"/>
      <c r="H538" s="48"/>
      <c r="I538" s="32"/>
      <c r="J538" s="48"/>
      <c r="K538" s="32"/>
      <c r="L538" s="48"/>
      <c r="M538" s="32"/>
      <c r="N538" s="48"/>
      <c r="O538" s="47">
        <v>32</v>
      </c>
      <c r="P538" s="48">
        <v>33832</v>
      </c>
      <c r="Q538" s="36"/>
      <c r="R538" s="48"/>
      <c r="S538" s="32"/>
      <c r="T538" s="48"/>
      <c r="U538" s="32"/>
      <c r="V538" s="48"/>
      <c r="W538" s="49"/>
      <c r="X538" s="48"/>
      <c r="Y538" s="32"/>
      <c r="Z538" s="48"/>
      <c r="AA538" s="49">
        <v>8</v>
      </c>
      <c r="AB538" s="48">
        <v>41851</v>
      </c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</row>
    <row r="539" spans="1:54" ht="12.75">
      <c r="A539" s="32"/>
      <c r="B539" s="47"/>
      <c r="C539" s="47"/>
      <c r="D539" s="48"/>
      <c r="E539" s="47"/>
      <c r="F539" s="48"/>
      <c r="G539" s="32"/>
      <c r="H539" s="48"/>
      <c r="I539" s="32"/>
      <c r="J539" s="48"/>
      <c r="K539" s="32"/>
      <c r="L539" s="48"/>
      <c r="M539" s="32"/>
      <c r="N539" s="48"/>
      <c r="O539" s="32">
        <f>SUM(O524:O538)</f>
        <v>895</v>
      </c>
      <c r="P539" s="53">
        <f>((O524*P524)+(O525*P525)+(O526*P526)+(O527*P527)+(O528*P528)+(O529*P529)+(O530*P530)+(O531*P531)+(O532*P532)+(O533*P533)+(O534*P534)+(O535*P535)+(O536*P536)+(O537*P537)+(O538*P538))/O539</f>
        <v>33652.76424581005</v>
      </c>
      <c r="Q539" s="36"/>
      <c r="R539" s="48"/>
      <c r="S539" s="32"/>
      <c r="T539" s="48"/>
      <c r="U539" s="32"/>
      <c r="V539" s="48"/>
      <c r="W539" s="49"/>
      <c r="X539" s="48"/>
      <c r="Y539" s="32"/>
      <c r="Z539" s="48"/>
      <c r="AA539" s="32">
        <f>SUM(AA524:AA538)</f>
        <v>214</v>
      </c>
      <c r="AB539" s="53">
        <f>((AA524*AB524)+(AA525*AB525)+(AA526*AB526)+(AA527*AB527)+(AA528*AB528)+(AA529*AB529)+(AA530*AB530)+(AA531*AB531)+(AA531*AB531)+(AA532*AB532)+(AA533*AB533)+(AA534*AB534)+(AA535*AB535)+(AA536*AB536)+(AA537*AB537)+(AA538*AB538))/AA539</f>
        <v>45908.70560747664</v>
      </c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</row>
    <row r="540" spans="1:54" ht="12.75">
      <c r="A540" s="32"/>
      <c r="B540" s="47"/>
      <c r="C540" s="47"/>
      <c r="D540" s="48"/>
      <c r="E540" s="47"/>
      <c r="F540" s="48"/>
      <c r="G540" s="32"/>
      <c r="H540" s="48"/>
      <c r="I540" s="32"/>
      <c r="J540" s="48"/>
      <c r="K540" s="32"/>
      <c r="L540" s="48"/>
      <c r="M540" s="32"/>
      <c r="N540" s="48"/>
      <c r="O540" s="47"/>
      <c r="P540" s="48"/>
      <c r="Q540" s="36"/>
      <c r="R540" s="48"/>
      <c r="S540" s="32"/>
      <c r="T540" s="48"/>
      <c r="U540" s="32"/>
      <c r="V540" s="48"/>
      <c r="W540" s="49"/>
      <c r="X540" s="48"/>
      <c r="Y540" s="32"/>
      <c r="Z540" s="48"/>
      <c r="AA540" s="32"/>
      <c r="AB540" s="48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</row>
    <row r="541" spans="1:54" ht="12.75">
      <c r="A541" s="32" t="s">
        <v>901</v>
      </c>
      <c r="B541" s="47" t="s">
        <v>902</v>
      </c>
      <c r="C541" s="112" t="s">
        <v>903</v>
      </c>
      <c r="D541" s="113" t="s">
        <v>45</v>
      </c>
      <c r="E541" s="55">
        <v>363</v>
      </c>
      <c r="F541" s="34">
        <v>66033</v>
      </c>
      <c r="G541" s="32">
        <v>289</v>
      </c>
      <c r="H541" s="34">
        <v>48969</v>
      </c>
      <c r="I541" s="32">
        <v>186</v>
      </c>
      <c r="J541" s="34">
        <v>42587</v>
      </c>
      <c r="K541" s="55">
        <v>46</v>
      </c>
      <c r="L541" s="34">
        <v>30256</v>
      </c>
      <c r="M541" s="55">
        <v>12</v>
      </c>
      <c r="N541" s="34">
        <v>42602</v>
      </c>
      <c r="O541" s="32"/>
      <c r="P541" s="34"/>
      <c r="Q541" s="36">
        <v>48</v>
      </c>
      <c r="R541" s="34">
        <v>78786</v>
      </c>
      <c r="S541" s="55">
        <v>30</v>
      </c>
      <c r="T541" s="34">
        <v>67330</v>
      </c>
      <c r="U541" s="55">
        <v>10</v>
      </c>
      <c r="V541" s="34">
        <v>48868</v>
      </c>
      <c r="W541" s="55">
        <v>16</v>
      </c>
      <c r="X541" s="34">
        <v>34766</v>
      </c>
      <c r="Y541" s="55">
        <v>18</v>
      </c>
      <c r="Z541" s="34">
        <v>52886</v>
      </c>
      <c r="AA541" s="32"/>
      <c r="AB541" s="34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</row>
    <row r="542" spans="1:54" ht="12.75">
      <c r="A542" s="32"/>
      <c r="B542" s="47"/>
      <c r="C542" s="47"/>
      <c r="D542" s="48"/>
      <c r="E542" s="49"/>
      <c r="F542" s="48"/>
      <c r="G542" s="47"/>
      <c r="H542" s="48"/>
      <c r="I542" s="47"/>
      <c r="J542" s="48"/>
      <c r="K542" s="49"/>
      <c r="L542" s="48"/>
      <c r="M542" s="49"/>
      <c r="N542" s="48"/>
      <c r="O542" s="47"/>
      <c r="P542" s="48"/>
      <c r="Q542" s="51"/>
      <c r="R542" s="48"/>
      <c r="S542" s="49"/>
      <c r="T542" s="48"/>
      <c r="U542" s="49"/>
      <c r="V542" s="48"/>
      <c r="W542" s="49"/>
      <c r="X542" s="48"/>
      <c r="Y542" s="49"/>
      <c r="Z542" s="48"/>
      <c r="AA542" s="47"/>
      <c r="AB542" s="48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</row>
    <row r="543" spans="1:54" ht="12.75">
      <c r="A543" s="32" t="s">
        <v>901</v>
      </c>
      <c r="B543" s="47" t="s">
        <v>904</v>
      </c>
      <c r="C543" s="112" t="s">
        <v>905</v>
      </c>
      <c r="D543" s="113" t="s">
        <v>51</v>
      </c>
      <c r="E543" s="32">
        <v>303</v>
      </c>
      <c r="F543" s="34">
        <v>65985</v>
      </c>
      <c r="G543" s="32">
        <v>221</v>
      </c>
      <c r="H543" s="34">
        <v>48096</v>
      </c>
      <c r="I543" s="32">
        <v>156</v>
      </c>
      <c r="J543" s="34">
        <v>40542</v>
      </c>
      <c r="K543" s="55">
        <v>42</v>
      </c>
      <c r="L543" s="34">
        <v>22095</v>
      </c>
      <c r="M543" s="55">
        <v>37</v>
      </c>
      <c r="N543" s="34">
        <v>32727</v>
      </c>
      <c r="O543" s="32"/>
      <c r="P543" s="34"/>
      <c r="Q543" s="36">
        <v>67</v>
      </c>
      <c r="R543" s="34">
        <v>73782</v>
      </c>
      <c r="S543" s="55">
        <v>24</v>
      </c>
      <c r="T543" s="34">
        <v>52016</v>
      </c>
      <c r="U543" s="55">
        <v>11</v>
      </c>
      <c r="V543" s="34">
        <v>41716</v>
      </c>
      <c r="W543" s="55">
        <v>1</v>
      </c>
      <c r="X543" s="34">
        <v>41256</v>
      </c>
      <c r="Y543" s="55">
        <v>17</v>
      </c>
      <c r="Z543" s="34">
        <v>37153</v>
      </c>
      <c r="AA543" s="32"/>
      <c r="AB543" s="34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</row>
    <row r="544" spans="1:54" ht="12.75">
      <c r="A544" s="32"/>
      <c r="B544" s="47"/>
      <c r="C544" s="47"/>
      <c r="D544" s="48"/>
      <c r="E544" s="47"/>
      <c r="F544" s="48"/>
      <c r="G544" s="47"/>
      <c r="H544" s="48"/>
      <c r="I544" s="47"/>
      <c r="J544" s="48"/>
      <c r="K544" s="49"/>
      <c r="L544" s="48"/>
      <c r="M544" s="49"/>
      <c r="N544" s="48"/>
      <c r="O544" s="47"/>
      <c r="P544" s="48"/>
      <c r="Q544" s="51"/>
      <c r="R544" s="48"/>
      <c r="S544" s="49"/>
      <c r="T544" s="48"/>
      <c r="U544" s="49"/>
      <c r="V544" s="48"/>
      <c r="W544" s="49"/>
      <c r="X544" s="48"/>
      <c r="Y544" s="49"/>
      <c r="Z544" s="48"/>
      <c r="AA544" s="47"/>
      <c r="AB544" s="48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</row>
    <row r="545" spans="1:54" ht="12.75">
      <c r="A545" s="32" t="s">
        <v>901</v>
      </c>
      <c r="B545" s="47" t="s">
        <v>906</v>
      </c>
      <c r="C545" s="112" t="s">
        <v>907</v>
      </c>
      <c r="D545" s="113" t="s">
        <v>54</v>
      </c>
      <c r="E545" s="32">
        <v>79</v>
      </c>
      <c r="F545" s="34">
        <v>50975</v>
      </c>
      <c r="G545" s="32">
        <v>80</v>
      </c>
      <c r="H545" s="34">
        <v>41139</v>
      </c>
      <c r="I545" s="32">
        <v>57</v>
      </c>
      <c r="J545" s="34">
        <v>34916</v>
      </c>
      <c r="K545" s="55">
        <v>22</v>
      </c>
      <c r="L545" s="34">
        <v>27769</v>
      </c>
      <c r="M545" s="55">
        <v>2</v>
      </c>
      <c r="N545" s="34">
        <v>24270</v>
      </c>
      <c r="O545" s="32"/>
      <c r="P545" s="34"/>
      <c r="Q545" s="36"/>
      <c r="R545" s="34"/>
      <c r="S545" s="55">
        <v>4</v>
      </c>
      <c r="T545" s="34">
        <v>48537</v>
      </c>
      <c r="U545" s="55">
        <v>2</v>
      </c>
      <c r="V545" s="34">
        <v>52105</v>
      </c>
      <c r="W545" s="32"/>
      <c r="X545" s="34"/>
      <c r="Y545" s="32"/>
      <c r="Z545" s="34"/>
      <c r="AA545" s="32"/>
      <c r="AB545" s="34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</row>
    <row r="546" spans="1:54" ht="12.75">
      <c r="A546" s="32"/>
      <c r="B546" s="47"/>
      <c r="C546" s="47"/>
      <c r="D546" s="48"/>
      <c r="E546" s="47"/>
      <c r="F546" s="48"/>
      <c r="G546" s="47"/>
      <c r="H546" s="48"/>
      <c r="I546" s="47"/>
      <c r="J546" s="48"/>
      <c r="K546" s="49"/>
      <c r="L546" s="48"/>
      <c r="M546" s="49"/>
      <c r="N546" s="48"/>
      <c r="O546" s="47"/>
      <c r="P546" s="48"/>
      <c r="Q546" s="51"/>
      <c r="R546" s="48"/>
      <c r="S546" s="49"/>
      <c r="T546" s="48"/>
      <c r="U546" s="49"/>
      <c r="V546" s="48"/>
      <c r="W546" s="47"/>
      <c r="X546" s="48"/>
      <c r="Y546" s="47"/>
      <c r="Z546" s="48"/>
      <c r="AA546" s="47"/>
      <c r="AB546" s="48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</row>
    <row r="547" spans="1:54" ht="12.75">
      <c r="A547" s="32" t="s">
        <v>901</v>
      </c>
      <c r="B547" s="47" t="s">
        <v>908</v>
      </c>
      <c r="C547" s="112" t="s">
        <v>909</v>
      </c>
      <c r="D547" s="113" t="s">
        <v>63</v>
      </c>
      <c r="E547" s="32">
        <v>67</v>
      </c>
      <c r="F547" s="34">
        <v>51555</v>
      </c>
      <c r="G547" s="32">
        <v>80</v>
      </c>
      <c r="H547" s="34">
        <v>44260</v>
      </c>
      <c r="I547" s="32">
        <v>132</v>
      </c>
      <c r="J547" s="34">
        <v>34780</v>
      </c>
      <c r="K547" s="55">
        <v>36</v>
      </c>
      <c r="L547" s="34">
        <v>27558</v>
      </c>
      <c r="M547" s="32"/>
      <c r="N547" s="34"/>
      <c r="O547" s="32"/>
      <c r="P547" s="34"/>
      <c r="Q547" s="36">
        <v>21</v>
      </c>
      <c r="R547" s="34">
        <v>66323</v>
      </c>
      <c r="S547" s="55">
        <v>9</v>
      </c>
      <c r="T547" s="34">
        <v>55243</v>
      </c>
      <c r="U547" s="55">
        <v>2</v>
      </c>
      <c r="V547" s="34">
        <v>42679</v>
      </c>
      <c r="W547" s="32"/>
      <c r="X547" s="34"/>
      <c r="Y547" s="32"/>
      <c r="Z547" s="34"/>
      <c r="AA547" s="32"/>
      <c r="AB547" s="34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</row>
    <row r="548" spans="1:54" ht="12.75">
      <c r="A548" s="32"/>
      <c r="B548" s="47"/>
      <c r="C548" s="47"/>
      <c r="D548" s="48"/>
      <c r="E548" s="47"/>
      <c r="F548" s="48"/>
      <c r="G548" s="47"/>
      <c r="H548" s="48"/>
      <c r="I548" s="47"/>
      <c r="J548" s="48"/>
      <c r="K548" s="49"/>
      <c r="L548" s="48"/>
      <c r="M548" s="47"/>
      <c r="N548" s="48"/>
      <c r="O548" s="47"/>
      <c r="P548" s="48"/>
      <c r="Q548" s="51"/>
      <c r="R548" s="48"/>
      <c r="S548" s="49"/>
      <c r="T548" s="48"/>
      <c r="U548" s="49"/>
      <c r="V548" s="48"/>
      <c r="W548" s="47"/>
      <c r="X548" s="48"/>
      <c r="Y548" s="47"/>
      <c r="Z548" s="48"/>
      <c r="AA548" s="47"/>
      <c r="AB548" s="48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</row>
    <row r="549" spans="1:54" ht="12.75">
      <c r="A549" s="32" t="s">
        <v>901</v>
      </c>
      <c r="B549" s="47" t="s">
        <v>910</v>
      </c>
      <c r="C549" s="112" t="s">
        <v>911</v>
      </c>
      <c r="D549" s="113" t="s">
        <v>72</v>
      </c>
      <c r="E549" s="47">
        <v>65</v>
      </c>
      <c r="F549" s="48">
        <v>42551</v>
      </c>
      <c r="G549" s="47">
        <v>38</v>
      </c>
      <c r="H549" s="48">
        <v>41500</v>
      </c>
      <c r="I549" s="47">
        <v>39</v>
      </c>
      <c r="J549" s="48">
        <v>34571</v>
      </c>
      <c r="K549" s="49">
        <v>22</v>
      </c>
      <c r="L549" s="48">
        <v>26765</v>
      </c>
      <c r="M549" s="47"/>
      <c r="N549" s="48"/>
      <c r="O549" s="47"/>
      <c r="P549" s="48"/>
      <c r="Q549" s="51">
        <v>3</v>
      </c>
      <c r="R549" s="48">
        <v>68657</v>
      </c>
      <c r="S549" s="47"/>
      <c r="T549" s="48"/>
      <c r="U549" s="47"/>
      <c r="V549" s="48"/>
      <c r="W549" s="47"/>
      <c r="X549" s="48"/>
      <c r="Y549" s="47"/>
      <c r="Z549" s="48"/>
      <c r="AA549" s="47"/>
      <c r="AB549" s="48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</row>
    <row r="550" spans="1:54" ht="12.75">
      <c r="A550" s="32" t="s">
        <v>901</v>
      </c>
      <c r="B550" s="47" t="s">
        <v>912</v>
      </c>
      <c r="C550" s="112" t="s">
        <v>913</v>
      </c>
      <c r="D550" s="113" t="s">
        <v>72</v>
      </c>
      <c r="E550" s="47">
        <v>39</v>
      </c>
      <c r="F550" s="48">
        <v>50446</v>
      </c>
      <c r="G550" s="47">
        <v>47</v>
      </c>
      <c r="H550" s="48">
        <v>42674</v>
      </c>
      <c r="I550" s="47">
        <v>83</v>
      </c>
      <c r="J550" s="48">
        <v>36445</v>
      </c>
      <c r="K550" s="49">
        <v>30</v>
      </c>
      <c r="L550" s="48">
        <v>29528</v>
      </c>
      <c r="M550" s="49">
        <v>24</v>
      </c>
      <c r="N550" s="48">
        <v>32975</v>
      </c>
      <c r="O550" s="47"/>
      <c r="P550" s="48"/>
      <c r="Q550" s="51">
        <v>15</v>
      </c>
      <c r="R550" s="48">
        <v>64637</v>
      </c>
      <c r="S550" s="49">
        <v>8</v>
      </c>
      <c r="T550" s="48">
        <v>57822</v>
      </c>
      <c r="U550" s="49">
        <v>6</v>
      </c>
      <c r="V550" s="48">
        <v>45287</v>
      </c>
      <c r="W550" s="49">
        <v>4</v>
      </c>
      <c r="X550" s="48">
        <v>37924</v>
      </c>
      <c r="Y550" s="49">
        <v>1</v>
      </c>
      <c r="Z550" s="48">
        <v>49016</v>
      </c>
      <c r="AA550" s="47"/>
      <c r="AB550" s="48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</row>
    <row r="551" spans="1:54" ht="12.75">
      <c r="A551" s="32" t="s">
        <v>901</v>
      </c>
      <c r="B551" s="47" t="s">
        <v>914</v>
      </c>
      <c r="C551" s="112" t="s">
        <v>915</v>
      </c>
      <c r="D551" s="113" t="s">
        <v>72</v>
      </c>
      <c r="E551" s="47">
        <v>59</v>
      </c>
      <c r="F551" s="48">
        <v>53880</v>
      </c>
      <c r="G551" s="47">
        <v>67</v>
      </c>
      <c r="H551" s="48">
        <v>42968</v>
      </c>
      <c r="I551" s="47">
        <v>26</v>
      </c>
      <c r="J551" s="48">
        <v>37107</v>
      </c>
      <c r="K551" s="49">
        <v>3</v>
      </c>
      <c r="L551" s="48">
        <v>21927</v>
      </c>
      <c r="M551" s="47"/>
      <c r="N551" s="48"/>
      <c r="O551" s="47"/>
      <c r="P551" s="48"/>
      <c r="Q551" s="51"/>
      <c r="R551" s="48"/>
      <c r="S551" s="47"/>
      <c r="T551" s="48"/>
      <c r="U551" s="47"/>
      <c r="V551" s="48"/>
      <c r="W551" s="47"/>
      <c r="X551" s="48"/>
      <c r="Y551" s="47"/>
      <c r="Z551" s="48"/>
      <c r="AA551" s="47"/>
      <c r="AB551" s="48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</row>
    <row r="552" spans="1:54" ht="12.75">
      <c r="A552" s="32"/>
      <c r="B552" s="47"/>
      <c r="C552" s="47"/>
      <c r="D552" s="48"/>
      <c r="E552" s="32">
        <f>SUM(E549:E551)</f>
        <v>163</v>
      </c>
      <c r="F552" s="34">
        <f>((E549*F549)+(E550*F550)+(E551*F551))/E552</f>
        <v>48540.66871165644</v>
      </c>
      <c r="G552" s="32">
        <f>SUM(G549:G551)</f>
        <v>152</v>
      </c>
      <c r="H552" s="34">
        <f>((G549*H549)+(G550*H550)+(G551*H551))/G552</f>
        <v>42510.09210526316</v>
      </c>
      <c r="I552" s="32">
        <f>SUM(I549:I551)</f>
        <v>148</v>
      </c>
      <c r="J552" s="34">
        <f>((I549*J549)+(I550*J550)+(I551*J551))/I552</f>
        <v>36067.47297297297</v>
      </c>
      <c r="K552" s="32">
        <f>SUM(K549:K551)</f>
        <v>55</v>
      </c>
      <c r="L552" s="34">
        <f>((K549*L549)+(K550*L550)+(K551*L551))/K552</f>
        <v>28008.2</v>
      </c>
      <c r="M552" s="32">
        <f>SUM(M549:M551)</f>
        <v>24</v>
      </c>
      <c r="N552" s="34">
        <f>((M549*N549)+(M550*N550)+(M551*N551))/M552</f>
        <v>32975</v>
      </c>
      <c r="O552" s="32">
        <f>SUM(O549:O551)</f>
        <v>0</v>
      </c>
      <c r="P552" s="34">
        <v>0</v>
      </c>
      <c r="Q552" s="32">
        <f>SUM(Q549:Q551)</f>
        <v>18</v>
      </c>
      <c r="R552" s="34">
        <f>((Q549*R549)+(Q550*R550)+(Q551*R551))/Q552</f>
        <v>65307</v>
      </c>
      <c r="S552" s="32">
        <f>SUM(S549:S551)</f>
        <v>8</v>
      </c>
      <c r="T552" s="34">
        <f>((S549*T549)+(S550*T550)+(S551*T551))/S552</f>
        <v>57822</v>
      </c>
      <c r="U552" s="32">
        <f>SUM(U549:U551)</f>
        <v>6</v>
      </c>
      <c r="V552" s="34">
        <f>((U549*V549)+(U550*V550)+(U551*V551))/U552</f>
        <v>45287</v>
      </c>
      <c r="W552" s="32">
        <f>SUM(W549:W551)</f>
        <v>4</v>
      </c>
      <c r="X552" s="34">
        <f>((W549*X549)+(W550*X550)+(W551*X551))/W552</f>
        <v>37924</v>
      </c>
      <c r="Y552" s="32">
        <f>SUM(Y549:Y551)</f>
        <v>1</v>
      </c>
      <c r="Z552" s="34">
        <f>((Y549*Z549)+(Y550*Z550)+(Y551*Z551))/Y552</f>
        <v>49016</v>
      </c>
      <c r="AA552" s="32">
        <f>SUM(AA549:AA551)</f>
        <v>0</v>
      </c>
      <c r="AB552" s="34">
        <v>0</v>
      </c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</row>
    <row r="553" spans="1:54" ht="12.75">
      <c r="A553" s="32"/>
      <c r="B553" s="47"/>
      <c r="C553" s="47"/>
      <c r="D553" s="48"/>
      <c r="E553" s="47"/>
      <c r="F553" s="48"/>
      <c r="G553" s="47"/>
      <c r="H553" s="48"/>
      <c r="I553" s="47"/>
      <c r="J553" s="48"/>
      <c r="K553" s="49"/>
      <c r="L553" s="48"/>
      <c r="M553" s="47"/>
      <c r="N553" s="48"/>
      <c r="O553" s="47"/>
      <c r="P553" s="48"/>
      <c r="Q553" s="51"/>
      <c r="R553" s="48"/>
      <c r="S553" s="47"/>
      <c r="T553" s="48"/>
      <c r="U553" s="47"/>
      <c r="V553" s="48"/>
      <c r="W553" s="47"/>
      <c r="X553" s="48"/>
      <c r="Y553" s="47"/>
      <c r="Z553" s="48"/>
      <c r="AA553" s="47"/>
      <c r="AB553" s="48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</row>
    <row r="554" spans="1:54" ht="12.75">
      <c r="A554" s="32" t="s">
        <v>901</v>
      </c>
      <c r="B554" s="47" t="s">
        <v>916</v>
      </c>
      <c r="C554" s="112" t="s">
        <v>917</v>
      </c>
      <c r="D554" s="113" t="s">
        <v>81</v>
      </c>
      <c r="E554" s="47">
        <v>25</v>
      </c>
      <c r="F554" s="48">
        <v>50761</v>
      </c>
      <c r="G554" s="47">
        <v>49</v>
      </c>
      <c r="H554" s="48">
        <v>40809</v>
      </c>
      <c r="I554" s="47">
        <v>44</v>
      </c>
      <c r="J554" s="48">
        <v>35504</v>
      </c>
      <c r="K554" s="49">
        <v>27</v>
      </c>
      <c r="L554" s="48">
        <v>27979</v>
      </c>
      <c r="M554" s="47"/>
      <c r="N554" s="48"/>
      <c r="O554" s="47"/>
      <c r="P554" s="48"/>
      <c r="Q554" s="51">
        <v>6</v>
      </c>
      <c r="R554" s="48">
        <v>64810</v>
      </c>
      <c r="S554" s="49">
        <v>5</v>
      </c>
      <c r="T554" s="48">
        <v>50769</v>
      </c>
      <c r="U554" s="49">
        <v>1</v>
      </c>
      <c r="V554" s="48">
        <v>41446</v>
      </c>
      <c r="W554" s="49">
        <v>2</v>
      </c>
      <c r="X554" s="48">
        <v>43961</v>
      </c>
      <c r="Y554" s="49">
        <v>1</v>
      </c>
      <c r="Z554" s="48">
        <v>35500</v>
      </c>
      <c r="AA554" s="47"/>
      <c r="AB554" s="48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</row>
    <row r="555" spans="1:54" ht="12.75">
      <c r="A555" s="32" t="s">
        <v>901</v>
      </c>
      <c r="B555" s="47" t="s">
        <v>918</v>
      </c>
      <c r="C555" s="112" t="s">
        <v>919</v>
      </c>
      <c r="D555" s="113" t="s">
        <v>81</v>
      </c>
      <c r="E555" s="47">
        <v>33</v>
      </c>
      <c r="F555" s="48">
        <v>48231</v>
      </c>
      <c r="G555" s="47">
        <v>32</v>
      </c>
      <c r="H555" s="48">
        <v>39143</v>
      </c>
      <c r="I555" s="47">
        <v>36</v>
      </c>
      <c r="J555" s="48">
        <v>36832</v>
      </c>
      <c r="K555" s="49">
        <v>7</v>
      </c>
      <c r="L555" s="48">
        <v>30391</v>
      </c>
      <c r="M555" s="49">
        <v>3</v>
      </c>
      <c r="N555" s="48">
        <v>73752</v>
      </c>
      <c r="O555" s="47"/>
      <c r="P555" s="48"/>
      <c r="Q555" s="51">
        <v>4</v>
      </c>
      <c r="R555" s="48">
        <v>69798</v>
      </c>
      <c r="S555" s="49">
        <v>1</v>
      </c>
      <c r="T555" s="48">
        <v>68183</v>
      </c>
      <c r="U555" s="47"/>
      <c r="V555" s="48"/>
      <c r="W555" s="47"/>
      <c r="X555" s="48"/>
      <c r="Y555" s="47"/>
      <c r="Z555" s="48"/>
      <c r="AA555" s="47"/>
      <c r="AB555" s="48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</row>
    <row r="556" spans="1:54" ht="12.75">
      <c r="A556" s="32" t="s">
        <v>901</v>
      </c>
      <c r="B556" s="47" t="s">
        <v>920</v>
      </c>
      <c r="C556" s="112" t="s">
        <v>921</v>
      </c>
      <c r="D556" s="113" t="s">
        <v>81</v>
      </c>
      <c r="E556" s="47">
        <v>27</v>
      </c>
      <c r="F556" s="48">
        <v>50481</v>
      </c>
      <c r="G556" s="47">
        <v>35</v>
      </c>
      <c r="H556" s="48">
        <v>41162</v>
      </c>
      <c r="I556" s="47">
        <v>23</v>
      </c>
      <c r="J556" s="48">
        <v>35591</v>
      </c>
      <c r="K556" s="49">
        <v>12</v>
      </c>
      <c r="L556" s="48">
        <v>30115</v>
      </c>
      <c r="M556" s="47"/>
      <c r="N556" s="48"/>
      <c r="O556" s="47"/>
      <c r="P556" s="48"/>
      <c r="Q556" s="36">
        <v>5</v>
      </c>
      <c r="R556" s="48">
        <v>59608</v>
      </c>
      <c r="S556" s="49">
        <v>7</v>
      </c>
      <c r="T556" s="48">
        <v>54846</v>
      </c>
      <c r="U556" s="49">
        <v>4</v>
      </c>
      <c r="V556" s="48">
        <v>42589</v>
      </c>
      <c r="W556" s="49">
        <v>2</v>
      </c>
      <c r="X556" s="48">
        <v>28000</v>
      </c>
      <c r="Y556" s="47"/>
      <c r="Z556" s="48"/>
      <c r="AA556" s="47"/>
      <c r="AB556" s="48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</row>
    <row r="557" spans="1:54" ht="12.75">
      <c r="A557" s="32" t="s">
        <v>901</v>
      </c>
      <c r="B557" s="47" t="s">
        <v>922</v>
      </c>
      <c r="C557" s="112" t="s">
        <v>923</v>
      </c>
      <c r="D557" s="113" t="s">
        <v>81</v>
      </c>
      <c r="E557" s="47">
        <v>43</v>
      </c>
      <c r="F557" s="48">
        <v>48645</v>
      </c>
      <c r="G557" s="47">
        <v>35</v>
      </c>
      <c r="H557" s="48">
        <v>41512</v>
      </c>
      <c r="I557" s="47">
        <v>23</v>
      </c>
      <c r="J557" s="48">
        <v>35346</v>
      </c>
      <c r="K557" s="49">
        <v>19</v>
      </c>
      <c r="L557" s="48">
        <v>29485</v>
      </c>
      <c r="M557" s="49">
        <v>1</v>
      </c>
      <c r="N557" s="48">
        <v>19906</v>
      </c>
      <c r="O557" s="47"/>
      <c r="P557" s="48"/>
      <c r="Q557" s="36">
        <v>6</v>
      </c>
      <c r="R557" s="48">
        <v>69393</v>
      </c>
      <c r="S557" s="49">
        <v>3</v>
      </c>
      <c r="T557" s="48">
        <v>56056</v>
      </c>
      <c r="U557" s="47"/>
      <c r="V557" s="48"/>
      <c r="W557" s="47"/>
      <c r="X557" s="48"/>
      <c r="Y557" s="47"/>
      <c r="Z557" s="48"/>
      <c r="AA557" s="47"/>
      <c r="AB557" s="48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</row>
    <row r="558" spans="1:54" ht="12.75">
      <c r="A558" s="32"/>
      <c r="B558" s="47"/>
      <c r="C558" s="47"/>
      <c r="D558" s="48"/>
      <c r="E558" s="55">
        <f>SUM(E554:E557)</f>
        <v>128</v>
      </c>
      <c r="F558" s="53">
        <f>((E554*F554)+(E555*F555)+(E556*F556)+(E557*F557))/E558</f>
        <v>49338.828125</v>
      </c>
      <c r="G558" s="55">
        <f>SUM(G554:G557)</f>
        <v>151</v>
      </c>
      <c r="H558" s="53">
        <f>((G554*H554)+(G555*H555)+(G556*H556)+(G557*H557))/G558</f>
        <v>40700.708609271525</v>
      </c>
      <c r="I558" s="55">
        <f>SUM(I554:I557)</f>
        <v>126</v>
      </c>
      <c r="J558" s="53">
        <f>((I554*J554)+(I555*J555)+(I556*J556)+(I557*J557))/I558</f>
        <v>35870.468253968254</v>
      </c>
      <c r="K558" s="55">
        <f>SUM(K554:K557)</f>
        <v>65</v>
      </c>
      <c r="L558" s="53">
        <f>((K554*L554)+(K555*L555)+(K556*L556)+(K557*L557))/K558</f>
        <v>29073.30769230769</v>
      </c>
      <c r="M558" s="55">
        <f>SUM(M554:M557)</f>
        <v>4</v>
      </c>
      <c r="N558" s="53">
        <f>((M554*N554)+(M555*N555)+(M556*N556)+(M557*N557))/M558</f>
        <v>60290.5</v>
      </c>
      <c r="O558" s="55">
        <f>SUM(O554:O557)</f>
        <v>0</v>
      </c>
      <c r="P558" s="53">
        <v>0</v>
      </c>
      <c r="Q558" s="55">
        <f>SUM(Q554:Q557)</f>
        <v>21</v>
      </c>
      <c r="R558" s="53">
        <f>((Q554*R554)+(Q555*R555)+(Q556*R556)+(Q557*R557))/Q558</f>
        <v>65830.95238095238</v>
      </c>
      <c r="S558" s="55">
        <f>SUM(S554:S557)</f>
        <v>16</v>
      </c>
      <c r="T558" s="53">
        <f>((S554*T554)+(S555*T555)+(S556*T556)+(S557*T557))/S558</f>
        <v>54632.375</v>
      </c>
      <c r="U558" s="55">
        <f>SUM(U554:U557)</f>
        <v>5</v>
      </c>
      <c r="V558" s="53">
        <f>((U554*V554)+(U555*V555)+(U556*V556)+(U557*V557))/U558</f>
        <v>42360.4</v>
      </c>
      <c r="W558" s="55">
        <f>SUM(W554:W557)</f>
        <v>4</v>
      </c>
      <c r="X558" s="53">
        <f>((W554*X554)+(W555*X555)+(W556*X556)+(W557*X557))/W558</f>
        <v>35980.5</v>
      </c>
      <c r="Y558" s="55">
        <f>SUM(Y554:Y557)</f>
        <v>1</v>
      </c>
      <c r="Z558" s="53">
        <f>((Y554*Z554)+(Y555*Z555)+(Y556*Z556)+(Y557*Z557))/Y558</f>
        <v>35500</v>
      </c>
      <c r="AA558" s="55">
        <f>SUM(AA554:AA557)</f>
        <v>0</v>
      </c>
      <c r="AB558" s="34">
        <v>0</v>
      </c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</row>
    <row r="559" spans="1:54" ht="12.75">
      <c r="A559" s="32"/>
      <c r="B559" s="47"/>
      <c r="C559" s="47"/>
      <c r="D559" s="48"/>
      <c r="E559" s="47"/>
      <c r="F559" s="48"/>
      <c r="G559" s="47"/>
      <c r="H559" s="48"/>
      <c r="I559" s="47"/>
      <c r="J559" s="48"/>
      <c r="K559" s="49"/>
      <c r="L559" s="48"/>
      <c r="M559" s="49"/>
      <c r="N559" s="48"/>
      <c r="O559" s="47"/>
      <c r="P559" s="48"/>
      <c r="Q559" s="36"/>
      <c r="R559" s="48"/>
      <c r="S559" s="49"/>
      <c r="T559" s="48"/>
      <c r="U559" s="47"/>
      <c r="V559" s="48"/>
      <c r="W559" s="47"/>
      <c r="X559" s="48"/>
      <c r="Y559" s="47"/>
      <c r="Z559" s="48"/>
      <c r="AA559" s="47"/>
      <c r="AB559" s="48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</row>
    <row r="560" spans="1:54" ht="12.75">
      <c r="A560" s="32" t="s">
        <v>901</v>
      </c>
      <c r="B560" s="47" t="s">
        <v>924</v>
      </c>
      <c r="C560" s="112" t="s">
        <v>925</v>
      </c>
      <c r="D560" s="113" t="s">
        <v>84</v>
      </c>
      <c r="E560" s="47"/>
      <c r="F560" s="48"/>
      <c r="G560" s="47"/>
      <c r="H560" s="48"/>
      <c r="I560" s="47"/>
      <c r="J560" s="48"/>
      <c r="K560" s="47"/>
      <c r="L560" s="48"/>
      <c r="M560" s="49">
        <v>50</v>
      </c>
      <c r="N560" s="48">
        <v>33177</v>
      </c>
      <c r="O560" s="47"/>
      <c r="P560" s="48"/>
      <c r="Q560" s="36"/>
      <c r="R560" s="48"/>
      <c r="S560" s="47"/>
      <c r="T560" s="48"/>
      <c r="U560" s="47"/>
      <c r="V560" s="48"/>
      <c r="W560" s="47"/>
      <c r="X560" s="48"/>
      <c r="Y560" s="47"/>
      <c r="Z560" s="48"/>
      <c r="AA560" s="47"/>
      <c r="AB560" s="48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</row>
    <row r="561" spans="1:54" ht="12.75">
      <c r="A561" s="32" t="s">
        <v>901</v>
      </c>
      <c r="B561" s="47" t="s">
        <v>926</v>
      </c>
      <c r="C561" s="112" t="s">
        <v>927</v>
      </c>
      <c r="D561" s="113" t="s">
        <v>84</v>
      </c>
      <c r="E561" s="47"/>
      <c r="F561" s="48"/>
      <c r="G561" s="47"/>
      <c r="H561" s="48"/>
      <c r="I561" s="47"/>
      <c r="J561" s="48"/>
      <c r="K561" s="47"/>
      <c r="L561" s="48"/>
      <c r="M561" s="49">
        <v>67</v>
      </c>
      <c r="N561" s="48">
        <v>29095</v>
      </c>
      <c r="O561" s="47"/>
      <c r="P561" s="48"/>
      <c r="Q561" s="36"/>
      <c r="R561" s="48"/>
      <c r="S561" s="47"/>
      <c r="T561" s="48"/>
      <c r="U561" s="47"/>
      <c r="V561" s="48"/>
      <c r="W561" s="47"/>
      <c r="X561" s="48"/>
      <c r="Y561" s="47"/>
      <c r="Z561" s="48"/>
      <c r="AA561" s="47"/>
      <c r="AB561" s="48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</row>
    <row r="562" spans="1:54" ht="12.75">
      <c r="A562" s="32" t="s">
        <v>901</v>
      </c>
      <c r="B562" s="47" t="s">
        <v>928</v>
      </c>
      <c r="C562" s="112" t="s">
        <v>929</v>
      </c>
      <c r="D562" s="113" t="s">
        <v>84</v>
      </c>
      <c r="E562" s="47"/>
      <c r="F562" s="48"/>
      <c r="G562" s="47"/>
      <c r="H562" s="48"/>
      <c r="I562" s="47"/>
      <c r="J562" s="48"/>
      <c r="K562" s="49">
        <v>25</v>
      </c>
      <c r="L562" s="48">
        <v>27992</v>
      </c>
      <c r="M562" s="47"/>
      <c r="N562" s="48"/>
      <c r="O562" s="47"/>
      <c r="P562" s="48"/>
      <c r="Q562" s="36"/>
      <c r="R562" s="48"/>
      <c r="S562" s="47"/>
      <c r="T562" s="48"/>
      <c r="U562" s="47"/>
      <c r="V562" s="48"/>
      <c r="W562" s="47"/>
      <c r="X562" s="48"/>
      <c r="Y562" s="47"/>
      <c r="Z562" s="48"/>
      <c r="AA562" s="47"/>
      <c r="AB562" s="48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</row>
    <row r="563" spans="1:54" ht="12.75">
      <c r="A563" s="32" t="s">
        <v>901</v>
      </c>
      <c r="B563" s="47" t="s">
        <v>930</v>
      </c>
      <c r="C563" s="112" t="s">
        <v>931</v>
      </c>
      <c r="D563" s="113" t="s">
        <v>84</v>
      </c>
      <c r="E563" s="47"/>
      <c r="F563" s="48"/>
      <c r="G563" s="47"/>
      <c r="H563" s="48"/>
      <c r="I563" s="47"/>
      <c r="J563" s="48"/>
      <c r="K563" s="47"/>
      <c r="L563" s="48"/>
      <c r="M563" s="49">
        <v>26</v>
      </c>
      <c r="N563" s="48">
        <v>26673</v>
      </c>
      <c r="O563" s="47"/>
      <c r="P563" s="48"/>
      <c r="Q563" s="36"/>
      <c r="R563" s="48"/>
      <c r="S563" s="47"/>
      <c r="T563" s="48"/>
      <c r="U563" s="47"/>
      <c r="V563" s="48"/>
      <c r="W563" s="47"/>
      <c r="X563" s="48"/>
      <c r="Y563" s="47"/>
      <c r="Z563" s="48"/>
      <c r="AA563" s="47"/>
      <c r="AB563" s="48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</row>
    <row r="564" spans="1:54" ht="12.75">
      <c r="A564" s="32" t="s">
        <v>901</v>
      </c>
      <c r="B564" s="47" t="s">
        <v>932</v>
      </c>
      <c r="C564" s="112" t="s">
        <v>933</v>
      </c>
      <c r="D564" s="113" t="s">
        <v>84</v>
      </c>
      <c r="E564" s="47"/>
      <c r="F564" s="48"/>
      <c r="G564" s="47"/>
      <c r="H564" s="48"/>
      <c r="I564" s="47"/>
      <c r="J564" s="48"/>
      <c r="K564" s="49">
        <v>93</v>
      </c>
      <c r="L564" s="48">
        <v>30740</v>
      </c>
      <c r="M564" s="47"/>
      <c r="N564" s="48"/>
      <c r="O564" s="47"/>
      <c r="P564" s="48"/>
      <c r="Q564" s="36"/>
      <c r="R564" s="48"/>
      <c r="S564" s="47"/>
      <c r="T564" s="48"/>
      <c r="U564" s="47"/>
      <c r="V564" s="48"/>
      <c r="W564" s="47"/>
      <c r="X564" s="48"/>
      <c r="Y564" s="47"/>
      <c r="Z564" s="48"/>
      <c r="AA564" s="47"/>
      <c r="AB564" s="48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</row>
    <row r="565" spans="1:54" ht="12.75">
      <c r="A565" s="32" t="s">
        <v>901</v>
      </c>
      <c r="B565" s="47" t="s">
        <v>934</v>
      </c>
      <c r="C565" s="112" t="s">
        <v>935</v>
      </c>
      <c r="D565" s="113" t="s">
        <v>84</v>
      </c>
      <c r="E565" s="47"/>
      <c r="F565" s="48"/>
      <c r="G565" s="47"/>
      <c r="H565" s="48"/>
      <c r="I565" s="47"/>
      <c r="J565" s="48"/>
      <c r="K565" s="49">
        <v>232</v>
      </c>
      <c r="L565" s="48">
        <v>30675</v>
      </c>
      <c r="M565" s="49">
        <v>4</v>
      </c>
      <c r="N565" s="48">
        <v>28515</v>
      </c>
      <c r="O565" s="47"/>
      <c r="P565" s="48"/>
      <c r="Q565" s="36"/>
      <c r="R565" s="48"/>
      <c r="S565" s="47"/>
      <c r="T565" s="48"/>
      <c r="U565" s="47"/>
      <c r="V565" s="48"/>
      <c r="W565" s="47"/>
      <c r="X565" s="48"/>
      <c r="Y565" s="47"/>
      <c r="Z565" s="48"/>
      <c r="AA565" s="47"/>
      <c r="AB565" s="48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</row>
    <row r="566" spans="1:54" ht="12.75">
      <c r="A566" s="32" t="s">
        <v>901</v>
      </c>
      <c r="B566" s="47" t="s">
        <v>936</v>
      </c>
      <c r="C566" s="112" t="s">
        <v>937</v>
      </c>
      <c r="D566" s="113" t="s">
        <v>84</v>
      </c>
      <c r="E566" s="47"/>
      <c r="F566" s="48"/>
      <c r="G566" s="47"/>
      <c r="H566" s="48"/>
      <c r="I566" s="47"/>
      <c r="J566" s="48"/>
      <c r="K566" s="47"/>
      <c r="L566" s="48"/>
      <c r="M566" s="49">
        <v>79</v>
      </c>
      <c r="N566" s="48">
        <v>32744</v>
      </c>
      <c r="O566" s="47"/>
      <c r="P566" s="48"/>
      <c r="Q566" s="36"/>
      <c r="R566" s="48"/>
      <c r="S566" s="47"/>
      <c r="T566" s="48"/>
      <c r="U566" s="47"/>
      <c r="V566" s="48"/>
      <c r="W566" s="47"/>
      <c r="X566" s="48"/>
      <c r="Y566" s="49">
        <v>3</v>
      </c>
      <c r="Z566" s="48">
        <v>48303</v>
      </c>
      <c r="AA566" s="47"/>
      <c r="AB566" s="48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</row>
    <row r="567" spans="1:54" ht="12.75">
      <c r="A567" s="32" t="s">
        <v>901</v>
      </c>
      <c r="B567" s="47" t="s">
        <v>938</v>
      </c>
      <c r="C567" s="112" t="s">
        <v>939</v>
      </c>
      <c r="D567" s="113" t="s">
        <v>84</v>
      </c>
      <c r="E567" s="47"/>
      <c r="F567" s="48"/>
      <c r="G567" s="47"/>
      <c r="H567" s="48"/>
      <c r="I567" s="47"/>
      <c r="J567" s="48"/>
      <c r="K567" s="47"/>
      <c r="L567" s="48"/>
      <c r="M567" s="49">
        <v>225</v>
      </c>
      <c r="N567" s="48">
        <v>32194</v>
      </c>
      <c r="O567" s="47"/>
      <c r="P567" s="48"/>
      <c r="Q567" s="36"/>
      <c r="R567" s="48"/>
      <c r="S567" s="47"/>
      <c r="T567" s="48"/>
      <c r="U567" s="47"/>
      <c r="V567" s="48"/>
      <c r="W567" s="47"/>
      <c r="X567" s="48"/>
      <c r="Y567" s="47"/>
      <c r="Z567" s="48"/>
      <c r="AA567" s="47"/>
      <c r="AB567" s="48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</row>
    <row r="568" spans="1:54" ht="12.75">
      <c r="A568" s="32" t="s">
        <v>901</v>
      </c>
      <c r="B568" s="47" t="s">
        <v>940</v>
      </c>
      <c r="C568" s="112" t="s">
        <v>941</v>
      </c>
      <c r="D568" s="113" t="s">
        <v>84</v>
      </c>
      <c r="E568" s="47"/>
      <c r="F568" s="48"/>
      <c r="G568" s="47"/>
      <c r="H568" s="48"/>
      <c r="I568" s="47"/>
      <c r="J568" s="48"/>
      <c r="K568" s="49">
        <v>29</v>
      </c>
      <c r="L568" s="48">
        <v>26642</v>
      </c>
      <c r="M568" s="47"/>
      <c r="N568" s="48"/>
      <c r="O568" s="47"/>
      <c r="P568" s="48"/>
      <c r="Q568" s="36"/>
      <c r="R568" s="48"/>
      <c r="S568" s="47"/>
      <c r="T568" s="48"/>
      <c r="U568" s="47"/>
      <c r="V568" s="48"/>
      <c r="W568" s="47">
        <v>51</v>
      </c>
      <c r="X568" s="48">
        <v>54746</v>
      </c>
      <c r="Y568" s="47"/>
      <c r="Z568" s="48"/>
      <c r="AA568" s="47"/>
      <c r="AB568" s="48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</row>
    <row r="569" spans="1:54" ht="12.75">
      <c r="A569" s="32" t="s">
        <v>901</v>
      </c>
      <c r="B569" s="47" t="s">
        <v>942</v>
      </c>
      <c r="C569" s="112" t="s">
        <v>943</v>
      </c>
      <c r="D569" s="113" t="s">
        <v>84</v>
      </c>
      <c r="E569" s="47"/>
      <c r="F569" s="48"/>
      <c r="G569" s="47"/>
      <c r="H569" s="48"/>
      <c r="I569" s="47"/>
      <c r="J569" s="48"/>
      <c r="K569" s="47"/>
      <c r="L569" s="48"/>
      <c r="M569" s="49">
        <v>73</v>
      </c>
      <c r="N569" s="48">
        <v>28601</v>
      </c>
      <c r="O569" s="47"/>
      <c r="P569" s="48"/>
      <c r="Q569" s="36"/>
      <c r="R569" s="48"/>
      <c r="S569" s="47"/>
      <c r="T569" s="48"/>
      <c r="U569" s="47"/>
      <c r="V569" s="48"/>
      <c r="W569" s="47"/>
      <c r="X569" s="48"/>
      <c r="Y569" s="47"/>
      <c r="Z569" s="48"/>
      <c r="AA569" s="47"/>
      <c r="AB569" s="48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</row>
    <row r="570" spans="1:54" ht="12.75">
      <c r="A570" s="32" t="s">
        <v>901</v>
      </c>
      <c r="B570" s="47" t="s">
        <v>944</v>
      </c>
      <c r="C570" s="112" t="s">
        <v>945</v>
      </c>
      <c r="D570" s="113" t="s">
        <v>84</v>
      </c>
      <c r="E570" s="47"/>
      <c r="F570" s="48"/>
      <c r="G570" s="47"/>
      <c r="H570" s="48"/>
      <c r="I570" s="47"/>
      <c r="J570" s="48"/>
      <c r="K570" s="47"/>
      <c r="L570" s="48"/>
      <c r="M570" s="49">
        <v>99</v>
      </c>
      <c r="N570" s="48">
        <v>28887</v>
      </c>
      <c r="O570" s="47"/>
      <c r="P570" s="48"/>
      <c r="Q570" s="36"/>
      <c r="R570" s="48"/>
      <c r="S570" s="47"/>
      <c r="T570" s="48"/>
      <c r="U570" s="47"/>
      <c r="V570" s="48"/>
      <c r="W570" s="47"/>
      <c r="X570" s="48"/>
      <c r="Y570" s="47"/>
      <c r="Z570" s="48"/>
      <c r="AA570" s="47"/>
      <c r="AB570" s="48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</row>
    <row r="571" spans="1:54" ht="12.75">
      <c r="A571" s="32" t="s">
        <v>901</v>
      </c>
      <c r="B571" s="47" t="s">
        <v>946</v>
      </c>
      <c r="C571" s="112" t="s">
        <v>947</v>
      </c>
      <c r="D571" s="113" t="s">
        <v>84</v>
      </c>
      <c r="E571" s="47"/>
      <c r="F571" s="48"/>
      <c r="G571" s="47"/>
      <c r="H571" s="48"/>
      <c r="I571" s="47"/>
      <c r="J571" s="48"/>
      <c r="K571" s="49">
        <v>40</v>
      </c>
      <c r="L571" s="48">
        <v>27908</v>
      </c>
      <c r="M571" s="47"/>
      <c r="N571" s="48"/>
      <c r="O571" s="47"/>
      <c r="P571" s="48"/>
      <c r="Q571" s="36"/>
      <c r="R571" s="48"/>
      <c r="S571" s="47"/>
      <c r="T571" s="48"/>
      <c r="U571" s="47"/>
      <c r="V571" s="48"/>
      <c r="W571" s="47"/>
      <c r="X571" s="48"/>
      <c r="Y571" s="47"/>
      <c r="Z571" s="48"/>
      <c r="AA571" s="47"/>
      <c r="AB571" s="48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</row>
    <row r="572" spans="1:54" ht="12.75">
      <c r="A572" s="32" t="s">
        <v>901</v>
      </c>
      <c r="B572" s="47" t="s">
        <v>948</v>
      </c>
      <c r="C572" s="112" t="s">
        <v>949</v>
      </c>
      <c r="D572" s="113" t="s">
        <v>84</v>
      </c>
      <c r="E572" s="47"/>
      <c r="F572" s="48"/>
      <c r="G572" s="47"/>
      <c r="H572" s="48"/>
      <c r="I572" s="47"/>
      <c r="J572" s="48"/>
      <c r="K572" s="47"/>
      <c r="L572" s="48"/>
      <c r="M572" s="49">
        <v>89</v>
      </c>
      <c r="N572" s="48">
        <v>30960</v>
      </c>
      <c r="O572" s="47"/>
      <c r="P572" s="48"/>
      <c r="Q572" s="36"/>
      <c r="R572" s="48"/>
      <c r="S572" s="47"/>
      <c r="T572" s="48"/>
      <c r="U572" s="47"/>
      <c r="V572" s="48"/>
      <c r="W572" s="47"/>
      <c r="X572" s="48"/>
      <c r="Y572" s="47"/>
      <c r="Z572" s="48"/>
      <c r="AA572" s="47"/>
      <c r="AB572" s="48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</row>
    <row r="573" spans="1:54" ht="12.75">
      <c r="A573" s="32" t="s">
        <v>901</v>
      </c>
      <c r="B573" s="47" t="s">
        <v>950</v>
      </c>
      <c r="C573" s="112" t="s">
        <v>951</v>
      </c>
      <c r="D573" s="113" t="s">
        <v>84</v>
      </c>
      <c r="E573" s="47"/>
      <c r="F573" s="48"/>
      <c r="G573" s="47"/>
      <c r="H573" s="48"/>
      <c r="I573" s="47"/>
      <c r="J573" s="48"/>
      <c r="K573" s="47"/>
      <c r="L573" s="48"/>
      <c r="M573" s="49">
        <v>195</v>
      </c>
      <c r="N573" s="48">
        <v>33595</v>
      </c>
      <c r="O573" s="47"/>
      <c r="P573" s="48"/>
      <c r="Q573" s="36"/>
      <c r="R573" s="48"/>
      <c r="S573" s="47"/>
      <c r="T573" s="48"/>
      <c r="U573" s="47"/>
      <c r="V573" s="48"/>
      <c r="W573" s="47"/>
      <c r="X573" s="48"/>
      <c r="Y573" s="47"/>
      <c r="Z573" s="48"/>
      <c r="AA573" s="47"/>
      <c r="AB573" s="48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</row>
    <row r="574" spans="1:54" ht="12.75">
      <c r="A574" s="32" t="s">
        <v>901</v>
      </c>
      <c r="B574" s="47" t="s">
        <v>952</v>
      </c>
      <c r="C574" s="112" t="s">
        <v>953</v>
      </c>
      <c r="D574" s="113" t="s">
        <v>84</v>
      </c>
      <c r="E574" s="47">
        <v>5</v>
      </c>
      <c r="F574" s="48">
        <v>46692</v>
      </c>
      <c r="G574" s="49">
        <v>10</v>
      </c>
      <c r="H574" s="48">
        <v>37606</v>
      </c>
      <c r="I574" s="49">
        <v>6</v>
      </c>
      <c r="J574" s="48">
        <v>32121</v>
      </c>
      <c r="K574" s="47"/>
      <c r="L574" s="48"/>
      <c r="M574" s="47"/>
      <c r="N574" s="48"/>
      <c r="O574" s="47"/>
      <c r="P574" s="48"/>
      <c r="Q574" s="36"/>
      <c r="R574" s="48"/>
      <c r="S574" s="47"/>
      <c r="T574" s="48"/>
      <c r="U574" s="49">
        <v>1</v>
      </c>
      <c r="V574" s="48">
        <v>42372</v>
      </c>
      <c r="W574" s="47"/>
      <c r="X574" s="48"/>
      <c r="Y574" s="47"/>
      <c r="Z574" s="48"/>
      <c r="AA574" s="47"/>
      <c r="AB574" s="48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</row>
    <row r="575" spans="1:54" ht="12.75">
      <c r="A575" s="32" t="s">
        <v>901</v>
      </c>
      <c r="B575" s="47" t="s">
        <v>954</v>
      </c>
      <c r="C575" s="112" t="s">
        <v>955</v>
      </c>
      <c r="D575" s="113" t="s">
        <v>84</v>
      </c>
      <c r="E575" s="47">
        <v>6</v>
      </c>
      <c r="F575" s="48">
        <v>46957</v>
      </c>
      <c r="G575" s="49">
        <v>10</v>
      </c>
      <c r="H575" s="48">
        <v>38629</v>
      </c>
      <c r="I575" s="49">
        <v>4</v>
      </c>
      <c r="J575" s="48">
        <v>31547</v>
      </c>
      <c r="K575" s="47"/>
      <c r="L575" s="48"/>
      <c r="M575" s="47"/>
      <c r="N575" s="48"/>
      <c r="O575" s="47"/>
      <c r="P575" s="48"/>
      <c r="Q575" s="36">
        <v>1</v>
      </c>
      <c r="R575" s="48">
        <v>54023</v>
      </c>
      <c r="S575" s="49">
        <v>3</v>
      </c>
      <c r="T575" s="48">
        <v>45751</v>
      </c>
      <c r="U575" s="49">
        <v>1</v>
      </c>
      <c r="V575" s="48">
        <v>51662</v>
      </c>
      <c r="W575" s="47"/>
      <c r="X575" s="48"/>
      <c r="Y575" s="47"/>
      <c r="Z575" s="48"/>
      <c r="AA575" s="47"/>
      <c r="AB575" s="48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</row>
    <row r="576" spans="1:54" ht="12.75">
      <c r="A576" s="32" t="s">
        <v>901</v>
      </c>
      <c r="B576" s="47" t="s">
        <v>956</v>
      </c>
      <c r="C576" s="112" t="s">
        <v>957</v>
      </c>
      <c r="D576" s="113" t="s">
        <v>84</v>
      </c>
      <c r="E576" s="47">
        <v>6</v>
      </c>
      <c r="F576" s="48">
        <v>44195</v>
      </c>
      <c r="G576" s="49">
        <v>4</v>
      </c>
      <c r="H576" s="48">
        <v>34767</v>
      </c>
      <c r="I576" s="49">
        <v>6</v>
      </c>
      <c r="J576" s="48">
        <v>28948</v>
      </c>
      <c r="K576" s="49">
        <v>1</v>
      </c>
      <c r="L576" s="48">
        <v>28202</v>
      </c>
      <c r="M576" s="47"/>
      <c r="N576" s="48"/>
      <c r="O576" s="47"/>
      <c r="P576" s="48"/>
      <c r="Q576" s="36"/>
      <c r="R576" s="48"/>
      <c r="S576" s="49">
        <v>2</v>
      </c>
      <c r="T576" s="48">
        <v>48008</v>
      </c>
      <c r="U576" s="49">
        <v>2</v>
      </c>
      <c r="V576" s="48">
        <v>30819</v>
      </c>
      <c r="W576" s="47">
        <v>2</v>
      </c>
      <c r="X576" s="48">
        <v>32977</v>
      </c>
      <c r="Y576" s="47"/>
      <c r="Z576" s="48"/>
      <c r="AA576" s="47"/>
      <c r="AB576" s="48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</row>
    <row r="577" spans="1:54" ht="12.75">
      <c r="A577" s="32" t="s">
        <v>901</v>
      </c>
      <c r="B577" s="47" t="s">
        <v>958</v>
      </c>
      <c r="C577" s="112" t="s">
        <v>959</v>
      </c>
      <c r="D577" s="113" t="s">
        <v>84</v>
      </c>
      <c r="E577" s="47">
        <v>19</v>
      </c>
      <c r="F577" s="48">
        <v>45247</v>
      </c>
      <c r="G577" s="49">
        <v>7</v>
      </c>
      <c r="H577" s="48">
        <v>35382</v>
      </c>
      <c r="I577" s="49">
        <v>11</v>
      </c>
      <c r="J577" s="48">
        <v>35985</v>
      </c>
      <c r="K577" s="47"/>
      <c r="L577" s="48"/>
      <c r="M577" s="47"/>
      <c r="N577" s="48"/>
      <c r="O577" s="47"/>
      <c r="P577" s="48"/>
      <c r="Q577" s="36">
        <v>2</v>
      </c>
      <c r="R577" s="48">
        <v>66335</v>
      </c>
      <c r="S577" s="49">
        <v>1</v>
      </c>
      <c r="T577" s="48">
        <v>54893</v>
      </c>
      <c r="U577" s="49">
        <v>1</v>
      </c>
      <c r="V577" s="48">
        <v>47725</v>
      </c>
      <c r="W577" s="47">
        <v>1</v>
      </c>
      <c r="X577" s="48">
        <v>34271</v>
      </c>
      <c r="Y577" s="49">
        <v>2</v>
      </c>
      <c r="Z577" s="48">
        <v>49708</v>
      </c>
      <c r="AA577" s="47"/>
      <c r="AB577" s="48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</row>
    <row r="578" spans="1:54" ht="12.75">
      <c r="A578" s="32" t="s">
        <v>901</v>
      </c>
      <c r="B578" s="47" t="s">
        <v>960</v>
      </c>
      <c r="C578" s="112" t="s">
        <v>961</v>
      </c>
      <c r="D578" s="113" t="s">
        <v>84</v>
      </c>
      <c r="E578" s="47">
        <v>5</v>
      </c>
      <c r="F578" s="48">
        <v>47400</v>
      </c>
      <c r="G578" s="49">
        <v>2</v>
      </c>
      <c r="H578" s="48">
        <v>37259</v>
      </c>
      <c r="I578" s="47"/>
      <c r="J578" s="48"/>
      <c r="K578" s="49">
        <v>1</v>
      </c>
      <c r="L578" s="48">
        <v>28189</v>
      </c>
      <c r="M578" s="47"/>
      <c r="N578" s="48"/>
      <c r="O578" s="47"/>
      <c r="P578" s="48"/>
      <c r="Q578" s="36"/>
      <c r="R578" s="48"/>
      <c r="S578" s="49">
        <v>1</v>
      </c>
      <c r="T578" s="48">
        <v>45412</v>
      </c>
      <c r="U578" s="47"/>
      <c r="V578" s="48"/>
      <c r="W578" s="47">
        <v>2</v>
      </c>
      <c r="X578" s="48">
        <v>33711</v>
      </c>
      <c r="Y578" s="47"/>
      <c r="Z578" s="48"/>
      <c r="AA578" s="47"/>
      <c r="AB578" s="48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</row>
    <row r="579" spans="1:54" ht="12.75">
      <c r="A579" s="32" t="s">
        <v>901</v>
      </c>
      <c r="B579" s="47" t="s">
        <v>962</v>
      </c>
      <c r="C579" s="112" t="s">
        <v>963</v>
      </c>
      <c r="D579" s="113" t="s">
        <v>84</v>
      </c>
      <c r="E579" s="32"/>
      <c r="F579" s="34"/>
      <c r="G579" s="32"/>
      <c r="H579" s="34"/>
      <c r="I579" s="32"/>
      <c r="J579" s="34"/>
      <c r="K579" s="32"/>
      <c r="L579" s="34"/>
      <c r="M579" s="32"/>
      <c r="N579" s="34"/>
      <c r="O579" s="32"/>
      <c r="P579" s="34"/>
      <c r="Q579" s="32"/>
      <c r="R579" s="34"/>
      <c r="S579" s="32"/>
      <c r="T579" s="34"/>
      <c r="U579" s="32"/>
      <c r="V579" s="34"/>
      <c r="W579" s="32"/>
      <c r="X579" s="34"/>
      <c r="Y579" s="32"/>
      <c r="Z579" s="34"/>
      <c r="AA579" s="32"/>
      <c r="AB579" s="34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</row>
    <row r="580" spans="1:54" ht="12.75">
      <c r="A580" s="32" t="s">
        <v>901</v>
      </c>
      <c r="B580" s="47" t="s">
        <v>964</v>
      </c>
      <c r="C580" s="112" t="s">
        <v>965</v>
      </c>
      <c r="D580" s="113" t="s">
        <v>84</v>
      </c>
      <c r="E580" s="47"/>
      <c r="F580" s="48"/>
      <c r="G580" s="47"/>
      <c r="H580" s="48"/>
      <c r="I580" s="47"/>
      <c r="J580" s="48"/>
      <c r="K580" s="47"/>
      <c r="L580" s="48"/>
      <c r="M580" s="47">
        <v>995</v>
      </c>
      <c r="N580" s="48">
        <v>31388</v>
      </c>
      <c r="O580" s="47"/>
      <c r="P580" s="48"/>
      <c r="Q580" s="36"/>
      <c r="R580" s="48"/>
      <c r="S580" s="47"/>
      <c r="T580" s="48"/>
      <c r="U580" s="47"/>
      <c r="V580" s="48"/>
      <c r="W580" s="47"/>
      <c r="X580" s="48"/>
      <c r="Y580" s="47"/>
      <c r="Z580" s="48"/>
      <c r="AA580" s="47"/>
      <c r="AB580" s="48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</row>
    <row r="581" spans="1:54" ht="12.75">
      <c r="A581" s="32"/>
      <c r="B581" s="47"/>
      <c r="C581" s="47"/>
      <c r="D581" s="48"/>
      <c r="E581" s="32">
        <f>SUM(E574:E580)</f>
        <v>41</v>
      </c>
      <c r="F581" s="34">
        <f>((E574*F574)+(E575*F575)+(E576*F576)+(E577*F577)+(E578*F578)+(E579*F579)+(E580*F580))/E581</f>
        <v>45782.07317073171</v>
      </c>
      <c r="G581" s="32">
        <f>SUM(G574:G580)</f>
        <v>33</v>
      </c>
      <c r="H581" s="34">
        <f>((G574*H574)+(G575*H575)+(G576*H576)+(G577*H577)+(G578*H578)+(G579*H579)+(G580*H580))/G581</f>
        <v>37079.09090909091</v>
      </c>
      <c r="I581" s="32">
        <f>SUM(I574:I580)</f>
        <v>27</v>
      </c>
      <c r="J581" s="34">
        <f>((I574*J574)+(I575*J575)+(I576*J576)+(I577*J577)+(I578*J578)+(I579*J579)+(I580*J580))/I581</f>
        <v>32905.07407407407</v>
      </c>
      <c r="K581" s="32">
        <f>SUM(K574:K580)</f>
        <v>2</v>
      </c>
      <c r="L581" s="34">
        <f>((K574*L574)+(K575*L575)+(K576*L576)+(K577*L577)+(K578*L578)+(K579*L579)+(K580*L580))/K581</f>
        <v>28195.5</v>
      </c>
      <c r="M581" s="32">
        <f>SUM(M574:M580)</f>
        <v>995</v>
      </c>
      <c r="N581" s="34">
        <f>((M574*N574)+(M575*N575)+(M576*N576)+(M577*N577)+(M578*N578)+(M579*N579)+(M580*N580))/M581</f>
        <v>31388</v>
      </c>
      <c r="O581" s="32">
        <f>SUM(O574:O580)</f>
        <v>0</v>
      </c>
      <c r="P581" s="34">
        <v>0</v>
      </c>
      <c r="Q581" s="32">
        <f>SUM(Q574:Q580)</f>
        <v>3</v>
      </c>
      <c r="R581" s="34">
        <f>((Q574*R574)+(Q575*R575)+(Q576*R576)+(Q577*R577)+(Q578*R578)+(Q579*R579)+(Q580*R580))/Q581</f>
        <v>62231</v>
      </c>
      <c r="S581" s="32">
        <f>SUM(S574:S580)</f>
        <v>7</v>
      </c>
      <c r="T581" s="34">
        <f>((S574*T574)+(S575*T575)+(S576*T576)+(S577*T577)+(S578*T578)+(S579*T579)+(S580*T580))/S581</f>
        <v>47653.42857142857</v>
      </c>
      <c r="U581" s="32">
        <f>SUM(U574:U580)</f>
        <v>5</v>
      </c>
      <c r="V581" s="34">
        <f>((U574*V574)+(U575*V575)+(U576*V576)+(U577*V577)+(U578*V578)+(U579*V579)+(U580*V580))/U581</f>
        <v>40679.4</v>
      </c>
      <c r="W581" s="32">
        <f>SUM(W574:W580)</f>
        <v>5</v>
      </c>
      <c r="X581" s="34">
        <f>((W574*X574)+(W575*X575)+(W576*X576)+(W577*X577)+(W578*X578)+(W579*X579)+(W580*X580))/W581</f>
        <v>33529.4</v>
      </c>
      <c r="Y581" s="32">
        <f>SUM(Y574:Y580)</f>
        <v>2</v>
      </c>
      <c r="Z581" s="34">
        <f>((Y574*Z574)+(Y575*Z575)+(Y576*Z576)+(Y577*Z577)+(Y578*Z578)+(Y579*Z579)+(Y580*Z580))/Y581</f>
        <v>49708</v>
      </c>
      <c r="AA581" s="32">
        <f>SUM(AA574:AA580)</f>
        <v>0</v>
      </c>
      <c r="AB581" s="34">
        <v>0</v>
      </c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</row>
    <row r="582" spans="1:54" ht="12.75">
      <c r="A582" s="32"/>
      <c r="B582" s="47"/>
      <c r="C582" s="47"/>
      <c r="D582" s="48"/>
      <c r="E582" s="47"/>
      <c r="F582" s="48"/>
      <c r="G582" s="47"/>
      <c r="H582" s="48"/>
      <c r="I582" s="47"/>
      <c r="J582" s="48"/>
      <c r="K582" s="47"/>
      <c r="L582" s="48"/>
      <c r="M582" s="47"/>
      <c r="N582" s="48"/>
      <c r="O582" s="47"/>
      <c r="P582" s="48"/>
      <c r="Q582" s="36"/>
      <c r="R582" s="48"/>
      <c r="S582" s="47"/>
      <c r="T582" s="48"/>
      <c r="U582" s="47"/>
      <c r="V582" s="48"/>
      <c r="W582" s="47"/>
      <c r="X582" s="48"/>
      <c r="Y582" s="47"/>
      <c r="Z582" s="48"/>
      <c r="AA582" s="47"/>
      <c r="AB582" s="48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</row>
    <row r="583" spans="1:54" ht="12.75">
      <c r="A583" s="32" t="s">
        <v>968</v>
      </c>
      <c r="B583" s="47" t="s">
        <v>969</v>
      </c>
      <c r="C583" s="112" t="s">
        <v>970</v>
      </c>
      <c r="D583" s="114" t="s">
        <v>45</v>
      </c>
      <c r="E583" s="17">
        <v>532</v>
      </c>
      <c r="F583" s="19">
        <v>63833</v>
      </c>
      <c r="G583" s="16">
        <v>294</v>
      </c>
      <c r="H583" s="19">
        <v>49591</v>
      </c>
      <c r="I583" s="16">
        <v>193</v>
      </c>
      <c r="J583" s="19">
        <v>42575</v>
      </c>
      <c r="K583" s="17">
        <v>59</v>
      </c>
      <c r="L583" s="19">
        <v>28122</v>
      </c>
      <c r="M583" s="17">
        <v>8</v>
      </c>
      <c r="N583" s="19">
        <v>37307</v>
      </c>
      <c r="O583" s="17"/>
      <c r="P583" s="19"/>
      <c r="Q583" s="5">
        <v>39</v>
      </c>
      <c r="R583" s="19">
        <v>99995</v>
      </c>
      <c r="S583" s="16">
        <v>18</v>
      </c>
      <c r="T583" s="19">
        <v>59093</v>
      </c>
      <c r="U583" s="16">
        <v>9</v>
      </c>
      <c r="V583" s="19">
        <v>45904</v>
      </c>
      <c r="W583" s="16">
        <v>10</v>
      </c>
      <c r="X583" s="19">
        <v>31200</v>
      </c>
      <c r="Y583" s="16">
        <v>1</v>
      </c>
      <c r="Z583" s="19">
        <v>35693</v>
      </c>
      <c r="AA583" s="16"/>
      <c r="AB583" s="19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</row>
    <row r="584" spans="1:54" ht="12.75">
      <c r="A584" s="32"/>
      <c r="B584" s="47"/>
      <c r="C584" s="47"/>
      <c r="D584" s="50"/>
      <c r="E584" s="49"/>
      <c r="F584" s="50"/>
      <c r="G584" s="47"/>
      <c r="H584" s="50"/>
      <c r="I584" s="47"/>
      <c r="J584" s="50"/>
      <c r="K584" s="49"/>
      <c r="L584" s="50"/>
      <c r="M584" s="49"/>
      <c r="N584" s="50"/>
      <c r="O584" s="49"/>
      <c r="P584" s="50"/>
      <c r="Q584" s="36"/>
      <c r="R584" s="50"/>
      <c r="S584" s="47"/>
      <c r="T584" s="50"/>
      <c r="U584" s="47"/>
      <c r="V584" s="50"/>
      <c r="W584" s="47"/>
      <c r="X584" s="50"/>
      <c r="Y584" s="47"/>
      <c r="Z584" s="50"/>
      <c r="AA584" s="47"/>
      <c r="AB584" s="50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</row>
    <row r="585" spans="1:54" ht="12.75">
      <c r="A585" s="32" t="s">
        <v>968</v>
      </c>
      <c r="B585" s="47" t="s">
        <v>971</v>
      </c>
      <c r="C585" s="112" t="s">
        <v>972</v>
      </c>
      <c r="D585" s="114" t="s">
        <v>51</v>
      </c>
      <c r="E585" s="16">
        <v>247</v>
      </c>
      <c r="F585" s="19">
        <v>62629</v>
      </c>
      <c r="G585" s="16">
        <v>209</v>
      </c>
      <c r="H585" s="19">
        <v>47382</v>
      </c>
      <c r="I585" s="16">
        <v>193</v>
      </c>
      <c r="J585" s="19">
        <v>39865</v>
      </c>
      <c r="K585" s="17">
        <v>60</v>
      </c>
      <c r="L585" s="19">
        <v>25986</v>
      </c>
      <c r="M585" s="17"/>
      <c r="N585" s="19"/>
      <c r="O585" s="17"/>
      <c r="P585" s="19"/>
      <c r="Q585" s="5">
        <v>19</v>
      </c>
      <c r="R585" s="19">
        <v>88233</v>
      </c>
      <c r="S585" s="16">
        <v>14</v>
      </c>
      <c r="T585" s="19">
        <v>57339</v>
      </c>
      <c r="U585" s="16">
        <v>9</v>
      </c>
      <c r="V585" s="19">
        <v>43154</v>
      </c>
      <c r="W585" s="16">
        <v>8</v>
      </c>
      <c r="X585" s="19">
        <v>42465</v>
      </c>
      <c r="Y585" s="16"/>
      <c r="Z585" s="19"/>
      <c r="AA585" s="16"/>
      <c r="AB585" s="19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</row>
    <row r="586" spans="1:54" ht="12.75">
      <c r="A586" s="32"/>
      <c r="B586" s="47"/>
      <c r="C586" s="47"/>
      <c r="D586" s="50"/>
      <c r="E586" s="47"/>
      <c r="F586" s="50"/>
      <c r="G586" s="47"/>
      <c r="H586" s="50"/>
      <c r="I586" s="47"/>
      <c r="J586" s="50"/>
      <c r="K586" s="49"/>
      <c r="L586" s="50"/>
      <c r="M586" s="49"/>
      <c r="N586" s="50"/>
      <c r="O586" s="49"/>
      <c r="P586" s="50"/>
      <c r="Q586" s="36"/>
      <c r="R586" s="50"/>
      <c r="S586" s="47"/>
      <c r="T586" s="50"/>
      <c r="U586" s="47"/>
      <c r="V586" s="50"/>
      <c r="W586" s="47"/>
      <c r="X586" s="50"/>
      <c r="Y586" s="47"/>
      <c r="Z586" s="50"/>
      <c r="AA586" s="47"/>
      <c r="AB586" s="50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</row>
    <row r="587" spans="1:54" ht="12.75">
      <c r="A587" s="32"/>
      <c r="B587" s="47"/>
      <c r="C587" s="47"/>
      <c r="D587" s="50"/>
      <c r="E587" s="47"/>
      <c r="F587" s="50"/>
      <c r="G587" s="47"/>
      <c r="H587" s="50"/>
      <c r="I587" s="47"/>
      <c r="J587" s="50"/>
      <c r="K587" s="49"/>
      <c r="L587" s="50"/>
      <c r="M587" s="49"/>
      <c r="N587" s="50"/>
      <c r="O587" s="49"/>
      <c r="P587" s="50"/>
      <c r="Q587" s="36"/>
      <c r="R587" s="50"/>
      <c r="S587" s="47"/>
      <c r="T587" s="50"/>
      <c r="U587" s="47"/>
      <c r="V587" s="50"/>
      <c r="W587" s="47"/>
      <c r="X587" s="50"/>
      <c r="Y587" s="47"/>
      <c r="Z587" s="50"/>
      <c r="AA587" s="47"/>
      <c r="AB587" s="50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</row>
    <row r="588" spans="1:54" ht="12.75">
      <c r="A588" s="32" t="s">
        <v>968</v>
      </c>
      <c r="B588" s="47" t="s">
        <v>973</v>
      </c>
      <c r="C588" s="112" t="s">
        <v>974</v>
      </c>
      <c r="D588" s="114" t="s">
        <v>54</v>
      </c>
      <c r="E588" s="16">
        <v>110</v>
      </c>
      <c r="F588" s="19">
        <v>55673</v>
      </c>
      <c r="G588" s="16">
        <v>103</v>
      </c>
      <c r="H588" s="19">
        <v>46909</v>
      </c>
      <c r="I588" s="16">
        <v>146</v>
      </c>
      <c r="J588" s="19">
        <v>39937</v>
      </c>
      <c r="K588" s="16">
        <v>43</v>
      </c>
      <c r="L588" s="19">
        <v>31546</v>
      </c>
      <c r="M588" s="16"/>
      <c r="N588" s="19"/>
      <c r="O588" s="16"/>
      <c r="P588" s="19"/>
      <c r="Q588" s="5">
        <v>15</v>
      </c>
      <c r="R588" s="19">
        <v>70251</v>
      </c>
      <c r="S588" s="16">
        <v>26</v>
      </c>
      <c r="T588" s="19">
        <v>55344</v>
      </c>
      <c r="U588" s="16">
        <v>31</v>
      </c>
      <c r="V588" s="19">
        <v>44243</v>
      </c>
      <c r="W588" s="16">
        <v>22</v>
      </c>
      <c r="X588" s="19">
        <v>32593</v>
      </c>
      <c r="Y588" s="16"/>
      <c r="Z588" s="19"/>
      <c r="AA588" s="16"/>
      <c r="AB588" s="19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</row>
    <row r="589" spans="1:54" ht="12.75">
      <c r="A589" s="32" t="s">
        <v>968</v>
      </c>
      <c r="B589" s="47" t="s">
        <v>975</v>
      </c>
      <c r="C589" s="112" t="s">
        <v>976</v>
      </c>
      <c r="D589" s="114" t="s">
        <v>54</v>
      </c>
      <c r="E589" s="16">
        <v>203</v>
      </c>
      <c r="F589" s="19">
        <v>54761</v>
      </c>
      <c r="G589" s="16">
        <v>166</v>
      </c>
      <c r="H589" s="19">
        <v>42625</v>
      </c>
      <c r="I589" s="16">
        <v>218</v>
      </c>
      <c r="J589" s="19">
        <v>35068</v>
      </c>
      <c r="K589" s="16">
        <v>58</v>
      </c>
      <c r="L589" s="19">
        <v>26365</v>
      </c>
      <c r="M589" s="16"/>
      <c r="N589" s="19"/>
      <c r="O589" s="16"/>
      <c r="P589" s="19"/>
      <c r="Q589" s="20">
        <v>5</v>
      </c>
      <c r="R589" s="19">
        <v>70911</v>
      </c>
      <c r="S589" s="16">
        <v>3</v>
      </c>
      <c r="T589" s="19">
        <v>55424</v>
      </c>
      <c r="U589" s="16">
        <v>31</v>
      </c>
      <c r="V589" s="19">
        <v>37014</v>
      </c>
      <c r="W589" s="16">
        <v>5</v>
      </c>
      <c r="X589" s="19">
        <v>26615</v>
      </c>
      <c r="Y589" s="16"/>
      <c r="Z589" s="19"/>
      <c r="AA589" s="16"/>
      <c r="AB589" s="19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</row>
    <row r="590" spans="1:54" ht="12.75">
      <c r="A590" s="32" t="s">
        <v>968</v>
      </c>
      <c r="B590" s="47" t="s">
        <v>977</v>
      </c>
      <c r="C590" s="112" t="s">
        <v>978</v>
      </c>
      <c r="D590" s="114" t="s">
        <v>54</v>
      </c>
      <c r="E590" s="16">
        <v>106</v>
      </c>
      <c r="F590" s="19">
        <v>53811</v>
      </c>
      <c r="G590" s="16">
        <v>67</v>
      </c>
      <c r="H590" s="19">
        <v>49326</v>
      </c>
      <c r="I590" s="16">
        <v>58</v>
      </c>
      <c r="J590" s="19">
        <v>37914</v>
      </c>
      <c r="K590" s="16">
        <v>12</v>
      </c>
      <c r="L590" s="19">
        <v>29532</v>
      </c>
      <c r="M590" s="17"/>
      <c r="N590" s="19"/>
      <c r="O590" s="16"/>
      <c r="P590" s="19"/>
      <c r="Q590" s="20">
        <v>5</v>
      </c>
      <c r="R590" s="19">
        <v>56919</v>
      </c>
      <c r="S590" s="16">
        <v>8</v>
      </c>
      <c r="T590" s="19">
        <v>48870</v>
      </c>
      <c r="U590" s="16">
        <v>23</v>
      </c>
      <c r="V590" s="19">
        <v>42126</v>
      </c>
      <c r="W590" s="16">
        <v>11</v>
      </c>
      <c r="X590" s="19">
        <v>37245</v>
      </c>
      <c r="Y590" s="16">
        <v>1</v>
      </c>
      <c r="Z590" s="19">
        <v>53930</v>
      </c>
      <c r="AA590" s="16"/>
      <c r="AB590" s="19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</row>
    <row r="591" spans="1:54" ht="12.75">
      <c r="A591" s="32"/>
      <c r="B591" s="47"/>
      <c r="C591" s="47"/>
      <c r="D591" s="50"/>
      <c r="E591" s="32">
        <f>SUM(E588:E590)</f>
        <v>419</v>
      </c>
      <c r="F591" s="34">
        <f>((E588*F588)+(E589*F589)+(E590*F590))/E591</f>
        <v>54760.09307875895</v>
      </c>
      <c r="G591" s="32">
        <f>SUM(G588:G590)</f>
        <v>336</v>
      </c>
      <c r="H591" s="34">
        <f>((G588*H588)+(G589*H589)+(G590*H590))/G591</f>
        <v>45274.46130952381</v>
      </c>
      <c r="I591" s="32">
        <f>SUM(I588:I590)</f>
        <v>422</v>
      </c>
      <c r="J591" s="34">
        <f>((I588*J588)+(I589*J589)+(I590*J590))/I591</f>
        <v>37143.69194312796</v>
      </c>
      <c r="K591" s="32">
        <f>SUM(K588:K590)</f>
        <v>113</v>
      </c>
      <c r="L591" s="34">
        <f>((K588*L588)+(K589*L589)+(K590*L590))/K591</f>
        <v>28672.849557522124</v>
      </c>
      <c r="M591" s="32">
        <f>SUM(M588:M590)</f>
        <v>0</v>
      </c>
      <c r="N591" s="34">
        <v>0</v>
      </c>
      <c r="O591" s="32">
        <f>SUM(O588:O590)</f>
        <v>0</v>
      </c>
      <c r="P591" s="34">
        <v>0</v>
      </c>
      <c r="Q591" s="32">
        <f>SUM(Q588:Q590)</f>
        <v>25</v>
      </c>
      <c r="R591" s="34">
        <f>((Q588*R588)+(Q589*R589)+(Q590*R590))/Q591</f>
        <v>67716.6</v>
      </c>
      <c r="S591" s="32">
        <f>SUM(S588:S590)</f>
        <v>37</v>
      </c>
      <c r="T591" s="34">
        <f>((S588*T588)+(S589*T589)+(S590*T590))/S591</f>
        <v>53950.7027027027</v>
      </c>
      <c r="U591" s="32">
        <f>SUM(U588:U590)</f>
        <v>85</v>
      </c>
      <c r="V591" s="34">
        <f>((U588*V588)+(U589*V589)+(U590*V590))/U591</f>
        <v>41033.705882352944</v>
      </c>
      <c r="W591" s="32">
        <f>SUM(W588:W590)</f>
        <v>38</v>
      </c>
      <c r="X591" s="34">
        <f>((W588*X588)+(W589*X589)+(W590*X590))/W591</f>
        <v>33153.05263157895</v>
      </c>
      <c r="Y591" s="32">
        <f>SUM(Y588:Y590)</f>
        <v>1</v>
      </c>
      <c r="Z591" s="34">
        <f>((Y588*Z588)+(Y589*Z589)+(Y590*Z590))/Y591</f>
        <v>53930</v>
      </c>
      <c r="AA591" s="32">
        <f>SUM(AA588:AA590)</f>
        <v>0</v>
      </c>
      <c r="AB591" s="34">
        <v>0</v>
      </c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</row>
    <row r="592" spans="1:54" ht="12.75">
      <c r="A592" s="32"/>
      <c r="B592" s="47"/>
      <c r="C592" s="47"/>
      <c r="D592" s="50"/>
      <c r="E592" s="47"/>
      <c r="F592" s="50"/>
      <c r="G592" s="47"/>
      <c r="H592" s="50"/>
      <c r="I592" s="47"/>
      <c r="J592" s="50"/>
      <c r="K592" s="47"/>
      <c r="L592" s="50"/>
      <c r="M592" s="49"/>
      <c r="N592" s="50"/>
      <c r="O592" s="47"/>
      <c r="P592" s="50"/>
      <c r="Q592" s="51"/>
      <c r="R592" s="50"/>
      <c r="S592" s="47"/>
      <c r="T592" s="50"/>
      <c r="U592" s="47"/>
      <c r="V592" s="50"/>
      <c r="W592" s="47"/>
      <c r="X592" s="50"/>
      <c r="Y592" s="47"/>
      <c r="Z592" s="50"/>
      <c r="AA592" s="47"/>
      <c r="AB592" s="50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</row>
    <row r="593" spans="1:54" ht="12.75">
      <c r="A593" s="32" t="s">
        <v>968</v>
      </c>
      <c r="B593" s="47" t="s">
        <v>979</v>
      </c>
      <c r="C593" s="112" t="s">
        <v>980</v>
      </c>
      <c r="D593" s="114" t="s">
        <v>63</v>
      </c>
      <c r="E593" s="16">
        <v>85</v>
      </c>
      <c r="F593" s="19">
        <v>53889</v>
      </c>
      <c r="G593" s="16">
        <v>53</v>
      </c>
      <c r="H593" s="19">
        <v>40903</v>
      </c>
      <c r="I593" s="16">
        <v>101</v>
      </c>
      <c r="J593" s="19">
        <v>34041</v>
      </c>
      <c r="K593" s="16">
        <v>5</v>
      </c>
      <c r="L593" s="19">
        <v>25142</v>
      </c>
      <c r="M593" s="16"/>
      <c r="N593" s="19"/>
      <c r="O593" s="16"/>
      <c r="P593" s="19"/>
      <c r="Q593" s="20">
        <v>4</v>
      </c>
      <c r="R593" s="19">
        <v>64821</v>
      </c>
      <c r="S593" s="16">
        <v>5</v>
      </c>
      <c r="T593" s="19">
        <v>44847</v>
      </c>
      <c r="U593" s="16">
        <v>11</v>
      </c>
      <c r="V593" s="19">
        <v>39181</v>
      </c>
      <c r="W593" s="16">
        <v>4</v>
      </c>
      <c r="X593" s="19">
        <v>30225</v>
      </c>
      <c r="Y593" s="16"/>
      <c r="Z593" s="19"/>
      <c r="AA593" s="16"/>
      <c r="AB593" s="19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</row>
    <row r="594" spans="1:54" ht="12.75">
      <c r="A594" s="32" t="s">
        <v>968</v>
      </c>
      <c r="B594" s="47" t="s">
        <v>981</v>
      </c>
      <c r="C594" s="112" t="s">
        <v>982</v>
      </c>
      <c r="D594" s="114" t="s">
        <v>63</v>
      </c>
      <c r="E594" s="16">
        <v>161</v>
      </c>
      <c r="F594" s="19">
        <v>58594</v>
      </c>
      <c r="G594" s="16">
        <v>100</v>
      </c>
      <c r="H594" s="19">
        <v>44827</v>
      </c>
      <c r="I594" s="16">
        <v>87</v>
      </c>
      <c r="J594" s="19">
        <v>37308</v>
      </c>
      <c r="K594" s="16">
        <v>29</v>
      </c>
      <c r="L594" s="19">
        <v>26138</v>
      </c>
      <c r="M594" s="16"/>
      <c r="N594" s="19"/>
      <c r="O594" s="16"/>
      <c r="P594" s="19"/>
      <c r="Q594" s="20">
        <v>1</v>
      </c>
      <c r="R594" s="19">
        <v>67716</v>
      </c>
      <c r="S594" s="16">
        <v>4</v>
      </c>
      <c r="T594" s="19">
        <v>49826</v>
      </c>
      <c r="U594" s="16">
        <v>2</v>
      </c>
      <c r="V594" s="19">
        <v>51240</v>
      </c>
      <c r="W594" s="16">
        <v>2</v>
      </c>
      <c r="X594" s="19">
        <v>36718</v>
      </c>
      <c r="Y594" s="16"/>
      <c r="Z594" s="19"/>
      <c r="AA594" s="16"/>
      <c r="AB594" s="19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</row>
    <row r="595" spans="1:54" ht="12.75">
      <c r="A595" s="32" t="s">
        <v>968</v>
      </c>
      <c r="B595" s="47" t="s">
        <v>983</v>
      </c>
      <c r="C595" s="112" t="s">
        <v>984</v>
      </c>
      <c r="D595" s="114" t="s">
        <v>63</v>
      </c>
      <c r="E595" s="16">
        <v>119</v>
      </c>
      <c r="F595" s="19">
        <v>53928</v>
      </c>
      <c r="G595" s="16">
        <v>66</v>
      </c>
      <c r="H595" s="19">
        <v>44716</v>
      </c>
      <c r="I595" s="16">
        <v>83</v>
      </c>
      <c r="J595" s="19">
        <v>38202</v>
      </c>
      <c r="K595" s="16">
        <v>6</v>
      </c>
      <c r="L595" s="19">
        <v>24840</v>
      </c>
      <c r="M595" s="16"/>
      <c r="N595" s="19"/>
      <c r="O595" s="16"/>
      <c r="P595" s="19"/>
      <c r="Q595" s="20">
        <v>0</v>
      </c>
      <c r="R595" s="19">
        <v>0</v>
      </c>
      <c r="S595" s="16">
        <v>1</v>
      </c>
      <c r="T595" s="19">
        <v>41394</v>
      </c>
      <c r="U595" s="16">
        <v>1</v>
      </c>
      <c r="V595" s="19">
        <v>58665</v>
      </c>
      <c r="W595" s="16">
        <v>1</v>
      </c>
      <c r="X595" s="19">
        <v>35952</v>
      </c>
      <c r="Y595" s="16"/>
      <c r="Z595" s="19"/>
      <c r="AA595" s="16"/>
      <c r="AB595" s="19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</row>
    <row r="596" spans="1:54" ht="12.75">
      <c r="A596" s="32"/>
      <c r="B596" s="47"/>
      <c r="C596" s="47"/>
      <c r="D596" s="50"/>
      <c r="E596" s="32">
        <f>SUM(E593:E595)</f>
        <v>365</v>
      </c>
      <c r="F596" s="34">
        <f>((E593*F593)+(E594*F594)+(E595*F595))/E596</f>
        <v>55977.07123287671</v>
      </c>
      <c r="G596" s="32">
        <f>SUM(G593:G595)</f>
        <v>219</v>
      </c>
      <c r="H596" s="34">
        <f>((G593*H593)+(G594*H594)+(G595*H595))/G596</f>
        <v>43843.90410958904</v>
      </c>
      <c r="I596" s="32">
        <f>SUM(I593:I595)</f>
        <v>271</v>
      </c>
      <c r="J596" s="34">
        <f>((I593*J593)+(I594*J594)+(I595*J595))/I596</f>
        <v>36364.217712177124</v>
      </c>
      <c r="K596" s="32">
        <f>SUM(K593:K595)</f>
        <v>40</v>
      </c>
      <c r="L596" s="34">
        <f>((K593*L593)+(K594*L594)+(K595*L595))/K596</f>
        <v>25818.8</v>
      </c>
      <c r="M596" s="16"/>
      <c r="N596" s="19"/>
      <c r="O596" s="32">
        <f>SUM(O593:O595)</f>
        <v>0</v>
      </c>
      <c r="P596" s="34">
        <v>0</v>
      </c>
      <c r="Q596" s="32">
        <f>SUM(Q593:Q595)</f>
        <v>5</v>
      </c>
      <c r="R596" s="34">
        <f>((Q593*R593)+(Q594*R594)+(Q595*R595))/Q596</f>
        <v>65400</v>
      </c>
      <c r="S596" s="32">
        <f>SUM(S593:S595)</f>
        <v>10</v>
      </c>
      <c r="T596" s="34">
        <f>((S593*T593)+(S594*T594)+(S595*T595))/S596</f>
        <v>46493.3</v>
      </c>
      <c r="U596" s="32">
        <f>SUM(U593:U595)</f>
        <v>14</v>
      </c>
      <c r="V596" s="34">
        <f>((U593*V593)+(U594*V594)+(U595*V595))/U596</f>
        <v>42295.42857142857</v>
      </c>
      <c r="W596" s="32">
        <f>SUM(W593:W595)</f>
        <v>7</v>
      </c>
      <c r="X596" s="34">
        <f>((W593*X593)+(W594*X594)+(W595*X595))/W596</f>
        <v>32898.28571428572</v>
      </c>
      <c r="Y596" s="32">
        <f>SUM(Y593:Y595)</f>
        <v>0</v>
      </c>
      <c r="Z596" s="34">
        <v>0</v>
      </c>
      <c r="AA596" s="32">
        <f>SUM(AA593:AA595)</f>
        <v>0</v>
      </c>
      <c r="AB596" s="34">
        <v>0</v>
      </c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</row>
    <row r="597" spans="1:54" ht="12.75">
      <c r="A597" s="32"/>
      <c r="B597" s="47"/>
      <c r="C597" s="47"/>
      <c r="D597" s="50"/>
      <c r="E597" s="47"/>
      <c r="F597" s="50"/>
      <c r="G597" s="47"/>
      <c r="H597" s="50"/>
      <c r="I597" s="47"/>
      <c r="J597" s="50"/>
      <c r="K597" s="47"/>
      <c r="L597" s="50"/>
      <c r="M597" s="47"/>
      <c r="N597" s="50"/>
      <c r="O597" s="47"/>
      <c r="P597" s="50"/>
      <c r="Q597" s="51"/>
      <c r="R597" s="50"/>
      <c r="S597" s="47"/>
      <c r="T597" s="50"/>
      <c r="U597" s="47"/>
      <c r="V597" s="50"/>
      <c r="W597" s="47"/>
      <c r="X597" s="50"/>
      <c r="Y597" s="47"/>
      <c r="Z597" s="50"/>
      <c r="AA597" s="47"/>
      <c r="AB597" s="50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</row>
    <row r="598" spans="1:54" ht="12.75">
      <c r="A598" s="32" t="s">
        <v>968</v>
      </c>
      <c r="B598" s="47" t="s">
        <v>985</v>
      </c>
      <c r="C598" s="112" t="s">
        <v>986</v>
      </c>
      <c r="D598" s="114" t="s">
        <v>72</v>
      </c>
      <c r="E598" s="16">
        <v>90</v>
      </c>
      <c r="F598" s="19">
        <v>50851</v>
      </c>
      <c r="G598" s="16">
        <v>52</v>
      </c>
      <c r="H598" s="19">
        <v>43367</v>
      </c>
      <c r="I598" s="16">
        <v>40</v>
      </c>
      <c r="J598" s="19">
        <v>36857</v>
      </c>
      <c r="K598" s="16">
        <v>17</v>
      </c>
      <c r="L598" s="19">
        <v>30090</v>
      </c>
      <c r="M598" s="16"/>
      <c r="N598" s="19"/>
      <c r="O598" s="16"/>
      <c r="P598" s="19"/>
      <c r="Q598" s="20">
        <v>16</v>
      </c>
      <c r="R598" s="19">
        <v>63405</v>
      </c>
      <c r="S598" s="16">
        <v>4</v>
      </c>
      <c r="T598" s="19">
        <v>53771</v>
      </c>
      <c r="U598" s="16">
        <v>3</v>
      </c>
      <c r="V598" s="19">
        <v>43666</v>
      </c>
      <c r="W598" s="16">
        <v>2</v>
      </c>
      <c r="X598" s="19">
        <v>36446</v>
      </c>
      <c r="Y598" s="16"/>
      <c r="Z598" s="19"/>
      <c r="AA598" s="16"/>
      <c r="AB598" s="19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</row>
    <row r="599" spans="1:54" ht="12.75">
      <c r="A599" s="32"/>
      <c r="B599" s="47"/>
      <c r="C599" s="47"/>
      <c r="D599" s="50"/>
      <c r="E599" s="47"/>
      <c r="F599" s="50"/>
      <c r="G599" s="47"/>
      <c r="H599" s="50"/>
      <c r="I599" s="47"/>
      <c r="J599" s="50"/>
      <c r="K599" s="47"/>
      <c r="L599" s="50"/>
      <c r="M599" s="47"/>
      <c r="N599" s="50"/>
      <c r="O599" s="47"/>
      <c r="P599" s="50"/>
      <c r="Q599" s="51"/>
      <c r="R599" s="50"/>
      <c r="S599" s="47"/>
      <c r="T599" s="50"/>
      <c r="U599" s="47"/>
      <c r="V599" s="50"/>
      <c r="W599" s="47"/>
      <c r="X599" s="50"/>
      <c r="Y599" s="47"/>
      <c r="Z599" s="50"/>
      <c r="AA599" s="47"/>
      <c r="AB599" s="50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</row>
    <row r="600" spans="1:54" ht="12.75">
      <c r="A600" s="32" t="s">
        <v>968</v>
      </c>
      <c r="B600" s="47" t="s">
        <v>987</v>
      </c>
      <c r="C600" s="112" t="s">
        <v>988</v>
      </c>
      <c r="D600" s="114" t="s">
        <v>84</v>
      </c>
      <c r="E600" s="16">
        <v>18</v>
      </c>
      <c r="F600" s="19">
        <v>47973</v>
      </c>
      <c r="G600" s="16">
        <v>53</v>
      </c>
      <c r="H600" s="19">
        <v>40344</v>
      </c>
      <c r="I600" s="16">
        <v>47</v>
      </c>
      <c r="J600" s="19">
        <v>33150</v>
      </c>
      <c r="K600" s="16">
        <v>27</v>
      </c>
      <c r="L600" s="19">
        <v>25395</v>
      </c>
      <c r="M600" s="16">
        <v>2</v>
      </c>
      <c r="N600" s="19">
        <v>27641</v>
      </c>
      <c r="O600" s="16"/>
      <c r="P600" s="19"/>
      <c r="Q600" s="20">
        <v>2</v>
      </c>
      <c r="R600" s="19">
        <v>55865</v>
      </c>
      <c r="S600" s="16">
        <v>6</v>
      </c>
      <c r="T600" s="19">
        <v>47581</v>
      </c>
      <c r="U600" s="16">
        <v>6</v>
      </c>
      <c r="V600" s="19">
        <v>42452</v>
      </c>
      <c r="W600" s="16">
        <v>18</v>
      </c>
      <c r="X600" s="19">
        <v>34101</v>
      </c>
      <c r="Y600" s="16">
        <v>15</v>
      </c>
      <c r="Z600" s="19">
        <v>36367</v>
      </c>
      <c r="AA600" s="16"/>
      <c r="AB600" s="19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</row>
    <row r="601" spans="1:54" ht="12.75">
      <c r="A601" s="32" t="s">
        <v>968</v>
      </c>
      <c r="B601" s="47" t="s">
        <v>989</v>
      </c>
      <c r="C601" s="112" t="s">
        <v>990</v>
      </c>
      <c r="D601" s="114" t="s">
        <v>84</v>
      </c>
      <c r="E601" s="16">
        <v>7</v>
      </c>
      <c r="F601" s="19">
        <v>45758</v>
      </c>
      <c r="G601" s="16">
        <v>28</v>
      </c>
      <c r="H601" s="19">
        <v>39878</v>
      </c>
      <c r="I601" s="16">
        <v>17</v>
      </c>
      <c r="J601" s="19">
        <v>34040</v>
      </c>
      <c r="K601" s="16">
        <v>23</v>
      </c>
      <c r="L601" s="19">
        <v>29080</v>
      </c>
      <c r="M601" s="16"/>
      <c r="N601" s="19"/>
      <c r="O601" s="16"/>
      <c r="P601" s="19"/>
      <c r="Q601" s="20">
        <v>3</v>
      </c>
      <c r="R601" s="19">
        <v>57049</v>
      </c>
      <c r="S601" s="16">
        <v>0</v>
      </c>
      <c r="T601" s="19">
        <v>0</v>
      </c>
      <c r="U601" s="16">
        <v>0</v>
      </c>
      <c r="V601" s="19">
        <v>0</v>
      </c>
      <c r="W601" s="16">
        <v>0</v>
      </c>
      <c r="X601" s="19">
        <v>0</v>
      </c>
      <c r="Y601" s="16"/>
      <c r="Z601" s="19"/>
      <c r="AA601" s="16"/>
      <c r="AB601" s="19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</row>
    <row r="602" spans="1:54" ht="12.75">
      <c r="A602" s="32" t="s">
        <v>968</v>
      </c>
      <c r="B602" s="47" t="s">
        <v>991</v>
      </c>
      <c r="C602" s="112" t="s">
        <v>992</v>
      </c>
      <c r="D602" s="114" t="s">
        <v>84</v>
      </c>
      <c r="E602" s="16">
        <v>6</v>
      </c>
      <c r="F602" s="19">
        <v>49937</v>
      </c>
      <c r="G602" s="16">
        <v>21</v>
      </c>
      <c r="H602" s="19">
        <v>43153</v>
      </c>
      <c r="I602" s="16">
        <v>23</v>
      </c>
      <c r="J602" s="19">
        <v>35594</v>
      </c>
      <c r="K602" s="16">
        <v>36</v>
      </c>
      <c r="L602" s="19">
        <v>30268</v>
      </c>
      <c r="M602" s="16"/>
      <c r="N602" s="19"/>
      <c r="O602" s="16"/>
      <c r="P602" s="19"/>
      <c r="Q602" s="20">
        <v>0</v>
      </c>
      <c r="R602" s="19">
        <v>0</v>
      </c>
      <c r="S602" s="16">
        <v>2</v>
      </c>
      <c r="T602" s="19">
        <v>49835</v>
      </c>
      <c r="U602" s="16">
        <v>3</v>
      </c>
      <c r="V602" s="19">
        <v>39243</v>
      </c>
      <c r="W602" s="16">
        <v>3</v>
      </c>
      <c r="X602" s="19">
        <v>32273</v>
      </c>
      <c r="Y602" s="16"/>
      <c r="Z602" s="19"/>
      <c r="AA602" s="16"/>
      <c r="AB602" s="19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</row>
    <row r="603" spans="1:54" ht="12.75">
      <c r="A603" s="32" t="s">
        <v>968</v>
      </c>
      <c r="B603" s="47" t="s">
        <v>993</v>
      </c>
      <c r="C603" s="112" t="s">
        <v>994</v>
      </c>
      <c r="D603" s="114" t="s">
        <v>84</v>
      </c>
      <c r="E603" s="16">
        <v>9</v>
      </c>
      <c r="F603" s="19">
        <v>43325</v>
      </c>
      <c r="G603" s="16">
        <v>17</v>
      </c>
      <c r="H603" s="19">
        <v>36464</v>
      </c>
      <c r="I603" s="16">
        <v>6</v>
      </c>
      <c r="J603" s="19">
        <v>30813</v>
      </c>
      <c r="K603" s="16">
        <v>9</v>
      </c>
      <c r="L603" s="19">
        <v>29394</v>
      </c>
      <c r="M603" s="16"/>
      <c r="N603" s="19"/>
      <c r="O603" s="16"/>
      <c r="P603" s="19"/>
      <c r="Q603" s="20">
        <v>1</v>
      </c>
      <c r="R603" s="19">
        <v>56446</v>
      </c>
      <c r="S603" s="16">
        <v>1</v>
      </c>
      <c r="T603" s="19">
        <v>55394</v>
      </c>
      <c r="U603" s="16">
        <v>2</v>
      </c>
      <c r="V603" s="19">
        <v>38815</v>
      </c>
      <c r="W603" s="16">
        <v>2</v>
      </c>
      <c r="X603" s="19">
        <v>45059</v>
      </c>
      <c r="Y603" s="16"/>
      <c r="Z603" s="19"/>
      <c r="AA603" s="16"/>
      <c r="AB603" s="19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</row>
    <row r="604" spans="1:54" ht="12.75">
      <c r="A604" s="32" t="s">
        <v>968</v>
      </c>
      <c r="B604" s="47" t="s">
        <v>995</v>
      </c>
      <c r="C604" s="112" t="s">
        <v>996</v>
      </c>
      <c r="D604" s="113" t="s">
        <v>84</v>
      </c>
      <c r="E604" s="16">
        <v>7</v>
      </c>
      <c r="F604" s="18">
        <v>40120</v>
      </c>
      <c r="G604" s="16">
        <v>42</v>
      </c>
      <c r="H604" s="18">
        <v>36183</v>
      </c>
      <c r="I604" s="16">
        <v>14</v>
      </c>
      <c r="J604" s="18">
        <v>29564</v>
      </c>
      <c r="K604" s="16">
        <v>6</v>
      </c>
      <c r="L604" s="18">
        <v>28665</v>
      </c>
      <c r="M604" s="16"/>
      <c r="N604" s="18"/>
      <c r="O604" s="16"/>
      <c r="P604" s="18"/>
      <c r="Q604" s="20">
        <v>0</v>
      </c>
      <c r="R604" s="18">
        <v>0</v>
      </c>
      <c r="S604" s="16">
        <v>4</v>
      </c>
      <c r="T604" s="18">
        <v>45543</v>
      </c>
      <c r="U604" s="16">
        <v>8</v>
      </c>
      <c r="V604" s="18">
        <v>41899</v>
      </c>
      <c r="W604" s="16">
        <v>5</v>
      </c>
      <c r="X604" s="18">
        <v>36433</v>
      </c>
      <c r="Y604" s="16"/>
      <c r="Z604" s="18"/>
      <c r="AA604" s="16"/>
      <c r="AB604" s="18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</row>
    <row r="605" spans="1:54" ht="12.75">
      <c r="A605" s="32" t="s">
        <v>968</v>
      </c>
      <c r="B605" s="47" t="s">
        <v>997</v>
      </c>
      <c r="C605" s="112" t="s">
        <v>998</v>
      </c>
      <c r="D605" s="114" t="s">
        <v>84</v>
      </c>
      <c r="E605" s="16">
        <v>5</v>
      </c>
      <c r="F605" s="19">
        <v>47633</v>
      </c>
      <c r="G605" s="16">
        <v>16</v>
      </c>
      <c r="H605" s="19">
        <v>40372</v>
      </c>
      <c r="I605" s="16">
        <v>24</v>
      </c>
      <c r="J605" s="19">
        <v>34740</v>
      </c>
      <c r="K605" s="16">
        <v>26</v>
      </c>
      <c r="L605" s="19">
        <v>28721</v>
      </c>
      <c r="M605" s="16"/>
      <c r="N605" s="19"/>
      <c r="O605" s="16"/>
      <c r="P605" s="19"/>
      <c r="Q605" s="20">
        <v>0</v>
      </c>
      <c r="R605" s="19">
        <v>0</v>
      </c>
      <c r="S605" s="16">
        <v>0</v>
      </c>
      <c r="T605" s="19">
        <v>0</v>
      </c>
      <c r="U605" s="16">
        <v>1</v>
      </c>
      <c r="V605" s="19">
        <v>42729</v>
      </c>
      <c r="W605" s="16">
        <v>6</v>
      </c>
      <c r="X605" s="19">
        <v>40264</v>
      </c>
      <c r="Y605" s="16"/>
      <c r="Z605" s="19"/>
      <c r="AA605" s="16"/>
      <c r="AB605" s="19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</row>
    <row r="606" spans="1:54" ht="12.75">
      <c r="A606" s="32" t="s">
        <v>968</v>
      </c>
      <c r="B606" s="47" t="s">
        <v>999</v>
      </c>
      <c r="C606" s="112" t="s">
        <v>1000</v>
      </c>
      <c r="D606" s="114" t="s">
        <v>84</v>
      </c>
      <c r="E606" s="16">
        <v>9</v>
      </c>
      <c r="F606" s="19">
        <v>47027</v>
      </c>
      <c r="G606" s="16">
        <v>47</v>
      </c>
      <c r="H606" s="19">
        <v>37254</v>
      </c>
      <c r="I606" s="16">
        <v>18</v>
      </c>
      <c r="J606" s="19">
        <v>32121</v>
      </c>
      <c r="K606" s="16">
        <v>19</v>
      </c>
      <c r="L606" s="19">
        <v>24227</v>
      </c>
      <c r="M606" s="16"/>
      <c r="N606" s="19"/>
      <c r="O606" s="16"/>
      <c r="P606" s="19"/>
      <c r="Q606" s="20">
        <v>0</v>
      </c>
      <c r="R606" s="19">
        <v>0</v>
      </c>
      <c r="S606" s="16">
        <v>4</v>
      </c>
      <c r="T606" s="19">
        <v>47327</v>
      </c>
      <c r="U606" s="16">
        <v>3</v>
      </c>
      <c r="V606" s="19">
        <v>40095</v>
      </c>
      <c r="W606" s="16">
        <v>4</v>
      </c>
      <c r="X606" s="19">
        <v>39776</v>
      </c>
      <c r="Y606" s="16"/>
      <c r="Z606" s="19"/>
      <c r="AA606" s="16"/>
      <c r="AB606" s="19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</row>
    <row r="607" spans="1:54" ht="12.75">
      <c r="A607" s="32" t="s">
        <v>968</v>
      </c>
      <c r="B607" s="47" t="s">
        <v>1001</v>
      </c>
      <c r="C607" s="112" t="s">
        <v>1002</v>
      </c>
      <c r="D607" s="114" t="s">
        <v>84</v>
      </c>
      <c r="E607" s="17">
        <v>0</v>
      </c>
      <c r="F607" s="19"/>
      <c r="G607" s="17">
        <v>17</v>
      </c>
      <c r="H607" s="19">
        <v>34956</v>
      </c>
      <c r="I607" s="17">
        <v>25</v>
      </c>
      <c r="J607" s="19">
        <v>30164</v>
      </c>
      <c r="K607" s="17">
        <v>32</v>
      </c>
      <c r="L607" s="19">
        <v>26597</v>
      </c>
      <c r="M607" s="17"/>
      <c r="N607" s="19"/>
      <c r="O607" s="17"/>
      <c r="P607" s="19"/>
      <c r="Q607" s="20">
        <v>0</v>
      </c>
      <c r="R607" s="19">
        <v>0</v>
      </c>
      <c r="S607" s="16">
        <v>4</v>
      </c>
      <c r="T607" s="19">
        <v>44090</v>
      </c>
      <c r="U607" s="16">
        <v>2</v>
      </c>
      <c r="V607" s="19">
        <v>36744</v>
      </c>
      <c r="W607" s="16">
        <v>10</v>
      </c>
      <c r="X607" s="19">
        <v>31626</v>
      </c>
      <c r="Y607" s="16"/>
      <c r="Z607" s="19"/>
      <c r="AA607" s="16"/>
      <c r="AB607" s="19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</row>
    <row r="608" spans="1:54" ht="12.75">
      <c r="A608" s="32" t="s">
        <v>968</v>
      </c>
      <c r="B608" s="47" t="s">
        <v>1003</v>
      </c>
      <c r="C608" s="112" t="s">
        <v>1004</v>
      </c>
      <c r="D608" s="114" t="s">
        <v>84</v>
      </c>
      <c r="E608" s="17">
        <v>6</v>
      </c>
      <c r="F608" s="19">
        <v>43760</v>
      </c>
      <c r="G608" s="17">
        <v>47</v>
      </c>
      <c r="H608" s="19">
        <v>36416</v>
      </c>
      <c r="I608" s="17">
        <v>65</v>
      </c>
      <c r="J608" s="19">
        <v>31595</v>
      </c>
      <c r="K608" s="17">
        <v>33</v>
      </c>
      <c r="L608" s="19">
        <v>26216</v>
      </c>
      <c r="M608" s="17"/>
      <c r="N608" s="19"/>
      <c r="O608" s="17"/>
      <c r="P608" s="19"/>
      <c r="Q608" s="20">
        <v>1</v>
      </c>
      <c r="R608" s="19">
        <v>61130</v>
      </c>
      <c r="S608" s="16">
        <v>5</v>
      </c>
      <c r="T608" s="19">
        <v>47394</v>
      </c>
      <c r="U608" s="16">
        <v>1</v>
      </c>
      <c r="V608" s="19">
        <v>34550</v>
      </c>
      <c r="W608" s="16">
        <v>1</v>
      </c>
      <c r="X608" s="19">
        <v>39730</v>
      </c>
      <c r="Y608" s="16"/>
      <c r="Z608" s="19"/>
      <c r="AA608" s="16"/>
      <c r="AB608" s="19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</row>
    <row r="609" spans="1:54" ht="12.75">
      <c r="A609" s="32" t="s">
        <v>968</v>
      </c>
      <c r="B609" s="47" t="s">
        <v>1005</v>
      </c>
      <c r="C609" s="112" t="s">
        <v>1006</v>
      </c>
      <c r="D609" s="114" t="s">
        <v>84</v>
      </c>
      <c r="E609" s="17">
        <v>14</v>
      </c>
      <c r="F609" s="19">
        <v>46758</v>
      </c>
      <c r="G609" s="17">
        <v>72</v>
      </c>
      <c r="H609" s="19">
        <v>37876</v>
      </c>
      <c r="I609" s="17">
        <v>33</v>
      </c>
      <c r="J609" s="19">
        <v>33683</v>
      </c>
      <c r="K609" s="17">
        <v>6</v>
      </c>
      <c r="L609" s="19">
        <v>28100</v>
      </c>
      <c r="M609" s="17"/>
      <c r="N609" s="19"/>
      <c r="O609" s="17"/>
      <c r="P609" s="19"/>
      <c r="Q609" s="20">
        <v>1</v>
      </c>
      <c r="R609" s="19">
        <v>54720</v>
      </c>
      <c r="S609" s="16">
        <v>1</v>
      </c>
      <c r="T609" s="19">
        <v>44880</v>
      </c>
      <c r="U609" s="16">
        <v>5</v>
      </c>
      <c r="V609" s="19">
        <v>43609</v>
      </c>
      <c r="W609" s="16">
        <v>0</v>
      </c>
      <c r="X609" s="19">
        <v>0</v>
      </c>
      <c r="Y609" s="16"/>
      <c r="Z609" s="19"/>
      <c r="AA609" s="16"/>
      <c r="AB609" s="19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</row>
    <row r="610" spans="1:54" ht="12.75">
      <c r="A610" s="32" t="s">
        <v>968</v>
      </c>
      <c r="B610" s="47" t="s">
        <v>1007</v>
      </c>
      <c r="C610" s="112" t="s">
        <v>1008</v>
      </c>
      <c r="D610" s="114" t="s">
        <v>84</v>
      </c>
      <c r="E610" s="17">
        <v>14</v>
      </c>
      <c r="F610" s="19">
        <v>41859</v>
      </c>
      <c r="G610" s="17">
        <v>64</v>
      </c>
      <c r="H610" s="19">
        <v>36213</v>
      </c>
      <c r="I610" s="17">
        <v>13</v>
      </c>
      <c r="J610" s="19">
        <v>29807</v>
      </c>
      <c r="K610" s="17">
        <v>35</v>
      </c>
      <c r="L610" s="19">
        <v>26646</v>
      </c>
      <c r="M610" s="17"/>
      <c r="N610" s="19"/>
      <c r="O610" s="17"/>
      <c r="P610" s="19"/>
      <c r="Q610" s="20">
        <v>1</v>
      </c>
      <c r="R610" s="19">
        <v>59600</v>
      </c>
      <c r="S610" s="16">
        <v>5</v>
      </c>
      <c r="T610" s="19">
        <v>46609</v>
      </c>
      <c r="U610" s="16">
        <v>2</v>
      </c>
      <c r="V610" s="19">
        <v>40093</v>
      </c>
      <c r="W610" s="16">
        <v>4</v>
      </c>
      <c r="X610" s="19">
        <v>31822</v>
      </c>
      <c r="Y610" s="16"/>
      <c r="Z610" s="19"/>
      <c r="AA610" s="16"/>
      <c r="AB610" s="19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</row>
    <row r="611" spans="1:54" ht="12.75">
      <c r="A611" s="32" t="s">
        <v>968</v>
      </c>
      <c r="B611" s="47" t="s">
        <v>1009</v>
      </c>
      <c r="C611" s="112" t="s">
        <v>1010</v>
      </c>
      <c r="D611" s="114" t="s">
        <v>84</v>
      </c>
      <c r="E611" s="17">
        <v>1</v>
      </c>
      <c r="F611" s="19">
        <v>49820</v>
      </c>
      <c r="G611" s="17">
        <v>18</v>
      </c>
      <c r="H611" s="19">
        <v>38134</v>
      </c>
      <c r="I611" s="17">
        <v>13</v>
      </c>
      <c r="J611" s="19">
        <v>31845</v>
      </c>
      <c r="K611" s="17">
        <v>22</v>
      </c>
      <c r="L611" s="19">
        <v>28533</v>
      </c>
      <c r="M611" s="17"/>
      <c r="N611" s="19"/>
      <c r="O611" s="17"/>
      <c r="P611" s="19"/>
      <c r="Q611" s="20">
        <v>22</v>
      </c>
      <c r="R611" s="19">
        <v>59429</v>
      </c>
      <c r="S611" s="16">
        <v>39</v>
      </c>
      <c r="T611" s="19">
        <v>49405</v>
      </c>
      <c r="U611" s="16">
        <v>26</v>
      </c>
      <c r="V611" s="19">
        <v>42366</v>
      </c>
      <c r="W611" s="16">
        <v>20</v>
      </c>
      <c r="X611" s="19">
        <v>36237</v>
      </c>
      <c r="Y611" s="16"/>
      <c r="Z611" s="19"/>
      <c r="AA611" s="16"/>
      <c r="AB611" s="19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</row>
    <row r="612" spans="1:54" ht="12.75">
      <c r="A612" s="32" t="s">
        <v>968</v>
      </c>
      <c r="B612" s="47" t="s">
        <v>1011</v>
      </c>
      <c r="C612" s="112" t="s">
        <v>1012</v>
      </c>
      <c r="D612" s="114" t="s">
        <v>84</v>
      </c>
      <c r="E612" s="17">
        <v>11</v>
      </c>
      <c r="F612" s="19">
        <v>45566</v>
      </c>
      <c r="G612" s="17">
        <v>38</v>
      </c>
      <c r="H612" s="19">
        <v>39604</v>
      </c>
      <c r="I612" s="17">
        <v>14</v>
      </c>
      <c r="J612" s="19">
        <v>29185</v>
      </c>
      <c r="K612" s="17">
        <v>23</v>
      </c>
      <c r="L612" s="19">
        <v>25340</v>
      </c>
      <c r="M612" s="17"/>
      <c r="N612" s="19"/>
      <c r="O612" s="17"/>
      <c r="P612" s="19"/>
      <c r="Q612" s="20">
        <v>3</v>
      </c>
      <c r="R612" s="19">
        <v>54550</v>
      </c>
      <c r="S612" s="16">
        <v>10</v>
      </c>
      <c r="T612" s="19">
        <v>49779</v>
      </c>
      <c r="U612" s="16">
        <v>3</v>
      </c>
      <c r="V612" s="19">
        <v>47805</v>
      </c>
      <c r="W612" s="16">
        <v>11</v>
      </c>
      <c r="X612" s="19">
        <v>34348</v>
      </c>
      <c r="Y612" s="16"/>
      <c r="Z612" s="19"/>
      <c r="AA612" s="16"/>
      <c r="AB612" s="19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</row>
    <row r="613" spans="1:54" ht="12.75">
      <c r="A613" s="32" t="s">
        <v>968</v>
      </c>
      <c r="B613" s="47" t="s">
        <v>1013</v>
      </c>
      <c r="C613" s="112" t="s">
        <v>1014</v>
      </c>
      <c r="D613" s="114" t="s">
        <v>84</v>
      </c>
      <c r="E613" s="17">
        <v>15</v>
      </c>
      <c r="F613" s="19">
        <v>47202</v>
      </c>
      <c r="G613" s="17">
        <v>53</v>
      </c>
      <c r="H613" s="19">
        <v>39015</v>
      </c>
      <c r="I613" s="17">
        <v>24</v>
      </c>
      <c r="J613" s="19">
        <v>32089</v>
      </c>
      <c r="K613" s="17">
        <v>12</v>
      </c>
      <c r="L613" s="19">
        <v>26143</v>
      </c>
      <c r="M613" s="17"/>
      <c r="N613" s="19"/>
      <c r="O613" s="17"/>
      <c r="P613" s="19"/>
      <c r="Q613" s="20">
        <v>5</v>
      </c>
      <c r="R613" s="19">
        <v>61349</v>
      </c>
      <c r="S613" s="16">
        <v>3</v>
      </c>
      <c r="T613" s="19">
        <v>43833</v>
      </c>
      <c r="U613" s="16">
        <v>7</v>
      </c>
      <c r="V613" s="19">
        <v>39163</v>
      </c>
      <c r="W613" s="16">
        <v>3</v>
      </c>
      <c r="X613" s="19">
        <v>33011</v>
      </c>
      <c r="Y613" s="16"/>
      <c r="Z613" s="19"/>
      <c r="AA613" s="16"/>
      <c r="AB613" s="19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</row>
    <row r="614" spans="1:54" ht="12.75">
      <c r="A614" s="32"/>
      <c r="B614" s="47"/>
      <c r="C614" s="47"/>
      <c r="D614" s="50"/>
      <c r="E614" s="32">
        <f>SUM(E600:E613)</f>
        <v>122</v>
      </c>
      <c r="F614" s="53">
        <f>((E600*F600)+(E601*F601)+(E602*F602)+(E603*F603)+(E604*F604)+(E605*F605)+(E606*F606)+(E607*F607)+(E608*F608)+(E609*F609)+(E610*F610)+(E611*F611)+(E612*F612)+(E613*F613))/E614</f>
        <v>45720.401639344265</v>
      </c>
      <c r="G614" s="32">
        <f>SUM(G600:G613)</f>
        <v>533</v>
      </c>
      <c r="H614" s="53">
        <f>((G600*H600)+(G601*H601)+(G602*H602)+(G603*H603)+(G604*H604)+(G605*H605)+(G606*H606)+(G607*H607)+(G608*H608)+(G609*H609)+(G610*H610)+(G611*H611)+(G612*H612)+(G613*H613))/G614</f>
        <v>38099.7373358349</v>
      </c>
      <c r="I614" s="32">
        <f>SUM(I600:I613)</f>
        <v>336</v>
      </c>
      <c r="J614" s="53">
        <f>((I600*J600)+(I601*J601)+(I602*J602)+(I603*J603)+(I604*J604)+(I605*J605)+(I606*J606)+(I607*J607)+(I608*J608)+(I609*J609)+(I610*J610)+(I611*J611)+(I612*J612)+(I613*J613))/I614</f>
        <v>32338.154761904763</v>
      </c>
      <c r="K614" s="32">
        <f>SUM(K600:K613)</f>
        <v>309</v>
      </c>
      <c r="L614" s="53">
        <f>((K600*L600)+(K601*L601)+(K602*L602)+(K603*L603)+(K604*L604)+(K605*L605)+(K606*L606)+(K607*L607)+(K608*L608)+(K609*L609)+(K610*L610)+(K611*L611)+(K612*L612)+(K613*L613))/K614</f>
        <v>27279.77993527508</v>
      </c>
      <c r="M614" s="32">
        <f>SUM(M600:M613)</f>
        <v>2</v>
      </c>
      <c r="N614" s="53">
        <f>N600</f>
        <v>27641</v>
      </c>
      <c r="O614" s="32">
        <f>SUM(O600:O613)</f>
        <v>0</v>
      </c>
      <c r="P614" s="53">
        <v>0</v>
      </c>
      <c r="Q614" s="32">
        <f>SUM(Q600:Q613)</f>
        <v>39</v>
      </c>
      <c r="R614" s="53">
        <f>((Q600*R600)+(Q601*R601)+(Q602*R602)+(Q603*R603)+(Q604*R604)+(Q605*R605)+(Q606*R606)+(Q607*R607)+(Q608*R608)+(Q609*R609)+(Q610*R610)+(Q611*R611)+(Q612*R612)+(Q613*R613))/Q614</f>
        <v>58784.769230769234</v>
      </c>
      <c r="S614" s="32">
        <f>SUM(S600:S613)</f>
        <v>84</v>
      </c>
      <c r="T614" s="53">
        <f>((S600*T600)+(S601*T601)+(S602*T602)+(S603*T603)+(S604*T604)+(S605*T605)+(S606*T606)+(S607*T607)+(S608*T608)+(S609*T609)+(S610*T610)+(S611*T611)+(S612*T612)+(S613*T613))/S614</f>
        <v>48325.82142857143</v>
      </c>
      <c r="U614" s="32">
        <f>SUM(U600:U613)</f>
        <v>69</v>
      </c>
      <c r="V614" s="53">
        <f>((U600*V600)+(U601*V601)+(U602*V602)+(U603*V603)+(U604*V604)+(U605*V605)+(U606*V606)+(U607*V607)+(U608*V608)+(U609*V609)+(U610*V610)+(U611*V611)+(U612*V612)+(U613*V613))/U614</f>
        <v>41646.637681159424</v>
      </c>
      <c r="W614" s="32">
        <f>SUM(W600:W613)</f>
        <v>87</v>
      </c>
      <c r="X614" s="53">
        <f>((W600*X600)+(W601*X601)+(W602*X602)+(W603*X603)+(W604*X604)+(W605*X605)+(W606*X606)+(W607*X607)+(W608*X608)+(W609*X609)+(W610*X610)+(W611*X611)+(W612*X612)+(W613*X613))/W614</f>
        <v>35269.96551724138</v>
      </c>
      <c r="Y614" s="32">
        <f>SUM(Y600:Y613)</f>
        <v>15</v>
      </c>
      <c r="Z614" s="53">
        <f>((Y600*Z600)+(Y601*Z601)+(Y602*Z602)+(Y603*Z603)+(Y604*Z604)+(Y605*Z605)+(Y606*Z606)+(Y606*Z606)+(Y607*Z607)+(Y608*Z608)+(Y609*Z609)+(Y610*Z610)+(Y611*Z611)+(Y612*Z612)+(Y613*Z613))/Y614</f>
        <v>36367</v>
      </c>
      <c r="AA614" s="32">
        <f>SUM(AA600:AA613)</f>
        <v>0</v>
      </c>
      <c r="AB614" s="53">
        <v>0</v>
      </c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</row>
    <row r="615" spans="1:54" ht="12.75">
      <c r="A615" s="32"/>
      <c r="B615" s="47"/>
      <c r="C615" s="47"/>
      <c r="D615" s="50"/>
      <c r="E615" s="49"/>
      <c r="F615" s="50"/>
      <c r="G615" s="49"/>
      <c r="H615" s="50"/>
      <c r="I615" s="49"/>
      <c r="J615" s="50"/>
      <c r="K615" s="49"/>
      <c r="L615" s="50"/>
      <c r="M615" s="49"/>
      <c r="N615" s="50"/>
      <c r="O615" s="49"/>
      <c r="P615" s="50"/>
      <c r="Q615" s="51"/>
      <c r="R615" s="50"/>
      <c r="S615" s="47"/>
      <c r="T615" s="50"/>
      <c r="U615" s="47"/>
      <c r="V615" s="50"/>
      <c r="W615" s="47"/>
      <c r="X615" s="50"/>
      <c r="Y615" s="47"/>
      <c r="Z615" s="50"/>
      <c r="AA615" s="47"/>
      <c r="AB615" s="50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</row>
    <row r="616" spans="1:54" ht="12.75">
      <c r="A616" s="32" t="s">
        <v>968</v>
      </c>
      <c r="B616" s="47" t="s">
        <v>1015</v>
      </c>
      <c r="C616" s="112" t="s">
        <v>1016</v>
      </c>
      <c r="D616" s="114" t="s">
        <v>129</v>
      </c>
      <c r="E616" s="49"/>
      <c r="F616" s="50"/>
      <c r="G616" s="49"/>
      <c r="H616" s="50"/>
      <c r="I616" s="49"/>
      <c r="J616" s="50"/>
      <c r="K616" s="49"/>
      <c r="L616" s="50"/>
      <c r="M616" s="49"/>
      <c r="N616" s="50"/>
      <c r="O616" s="49"/>
      <c r="P616" s="50"/>
      <c r="Q616" s="51"/>
      <c r="R616" s="50"/>
      <c r="S616" s="47"/>
      <c r="T616" s="50"/>
      <c r="U616" s="47"/>
      <c r="V616" s="50"/>
      <c r="W616" s="47">
        <v>4</v>
      </c>
      <c r="X616" s="50">
        <v>25674</v>
      </c>
      <c r="Y616" s="47">
        <v>8</v>
      </c>
      <c r="Z616" s="50">
        <v>29529</v>
      </c>
      <c r="AA616" s="47"/>
      <c r="AB616" s="50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</row>
    <row r="617" spans="1:54" ht="12.75">
      <c r="A617" s="32" t="s">
        <v>968</v>
      </c>
      <c r="B617" s="47" t="s">
        <v>1017</v>
      </c>
      <c r="C617" s="112" t="s">
        <v>212</v>
      </c>
      <c r="D617" s="114" t="s">
        <v>129</v>
      </c>
      <c r="E617" s="49"/>
      <c r="F617" s="50"/>
      <c r="G617" s="49"/>
      <c r="H617" s="50"/>
      <c r="I617" s="49"/>
      <c r="J617" s="50"/>
      <c r="K617" s="49"/>
      <c r="L617" s="50"/>
      <c r="M617" s="49"/>
      <c r="N617" s="50"/>
      <c r="O617" s="49"/>
      <c r="P617" s="50"/>
      <c r="Q617" s="51"/>
      <c r="R617" s="50"/>
      <c r="S617" s="47"/>
      <c r="T617" s="50"/>
      <c r="U617" s="47"/>
      <c r="V617" s="50"/>
      <c r="W617" s="47">
        <v>10</v>
      </c>
      <c r="X617" s="50">
        <v>29067</v>
      </c>
      <c r="Y617" s="47">
        <v>17</v>
      </c>
      <c r="Z617" s="50">
        <v>36334</v>
      </c>
      <c r="AA617" s="47"/>
      <c r="AB617" s="50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</row>
    <row r="618" spans="1:54" ht="12.75">
      <c r="A618" s="32" t="s">
        <v>968</v>
      </c>
      <c r="B618" s="47" t="s">
        <v>1018</v>
      </c>
      <c r="C618" s="112" t="s">
        <v>1019</v>
      </c>
      <c r="D618" s="114" t="s">
        <v>129</v>
      </c>
      <c r="E618" s="49"/>
      <c r="F618" s="50"/>
      <c r="G618" s="49"/>
      <c r="H618" s="50"/>
      <c r="I618" s="49"/>
      <c r="J618" s="50"/>
      <c r="K618" s="49"/>
      <c r="L618" s="50"/>
      <c r="M618" s="49"/>
      <c r="N618" s="50"/>
      <c r="O618" s="49"/>
      <c r="P618" s="50"/>
      <c r="Q618" s="51"/>
      <c r="R618" s="50"/>
      <c r="S618" s="47"/>
      <c r="T618" s="50"/>
      <c r="U618" s="47"/>
      <c r="V618" s="50"/>
      <c r="W618" s="47">
        <v>5</v>
      </c>
      <c r="X618" s="50">
        <v>28921</v>
      </c>
      <c r="Y618" s="47">
        <v>6</v>
      </c>
      <c r="Z618" s="50">
        <v>28328</v>
      </c>
      <c r="AA618" s="47"/>
      <c r="AB618" s="50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</row>
    <row r="619" spans="1:54" ht="12.75">
      <c r="A619" s="32" t="s">
        <v>968</v>
      </c>
      <c r="B619" s="47" t="s">
        <v>1020</v>
      </c>
      <c r="C619" s="112" t="s">
        <v>1021</v>
      </c>
      <c r="D619" s="114" t="s">
        <v>129</v>
      </c>
      <c r="E619" s="49"/>
      <c r="F619" s="50"/>
      <c r="G619" s="49"/>
      <c r="H619" s="50"/>
      <c r="I619" s="49"/>
      <c r="J619" s="50"/>
      <c r="K619" s="49"/>
      <c r="L619" s="50"/>
      <c r="M619" s="49"/>
      <c r="N619" s="50"/>
      <c r="O619" s="49"/>
      <c r="P619" s="50"/>
      <c r="Q619" s="51"/>
      <c r="R619" s="50"/>
      <c r="S619" s="47"/>
      <c r="T619" s="50"/>
      <c r="U619" s="47"/>
      <c r="V619" s="50"/>
      <c r="W619" s="47">
        <v>3</v>
      </c>
      <c r="X619" s="50">
        <v>25959</v>
      </c>
      <c r="Y619" s="47">
        <v>16</v>
      </c>
      <c r="Z619" s="50">
        <v>29384</v>
      </c>
      <c r="AA619" s="47"/>
      <c r="AB619" s="50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</row>
    <row r="620" spans="1:54" ht="12.75">
      <c r="A620" s="32" t="s">
        <v>968</v>
      </c>
      <c r="B620" s="47" t="s">
        <v>1022</v>
      </c>
      <c r="C620" s="112" t="s">
        <v>1023</v>
      </c>
      <c r="D620" s="114" t="s">
        <v>129</v>
      </c>
      <c r="E620" s="47"/>
      <c r="F620" s="50"/>
      <c r="G620" s="47"/>
      <c r="H620" s="50"/>
      <c r="I620" s="47"/>
      <c r="J620" s="50"/>
      <c r="K620" s="47"/>
      <c r="L620" s="50"/>
      <c r="M620" s="47"/>
      <c r="N620" s="50"/>
      <c r="O620" s="47"/>
      <c r="P620" s="50"/>
      <c r="Q620" s="51"/>
      <c r="R620" s="50"/>
      <c r="S620" s="47"/>
      <c r="T620" s="50"/>
      <c r="U620" s="47"/>
      <c r="V620" s="50"/>
      <c r="W620" s="47">
        <v>3</v>
      </c>
      <c r="X620" s="50">
        <v>26440</v>
      </c>
      <c r="Y620" s="47">
        <v>15</v>
      </c>
      <c r="Z620" s="50">
        <v>29214</v>
      </c>
      <c r="AA620" s="47"/>
      <c r="AB620" s="50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</row>
    <row r="621" spans="1:54" ht="12.75">
      <c r="A621" s="32" t="s">
        <v>968</v>
      </c>
      <c r="B621" s="47" t="s">
        <v>1024</v>
      </c>
      <c r="C621" s="112" t="s">
        <v>1025</v>
      </c>
      <c r="D621" s="114" t="s">
        <v>129</v>
      </c>
      <c r="E621" s="47"/>
      <c r="F621" s="50"/>
      <c r="G621" s="47"/>
      <c r="H621" s="50"/>
      <c r="I621" s="47"/>
      <c r="J621" s="50"/>
      <c r="K621" s="47"/>
      <c r="L621" s="50"/>
      <c r="M621" s="47"/>
      <c r="N621" s="50"/>
      <c r="O621" s="47"/>
      <c r="P621" s="50"/>
      <c r="Q621" s="51"/>
      <c r="R621" s="50"/>
      <c r="S621" s="47"/>
      <c r="T621" s="50"/>
      <c r="U621" s="47"/>
      <c r="V621" s="50"/>
      <c r="W621" s="47">
        <v>5</v>
      </c>
      <c r="X621" s="50">
        <v>27092</v>
      </c>
      <c r="Y621" s="47">
        <v>4</v>
      </c>
      <c r="Z621" s="50">
        <v>31000</v>
      </c>
      <c r="AA621" s="47"/>
      <c r="AB621" s="50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</row>
    <row r="622" spans="1:54" ht="12.75">
      <c r="A622" s="32" t="s">
        <v>968</v>
      </c>
      <c r="B622" s="47" t="s">
        <v>1026</v>
      </c>
      <c r="C622" s="112" t="s">
        <v>1027</v>
      </c>
      <c r="D622" s="114" t="s">
        <v>129</v>
      </c>
      <c r="E622" s="47"/>
      <c r="F622" s="50"/>
      <c r="G622" s="47"/>
      <c r="H622" s="50"/>
      <c r="I622" s="47"/>
      <c r="J622" s="50"/>
      <c r="K622" s="47"/>
      <c r="L622" s="50"/>
      <c r="M622" s="47"/>
      <c r="N622" s="50"/>
      <c r="O622" s="47"/>
      <c r="P622" s="50"/>
      <c r="Q622" s="51"/>
      <c r="R622" s="50"/>
      <c r="S622" s="47"/>
      <c r="T622" s="50"/>
      <c r="U622" s="47"/>
      <c r="V622" s="50"/>
      <c r="W622" s="47">
        <v>2</v>
      </c>
      <c r="X622" s="50">
        <v>25935</v>
      </c>
      <c r="Y622" s="47">
        <v>10</v>
      </c>
      <c r="Z622" s="50">
        <v>29168</v>
      </c>
      <c r="AA622" s="47"/>
      <c r="AB622" s="50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</row>
    <row r="623" spans="1:54" ht="12.75">
      <c r="A623" s="32" t="s">
        <v>968</v>
      </c>
      <c r="B623" s="47" t="s">
        <v>1028</v>
      </c>
      <c r="C623" s="112" t="s">
        <v>1029</v>
      </c>
      <c r="D623" s="114" t="s">
        <v>129</v>
      </c>
      <c r="E623" s="47"/>
      <c r="F623" s="50"/>
      <c r="G623" s="47"/>
      <c r="H623" s="50"/>
      <c r="I623" s="47"/>
      <c r="J623" s="50"/>
      <c r="K623" s="47"/>
      <c r="L623" s="50"/>
      <c r="M623" s="47"/>
      <c r="N623" s="50"/>
      <c r="O623" s="47"/>
      <c r="P623" s="50"/>
      <c r="Q623" s="51"/>
      <c r="R623" s="50"/>
      <c r="S623" s="47"/>
      <c r="T623" s="50"/>
      <c r="U623" s="47"/>
      <c r="V623" s="50"/>
      <c r="W623" s="47">
        <v>1</v>
      </c>
      <c r="X623" s="50">
        <v>26909</v>
      </c>
      <c r="Y623" s="47">
        <v>6</v>
      </c>
      <c r="Z623" s="50">
        <v>29344</v>
      </c>
      <c r="AA623" s="49"/>
      <c r="AB623" s="50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</row>
    <row r="624" spans="1:54" ht="12.75">
      <c r="A624" s="32" t="s">
        <v>968</v>
      </c>
      <c r="B624" s="47" t="s">
        <v>1030</v>
      </c>
      <c r="C624" s="112" t="s">
        <v>1031</v>
      </c>
      <c r="D624" s="114" t="s">
        <v>129</v>
      </c>
      <c r="E624" s="49"/>
      <c r="F624" s="50"/>
      <c r="G624" s="47"/>
      <c r="H624" s="50"/>
      <c r="I624" s="47"/>
      <c r="J624" s="50"/>
      <c r="K624" s="49"/>
      <c r="L624" s="50"/>
      <c r="M624" s="47"/>
      <c r="N624" s="50"/>
      <c r="O624" s="49"/>
      <c r="P624" s="50"/>
      <c r="Q624" s="51"/>
      <c r="R624" s="50"/>
      <c r="S624" s="47"/>
      <c r="T624" s="50"/>
      <c r="U624" s="47"/>
      <c r="V624" s="50"/>
      <c r="W624" s="47">
        <v>1</v>
      </c>
      <c r="X624" s="50">
        <v>39900</v>
      </c>
      <c r="Y624" s="47">
        <v>7</v>
      </c>
      <c r="Z624" s="50">
        <v>29439</v>
      </c>
      <c r="AA624" s="49"/>
      <c r="AB624" s="50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</row>
    <row r="625" spans="1:54" ht="12.75">
      <c r="A625" s="32" t="s">
        <v>968</v>
      </c>
      <c r="B625" s="47" t="s">
        <v>1032</v>
      </c>
      <c r="C625" s="112" t="s">
        <v>1033</v>
      </c>
      <c r="D625" s="114" t="s">
        <v>129</v>
      </c>
      <c r="E625" s="47"/>
      <c r="F625" s="50"/>
      <c r="G625" s="47"/>
      <c r="H625" s="50"/>
      <c r="I625" s="47"/>
      <c r="J625" s="50"/>
      <c r="K625" s="47"/>
      <c r="L625" s="50"/>
      <c r="M625" s="47"/>
      <c r="N625" s="50"/>
      <c r="O625" s="47"/>
      <c r="P625" s="50"/>
      <c r="Q625" s="51"/>
      <c r="R625" s="50"/>
      <c r="S625" s="47"/>
      <c r="T625" s="50"/>
      <c r="U625" s="47"/>
      <c r="V625" s="50"/>
      <c r="W625" s="47">
        <v>0</v>
      </c>
      <c r="X625" s="50">
        <v>0</v>
      </c>
      <c r="Y625" s="47">
        <v>11</v>
      </c>
      <c r="Z625" s="50">
        <v>30386</v>
      </c>
      <c r="AA625" s="47"/>
      <c r="AB625" s="50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</row>
    <row r="626" spans="1:54" ht="12.75">
      <c r="A626" s="32" t="s">
        <v>968</v>
      </c>
      <c r="B626" s="47" t="s">
        <v>1034</v>
      </c>
      <c r="C626" s="112" t="s">
        <v>1035</v>
      </c>
      <c r="D626" s="114" t="s">
        <v>129</v>
      </c>
      <c r="E626" s="47"/>
      <c r="F626" s="50"/>
      <c r="G626" s="47"/>
      <c r="H626" s="50"/>
      <c r="I626" s="47"/>
      <c r="J626" s="50"/>
      <c r="K626" s="47"/>
      <c r="L626" s="50"/>
      <c r="M626" s="47"/>
      <c r="N626" s="50"/>
      <c r="O626" s="47"/>
      <c r="P626" s="50"/>
      <c r="Q626" s="51"/>
      <c r="R626" s="50"/>
      <c r="S626" s="47"/>
      <c r="T626" s="50"/>
      <c r="U626" s="47"/>
      <c r="V626" s="50"/>
      <c r="W626" s="47">
        <v>6</v>
      </c>
      <c r="X626" s="50">
        <v>26427</v>
      </c>
      <c r="Y626" s="47">
        <v>13</v>
      </c>
      <c r="Z626" s="50">
        <v>29988</v>
      </c>
      <c r="AA626" s="47"/>
      <c r="AB626" s="50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</row>
    <row r="627" spans="1:54" ht="12.75">
      <c r="A627" s="32" t="s">
        <v>968</v>
      </c>
      <c r="B627" s="47" t="s">
        <v>1036</v>
      </c>
      <c r="C627" s="112" t="s">
        <v>1037</v>
      </c>
      <c r="D627" s="114" t="s">
        <v>129</v>
      </c>
      <c r="E627" s="47"/>
      <c r="F627" s="50"/>
      <c r="G627" s="47"/>
      <c r="H627" s="50"/>
      <c r="I627" s="47"/>
      <c r="J627" s="50"/>
      <c r="K627" s="47"/>
      <c r="L627" s="50"/>
      <c r="M627" s="47"/>
      <c r="N627" s="50"/>
      <c r="O627" s="47"/>
      <c r="P627" s="50"/>
      <c r="Q627" s="51"/>
      <c r="R627" s="50"/>
      <c r="S627" s="47"/>
      <c r="T627" s="50"/>
      <c r="U627" s="47"/>
      <c r="V627" s="50"/>
      <c r="W627" s="47">
        <v>0</v>
      </c>
      <c r="X627" s="50">
        <v>0</v>
      </c>
      <c r="Y627" s="47">
        <v>28</v>
      </c>
      <c r="Z627" s="50">
        <v>29301</v>
      </c>
      <c r="AA627" s="47"/>
      <c r="AB627" s="50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</row>
    <row r="628" spans="1:54" ht="12.75">
      <c r="A628" s="32" t="s">
        <v>968</v>
      </c>
      <c r="B628" s="47" t="s">
        <v>1038</v>
      </c>
      <c r="C628" s="112" t="s">
        <v>1039</v>
      </c>
      <c r="D628" s="114" t="s">
        <v>129</v>
      </c>
      <c r="E628" s="47"/>
      <c r="F628" s="50"/>
      <c r="G628" s="47"/>
      <c r="H628" s="50"/>
      <c r="I628" s="47"/>
      <c r="J628" s="50"/>
      <c r="K628" s="47"/>
      <c r="L628" s="50"/>
      <c r="M628" s="47"/>
      <c r="N628" s="50"/>
      <c r="O628" s="47"/>
      <c r="P628" s="50"/>
      <c r="Q628" s="51"/>
      <c r="R628" s="50"/>
      <c r="S628" s="47"/>
      <c r="T628" s="50"/>
      <c r="U628" s="47"/>
      <c r="V628" s="50"/>
      <c r="W628" s="47">
        <v>6</v>
      </c>
      <c r="X628" s="50">
        <v>26636</v>
      </c>
      <c r="Y628" s="47">
        <v>11</v>
      </c>
      <c r="Z628" s="50">
        <v>28864</v>
      </c>
      <c r="AA628" s="47"/>
      <c r="AB628" s="50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</row>
    <row r="629" spans="1:54" ht="12.75">
      <c r="A629" s="32" t="s">
        <v>968</v>
      </c>
      <c r="B629" s="47" t="s">
        <v>1040</v>
      </c>
      <c r="C629" s="112" t="s">
        <v>1041</v>
      </c>
      <c r="D629" s="114" t="s">
        <v>129</v>
      </c>
      <c r="E629" s="47"/>
      <c r="F629" s="50"/>
      <c r="G629" s="47"/>
      <c r="H629" s="50"/>
      <c r="I629" s="47"/>
      <c r="J629" s="50"/>
      <c r="K629" s="47"/>
      <c r="L629" s="50"/>
      <c r="M629" s="47"/>
      <c r="N629" s="50"/>
      <c r="O629" s="47"/>
      <c r="P629" s="50"/>
      <c r="Q629" s="51"/>
      <c r="R629" s="50"/>
      <c r="S629" s="47"/>
      <c r="T629" s="50"/>
      <c r="U629" s="47"/>
      <c r="V629" s="50"/>
      <c r="W629" s="47">
        <v>0</v>
      </c>
      <c r="X629" s="50">
        <v>0</v>
      </c>
      <c r="Y629" s="47">
        <v>8</v>
      </c>
      <c r="Z629" s="50">
        <v>27672</v>
      </c>
      <c r="AA629" s="47"/>
      <c r="AB629" s="50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</row>
    <row r="630" spans="1:54" ht="12.75">
      <c r="A630" s="32" t="s">
        <v>968</v>
      </c>
      <c r="B630" s="47" t="s">
        <v>1042</v>
      </c>
      <c r="C630" s="112" t="s">
        <v>1043</v>
      </c>
      <c r="D630" s="114" t="s">
        <v>129</v>
      </c>
      <c r="E630" s="47"/>
      <c r="F630" s="50"/>
      <c r="G630" s="47"/>
      <c r="H630" s="50"/>
      <c r="I630" s="47"/>
      <c r="J630" s="50"/>
      <c r="K630" s="47"/>
      <c r="L630" s="50"/>
      <c r="M630" s="47"/>
      <c r="N630" s="50"/>
      <c r="O630" s="47"/>
      <c r="P630" s="50"/>
      <c r="Q630" s="51"/>
      <c r="R630" s="50"/>
      <c r="S630" s="47"/>
      <c r="T630" s="50"/>
      <c r="U630" s="47"/>
      <c r="V630" s="50"/>
      <c r="W630" s="47">
        <v>4</v>
      </c>
      <c r="X630" s="50">
        <v>30053</v>
      </c>
      <c r="Y630" s="47">
        <v>9</v>
      </c>
      <c r="Z630" s="50">
        <v>28283</v>
      </c>
      <c r="AA630" s="47"/>
      <c r="AB630" s="50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</row>
    <row r="631" spans="1:54" ht="12.75">
      <c r="A631" s="32"/>
      <c r="B631" s="47"/>
      <c r="C631" s="47"/>
      <c r="D631" s="50"/>
      <c r="E631" s="47"/>
      <c r="F631" s="50"/>
      <c r="G631" s="47"/>
      <c r="H631" s="50"/>
      <c r="I631" s="47"/>
      <c r="J631" s="50"/>
      <c r="K631" s="47"/>
      <c r="L631" s="50"/>
      <c r="M631" s="47"/>
      <c r="N631" s="50"/>
      <c r="O631" s="47"/>
      <c r="P631" s="50"/>
      <c r="Q631" s="51"/>
      <c r="R631" s="50"/>
      <c r="S631" s="47"/>
      <c r="T631" s="50"/>
      <c r="U631" s="47"/>
      <c r="V631" s="50"/>
      <c r="W631" s="32">
        <f>SUM(W616:W630)</f>
        <v>50</v>
      </c>
      <c r="X631" s="53">
        <f>((W616*X616)+(W617*X617)+(W618*X618)+(W619*X619)+(W620*X620)+(W621*X621)+(W622*X622)+(W623*X623)+(W624*X624)+(W625*X625)+(W626*X626)+(W627*X627)+(W628*X628)+(W629*X629)+(W630*X630))/W631</f>
        <v>27757.94</v>
      </c>
      <c r="Y631" s="32">
        <f>SUM(Y616:Y630)</f>
        <v>169</v>
      </c>
      <c r="Z631" s="53">
        <f>((Y616*Z616)+(Y617*Z617)+(Y618*Z618)+(Y619*Z619)+(Y620*Z620)+(Y621*Z621)+(Y622*Z622)+(Y623*Z623)+(Y624*Z624)+(Y625*Z625)+(Y626*Z626)+(Y627*Z627)+(Y628*Z628)+(Y629*Z629)+(Y630*Z630))/Y631</f>
        <v>29988.13017751479</v>
      </c>
      <c r="AA631" s="47"/>
      <c r="AB631" s="50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</row>
    <row r="632" spans="1:54" ht="12.75">
      <c r="A632" s="32"/>
      <c r="B632" s="47"/>
      <c r="C632" s="47"/>
      <c r="D632" s="50"/>
      <c r="E632" s="47"/>
      <c r="F632" s="50"/>
      <c r="G632" s="47"/>
      <c r="H632" s="50"/>
      <c r="I632" s="47"/>
      <c r="J632" s="50"/>
      <c r="K632" s="47"/>
      <c r="L632" s="50"/>
      <c r="M632" s="47"/>
      <c r="N632" s="50"/>
      <c r="O632" s="47"/>
      <c r="P632" s="50"/>
      <c r="Q632" s="51"/>
      <c r="R632" s="50"/>
      <c r="S632" s="47"/>
      <c r="T632" s="50"/>
      <c r="U632" s="47"/>
      <c r="V632" s="50"/>
      <c r="W632" s="47"/>
      <c r="X632" s="50"/>
      <c r="Y632" s="47"/>
      <c r="Z632" s="50"/>
      <c r="AA632" s="47"/>
      <c r="AB632" s="50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</row>
    <row r="633" spans="1:54" ht="12.75">
      <c r="A633" s="32" t="s">
        <v>968</v>
      </c>
      <c r="B633" s="47" t="s">
        <v>1044</v>
      </c>
      <c r="C633" s="112" t="s">
        <v>1045</v>
      </c>
      <c r="D633" s="114" t="s">
        <v>129</v>
      </c>
      <c r="E633" s="47"/>
      <c r="F633" s="50"/>
      <c r="G633" s="47"/>
      <c r="H633" s="50"/>
      <c r="I633" s="47"/>
      <c r="J633" s="50"/>
      <c r="K633" s="47"/>
      <c r="L633" s="50"/>
      <c r="M633" s="47"/>
      <c r="N633" s="50"/>
      <c r="O633" s="47"/>
      <c r="P633" s="50"/>
      <c r="Q633" s="51"/>
      <c r="R633" s="50"/>
      <c r="S633" s="47"/>
      <c r="T633" s="50"/>
      <c r="U633" s="47"/>
      <c r="V633" s="50"/>
      <c r="W633" s="47">
        <v>16</v>
      </c>
      <c r="X633" s="50">
        <v>29573</v>
      </c>
      <c r="Y633" s="47">
        <v>20</v>
      </c>
      <c r="Z633" s="50">
        <v>34757</v>
      </c>
      <c r="AA633" s="47"/>
      <c r="AB633" s="50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</row>
    <row r="634" spans="1:54" ht="12.75">
      <c r="A634" s="32" t="s">
        <v>968</v>
      </c>
      <c r="B634" s="47" t="s">
        <v>1046</v>
      </c>
      <c r="C634" s="112" t="s">
        <v>1047</v>
      </c>
      <c r="D634" s="114" t="s">
        <v>129</v>
      </c>
      <c r="E634" s="47"/>
      <c r="F634" s="50"/>
      <c r="G634" s="47"/>
      <c r="H634" s="50"/>
      <c r="I634" s="47"/>
      <c r="J634" s="50"/>
      <c r="K634" s="47"/>
      <c r="L634" s="50"/>
      <c r="M634" s="47"/>
      <c r="N634" s="50"/>
      <c r="O634" s="47"/>
      <c r="P634" s="50"/>
      <c r="Q634" s="51"/>
      <c r="R634" s="50"/>
      <c r="S634" s="47"/>
      <c r="T634" s="50"/>
      <c r="U634" s="47"/>
      <c r="V634" s="50"/>
      <c r="W634" s="47">
        <v>15</v>
      </c>
      <c r="X634" s="50">
        <v>25448</v>
      </c>
      <c r="Y634" s="47">
        <v>21</v>
      </c>
      <c r="Z634" s="50">
        <v>29757</v>
      </c>
      <c r="AA634" s="47"/>
      <c r="AB634" s="50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</row>
    <row r="635" spans="1:54" ht="12.75">
      <c r="A635" s="32" t="s">
        <v>968</v>
      </c>
      <c r="B635" s="47" t="s">
        <v>1048</v>
      </c>
      <c r="C635" s="112" t="s">
        <v>1049</v>
      </c>
      <c r="D635" s="114" t="s">
        <v>129</v>
      </c>
      <c r="E635" s="47"/>
      <c r="F635" s="50"/>
      <c r="G635" s="47"/>
      <c r="H635" s="50"/>
      <c r="I635" s="47"/>
      <c r="J635" s="50"/>
      <c r="K635" s="47"/>
      <c r="L635" s="50"/>
      <c r="M635" s="47"/>
      <c r="N635" s="50"/>
      <c r="O635" s="47"/>
      <c r="P635" s="50"/>
      <c r="Q635" s="51"/>
      <c r="R635" s="50"/>
      <c r="S635" s="47"/>
      <c r="T635" s="50"/>
      <c r="U635" s="47"/>
      <c r="V635" s="50"/>
      <c r="W635" s="47">
        <v>5</v>
      </c>
      <c r="X635" s="50">
        <v>39685</v>
      </c>
      <c r="Y635" s="47">
        <v>7</v>
      </c>
      <c r="Z635" s="50">
        <v>31100</v>
      </c>
      <c r="AA635" s="47"/>
      <c r="AB635" s="50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</row>
    <row r="636" spans="1:54" ht="12.75">
      <c r="A636" s="32" t="s">
        <v>968</v>
      </c>
      <c r="B636" s="47" t="s">
        <v>1050</v>
      </c>
      <c r="C636" s="112" t="s">
        <v>1051</v>
      </c>
      <c r="D636" s="114" t="s">
        <v>129</v>
      </c>
      <c r="E636" s="47"/>
      <c r="F636" s="50"/>
      <c r="G636" s="47"/>
      <c r="H636" s="50"/>
      <c r="I636" s="47"/>
      <c r="J636" s="50"/>
      <c r="K636" s="47"/>
      <c r="L636" s="50"/>
      <c r="M636" s="47"/>
      <c r="N636" s="50"/>
      <c r="O636" s="47"/>
      <c r="P636" s="50"/>
      <c r="Q636" s="51"/>
      <c r="R636" s="50"/>
      <c r="S636" s="47"/>
      <c r="T636" s="50"/>
      <c r="U636" s="47"/>
      <c r="V636" s="50"/>
      <c r="W636" s="47">
        <v>10</v>
      </c>
      <c r="X636" s="50">
        <v>26097</v>
      </c>
      <c r="Y636" s="47">
        <v>16</v>
      </c>
      <c r="Z636" s="50">
        <v>29331</v>
      </c>
      <c r="AA636" s="47"/>
      <c r="AB636" s="50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</row>
    <row r="637" spans="1:54" ht="12.75">
      <c r="A637" s="32" t="s">
        <v>968</v>
      </c>
      <c r="B637" s="47" t="s">
        <v>1052</v>
      </c>
      <c r="C637" s="112" t="s">
        <v>1053</v>
      </c>
      <c r="D637" s="114" t="s">
        <v>129</v>
      </c>
      <c r="E637" s="47"/>
      <c r="F637" s="50"/>
      <c r="G637" s="47"/>
      <c r="H637" s="50"/>
      <c r="I637" s="47"/>
      <c r="J637" s="50"/>
      <c r="K637" s="47"/>
      <c r="L637" s="50"/>
      <c r="M637" s="47"/>
      <c r="N637" s="50"/>
      <c r="O637" s="47"/>
      <c r="P637" s="50"/>
      <c r="Q637" s="51"/>
      <c r="R637" s="50"/>
      <c r="S637" s="47"/>
      <c r="T637" s="50"/>
      <c r="U637" s="47"/>
      <c r="V637" s="50"/>
      <c r="W637" s="47">
        <v>7</v>
      </c>
      <c r="X637" s="50">
        <v>26995</v>
      </c>
      <c r="Y637" s="47">
        <v>4</v>
      </c>
      <c r="Z637" s="50">
        <v>27078</v>
      </c>
      <c r="AA637" s="47"/>
      <c r="AB637" s="50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</row>
    <row r="638" spans="1:54" ht="12.75">
      <c r="A638" s="32" t="s">
        <v>968</v>
      </c>
      <c r="B638" s="47" t="s">
        <v>1054</v>
      </c>
      <c r="C638" s="112" t="s">
        <v>1055</v>
      </c>
      <c r="D638" s="114" t="s">
        <v>129</v>
      </c>
      <c r="E638" s="47"/>
      <c r="F638" s="50"/>
      <c r="G638" s="47"/>
      <c r="H638" s="50"/>
      <c r="I638" s="47"/>
      <c r="J638" s="50"/>
      <c r="K638" s="47"/>
      <c r="L638" s="50"/>
      <c r="M638" s="47"/>
      <c r="N638" s="50"/>
      <c r="O638" s="47"/>
      <c r="P638" s="50"/>
      <c r="Q638" s="51"/>
      <c r="R638" s="50"/>
      <c r="S638" s="47"/>
      <c r="T638" s="50"/>
      <c r="U638" s="47"/>
      <c r="V638" s="50"/>
      <c r="W638" s="47">
        <v>4</v>
      </c>
      <c r="X638" s="50">
        <v>24310</v>
      </c>
      <c r="Y638" s="47">
        <v>6</v>
      </c>
      <c r="Z638" s="50">
        <v>26762</v>
      </c>
      <c r="AA638" s="47"/>
      <c r="AB638" s="50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</row>
    <row r="639" spans="1:54" ht="12.75">
      <c r="A639" s="32" t="s">
        <v>968</v>
      </c>
      <c r="B639" s="47" t="s">
        <v>1056</v>
      </c>
      <c r="C639" s="112" t="s">
        <v>1057</v>
      </c>
      <c r="D639" s="114" t="s">
        <v>129</v>
      </c>
      <c r="E639" s="47"/>
      <c r="F639" s="50"/>
      <c r="G639" s="47"/>
      <c r="H639" s="50"/>
      <c r="I639" s="47"/>
      <c r="J639" s="50"/>
      <c r="K639" s="47"/>
      <c r="L639" s="50"/>
      <c r="M639" s="47"/>
      <c r="N639" s="50"/>
      <c r="O639" s="47"/>
      <c r="P639" s="50"/>
      <c r="Q639" s="51"/>
      <c r="R639" s="50"/>
      <c r="S639" s="47"/>
      <c r="T639" s="50"/>
      <c r="U639" s="47"/>
      <c r="V639" s="50"/>
      <c r="W639" s="47">
        <v>7</v>
      </c>
      <c r="X639" s="50">
        <v>24394</v>
      </c>
      <c r="Y639" s="47">
        <v>11</v>
      </c>
      <c r="Z639" s="50">
        <v>27984</v>
      </c>
      <c r="AA639" s="47"/>
      <c r="AB639" s="50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</row>
    <row r="640" spans="1:54" ht="12.75">
      <c r="A640" s="32" t="s">
        <v>968</v>
      </c>
      <c r="B640" s="47" t="s">
        <v>1058</v>
      </c>
      <c r="C640" s="112" t="s">
        <v>1059</v>
      </c>
      <c r="D640" s="114" t="s">
        <v>129</v>
      </c>
      <c r="E640" s="47"/>
      <c r="F640" s="50"/>
      <c r="G640" s="47"/>
      <c r="H640" s="50"/>
      <c r="I640" s="47"/>
      <c r="J640" s="50"/>
      <c r="K640" s="47"/>
      <c r="L640" s="50"/>
      <c r="M640" s="47"/>
      <c r="N640" s="50"/>
      <c r="O640" s="47"/>
      <c r="P640" s="50"/>
      <c r="Q640" s="51"/>
      <c r="R640" s="50"/>
      <c r="S640" s="47"/>
      <c r="T640" s="50"/>
      <c r="U640" s="47"/>
      <c r="V640" s="50"/>
      <c r="W640" s="47">
        <v>4</v>
      </c>
      <c r="X640" s="50">
        <v>25891</v>
      </c>
      <c r="Y640" s="47">
        <v>6</v>
      </c>
      <c r="Z640" s="50">
        <v>30004</v>
      </c>
      <c r="AA640" s="47"/>
      <c r="AB640" s="50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</row>
    <row r="641" spans="1:54" ht="12.75">
      <c r="A641" s="32" t="s">
        <v>968</v>
      </c>
      <c r="B641" s="47" t="s">
        <v>1060</v>
      </c>
      <c r="C641" s="112" t="s">
        <v>1061</v>
      </c>
      <c r="D641" s="114" t="s">
        <v>129</v>
      </c>
      <c r="E641" s="47"/>
      <c r="F641" s="50"/>
      <c r="G641" s="47"/>
      <c r="H641" s="50"/>
      <c r="I641" s="47"/>
      <c r="J641" s="50"/>
      <c r="K641" s="47"/>
      <c r="L641" s="50"/>
      <c r="M641" s="47"/>
      <c r="N641" s="50"/>
      <c r="O641" s="47"/>
      <c r="P641" s="50"/>
      <c r="Q641" s="51"/>
      <c r="R641" s="50"/>
      <c r="S641" s="47"/>
      <c r="T641" s="50"/>
      <c r="U641" s="47"/>
      <c r="V641" s="50"/>
      <c r="W641" s="47">
        <v>1</v>
      </c>
      <c r="X641" s="50">
        <v>25935</v>
      </c>
      <c r="Y641" s="47">
        <v>5</v>
      </c>
      <c r="Z641" s="50">
        <v>29564</v>
      </c>
      <c r="AA641" s="47"/>
      <c r="AB641" s="50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</row>
    <row r="642" spans="1:54" ht="12.75">
      <c r="A642" s="32" t="s">
        <v>968</v>
      </c>
      <c r="B642" s="47" t="s">
        <v>1062</v>
      </c>
      <c r="C642" s="112" t="s">
        <v>1063</v>
      </c>
      <c r="D642" s="114" t="s">
        <v>129</v>
      </c>
      <c r="E642" s="47"/>
      <c r="F642" s="50"/>
      <c r="G642" s="47"/>
      <c r="H642" s="50"/>
      <c r="I642" s="47"/>
      <c r="J642" s="50"/>
      <c r="K642" s="47"/>
      <c r="L642" s="50"/>
      <c r="M642" s="47"/>
      <c r="N642" s="50"/>
      <c r="O642" s="47"/>
      <c r="P642" s="50"/>
      <c r="Q642" s="51"/>
      <c r="R642" s="50"/>
      <c r="S642" s="47"/>
      <c r="T642" s="50"/>
      <c r="U642" s="47"/>
      <c r="V642" s="50"/>
      <c r="W642" s="47">
        <v>4</v>
      </c>
      <c r="X642" s="50">
        <v>26968</v>
      </c>
      <c r="Y642" s="47">
        <v>8</v>
      </c>
      <c r="Z642" s="50">
        <v>30296</v>
      </c>
      <c r="AA642" s="47"/>
      <c r="AB642" s="50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</row>
    <row r="643" spans="1:54" ht="12.75">
      <c r="A643" s="32" t="s">
        <v>968</v>
      </c>
      <c r="B643" s="47" t="s">
        <v>1064</v>
      </c>
      <c r="C643" s="112" t="s">
        <v>1065</v>
      </c>
      <c r="D643" s="114" t="s">
        <v>129</v>
      </c>
      <c r="E643" s="47"/>
      <c r="F643" s="50"/>
      <c r="G643" s="47"/>
      <c r="H643" s="50"/>
      <c r="I643" s="47"/>
      <c r="J643" s="50"/>
      <c r="K643" s="47"/>
      <c r="L643" s="50"/>
      <c r="M643" s="47"/>
      <c r="N643" s="50"/>
      <c r="O643" s="47"/>
      <c r="P643" s="50"/>
      <c r="Q643" s="51"/>
      <c r="R643" s="50"/>
      <c r="S643" s="47"/>
      <c r="T643" s="50"/>
      <c r="U643" s="47"/>
      <c r="V643" s="50"/>
      <c r="W643" s="47">
        <v>2</v>
      </c>
      <c r="X643" s="50">
        <v>26933</v>
      </c>
      <c r="Y643" s="47">
        <v>12</v>
      </c>
      <c r="Z643" s="50">
        <v>28001</v>
      </c>
      <c r="AA643" s="47"/>
      <c r="AB643" s="50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</row>
    <row r="644" spans="1:54" ht="12.75">
      <c r="A644" s="32" t="s">
        <v>968</v>
      </c>
      <c r="B644" s="47" t="s">
        <v>1066</v>
      </c>
      <c r="C644" s="112" t="s">
        <v>1067</v>
      </c>
      <c r="D644" s="114" t="s">
        <v>129</v>
      </c>
      <c r="E644" s="47"/>
      <c r="F644" s="50"/>
      <c r="G644" s="47"/>
      <c r="H644" s="50"/>
      <c r="I644" s="47"/>
      <c r="J644" s="50"/>
      <c r="K644" s="47"/>
      <c r="L644" s="50"/>
      <c r="M644" s="47"/>
      <c r="N644" s="50"/>
      <c r="O644" s="47"/>
      <c r="P644" s="50"/>
      <c r="Q644" s="51"/>
      <c r="R644" s="50"/>
      <c r="S644" s="47"/>
      <c r="T644" s="50"/>
      <c r="U644" s="47"/>
      <c r="V644" s="50"/>
      <c r="W644" s="47">
        <v>6</v>
      </c>
      <c r="X644" s="50">
        <v>25513</v>
      </c>
      <c r="Y644" s="47">
        <v>3</v>
      </c>
      <c r="Z644" s="50">
        <v>31129</v>
      </c>
      <c r="AA644" s="47"/>
      <c r="AB644" s="50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</row>
    <row r="645" spans="1:54" ht="12.75">
      <c r="A645" s="32"/>
      <c r="B645" s="47"/>
      <c r="C645" s="47"/>
      <c r="D645" s="50"/>
      <c r="E645" s="47"/>
      <c r="F645" s="50"/>
      <c r="G645" s="47"/>
      <c r="H645" s="50"/>
      <c r="I645" s="47"/>
      <c r="J645" s="50"/>
      <c r="K645" s="47"/>
      <c r="L645" s="50"/>
      <c r="M645" s="47"/>
      <c r="N645" s="50"/>
      <c r="O645" s="47"/>
      <c r="P645" s="50"/>
      <c r="Q645" s="51"/>
      <c r="R645" s="50"/>
      <c r="S645" s="47"/>
      <c r="T645" s="50"/>
      <c r="U645" s="47"/>
      <c r="V645" s="50"/>
      <c r="W645" s="32">
        <f>SUM(W633:W644)</f>
        <v>81</v>
      </c>
      <c r="X645" s="53">
        <f>((W633*X633)+(W634*X634)+(W635*X635)+(W636*X636)+(W637*X637)+(W638*X638)+(W639*X639)+(W640*X640)+(W641*X641)+(W642*X642)+(W643*X643)+(W644*X644))/W645</f>
        <v>27352.604938271605</v>
      </c>
      <c r="Y645" s="32">
        <f>SUM(Y633:Y644)</f>
        <v>119</v>
      </c>
      <c r="Z645" s="53">
        <f>((Y633*Z633)+(Y634*Z634)+(Y635*Z635)+(Y636*Z636)+(Y637*Z637)+(Y638*Z638)+(Y639*Z639)+(Y640*Z640)+(Y641*Z641)+(Y642*Z642)+(Y643*Z643)+(Y644*Z644))/Y645</f>
        <v>30112.201680672268</v>
      </c>
      <c r="AA645" s="47"/>
      <c r="AB645" s="50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</row>
    <row r="646" spans="1:54" ht="12.75">
      <c r="A646" s="32"/>
      <c r="B646" s="47"/>
      <c r="C646" s="47"/>
      <c r="D646" s="50"/>
      <c r="E646" s="47"/>
      <c r="F646" s="50"/>
      <c r="G646" s="47"/>
      <c r="H646" s="50"/>
      <c r="I646" s="47"/>
      <c r="J646" s="50"/>
      <c r="K646" s="47"/>
      <c r="L646" s="50"/>
      <c r="M646" s="47"/>
      <c r="N646" s="50"/>
      <c r="O646" s="47"/>
      <c r="P646" s="50"/>
      <c r="Q646" s="51"/>
      <c r="R646" s="50"/>
      <c r="S646" s="47"/>
      <c r="T646" s="50"/>
      <c r="U646" s="47"/>
      <c r="V646" s="50"/>
      <c r="W646" s="47"/>
      <c r="X646" s="50"/>
      <c r="Y646" s="47"/>
      <c r="Z646" s="50"/>
      <c r="AA646" s="47"/>
      <c r="AB646" s="50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</row>
    <row r="647" spans="1:54" ht="12.75">
      <c r="A647" s="32" t="s">
        <v>1072</v>
      </c>
      <c r="B647" s="47" t="s">
        <v>1073</v>
      </c>
      <c r="C647" s="112" t="s">
        <v>1074</v>
      </c>
      <c r="D647" s="113" t="s">
        <v>45</v>
      </c>
      <c r="E647" s="49">
        <v>670</v>
      </c>
      <c r="F647" s="48">
        <v>68668</v>
      </c>
      <c r="G647" s="47">
        <v>419</v>
      </c>
      <c r="H647" s="48">
        <v>48986</v>
      </c>
      <c r="I647" s="47">
        <v>265</v>
      </c>
      <c r="J647" s="48">
        <v>42603</v>
      </c>
      <c r="K647" s="47"/>
      <c r="L647" s="48"/>
      <c r="M647" s="49">
        <v>151</v>
      </c>
      <c r="N647" s="48">
        <v>28348</v>
      </c>
      <c r="O647" s="47"/>
      <c r="P647" s="50"/>
      <c r="Q647" s="51"/>
      <c r="R647" s="48"/>
      <c r="S647" s="47"/>
      <c r="T647" s="48"/>
      <c r="U647" s="47"/>
      <c r="V647" s="30"/>
      <c r="W647" s="47"/>
      <c r="X647" s="48"/>
      <c r="Y647" s="47"/>
      <c r="Z647" s="48"/>
      <c r="AA647" s="47"/>
      <c r="AB647" s="48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</row>
    <row r="648" spans="1:54" ht="12.75">
      <c r="A648" s="32" t="s">
        <v>1072</v>
      </c>
      <c r="B648" s="47" t="s">
        <v>1075</v>
      </c>
      <c r="C648" s="112" t="s">
        <v>1076</v>
      </c>
      <c r="D648" s="113" t="s">
        <v>45</v>
      </c>
      <c r="E648" s="49">
        <v>261</v>
      </c>
      <c r="F648" s="48">
        <v>65115</v>
      </c>
      <c r="G648" s="47">
        <v>232</v>
      </c>
      <c r="H648" s="48">
        <v>45778</v>
      </c>
      <c r="I648" s="49">
        <v>244</v>
      </c>
      <c r="J648" s="48">
        <v>37251</v>
      </c>
      <c r="K648" s="49">
        <v>14</v>
      </c>
      <c r="L648" s="48">
        <v>25731</v>
      </c>
      <c r="M648" s="49">
        <v>19</v>
      </c>
      <c r="N648" s="48">
        <v>30433</v>
      </c>
      <c r="O648" s="47"/>
      <c r="P648" s="50"/>
      <c r="Q648" s="51"/>
      <c r="R648" s="48"/>
      <c r="S648" s="47"/>
      <c r="T648" s="48"/>
      <c r="U648" s="47"/>
      <c r="V648" s="30"/>
      <c r="W648" s="47"/>
      <c r="X648" s="48"/>
      <c r="Y648" s="47"/>
      <c r="Z648" s="48"/>
      <c r="AA648" s="47"/>
      <c r="AB648" s="48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</row>
    <row r="649" spans="1:54" ht="12.75">
      <c r="A649" s="32" t="s">
        <v>1072</v>
      </c>
      <c r="B649" s="47" t="s">
        <v>1077</v>
      </c>
      <c r="C649" s="112" t="s">
        <v>1078</v>
      </c>
      <c r="D649" s="113" t="s">
        <v>45</v>
      </c>
      <c r="E649" s="49">
        <v>100</v>
      </c>
      <c r="F649" s="48">
        <v>52270</v>
      </c>
      <c r="G649" s="47">
        <v>96</v>
      </c>
      <c r="H649" s="48">
        <v>41904</v>
      </c>
      <c r="I649" s="49">
        <v>116</v>
      </c>
      <c r="J649" s="48">
        <v>36086</v>
      </c>
      <c r="K649" s="49">
        <v>44</v>
      </c>
      <c r="L649" s="48">
        <v>32479</v>
      </c>
      <c r="M649" s="49">
        <v>13</v>
      </c>
      <c r="N649" s="48">
        <v>29081</v>
      </c>
      <c r="O649" s="47"/>
      <c r="P649" s="50"/>
      <c r="Q649" s="51"/>
      <c r="R649" s="48"/>
      <c r="S649" s="47"/>
      <c r="T649" s="48"/>
      <c r="U649" s="47"/>
      <c r="V649" s="30"/>
      <c r="W649" s="47"/>
      <c r="X649" s="48"/>
      <c r="Y649" s="47"/>
      <c r="Z649" s="48"/>
      <c r="AA649" s="47"/>
      <c r="AB649" s="48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</row>
    <row r="650" spans="1:54" ht="12.75">
      <c r="A650" s="32" t="s">
        <v>1072</v>
      </c>
      <c r="B650" s="47" t="s">
        <v>1079</v>
      </c>
      <c r="C650" s="112" t="s">
        <v>1080</v>
      </c>
      <c r="D650" s="113" t="s">
        <v>45</v>
      </c>
      <c r="E650" s="47">
        <v>326</v>
      </c>
      <c r="F650" s="48">
        <v>69467</v>
      </c>
      <c r="G650" s="47">
        <v>299</v>
      </c>
      <c r="H650" s="48">
        <v>47360</v>
      </c>
      <c r="I650" s="49">
        <v>194</v>
      </c>
      <c r="J650" s="48">
        <v>42773</v>
      </c>
      <c r="K650" s="49">
        <v>3</v>
      </c>
      <c r="L650" s="48">
        <v>29411</v>
      </c>
      <c r="M650" s="49">
        <v>12</v>
      </c>
      <c r="N650" s="48">
        <v>38008</v>
      </c>
      <c r="O650" s="47"/>
      <c r="P650" s="50"/>
      <c r="Q650" s="51"/>
      <c r="R650" s="48"/>
      <c r="S650" s="47"/>
      <c r="T650" s="48"/>
      <c r="U650" s="47"/>
      <c r="V650" s="30"/>
      <c r="W650" s="47"/>
      <c r="X650" s="48"/>
      <c r="Y650" s="47"/>
      <c r="Z650" s="48"/>
      <c r="AA650" s="47"/>
      <c r="AB650" s="48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</row>
    <row r="651" spans="1:54" ht="12.75">
      <c r="A651" s="32" t="s">
        <v>1072</v>
      </c>
      <c r="B651" s="47" t="s">
        <v>1081</v>
      </c>
      <c r="C651" s="112" t="s">
        <v>1082</v>
      </c>
      <c r="D651" s="113" t="s">
        <v>45</v>
      </c>
      <c r="E651" s="47">
        <v>244</v>
      </c>
      <c r="F651" s="48">
        <v>58523</v>
      </c>
      <c r="G651" s="47">
        <v>210</v>
      </c>
      <c r="H651" s="48">
        <v>45554</v>
      </c>
      <c r="I651" s="49">
        <v>208</v>
      </c>
      <c r="J651" s="48">
        <v>39999</v>
      </c>
      <c r="K651" s="49">
        <v>5</v>
      </c>
      <c r="L651" s="48">
        <v>30134</v>
      </c>
      <c r="M651" s="47">
        <v>66</v>
      </c>
      <c r="N651" s="48">
        <v>26952</v>
      </c>
      <c r="O651" s="47"/>
      <c r="P651" s="50"/>
      <c r="Q651" s="51"/>
      <c r="R651" s="48"/>
      <c r="S651" s="47"/>
      <c r="T651" s="48"/>
      <c r="U651" s="47"/>
      <c r="V651" s="30"/>
      <c r="W651" s="47"/>
      <c r="X651" s="48"/>
      <c r="Y651" s="47"/>
      <c r="Z651" s="48"/>
      <c r="AA651" s="47"/>
      <c r="AB651" s="48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</row>
    <row r="652" spans="1:54" ht="12.75">
      <c r="A652" s="32" t="s">
        <v>1072</v>
      </c>
      <c r="B652" s="47" t="s">
        <v>1083</v>
      </c>
      <c r="C652" s="112" t="s">
        <v>1084</v>
      </c>
      <c r="D652" s="113" t="s">
        <v>45</v>
      </c>
      <c r="E652" s="47">
        <v>1019</v>
      </c>
      <c r="F652" s="48">
        <v>76093</v>
      </c>
      <c r="G652" s="47">
        <v>442</v>
      </c>
      <c r="H652" s="48">
        <v>49331</v>
      </c>
      <c r="I652" s="49">
        <v>485</v>
      </c>
      <c r="J652" s="48">
        <v>44901</v>
      </c>
      <c r="K652" s="49">
        <v>24</v>
      </c>
      <c r="L652" s="48">
        <v>34827</v>
      </c>
      <c r="M652" s="47">
        <v>145</v>
      </c>
      <c r="N652" s="48">
        <v>38901</v>
      </c>
      <c r="O652" s="47"/>
      <c r="P652" s="48"/>
      <c r="Q652" s="51"/>
      <c r="R652" s="48"/>
      <c r="S652" s="47"/>
      <c r="T652" s="48"/>
      <c r="U652" s="47"/>
      <c r="V652" s="30"/>
      <c r="W652" s="47"/>
      <c r="X652" s="48"/>
      <c r="Y652" s="47"/>
      <c r="Z652" s="48"/>
      <c r="AA652" s="47"/>
      <c r="AB652" s="48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</row>
    <row r="653" spans="1:54" ht="12.75">
      <c r="A653" s="32"/>
      <c r="B653" s="47"/>
      <c r="C653" s="47"/>
      <c r="D653" s="48"/>
      <c r="E653" s="32">
        <f>SUM(E647:E652)</f>
        <v>2620</v>
      </c>
      <c r="F653" s="34">
        <f>((E647*F647)+(E648*F648)+(E649*F649)+(E650*F650)+(E651*F651)+(E652*F652))/E653</f>
        <v>69730.60916030535</v>
      </c>
      <c r="G653" s="32">
        <f>SUM(G647:G652)</f>
        <v>1698</v>
      </c>
      <c r="H653" s="34">
        <f>((G647*H647)+(G648*H648)+(G649*H649)+(G650*H650)+(G651*H651)+(G652*H652))/G653</f>
        <v>47526.32273262662</v>
      </c>
      <c r="I653" s="32">
        <f>SUM(I647:I652)</f>
        <v>1512</v>
      </c>
      <c r="J653" s="34">
        <f>((I647*J647)+(I648*J648)+(I649*J649)+(I650*J650)+(I651*J651)+(I652*J652))/I653</f>
        <v>41640.048941798945</v>
      </c>
      <c r="K653" s="32">
        <f>SUM(K647:K652)</f>
        <v>90</v>
      </c>
      <c r="L653" s="34">
        <f>((K647*L647)+(K648*L648)+(K649*L649)+(K650*L650)+(K651*L651)+(K652*L652))/K653</f>
        <v>31822.9</v>
      </c>
      <c r="M653" s="32">
        <f>SUM(M647:M652)</f>
        <v>406</v>
      </c>
      <c r="N653" s="34">
        <f>((M647*N647)+(M648*N648)+(M649*N649)+(M650*N650)+(M651*N651)+(M652*N652))/M653</f>
        <v>32296.55418719212</v>
      </c>
      <c r="O653" s="32">
        <f>SUM(O647:O652)</f>
        <v>0</v>
      </c>
      <c r="P653" s="34">
        <v>0</v>
      </c>
      <c r="Q653" s="32"/>
      <c r="R653" s="34"/>
      <c r="S653" s="32"/>
      <c r="T653" s="34"/>
      <c r="U653" s="32"/>
      <c r="V653" s="34"/>
      <c r="W653" s="32"/>
      <c r="X653" s="34"/>
      <c r="Y653" s="32"/>
      <c r="Z653" s="34"/>
      <c r="AA653" s="32"/>
      <c r="AB653" s="34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</row>
    <row r="654" spans="1:54" ht="12.75">
      <c r="A654" s="32"/>
      <c r="B654" s="47"/>
      <c r="C654" s="47"/>
      <c r="D654" s="48"/>
      <c r="E654" s="47"/>
      <c r="F654" s="48"/>
      <c r="G654" s="47"/>
      <c r="H654" s="48"/>
      <c r="I654" s="49"/>
      <c r="J654" s="48"/>
      <c r="K654" s="49"/>
      <c r="L654" s="48"/>
      <c r="M654" s="47"/>
      <c r="N654" s="48"/>
      <c r="O654" s="47"/>
      <c r="P654" s="48"/>
      <c r="Q654" s="51"/>
      <c r="R654" s="48"/>
      <c r="S654" s="47"/>
      <c r="T654" s="48"/>
      <c r="U654" s="47"/>
      <c r="V654" s="30"/>
      <c r="W654" s="47"/>
      <c r="X654" s="48"/>
      <c r="Y654" s="47"/>
      <c r="Z654" s="48"/>
      <c r="AA654" s="47"/>
      <c r="AB654" s="48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</row>
    <row r="655" spans="1:54" ht="12.75">
      <c r="A655" s="32" t="s">
        <v>1072</v>
      </c>
      <c r="B655" s="47" t="s">
        <v>1085</v>
      </c>
      <c r="C655" s="112" t="s">
        <v>1086</v>
      </c>
      <c r="D655" s="113" t="s">
        <v>51</v>
      </c>
      <c r="E655" s="47">
        <v>211</v>
      </c>
      <c r="F655" s="48">
        <v>62038</v>
      </c>
      <c r="G655" s="47">
        <v>213</v>
      </c>
      <c r="H655" s="48">
        <v>44839</v>
      </c>
      <c r="I655" s="49">
        <v>147</v>
      </c>
      <c r="J655" s="48">
        <v>37326</v>
      </c>
      <c r="K655" s="49">
        <v>44</v>
      </c>
      <c r="L655" s="48">
        <v>25492</v>
      </c>
      <c r="M655" s="47">
        <v>40</v>
      </c>
      <c r="N655" s="48">
        <v>26499</v>
      </c>
      <c r="O655" s="47"/>
      <c r="P655" s="50"/>
      <c r="Q655" s="51"/>
      <c r="R655" s="48"/>
      <c r="S655" s="47"/>
      <c r="T655" s="48"/>
      <c r="U655" s="47"/>
      <c r="V655" s="30"/>
      <c r="W655" s="47"/>
      <c r="X655" s="48"/>
      <c r="Y655" s="47"/>
      <c r="Z655" s="48"/>
      <c r="AA655" s="47"/>
      <c r="AB655" s="48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</row>
    <row r="656" spans="1:54" ht="12.75">
      <c r="A656" s="32" t="s">
        <v>1072</v>
      </c>
      <c r="B656" s="47" t="s">
        <v>1087</v>
      </c>
      <c r="C656" s="112" t="s">
        <v>1088</v>
      </c>
      <c r="D656" s="113" t="s">
        <v>51</v>
      </c>
      <c r="E656" s="47">
        <v>94</v>
      </c>
      <c r="F656" s="48">
        <v>69139</v>
      </c>
      <c r="G656" s="47">
        <v>68</v>
      </c>
      <c r="H656" s="48">
        <v>51851</v>
      </c>
      <c r="I656" s="49">
        <v>45</v>
      </c>
      <c r="J656" s="48">
        <v>45912</v>
      </c>
      <c r="K656" s="47"/>
      <c r="L656" s="48"/>
      <c r="M656" s="47"/>
      <c r="N656" s="48"/>
      <c r="O656" s="47"/>
      <c r="P656" s="50"/>
      <c r="Q656" s="51"/>
      <c r="R656" s="48"/>
      <c r="S656" s="47"/>
      <c r="T656" s="48"/>
      <c r="U656" s="47"/>
      <c r="V656" s="30"/>
      <c r="W656" s="47"/>
      <c r="X656" s="48"/>
      <c r="Y656" s="47"/>
      <c r="Z656" s="48"/>
      <c r="AA656" s="47"/>
      <c r="AB656" s="48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</row>
    <row r="657" spans="1:54" ht="12.75">
      <c r="A657" s="32"/>
      <c r="B657" s="47"/>
      <c r="C657" s="47"/>
      <c r="D657" s="48"/>
      <c r="E657" s="32">
        <f>SUM(E655:E656)</f>
        <v>305</v>
      </c>
      <c r="F657" s="53">
        <f>((E655*F655)+(E656*F656))/E657</f>
        <v>64226.504918032784</v>
      </c>
      <c r="G657" s="32">
        <f>SUM(G655:G656)</f>
        <v>281</v>
      </c>
      <c r="H657" s="53">
        <f>((G655*H655)+(G656*H656))/G657</f>
        <v>46535.85409252669</v>
      </c>
      <c r="I657" s="32">
        <f>SUM(I655:I656)</f>
        <v>192</v>
      </c>
      <c r="J657" s="53">
        <f>((I655*J655)+(I656*J656))/I657</f>
        <v>39338.34375</v>
      </c>
      <c r="K657" s="32">
        <f>SUM(K655:K656)</f>
        <v>44</v>
      </c>
      <c r="L657" s="53">
        <f>((K655*L655)+(K656*L656))/K657</f>
        <v>25492</v>
      </c>
      <c r="M657" s="32">
        <f>SUM(M655:M656)</f>
        <v>40</v>
      </c>
      <c r="N657" s="53">
        <f>((M655*N655)+(M656*N656))/M657</f>
        <v>26499</v>
      </c>
      <c r="O657" s="32">
        <f>SUM(O655:O656)</f>
        <v>0</v>
      </c>
      <c r="P657" s="53">
        <v>0</v>
      </c>
      <c r="Q657" s="32"/>
      <c r="R657" s="53"/>
      <c r="S657" s="32"/>
      <c r="T657" s="53"/>
      <c r="U657" s="32"/>
      <c r="V657" s="53"/>
      <c r="W657" s="32"/>
      <c r="X657" s="53"/>
      <c r="Y657" s="32"/>
      <c r="Z657" s="53"/>
      <c r="AA657" s="32"/>
      <c r="AB657" s="53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</row>
    <row r="658" spans="1:54" ht="12.75">
      <c r="A658" s="32"/>
      <c r="B658" s="47"/>
      <c r="C658" s="47"/>
      <c r="D658" s="48"/>
      <c r="E658" s="47"/>
      <c r="F658" s="48"/>
      <c r="G658" s="47"/>
      <c r="H658" s="48"/>
      <c r="I658" s="49"/>
      <c r="J658" s="48"/>
      <c r="K658" s="47"/>
      <c r="L658" s="48"/>
      <c r="M658" s="47"/>
      <c r="N658" s="48"/>
      <c r="O658" s="47"/>
      <c r="P658" s="50"/>
      <c r="Q658" s="51"/>
      <c r="R658" s="48"/>
      <c r="S658" s="47"/>
      <c r="T658" s="48"/>
      <c r="U658" s="47"/>
      <c r="V658" s="30"/>
      <c r="W658" s="47"/>
      <c r="X658" s="48"/>
      <c r="Y658" s="47"/>
      <c r="Z658" s="48"/>
      <c r="AA658" s="47"/>
      <c r="AB658" s="48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</row>
    <row r="659" spans="1:54" ht="12.75">
      <c r="A659" s="32" t="s">
        <v>1072</v>
      </c>
      <c r="B659" s="47" t="s">
        <v>1089</v>
      </c>
      <c r="C659" s="112" t="s">
        <v>1090</v>
      </c>
      <c r="D659" s="113" t="s">
        <v>54</v>
      </c>
      <c r="E659" s="49">
        <v>95</v>
      </c>
      <c r="F659" s="48">
        <v>52336</v>
      </c>
      <c r="G659" s="47">
        <v>41</v>
      </c>
      <c r="H659" s="48">
        <v>41102</v>
      </c>
      <c r="I659" s="49">
        <v>83</v>
      </c>
      <c r="J659" s="48">
        <v>36624</v>
      </c>
      <c r="K659" s="49">
        <v>27</v>
      </c>
      <c r="L659" s="48">
        <v>33214</v>
      </c>
      <c r="M659" s="47">
        <v>2</v>
      </c>
      <c r="N659" s="48">
        <v>35631</v>
      </c>
      <c r="O659" s="47"/>
      <c r="P659" s="50"/>
      <c r="Q659" s="61"/>
      <c r="R659" s="48"/>
      <c r="S659" s="47"/>
      <c r="T659" s="48"/>
      <c r="U659" s="47"/>
      <c r="V659" s="30"/>
      <c r="W659" s="47"/>
      <c r="X659" s="48"/>
      <c r="Y659" s="47"/>
      <c r="Z659" s="48"/>
      <c r="AA659" s="47"/>
      <c r="AB659" s="48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</row>
    <row r="660" spans="1:54" ht="12.75">
      <c r="A660" s="32" t="s">
        <v>1072</v>
      </c>
      <c r="B660" s="47" t="s">
        <v>1091</v>
      </c>
      <c r="C660" s="112" t="s">
        <v>1092</v>
      </c>
      <c r="D660" s="113" t="s">
        <v>54</v>
      </c>
      <c r="E660" s="47">
        <v>81</v>
      </c>
      <c r="F660" s="48">
        <v>48793</v>
      </c>
      <c r="G660" s="47">
        <v>74</v>
      </c>
      <c r="H660" s="48">
        <v>38395</v>
      </c>
      <c r="I660" s="49">
        <v>75</v>
      </c>
      <c r="J660" s="48">
        <v>33335</v>
      </c>
      <c r="K660" s="49">
        <v>74</v>
      </c>
      <c r="L660" s="48">
        <v>27783</v>
      </c>
      <c r="M660" s="47">
        <v>28</v>
      </c>
      <c r="N660" s="48">
        <v>21257</v>
      </c>
      <c r="O660" s="47"/>
      <c r="P660" s="50"/>
      <c r="Q660" s="61"/>
      <c r="R660" s="48"/>
      <c r="S660" s="47"/>
      <c r="T660" s="48"/>
      <c r="U660" s="47"/>
      <c r="V660" s="30"/>
      <c r="W660" s="47"/>
      <c r="X660" s="48"/>
      <c r="Y660" s="47"/>
      <c r="Z660" s="48"/>
      <c r="AA660" s="47"/>
      <c r="AB660" s="48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</row>
    <row r="661" spans="1:54" ht="12.75">
      <c r="A661" s="32" t="s">
        <v>1072</v>
      </c>
      <c r="B661" s="47" t="s">
        <v>1093</v>
      </c>
      <c r="C661" s="112" t="s">
        <v>1094</v>
      </c>
      <c r="D661" s="113" t="s">
        <v>54</v>
      </c>
      <c r="E661" s="49">
        <v>28</v>
      </c>
      <c r="F661" s="48">
        <v>49508</v>
      </c>
      <c r="G661" s="47">
        <v>67</v>
      </c>
      <c r="H661" s="48">
        <v>42984</v>
      </c>
      <c r="I661" s="49">
        <v>55</v>
      </c>
      <c r="J661" s="48">
        <v>35968</v>
      </c>
      <c r="K661" s="49">
        <v>78</v>
      </c>
      <c r="L661" s="48">
        <v>29390</v>
      </c>
      <c r="M661" s="47">
        <v>7</v>
      </c>
      <c r="N661" s="48">
        <v>33306</v>
      </c>
      <c r="O661" s="47"/>
      <c r="P661" s="50"/>
      <c r="Q661" s="61"/>
      <c r="R661" s="48"/>
      <c r="S661" s="47"/>
      <c r="T661" s="48"/>
      <c r="U661" s="47"/>
      <c r="V661" s="30"/>
      <c r="W661" s="47"/>
      <c r="X661" s="48"/>
      <c r="Y661" s="47"/>
      <c r="Z661" s="48"/>
      <c r="AA661" s="47"/>
      <c r="AB661" s="48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</row>
    <row r="662" spans="1:54" ht="12.75">
      <c r="A662" s="32" t="s">
        <v>1072</v>
      </c>
      <c r="B662" s="47" t="s">
        <v>1095</v>
      </c>
      <c r="C662" s="112" t="s">
        <v>1096</v>
      </c>
      <c r="D662" s="113" t="s">
        <v>54</v>
      </c>
      <c r="E662" s="47">
        <v>148</v>
      </c>
      <c r="F662" s="48">
        <v>52556</v>
      </c>
      <c r="G662" s="47">
        <v>77</v>
      </c>
      <c r="H662" s="48">
        <v>42440</v>
      </c>
      <c r="I662" s="49">
        <v>113</v>
      </c>
      <c r="J662" s="48">
        <v>35467</v>
      </c>
      <c r="K662" s="49">
        <v>5</v>
      </c>
      <c r="L662" s="48">
        <v>32533</v>
      </c>
      <c r="M662" s="47">
        <v>22</v>
      </c>
      <c r="N662" s="48">
        <v>29522</v>
      </c>
      <c r="O662" s="47"/>
      <c r="P662" s="50"/>
      <c r="Q662" s="61"/>
      <c r="R662" s="48"/>
      <c r="S662" s="47"/>
      <c r="T662" s="48"/>
      <c r="U662" s="47"/>
      <c r="V662" s="30"/>
      <c r="W662" s="47"/>
      <c r="X662" s="48"/>
      <c r="Y662" s="47"/>
      <c r="Z662" s="48"/>
      <c r="AA662" s="47"/>
      <c r="AB662" s="48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</row>
    <row r="663" spans="1:54" ht="12.75">
      <c r="A663" s="32" t="s">
        <v>1072</v>
      </c>
      <c r="B663" s="47" t="s">
        <v>1097</v>
      </c>
      <c r="C663" s="112" t="s">
        <v>1098</v>
      </c>
      <c r="D663" s="113" t="s">
        <v>54</v>
      </c>
      <c r="E663" s="47">
        <v>213</v>
      </c>
      <c r="F663" s="48">
        <v>52359</v>
      </c>
      <c r="G663" s="47">
        <v>149</v>
      </c>
      <c r="H663" s="48">
        <v>42387</v>
      </c>
      <c r="I663" s="49">
        <v>180</v>
      </c>
      <c r="J663" s="48">
        <v>34844</v>
      </c>
      <c r="K663" s="49">
        <v>33</v>
      </c>
      <c r="L663" s="48">
        <v>26507</v>
      </c>
      <c r="M663" s="47">
        <v>65</v>
      </c>
      <c r="N663" s="48">
        <v>28251</v>
      </c>
      <c r="O663" s="47"/>
      <c r="P663" s="50"/>
      <c r="Q663" s="61"/>
      <c r="R663" s="48"/>
      <c r="S663" s="47"/>
      <c r="T663" s="48"/>
      <c r="U663" s="47"/>
      <c r="V663" s="30"/>
      <c r="W663" s="47"/>
      <c r="X663" s="48"/>
      <c r="Y663" s="47"/>
      <c r="Z663" s="48"/>
      <c r="AA663" s="47"/>
      <c r="AB663" s="48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</row>
    <row r="664" spans="1:54" ht="12.75">
      <c r="A664" s="32" t="s">
        <v>1072</v>
      </c>
      <c r="B664" s="47" t="s">
        <v>1099</v>
      </c>
      <c r="C664" s="112" t="s">
        <v>1100</v>
      </c>
      <c r="D664" s="113" t="s">
        <v>54</v>
      </c>
      <c r="E664" s="47">
        <v>138</v>
      </c>
      <c r="F664" s="48">
        <v>48739</v>
      </c>
      <c r="G664" s="47">
        <v>69</v>
      </c>
      <c r="H664" s="48">
        <v>38879</v>
      </c>
      <c r="I664" s="49">
        <v>110</v>
      </c>
      <c r="J664" s="48">
        <v>34419</v>
      </c>
      <c r="K664" s="49">
        <v>32</v>
      </c>
      <c r="L664" s="48">
        <v>29176</v>
      </c>
      <c r="M664" s="47">
        <v>29</v>
      </c>
      <c r="N664" s="48">
        <v>23260</v>
      </c>
      <c r="O664" s="47"/>
      <c r="P664" s="50"/>
      <c r="Q664" s="61"/>
      <c r="R664" s="48"/>
      <c r="S664" s="47"/>
      <c r="T664" s="48"/>
      <c r="U664" s="47"/>
      <c r="V664" s="30"/>
      <c r="W664" s="47"/>
      <c r="X664" s="48"/>
      <c r="Y664" s="47"/>
      <c r="Z664" s="48"/>
      <c r="AA664" s="47"/>
      <c r="AB664" s="48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</row>
    <row r="665" spans="1:54" ht="12.75">
      <c r="A665" s="32" t="s">
        <v>1072</v>
      </c>
      <c r="B665" s="47" t="s">
        <v>1101</v>
      </c>
      <c r="C665" s="112" t="s">
        <v>1102</v>
      </c>
      <c r="D665" s="113" t="s">
        <v>54</v>
      </c>
      <c r="E665" s="47">
        <v>35</v>
      </c>
      <c r="F665" s="48">
        <v>50730</v>
      </c>
      <c r="G665" s="47">
        <v>14</v>
      </c>
      <c r="H665" s="48">
        <v>42402</v>
      </c>
      <c r="I665" s="49">
        <v>34</v>
      </c>
      <c r="J665" s="48">
        <v>35029</v>
      </c>
      <c r="K665" s="49">
        <v>4</v>
      </c>
      <c r="L665" s="48">
        <v>33379</v>
      </c>
      <c r="M665" s="47">
        <v>15</v>
      </c>
      <c r="N665" s="48">
        <v>28535</v>
      </c>
      <c r="O665" s="47"/>
      <c r="P665" s="50"/>
      <c r="Q665" s="61"/>
      <c r="R665" s="48"/>
      <c r="S665" s="47"/>
      <c r="T665" s="48"/>
      <c r="U665" s="47"/>
      <c r="V665" s="30"/>
      <c r="W665" s="47"/>
      <c r="X665" s="48"/>
      <c r="Y665" s="47"/>
      <c r="Z665" s="48"/>
      <c r="AA665" s="47"/>
      <c r="AB665" s="48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</row>
    <row r="666" spans="1:54" ht="12.75">
      <c r="A666" s="32" t="s">
        <v>1072</v>
      </c>
      <c r="B666" s="47" t="s">
        <v>1103</v>
      </c>
      <c r="C666" s="112" t="s">
        <v>1104</v>
      </c>
      <c r="D666" s="113" t="s">
        <v>54</v>
      </c>
      <c r="E666" s="47">
        <v>45</v>
      </c>
      <c r="F666" s="48">
        <v>49639</v>
      </c>
      <c r="G666" s="47">
        <v>57</v>
      </c>
      <c r="H666" s="48">
        <v>43594</v>
      </c>
      <c r="I666" s="49">
        <v>69</v>
      </c>
      <c r="J666" s="48">
        <v>37567</v>
      </c>
      <c r="K666" s="49">
        <v>3</v>
      </c>
      <c r="L666" s="48">
        <v>28810</v>
      </c>
      <c r="M666" s="47">
        <v>1</v>
      </c>
      <c r="N666" s="48">
        <v>32160</v>
      </c>
      <c r="O666" s="47"/>
      <c r="P666" s="48"/>
      <c r="Q666" s="61"/>
      <c r="R666" s="48"/>
      <c r="S666" s="47"/>
      <c r="T666" s="48"/>
      <c r="U666" s="47"/>
      <c r="V666" s="30"/>
      <c r="W666" s="47"/>
      <c r="X666" s="48"/>
      <c r="Y666" s="47"/>
      <c r="Z666" s="48"/>
      <c r="AA666" s="47"/>
      <c r="AB666" s="48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</row>
    <row r="667" spans="1:54" ht="12.75">
      <c r="A667" s="32" t="s">
        <v>1072</v>
      </c>
      <c r="B667" s="47" t="s">
        <v>1105</v>
      </c>
      <c r="C667" s="112" t="s">
        <v>1106</v>
      </c>
      <c r="D667" s="113" t="s">
        <v>54</v>
      </c>
      <c r="E667" s="47">
        <v>68</v>
      </c>
      <c r="F667" s="48">
        <v>47866</v>
      </c>
      <c r="G667" s="49">
        <v>64</v>
      </c>
      <c r="H667" s="48">
        <v>40493</v>
      </c>
      <c r="I667" s="49">
        <v>35</v>
      </c>
      <c r="J667" s="48">
        <v>34165</v>
      </c>
      <c r="K667" s="49">
        <v>14</v>
      </c>
      <c r="L667" s="48">
        <v>24139</v>
      </c>
      <c r="M667" s="49">
        <v>8</v>
      </c>
      <c r="N667" s="48">
        <v>23749</v>
      </c>
      <c r="O667" s="47"/>
      <c r="P667" s="48"/>
      <c r="Q667" s="61"/>
      <c r="R667" s="48"/>
      <c r="S667" s="47"/>
      <c r="T667" s="48"/>
      <c r="U667" s="47"/>
      <c r="V667" s="30"/>
      <c r="W667" s="47"/>
      <c r="X667" s="48"/>
      <c r="Y667" s="47"/>
      <c r="Z667" s="48"/>
      <c r="AA667" s="47"/>
      <c r="AB667" s="48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</row>
    <row r="668" spans="1:54" ht="12.75">
      <c r="A668" s="32" t="s">
        <v>1072</v>
      </c>
      <c r="B668" s="47" t="s">
        <v>1107</v>
      </c>
      <c r="C668" s="112" t="s">
        <v>1108</v>
      </c>
      <c r="D668" s="113" t="s">
        <v>54</v>
      </c>
      <c r="E668" s="47">
        <v>87</v>
      </c>
      <c r="F668" s="48">
        <v>58215</v>
      </c>
      <c r="G668" s="49">
        <v>67</v>
      </c>
      <c r="H668" s="48">
        <v>44978</v>
      </c>
      <c r="I668" s="49">
        <v>87</v>
      </c>
      <c r="J668" s="48">
        <v>37504</v>
      </c>
      <c r="K668" s="49">
        <v>29</v>
      </c>
      <c r="L668" s="48">
        <v>30990</v>
      </c>
      <c r="M668" s="47"/>
      <c r="N668" s="48"/>
      <c r="O668" s="47"/>
      <c r="P668" s="48"/>
      <c r="Q668" s="61"/>
      <c r="R668" s="48"/>
      <c r="S668" s="47"/>
      <c r="T668" s="48"/>
      <c r="U668" s="47"/>
      <c r="V668" s="30"/>
      <c r="W668" s="47"/>
      <c r="X668" s="48"/>
      <c r="Y668" s="47"/>
      <c r="Z668" s="48"/>
      <c r="AA668" s="47"/>
      <c r="AB668" s="48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</row>
    <row r="669" spans="1:54" ht="12.75">
      <c r="A669" s="32" t="s">
        <v>1072</v>
      </c>
      <c r="B669" s="47" t="s">
        <v>1109</v>
      </c>
      <c r="C669" s="112" t="s">
        <v>1110</v>
      </c>
      <c r="D669" s="113" t="s">
        <v>54</v>
      </c>
      <c r="E669" s="47">
        <v>43</v>
      </c>
      <c r="F669" s="48">
        <v>59748</v>
      </c>
      <c r="G669" s="49">
        <v>65</v>
      </c>
      <c r="H669" s="48">
        <v>50813</v>
      </c>
      <c r="I669" s="49">
        <v>40</v>
      </c>
      <c r="J669" s="48">
        <v>41319</v>
      </c>
      <c r="K669" s="49">
        <v>8</v>
      </c>
      <c r="L669" s="48">
        <v>36672</v>
      </c>
      <c r="M669" s="49">
        <v>14</v>
      </c>
      <c r="N669" s="48">
        <v>32836</v>
      </c>
      <c r="O669" s="47"/>
      <c r="P669" s="48"/>
      <c r="Q669" s="61"/>
      <c r="R669" s="48"/>
      <c r="S669" s="47"/>
      <c r="T669" s="48"/>
      <c r="U669" s="47"/>
      <c r="V669" s="30"/>
      <c r="W669" s="47"/>
      <c r="X669" s="48"/>
      <c r="Y669" s="47"/>
      <c r="Z669" s="48"/>
      <c r="AA669" s="47"/>
      <c r="AB669" s="48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</row>
    <row r="670" spans="1:54" ht="12.75">
      <c r="A670" s="32" t="s">
        <v>1072</v>
      </c>
      <c r="B670" s="47" t="s">
        <v>1111</v>
      </c>
      <c r="C670" s="112" t="s">
        <v>1112</v>
      </c>
      <c r="D670" s="113" t="s">
        <v>54</v>
      </c>
      <c r="E670" s="47">
        <v>124</v>
      </c>
      <c r="F670" s="48">
        <v>55640</v>
      </c>
      <c r="G670" s="49">
        <v>133</v>
      </c>
      <c r="H670" s="48">
        <v>43527</v>
      </c>
      <c r="I670" s="49">
        <v>153</v>
      </c>
      <c r="J670" s="48">
        <v>38398</v>
      </c>
      <c r="K670" s="49">
        <v>5</v>
      </c>
      <c r="L670" s="48">
        <v>33808</v>
      </c>
      <c r="M670" s="49">
        <v>65</v>
      </c>
      <c r="N670" s="48">
        <v>26832</v>
      </c>
      <c r="O670" s="32"/>
      <c r="P670" s="48"/>
      <c r="Q670" s="62"/>
      <c r="R670" s="48"/>
      <c r="S670" s="32"/>
      <c r="T670" s="48"/>
      <c r="U670" s="32"/>
      <c r="V670" s="30"/>
      <c r="W670" s="32"/>
      <c r="X670" s="48"/>
      <c r="Y670" s="32"/>
      <c r="Z670" s="48"/>
      <c r="AA670" s="32"/>
      <c r="AB670" s="48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</row>
    <row r="671" spans="1:54" ht="12.75">
      <c r="A671" s="32" t="s">
        <v>1072</v>
      </c>
      <c r="B671" s="47" t="s">
        <v>1113</v>
      </c>
      <c r="C671" s="112" t="s">
        <v>1114</v>
      </c>
      <c r="D671" s="113" t="s">
        <v>54</v>
      </c>
      <c r="E671" s="47">
        <v>76</v>
      </c>
      <c r="F671" s="48">
        <v>57707</v>
      </c>
      <c r="G671" s="49">
        <v>133</v>
      </c>
      <c r="H671" s="48">
        <v>46403</v>
      </c>
      <c r="I671" s="49">
        <v>136</v>
      </c>
      <c r="J671" s="48">
        <v>39701</v>
      </c>
      <c r="K671" s="49">
        <v>5</v>
      </c>
      <c r="L671" s="48">
        <v>39400</v>
      </c>
      <c r="M671" s="49">
        <v>10</v>
      </c>
      <c r="N671" s="48">
        <v>29002</v>
      </c>
      <c r="O671" s="32"/>
      <c r="P671" s="48"/>
      <c r="Q671" s="62"/>
      <c r="R671" s="48"/>
      <c r="S671" s="32"/>
      <c r="T671" s="48"/>
      <c r="U671" s="32"/>
      <c r="V671" s="30"/>
      <c r="W671" s="32"/>
      <c r="X671" s="48"/>
      <c r="Y671" s="32"/>
      <c r="Z671" s="48"/>
      <c r="AA671" s="32"/>
      <c r="AB671" s="48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</row>
    <row r="672" spans="1:54" ht="12.75">
      <c r="A672" s="32" t="s">
        <v>1072</v>
      </c>
      <c r="B672" s="47" t="s">
        <v>1115</v>
      </c>
      <c r="C672" s="112" t="s">
        <v>1116</v>
      </c>
      <c r="D672" s="113" t="s">
        <v>54</v>
      </c>
      <c r="E672" s="47">
        <v>39</v>
      </c>
      <c r="F672" s="48">
        <v>53646</v>
      </c>
      <c r="G672" s="49">
        <v>37</v>
      </c>
      <c r="H672" s="48">
        <v>43907</v>
      </c>
      <c r="I672" s="49">
        <v>34</v>
      </c>
      <c r="J672" s="48">
        <v>37708</v>
      </c>
      <c r="K672" s="32"/>
      <c r="L672" s="48"/>
      <c r="M672" s="49">
        <v>35</v>
      </c>
      <c r="N672" s="48">
        <v>32411</v>
      </c>
      <c r="O672" s="32"/>
      <c r="P672" s="48"/>
      <c r="Q672" s="62"/>
      <c r="R672" s="48"/>
      <c r="S672" s="32"/>
      <c r="T672" s="48"/>
      <c r="U672" s="32"/>
      <c r="V672" s="30"/>
      <c r="W672" s="32"/>
      <c r="X672" s="48"/>
      <c r="Y672" s="32"/>
      <c r="Z672" s="48"/>
      <c r="AA672" s="32"/>
      <c r="AB672" s="48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</row>
    <row r="673" spans="1:54" ht="12.75">
      <c r="A673" s="32" t="s">
        <v>1072</v>
      </c>
      <c r="B673" s="47" t="s">
        <v>1117</v>
      </c>
      <c r="C673" s="112" t="s">
        <v>1118</v>
      </c>
      <c r="D673" s="113" t="s">
        <v>54</v>
      </c>
      <c r="E673" s="47">
        <v>54</v>
      </c>
      <c r="F673" s="48">
        <v>47495</v>
      </c>
      <c r="G673" s="49">
        <v>30</v>
      </c>
      <c r="H673" s="48">
        <v>41564</v>
      </c>
      <c r="I673" s="49">
        <v>68</v>
      </c>
      <c r="J673" s="48">
        <v>33138</v>
      </c>
      <c r="K673" s="49">
        <v>50</v>
      </c>
      <c r="L673" s="48">
        <v>28467</v>
      </c>
      <c r="M673" s="32"/>
      <c r="N673" s="48"/>
      <c r="O673" s="32"/>
      <c r="P673" s="50"/>
      <c r="Q673" s="62"/>
      <c r="R673" s="48"/>
      <c r="S673" s="32"/>
      <c r="T673" s="48"/>
      <c r="U673" s="32"/>
      <c r="V673" s="30"/>
      <c r="W673" s="32"/>
      <c r="X673" s="48"/>
      <c r="Y673" s="32"/>
      <c r="Z673" s="48"/>
      <c r="AA673" s="32"/>
      <c r="AB673" s="48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</row>
    <row r="674" spans="1:54" ht="12.75">
      <c r="A674" s="32"/>
      <c r="B674" s="47"/>
      <c r="C674" s="47"/>
      <c r="D674" s="48"/>
      <c r="E674" s="32">
        <f>SUM(E659:E673)</f>
        <v>1274</v>
      </c>
      <c r="F674" s="53">
        <f>((E659*F659)+(E660*F660)+(E661*F661)+(E662*F662)+(E663*F663)+(E664*F664)+(E665*F665)+(E666*F666)+(E667*F667)+(E668*F668)+(E669*F669)+(E670*F670)+(E671*F671)+(E672*F672)+(E673*F673))/E674</f>
        <v>52438.9262166405</v>
      </c>
      <c r="G674" s="32">
        <f>SUM(G659:G673)</f>
        <v>1077</v>
      </c>
      <c r="H674" s="53">
        <f>((G659*H659)+(G660*H660)+(G661*H661)+(G662*H662)+(G663*H663)+(G664*H664)+(G665*H665)+(G666*H666)+(G667*H667)+(G668*H668)+(G669*H669)+(G670*H670)+(G671*H671)+(G672*H672)+(G673*H673))/G674</f>
        <v>43167.23491179202</v>
      </c>
      <c r="I674" s="32">
        <f>SUM(I659:I673)</f>
        <v>1272</v>
      </c>
      <c r="J674" s="53">
        <f>((I659*J659)+(I660*J660)+(I661*J661)+(I662*J662)+(I663*J663)+(I664*J664)+(I665*J665)+(I666*J666)+(I667*J667)+(I668*J668)+(I669*J669)+(I670*J670)+(I671*J671)+(I672*J672)+(I673*J673))/I674</f>
        <v>36390.02830188679</v>
      </c>
      <c r="K674" s="32">
        <f>SUM(K659:K673)</f>
        <v>367</v>
      </c>
      <c r="L674" s="53">
        <f>((K659*L659)+(K660*L660)+(K661*L661)+(K662*L662)+(K663*L663)+(K664*L664)+(K665*L665)+(K666*L666)+(K667*L667)+(K668*L668)+(K669*L669)+(K670*L670)+(K671*L671)+(K672*L672)+(K673*L673))/K674</f>
        <v>29306.637602179835</v>
      </c>
      <c r="M674" s="32">
        <f>SUM(M659:M673)</f>
        <v>301</v>
      </c>
      <c r="N674" s="53">
        <f>((M659*N659)+(M660*N660)+(M661*N661)+(M662*N662)+(M663*N663)+(M664*N664)+(M665*N665)+(M666*N666)+(M667*N667)+(M668*N668)+(M669*N669)+(M670*N670)+(M671*N671)+(M672*N672)+(M673*N673))/M674</f>
        <v>27702.00996677741</v>
      </c>
      <c r="O674" s="32">
        <f>SUM(O659:O673)</f>
        <v>0</v>
      </c>
      <c r="P674" s="53">
        <v>0</v>
      </c>
      <c r="Q674" s="32"/>
      <c r="R674" s="53"/>
      <c r="S674" s="32"/>
      <c r="T674" s="53"/>
      <c r="U674" s="32"/>
      <c r="V674" s="53"/>
      <c r="W674" s="32"/>
      <c r="X674" s="53"/>
      <c r="Y674" s="32"/>
      <c r="Z674" s="53"/>
      <c r="AA674" s="32"/>
      <c r="AB674" s="53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</row>
    <row r="675" spans="1:54" ht="12.75">
      <c r="A675" s="32"/>
      <c r="B675" s="47"/>
      <c r="C675" s="47"/>
      <c r="D675" s="48"/>
      <c r="E675" s="47"/>
      <c r="F675" s="48"/>
      <c r="G675" s="49"/>
      <c r="H675" s="48"/>
      <c r="I675" s="49"/>
      <c r="J675" s="48"/>
      <c r="K675" s="49"/>
      <c r="L675" s="48"/>
      <c r="M675" s="32"/>
      <c r="N675" s="48"/>
      <c r="O675" s="32"/>
      <c r="P675" s="50"/>
      <c r="Q675" s="62"/>
      <c r="R675" s="48"/>
      <c r="S675" s="32"/>
      <c r="T675" s="48"/>
      <c r="U675" s="32"/>
      <c r="V675" s="30"/>
      <c r="W675" s="32"/>
      <c r="X675" s="48"/>
      <c r="Y675" s="32"/>
      <c r="Z675" s="48"/>
      <c r="AA675" s="32"/>
      <c r="AB675" s="48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</row>
    <row r="676" spans="1:54" ht="12.75">
      <c r="A676" s="32" t="s">
        <v>1072</v>
      </c>
      <c r="B676" s="47" t="s">
        <v>1119</v>
      </c>
      <c r="C676" s="112" t="s">
        <v>1120</v>
      </c>
      <c r="D676" s="113" t="s">
        <v>63</v>
      </c>
      <c r="E676" s="47">
        <v>68</v>
      </c>
      <c r="F676" s="48">
        <v>49830</v>
      </c>
      <c r="G676" s="49">
        <v>25</v>
      </c>
      <c r="H676" s="48">
        <v>43169</v>
      </c>
      <c r="I676" s="49">
        <v>39</v>
      </c>
      <c r="J676" s="48">
        <v>37128</v>
      </c>
      <c r="K676" s="49">
        <v>55</v>
      </c>
      <c r="L676" s="48">
        <v>27716</v>
      </c>
      <c r="M676" s="32"/>
      <c r="N676" s="48"/>
      <c r="O676" s="32"/>
      <c r="P676" s="50"/>
      <c r="Q676" s="62"/>
      <c r="R676" s="48"/>
      <c r="S676" s="32"/>
      <c r="T676" s="48"/>
      <c r="U676" s="32"/>
      <c r="V676" s="30"/>
      <c r="W676" s="32"/>
      <c r="X676" s="48"/>
      <c r="Y676" s="32"/>
      <c r="Z676" s="48"/>
      <c r="AA676" s="32"/>
      <c r="AB676" s="48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</row>
    <row r="677" spans="1:54" ht="12.75">
      <c r="A677" s="32" t="s">
        <v>1072</v>
      </c>
      <c r="B677" s="47" t="s">
        <v>1121</v>
      </c>
      <c r="C677" s="112" t="s">
        <v>1122</v>
      </c>
      <c r="D677" s="113" t="s">
        <v>63</v>
      </c>
      <c r="E677" s="47">
        <v>49</v>
      </c>
      <c r="F677" s="48">
        <v>48979</v>
      </c>
      <c r="G677" s="49">
        <v>45</v>
      </c>
      <c r="H677" s="48">
        <v>43388</v>
      </c>
      <c r="I677" s="49">
        <v>55</v>
      </c>
      <c r="J677" s="48">
        <v>37510</v>
      </c>
      <c r="K677" s="49">
        <v>29</v>
      </c>
      <c r="L677" s="48">
        <v>28019</v>
      </c>
      <c r="M677" s="32"/>
      <c r="N677" s="48"/>
      <c r="O677" s="32"/>
      <c r="P677" s="50"/>
      <c r="Q677" s="62"/>
      <c r="R677" s="48"/>
      <c r="S677" s="32"/>
      <c r="T677" s="48"/>
      <c r="U677" s="32"/>
      <c r="V677" s="30"/>
      <c r="W677" s="32"/>
      <c r="X677" s="48"/>
      <c r="Y677" s="32"/>
      <c r="Z677" s="48"/>
      <c r="AA677" s="32"/>
      <c r="AB677" s="48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</row>
    <row r="678" spans="1:54" ht="12.75">
      <c r="A678" s="32" t="s">
        <v>1072</v>
      </c>
      <c r="B678" s="47" t="s">
        <v>1123</v>
      </c>
      <c r="C678" s="112" t="s">
        <v>1124</v>
      </c>
      <c r="D678" s="113" t="s">
        <v>63</v>
      </c>
      <c r="E678" s="49">
        <v>43</v>
      </c>
      <c r="F678" s="48">
        <v>46165</v>
      </c>
      <c r="G678" s="49">
        <v>53</v>
      </c>
      <c r="H678" s="48">
        <v>40258</v>
      </c>
      <c r="I678" s="49">
        <v>50</v>
      </c>
      <c r="J678" s="48">
        <v>33801</v>
      </c>
      <c r="K678" s="49">
        <v>70</v>
      </c>
      <c r="L678" s="48">
        <v>27887</v>
      </c>
      <c r="M678" s="49">
        <v>5</v>
      </c>
      <c r="N678" s="48">
        <v>19005</v>
      </c>
      <c r="O678" s="32"/>
      <c r="P678" s="50"/>
      <c r="Q678" s="62"/>
      <c r="R678" s="48"/>
      <c r="S678" s="32"/>
      <c r="T678" s="48"/>
      <c r="U678" s="32"/>
      <c r="V678" s="30"/>
      <c r="W678" s="32"/>
      <c r="X678" s="48"/>
      <c r="Y678" s="32"/>
      <c r="Z678" s="48"/>
      <c r="AA678" s="32"/>
      <c r="AB678" s="48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</row>
    <row r="679" spans="1:54" ht="12.75">
      <c r="A679" s="32" t="s">
        <v>1072</v>
      </c>
      <c r="B679" s="47" t="s">
        <v>1125</v>
      </c>
      <c r="C679" s="112" t="s">
        <v>1126</v>
      </c>
      <c r="D679" s="113" t="s">
        <v>63</v>
      </c>
      <c r="E679" s="49">
        <v>18</v>
      </c>
      <c r="F679" s="48">
        <v>49051</v>
      </c>
      <c r="G679" s="49">
        <v>31</v>
      </c>
      <c r="H679" s="48">
        <v>44285</v>
      </c>
      <c r="I679" s="49">
        <v>60</v>
      </c>
      <c r="J679" s="48">
        <v>37374</v>
      </c>
      <c r="K679" s="49">
        <v>4</v>
      </c>
      <c r="L679" s="48">
        <v>29794</v>
      </c>
      <c r="M679" s="32"/>
      <c r="N679" s="48"/>
      <c r="O679" s="32"/>
      <c r="P679" s="50"/>
      <c r="Q679" s="62"/>
      <c r="R679" s="48"/>
      <c r="S679" s="32"/>
      <c r="T679" s="48"/>
      <c r="U679" s="32"/>
      <c r="V679" s="30"/>
      <c r="W679" s="32"/>
      <c r="X679" s="48"/>
      <c r="Y679" s="32"/>
      <c r="Z679" s="48"/>
      <c r="AA679" s="32"/>
      <c r="AB679" s="48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</row>
    <row r="680" spans="1:54" ht="12.75">
      <c r="A680" s="32" t="s">
        <v>1072</v>
      </c>
      <c r="B680" s="47" t="s">
        <v>1127</v>
      </c>
      <c r="C680" s="112" t="s">
        <v>1128</v>
      </c>
      <c r="D680" s="113" t="s">
        <v>63</v>
      </c>
      <c r="E680" s="49">
        <v>16</v>
      </c>
      <c r="F680" s="48">
        <v>47377</v>
      </c>
      <c r="G680" s="49">
        <v>18</v>
      </c>
      <c r="H680" s="48">
        <v>41015</v>
      </c>
      <c r="I680" s="49">
        <v>21</v>
      </c>
      <c r="J680" s="48">
        <v>34481</v>
      </c>
      <c r="K680" s="49">
        <v>1</v>
      </c>
      <c r="L680" s="48">
        <v>29200</v>
      </c>
      <c r="M680" s="49">
        <v>18</v>
      </c>
      <c r="N680" s="48">
        <v>35132</v>
      </c>
      <c r="O680" s="32"/>
      <c r="P680" s="48"/>
      <c r="Q680" s="62"/>
      <c r="R680" s="48"/>
      <c r="S680" s="32"/>
      <c r="T680" s="48"/>
      <c r="U680" s="32"/>
      <c r="V680" s="30"/>
      <c r="W680" s="32"/>
      <c r="X680" s="48"/>
      <c r="Y680" s="32"/>
      <c r="Z680" s="48"/>
      <c r="AA680" s="32"/>
      <c r="AB680" s="48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</row>
    <row r="681" spans="1:54" ht="12.75">
      <c r="A681" s="32" t="s">
        <v>1072</v>
      </c>
      <c r="B681" s="47" t="s">
        <v>1129</v>
      </c>
      <c r="C681" s="112" t="s">
        <v>1130</v>
      </c>
      <c r="D681" s="113" t="s">
        <v>63</v>
      </c>
      <c r="E681" s="49">
        <v>60</v>
      </c>
      <c r="F681" s="48">
        <v>58485</v>
      </c>
      <c r="G681" s="49">
        <v>91</v>
      </c>
      <c r="H681" s="48">
        <v>46471</v>
      </c>
      <c r="I681" s="49">
        <v>131</v>
      </c>
      <c r="J681" s="48">
        <v>38063</v>
      </c>
      <c r="K681" s="32"/>
      <c r="L681" s="48"/>
      <c r="M681" s="49">
        <v>89</v>
      </c>
      <c r="N681" s="48">
        <v>30795</v>
      </c>
      <c r="O681" s="32"/>
      <c r="P681" s="50"/>
      <c r="Q681" s="62"/>
      <c r="R681" s="48"/>
      <c r="S681" s="32"/>
      <c r="T681" s="48"/>
      <c r="U681" s="32"/>
      <c r="V681" s="30"/>
      <c r="W681" s="32"/>
      <c r="X681" s="48"/>
      <c r="Y681" s="32"/>
      <c r="Z681" s="48"/>
      <c r="AA681" s="32"/>
      <c r="AB681" s="48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</row>
    <row r="682" spans="1:54" ht="12.75">
      <c r="A682" s="32"/>
      <c r="B682" s="47"/>
      <c r="C682" s="47"/>
      <c r="D682" s="48"/>
      <c r="E682" s="32">
        <f>SUM(E676:E681)</f>
        <v>254</v>
      </c>
      <c r="F682" s="34">
        <f>((E676*F676)+(E677*F677)+(E678*F678)+(E679*F679)+(E680*F680)+(E681*F681))/E682</f>
        <v>50880.14173228347</v>
      </c>
      <c r="G682" s="32">
        <f>SUM(G676:G681)</f>
        <v>263</v>
      </c>
      <c r="H682" s="34">
        <f>((G676*H676)+(G677*H677)+(G678*H678)+(G679*H679)+(G680*H680)+(G681*H681))/G682</f>
        <v>43746.48288973384</v>
      </c>
      <c r="I682" s="32">
        <f>SUM(I676:I681)</f>
        <v>356</v>
      </c>
      <c r="J682" s="34">
        <f>((I676*J676)+(I677*J677)+(I678*J678)+(I679*J679)+(I680*J680)+(I681*J681))/I682</f>
        <v>36949.11797752809</v>
      </c>
      <c r="K682" s="32">
        <f>SUM(K676:K681)</f>
        <v>159</v>
      </c>
      <c r="L682" s="34">
        <f>((K676*L676)+(K677*L677)+(K678*L678)+(K679*L679)+(K680*L680)+(K681*L681))/K682</f>
        <v>27908.1572327044</v>
      </c>
      <c r="M682" s="32">
        <f>SUM(M676:M681)</f>
        <v>112</v>
      </c>
      <c r="N682" s="34">
        <f>((M676*N676)+(M677*N677)+(M678*N678)+(M679*N679)+(M680*N680)+(M681*N681))/M682</f>
        <v>30965.678571428572</v>
      </c>
      <c r="O682" s="32">
        <f>SUM(O676:O681)</f>
        <v>0</v>
      </c>
      <c r="P682" s="34">
        <v>0</v>
      </c>
      <c r="Q682" s="32"/>
      <c r="R682" s="34"/>
      <c r="S682" s="32"/>
      <c r="T682" s="34"/>
      <c r="U682" s="32"/>
      <c r="V682" s="34"/>
      <c r="W682" s="32"/>
      <c r="X682" s="34"/>
      <c r="Y682" s="32"/>
      <c r="Z682" s="34"/>
      <c r="AA682" s="32"/>
      <c r="AB682" s="34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</row>
    <row r="683" spans="1:54" ht="12.75">
      <c r="A683" s="32"/>
      <c r="B683" s="47"/>
      <c r="C683" s="47"/>
      <c r="D683" s="48"/>
      <c r="E683" s="49"/>
      <c r="F683" s="48"/>
      <c r="G683" s="49"/>
      <c r="H683" s="48"/>
      <c r="I683" s="49"/>
      <c r="J683" s="48"/>
      <c r="K683" s="32"/>
      <c r="L683" s="48"/>
      <c r="M683" s="49"/>
      <c r="N683" s="48"/>
      <c r="O683" s="32"/>
      <c r="P683" s="50"/>
      <c r="Q683" s="62"/>
      <c r="R683" s="48"/>
      <c r="S683" s="32"/>
      <c r="T683" s="48"/>
      <c r="U683" s="32"/>
      <c r="V683" s="30"/>
      <c r="W683" s="32"/>
      <c r="X683" s="48"/>
      <c r="Y683" s="32"/>
      <c r="Z683" s="48"/>
      <c r="AA683" s="32"/>
      <c r="AB683" s="48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</row>
    <row r="684" spans="1:54" ht="12.75">
      <c r="A684" s="32" t="s">
        <v>1072</v>
      </c>
      <c r="B684" s="47" t="s">
        <v>1131</v>
      </c>
      <c r="C684" s="112" t="s">
        <v>1132</v>
      </c>
      <c r="D684" s="113" t="s">
        <v>72</v>
      </c>
      <c r="E684" s="49">
        <v>20</v>
      </c>
      <c r="F684" s="48">
        <v>52392</v>
      </c>
      <c r="G684" s="49">
        <v>4</v>
      </c>
      <c r="H684" s="48">
        <v>41296</v>
      </c>
      <c r="I684" s="49">
        <v>5</v>
      </c>
      <c r="J684" s="48">
        <v>39979</v>
      </c>
      <c r="K684" s="32"/>
      <c r="L684" s="48"/>
      <c r="M684" s="32"/>
      <c r="N684" s="48"/>
      <c r="O684" s="32"/>
      <c r="P684" s="50"/>
      <c r="Q684" s="62"/>
      <c r="R684" s="48"/>
      <c r="S684" s="32"/>
      <c r="T684" s="48"/>
      <c r="U684" s="32"/>
      <c r="V684" s="30"/>
      <c r="W684" s="32"/>
      <c r="X684" s="48"/>
      <c r="Y684" s="32"/>
      <c r="Z684" s="48"/>
      <c r="AA684" s="32"/>
      <c r="AB684" s="48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</row>
    <row r="685" spans="1:54" ht="12.75">
      <c r="A685" s="32" t="s">
        <v>1072</v>
      </c>
      <c r="B685" s="47" t="s">
        <v>1133</v>
      </c>
      <c r="C685" s="32"/>
      <c r="D685" s="113" t="s">
        <v>72</v>
      </c>
      <c r="E685" s="49"/>
      <c r="F685" s="48"/>
      <c r="G685" s="32"/>
      <c r="H685" s="48"/>
      <c r="I685" s="32"/>
      <c r="J685" s="48"/>
      <c r="K685" s="32"/>
      <c r="L685" s="48"/>
      <c r="M685" s="32"/>
      <c r="N685" s="48"/>
      <c r="O685" s="32"/>
      <c r="P685" s="50"/>
      <c r="Q685" s="62"/>
      <c r="R685" s="48"/>
      <c r="S685" s="32"/>
      <c r="T685" s="48"/>
      <c r="U685" s="32"/>
      <c r="V685" s="30"/>
      <c r="W685" s="32"/>
      <c r="X685" s="48"/>
      <c r="Y685" s="32"/>
      <c r="Z685" s="48"/>
      <c r="AA685" s="32"/>
      <c r="AB685" s="48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</row>
    <row r="686" spans="1:54" ht="12.75">
      <c r="A686" s="32" t="s">
        <v>1072</v>
      </c>
      <c r="B686" s="47" t="s">
        <v>1135</v>
      </c>
      <c r="C686" s="112" t="s">
        <v>1136</v>
      </c>
      <c r="D686" s="113" t="s">
        <v>72</v>
      </c>
      <c r="E686" s="49">
        <v>8</v>
      </c>
      <c r="F686" s="48">
        <v>52937</v>
      </c>
      <c r="G686" s="49">
        <v>10</v>
      </c>
      <c r="H686" s="48">
        <v>45785</v>
      </c>
      <c r="I686" s="49">
        <v>17</v>
      </c>
      <c r="J686" s="48">
        <v>37008</v>
      </c>
      <c r="K686" s="32"/>
      <c r="L686" s="48"/>
      <c r="M686" s="32"/>
      <c r="N686" s="48"/>
      <c r="O686" s="32"/>
      <c r="P686" s="50"/>
      <c r="Q686" s="62"/>
      <c r="R686" s="48"/>
      <c r="S686" s="32"/>
      <c r="T686" s="48"/>
      <c r="U686" s="32"/>
      <c r="V686" s="30"/>
      <c r="W686" s="32"/>
      <c r="X686" s="48"/>
      <c r="Y686" s="32"/>
      <c r="Z686" s="48"/>
      <c r="AA686" s="32"/>
      <c r="AB686" s="48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</row>
    <row r="687" spans="1:54" ht="12.75">
      <c r="A687" s="32" t="s">
        <v>1072</v>
      </c>
      <c r="B687" s="47" t="s">
        <v>1137</v>
      </c>
      <c r="C687" s="112" t="s">
        <v>1138</v>
      </c>
      <c r="D687" s="113" t="s">
        <v>72</v>
      </c>
      <c r="E687" s="49">
        <v>19</v>
      </c>
      <c r="F687" s="48">
        <v>46953</v>
      </c>
      <c r="G687" s="49">
        <v>56</v>
      </c>
      <c r="H687" s="48">
        <v>41954</v>
      </c>
      <c r="I687" s="49">
        <v>86</v>
      </c>
      <c r="J687" s="48">
        <v>36973</v>
      </c>
      <c r="K687" s="49">
        <v>22</v>
      </c>
      <c r="L687" s="48">
        <v>31467</v>
      </c>
      <c r="M687" s="49">
        <v>16</v>
      </c>
      <c r="N687" s="48">
        <v>33695</v>
      </c>
      <c r="O687" s="32"/>
      <c r="P687" s="50"/>
      <c r="Q687" s="62"/>
      <c r="R687" s="48"/>
      <c r="S687" s="32"/>
      <c r="T687" s="48"/>
      <c r="U687" s="32"/>
      <c r="V687" s="30"/>
      <c r="W687" s="32"/>
      <c r="X687" s="48"/>
      <c r="Y687" s="32"/>
      <c r="Z687" s="48"/>
      <c r="AA687" s="32"/>
      <c r="AB687" s="48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</row>
    <row r="688" spans="1:54" ht="12.75">
      <c r="A688" s="32"/>
      <c r="B688" s="47"/>
      <c r="C688" s="47"/>
      <c r="D688" s="48"/>
      <c r="E688" s="55">
        <f>SUM(E684:E687)</f>
        <v>47</v>
      </c>
      <c r="F688" s="53">
        <f>((E684*F684)+(E685*F685)+(E686*F686)+(E687*F687))/E688</f>
        <v>50286.02127659575</v>
      </c>
      <c r="G688" s="55">
        <f>SUM(G684:G687)</f>
        <v>70</v>
      </c>
      <c r="H688" s="53">
        <f>((G684*H684)+(G685*H685)+(G686*H686)+(G687*H687))/G688</f>
        <v>42463.68571428571</v>
      </c>
      <c r="I688" s="55">
        <f>SUM(I684:I687)</f>
        <v>108</v>
      </c>
      <c r="J688" s="53">
        <f>((I684*J684)+(I685*J685)+(I686*J686)+(I687*J687))/I688</f>
        <v>37117.67592592593</v>
      </c>
      <c r="K688" s="55">
        <f>SUM(K684:K687)</f>
        <v>22</v>
      </c>
      <c r="L688" s="53">
        <f>((K684*L684)+(K685*L685)+(K686*L686)+(K687*L687))/K688</f>
        <v>31467</v>
      </c>
      <c r="M688" s="55">
        <f>SUM(M684:M687)</f>
        <v>16</v>
      </c>
      <c r="N688" s="53">
        <f>((M684*N684)+(M685*N685)+(M686*N686)+(M687*N687))/M688</f>
        <v>33695</v>
      </c>
      <c r="O688" s="55">
        <f>SUM(O684:O687)</f>
        <v>0</v>
      </c>
      <c r="P688" s="53">
        <v>0</v>
      </c>
      <c r="Q688" s="55"/>
      <c r="R688" s="53"/>
      <c r="S688" s="55"/>
      <c r="T688" s="53"/>
      <c r="U688" s="55"/>
      <c r="V688" s="53"/>
      <c r="W688" s="55"/>
      <c r="X688" s="53"/>
      <c r="Y688" s="55"/>
      <c r="Z688" s="53"/>
      <c r="AA688" s="55"/>
      <c r="AB688" s="34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</row>
    <row r="689" spans="1:54" ht="12.75">
      <c r="A689" s="32"/>
      <c r="B689" s="47"/>
      <c r="C689" s="47"/>
      <c r="D689" s="48"/>
      <c r="E689" s="49"/>
      <c r="F689" s="48"/>
      <c r="G689" s="49"/>
      <c r="H689" s="48"/>
      <c r="I689" s="49"/>
      <c r="J689" s="48"/>
      <c r="K689" s="49"/>
      <c r="L689" s="48"/>
      <c r="M689" s="49"/>
      <c r="N689" s="48"/>
      <c r="O689" s="32"/>
      <c r="P689" s="50"/>
      <c r="Q689" s="62"/>
      <c r="R689" s="48"/>
      <c r="S689" s="32"/>
      <c r="T689" s="48"/>
      <c r="U689" s="32"/>
      <c r="V689" s="30"/>
      <c r="W689" s="32"/>
      <c r="X689" s="48"/>
      <c r="Y689" s="32"/>
      <c r="Z689" s="48"/>
      <c r="AA689" s="32"/>
      <c r="AB689" s="48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</row>
    <row r="690" spans="1:54" ht="12.75">
      <c r="A690" s="32" t="s">
        <v>1072</v>
      </c>
      <c r="B690" s="47" t="s">
        <v>1139</v>
      </c>
      <c r="C690" s="112" t="s">
        <v>1140</v>
      </c>
      <c r="D690" s="113" t="s">
        <v>81</v>
      </c>
      <c r="E690" s="49"/>
      <c r="F690" s="48"/>
      <c r="G690" s="32"/>
      <c r="H690" s="48"/>
      <c r="I690" s="32"/>
      <c r="J690" s="48"/>
      <c r="K690" s="32"/>
      <c r="L690" s="48"/>
      <c r="M690" s="32"/>
      <c r="N690" s="48"/>
      <c r="O690" s="32"/>
      <c r="P690" s="50"/>
      <c r="Q690" s="62"/>
      <c r="R690" s="48"/>
      <c r="S690" s="32"/>
      <c r="T690" s="48"/>
      <c r="U690" s="32"/>
      <c r="V690" s="30"/>
      <c r="W690" s="32"/>
      <c r="X690" s="48"/>
      <c r="Y690" s="32"/>
      <c r="Z690" s="48"/>
      <c r="AA690" s="32"/>
      <c r="AB690" s="48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</row>
    <row r="691" spans="1:54" ht="12.75">
      <c r="A691" s="32" t="s">
        <v>1072</v>
      </c>
      <c r="B691" s="47" t="s">
        <v>1141</v>
      </c>
      <c r="C691" s="112" t="s">
        <v>1142</v>
      </c>
      <c r="D691" s="113" t="s">
        <v>81</v>
      </c>
      <c r="E691" s="49">
        <v>19</v>
      </c>
      <c r="F691" s="48">
        <v>51728</v>
      </c>
      <c r="G691" s="49">
        <v>54</v>
      </c>
      <c r="H691" s="48">
        <v>42337</v>
      </c>
      <c r="I691" s="49">
        <v>57</v>
      </c>
      <c r="J691" s="48">
        <v>35737</v>
      </c>
      <c r="K691" s="49">
        <v>4</v>
      </c>
      <c r="L691" s="48">
        <v>30725</v>
      </c>
      <c r="M691" s="49">
        <v>32</v>
      </c>
      <c r="N691" s="48">
        <v>28332</v>
      </c>
      <c r="O691" s="32"/>
      <c r="P691" s="50"/>
      <c r="Q691" s="62"/>
      <c r="R691" s="48"/>
      <c r="S691" s="32"/>
      <c r="T691" s="48"/>
      <c r="U691" s="32"/>
      <c r="V691" s="30"/>
      <c r="W691" s="32"/>
      <c r="X691" s="48"/>
      <c r="Y691" s="32"/>
      <c r="Z691" s="48"/>
      <c r="AA691" s="32"/>
      <c r="AB691" s="48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</row>
    <row r="692" spans="1:54" ht="12.75">
      <c r="A692" s="32"/>
      <c r="B692" s="47"/>
      <c r="C692" s="47"/>
      <c r="D692" s="48"/>
      <c r="E692" s="32">
        <f>SUM(E690:E691)</f>
        <v>19</v>
      </c>
      <c r="F692" s="53">
        <f>((E690*F690)+(E691*F691))/E692</f>
        <v>51728</v>
      </c>
      <c r="G692" s="32">
        <f>SUM(G690:G691)</f>
        <v>54</v>
      </c>
      <c r="H692" s="53">
        <f>((G690*H690)+(G691*H691))/G692</f>
        <v>42337</v>
      </c>
      <c r="I692" s="32">
        <f>SUM(I690:I691)</f>
        <v>57</v>
      </c>
      <c r="J692" s="53">
        <f>((I690*J690)+(I691*J691))/I692</f>
        <v>35737</v>
      </c>
      <c r="K692" s="32">
        <f>SUM(K690:K691)</f>
        <v>4</v>
      </c>
      <c r="L692" s="53">
        <f>((K690*L690)+(K691*L691))/K692</f>
        <v>30725</v>
      </c>
      <c r="M692" s="32">
        <f>SUM(M690:M691)</f>
        <v>32</v>
      </c>
      <c r="N692" s="53">
        <f>((M690*N690)+(M691*N691))/M692</f>
        <v>28332</v>
      </c>
      <c r="O692" s="32">
        <f>SUM(O690:O691)</f>
        <v>0</v>
      </c>
      <c r="P692" s="53">
        <v>0</v>
      </c>
      <c r="Q692" s="32"/>
      <c r="R692" s="53"/>
      <c r="S692" s="32"/>
      <c r="T692" s="53"/>
      <c r="U692" s="32"/>
      <c r="V692" s="53"/>
      <c r="W692" s="32"/>
      <c r="X692" s="53"/>
      <c r="Y692" s="32"/>
      <c r="Z692" s="53"/>
      <c r="AA692" s="32"/>
      <c r="AB692" s="53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</row>
    <row r="693" spans="1:54" ht="12.75">
      <c r="A693" s="32"/>
      <c r="B693" s="47"/>
      <c r="C693" s="47"/>
      <c r="D693" s="48"/>
      <c r="E693" s="32"/>
      <c r="F693" s="53"/>
      <c r="G693" s="32"/>
      <c r="H693" s="53"/>
      <c r="I693" s="32"/>
      <c r="J693" s="53"/>
      <c r="K693" s="32"/>
      <c r="L693" s="53"/>
      <c r="M693" s="32"/>
      <c r="N693" s="53"/>
      <c r="O693" s="32"/>
      <c r="P693" s="53"/>
      <c r="Q693" s="32"/>
      <c r="R693" s="53"/>
      <c r="S693" s="32"/>
      <c r="T693" s="53"/>
      <c r="U693" s="32"/>
      <c r="V693" s="53"/>
      <c r="W693" s="32"/>
      <c r="X693" s="53"/>
      <c r="Y693" s="32"/>
      <c r="Z693" s="53"/>
      <c r="AA693" s="32"/>
      <c r="AB693" s="53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</row>
    <row r="694" spans="1:54" ht="12.75">
      <c r="A694" t="s">
        <v>1072</v>
      </c>
      <c r="B694" s="16" t="s">
        <v>1143</v>
      </c>
      <c r="C694" s="16"/>
      <c r="D694" s="106" t="s">
        <v>84</v>
      </c>
      <c r="E694" s="17"/>
      <c r="F694" s="18"/>
      <c r="G694" s="17"/>
      <c r="H694" s="18"/>
      <c r="I694" s="17"/>
      <c r="J694" s="18"/>
      <c r="K694" s="17"/>
      <c r="L694" s="18"/>
      <c r="M694" s="17"/>
      <c r="N694" s="18"/>
      <c r="O694" s="16">
        <v>439</v>
      </c>
      <c r="P694" s="19">
        <v>38822</v>
      </c>
      <c r="Q694" s="62"/>
      <c r="R694" s="48"/>
      <c r="S694" s="32"/>
      <c r="T694" s="48"/>
      <c r="U694" s="32"/>
      <c r="V694" s="30"/>
      <c r="W694" s="32"/>
      <c r="X694" s="48"/>
      <c r="Y694" s="32"/>
      <c r="Z694" s="48"/>
      <c r="AA694" s="32"/>
      <c r="AB694" s="48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</row>
    <row r="695" spans="1:54" ht="12.75">
      <c r="A695" t="s">
        <v>1072</v>
      </c>
      <c r="B695" s="16" t="s">
        <v>1144</v>
      </c>
      <c r="C695" s="105" t="s">
        <v>1145</v>
      </c>
      <c r="D695" s="106" t="s">
        <v>84</v>
      </c>
      <c r="F695" s="18"/>
      <c r="H695" s="18"/>
      <c r="J695" s="18"/>
      <c r="L695" s="18"/>
      <c r="N695" s="18"/>
      <c r="O695" s="16">
        <v>91</v>
      </c>
      <c r="P695" s="19">
        <v>39218</v>
      </c>
      <c r="Q695" s="62"/>
      <c r="R695" s="48"/>
      <c r="S695" s="32"/>
      <c r="T695" s="48"/>
      <c r="U695" s="32"/>
      <c r="V695" s="30"/>
      <c r="W695" s="32"/>
      <c r="X695" s="48"/>
      <c r="Y695" s="32"/>
      <c r="Z695" s="48"/>
      <c r="AA695" s="32"/>
      <c r="AB695" s="48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</row>
    <row r="696" spans="1:54" ht="12.75">
      <c r="A696" t="s">
        <v>1072</v>
      </c>
      <c r="B696" s="16" t="s">
        <v>1146</v>
      </c>
      <c r="C696" s="105" t="s">
        <v>1147</v>
      </c>
      <c r="D696" s="106" t="s">
        <v>84</v>
      </c>
      <c r="F696" s="18"/>
      <c r="H696" s="18"/>
      <c r="J696" s="18"/>
      <c r="L696" s="18"/>
      <c r="N696" s="18"/>
      <c r="O696" s="16">
        <v>115</v>
      </c>
      <c r="P696" s="19">
        <v>37096</v>
      </c>
      <c r="Q696" s="62"/>
      <c r="R696" s="48"/>
      <c r="S696" s="32"/>
      <c r="T696" s="48"/>
      <c r="U696" s="32"/>
      <c r="V696" s="30"/>
      <c r="W696" s="32"/>
      <c r="X696" s="48"/>
      <c r="Y696" s="32"/>
      <c r="Z696" s="48"/>
      <c r="AA696" s="32"/>
      <c r="AB696" s="48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</row>
    <row r="697" spans="1:54" ht="12.75">
      <c r="A697" t="s">
        <v>1072</v>
      </c>
      <c r="B697" s="16" t="s">
        <v>1148</v>
      </c>
      <c r="C697" s="105" t="s">
        <v>1149</v>
      </c>
      <c r="D697" s="106" t="s">
        <v>84</v>
      </c>
      <c r="F697" s="18"/>
      <c r="H697" s="18"/>
      <c r="J697" s="18"/>
      <c r="L697" s="18"/>
      <c r="N697" s="18"/>
      <c r="O697" s="16">
        <v>88</v>
      </c>
      <c r="P697" s="18">
        <v>38777</v>
      </c>
      <c r="Q697" s="62"/>
      <c r="R697" s="48"/>
      <c r="S697" s="32"/>
      <c r="T697" s="48"/>
      <c r="U697" s="32"/>
      <c r="V697" s="30"/>
      <c r="W697" s="32"/>
      <c r="X697" s="48"/>
      <c r="Y697" s="32"/>
      <c r="Z697" s="48"/>
      <c r="AA697" s="32"/>
      <c r="AB697" s="48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</row>
    <row r="698" spans="1:54" ht="12.75">
      <c r="A698" t="s">
        <v>1072</v>
      </c>
      <c r="B698" s="16" t="s">
        <v>1150</v>
      </c>
      <c r="C698" s="105" t="s">
        <v>1151</v>
      </c>
      <c r="D698" s="106" t="s">
        <v>84</v>
      </c>
      <c r="F698" s="18"/>
      <c r="H698" s="18"/>
      <c r="J698" s="18"/>
      <c r="L698" s="18"/>
      <c r="N698" s="18"/>
      <c r="O698" s="16">
        <v>294</v>
      </c>
      <c r="P698" s="18">
        <v>39068</v>
      </c>
      <c r="Q698" s="62"/>
      <c r="R698" s="48"/>
      <c r="S698" s="32"/>
      <c r="T698" s="48"/>
      <c r="U698" s="32"/>
      <c r="V698" s="30"/>
      <c r="W698" s="32"/>
      <c r="X698" s="48"/>
      <c r="Y698" s="32"/>
      <c r="Z698" s="48"/>
      <c r="AA698" s="32"/>
      <c r="AB698" s="48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</row>
    <row r="699" spans="1:54" ht="12.75">
      <c r="A699" t="s">
        <v>1072</v>
      </c>
      <c r="B699" s="16" t="s">
        <v>1152</v>
      </c>
      <c r="C699" s="105" t="s">
        <v>1153</v>
      </c>
      <c r="D699" s="106" t="s">
        <v>84</v>
      </c>
      <c r="F699" s="18"/>
      <c r="H699" s="18"/>
      <c r="J699" s="18"/>
      <c r="L699" s="18"/>
      <c r="N699" s="18"/>
      <c r="O699" s="16">
        <v>87</v>
      </c>
      <c r="P699" s="18">
        <v>30665</v>
      </c>
      <c r="Q699" s="62"/>
      <c r="R699" s="48"/>
      <c r="S699" s="32"/>
      <c r="T699" s="48"/>
      <c r="U699" s="32"/>
      <c r="V699" s="30"/>
      <c r="W699" s="32"/>
      <c r="X699" s="48"/>
      <c r="Y699" s="32"/>
      <c r="Z699" s="48"/>
      <c r="AA699" s="32"/>
      <c r="AB699" s="48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</row>
    <row r="700" spans="1:54" ht="12.75">
      <c r="A700" t="s">
        <v>1072</v>
      </c>
      <c r="B700" s="16" t="s">
        <v>1154</v>
      </c>
      <c r="C700" s="105" t="s">
        <v>1155</v>
      </c>
      <c r="D700" s="106" t="s">
        <v>84</v>
      </c>
      <c r="F700" s="18"/>
      <c r="H700" s="18"/>
      <c r="J700" s="18"/>
      <c r="L700" s="18"/>
      <c r="N700" s="18"/>
      <c r="O700" s="16">
        <v>119</v>
      </c>
      <c r="P700" s="18">
        <v>32856</v>
      </c>
      <c r="Q700" s="62"/>
      <c r="R700" s="48"/>
      <c r="S700" s="32"/>
      <c r="T700" s="48"/>
      <c r="U700" s="32"/>
      <c r="V700" s="30"/>
      <c r="W700" s="32"/>
      <c r="X700" s="48"/>
      <c r="Y700" s="32"/>
      <c r="Z700" s="48"/>
      <c r="AA700" s="32"/>
      <c r="AB700" s="48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</row>
    <row r="701" spans="1:54" ht="12.75">
      <c r="A701" t="s">
        <v>1072</v>
      </c>
      <c r="B701" s="16" t="s">
        <v>1156</v>
      </c>
      <c r="C701" s="105" t="s">
        <v>1157</v>
      </c>
      <c r="D701" s="106" t="s">
        <v>84</v>
      </c>
      <c r="F701" s="18"/>
      <c r="H701" s="18"/>
      <c r="J701" s="18"/>
      <c r="L701" s="18"/>
      <c r="N701" s="18"/>
      <c r="O701" s="16">
        <v>62</v>
      </c>
      <c r="P701" s="18">
        <v>39251</v>
      </c>
      <c r="Q701" s="62"/>
      <c r="R701" s="48"/>
      <c r="S701" s="32"/>
      <c r="T701" s="48"/>
      <c r="U701" s="32"/>
      <c r="V701" s="30"/>
      <c r="W701" s="32"/>
      <c r="X701" s="48"/>
      <c r="Y701" s="32"/>
      <c r="Z701" s="48"/>
      <c r="AA701" s="32"/>
      <c r="AB701" s="48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</row>
    <row r="702" spans="1:54" ht="12.75">
      <c r="A702" t="s">
        <v>1072</v>
      </c>
      <c r="B702" s="16" t="s">
        <v>1158</v>
      </c>
      <c r="C702" s="16"/>
      <c r="D702" s="106" t="s">
        <v>84</v>
      </c>
      <c r="F702" s="18"/>
      <c r="H702" s="18"/>
      <c r="J702" s="18"/>
      <c r="L702" s="18"/>
      <c r="N702" s="18"/>
      <c r="O702" s="16">
        <v>593</v>
      </c>
      <c r="P702" s="18">
        <v>45549</v>
      </c>
      <c r="Q702" s="62"/>
      <c r="R702" s="48"/>
      <c r="S702" s="32"/>
      <c r="T702" s="48"/>
      <c r="U702" s="32"/>
      <c r="V702" s="30"/>
      <c r="W702" s="32"/>
      <c r="X702" s="48"/>
      <c r="Y702" s="32"/>
      <c r="Z702" s="48"/>
      <c r="AA702" s="32"/>
      <c r="AB702" s="48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</row>
    <row r="703" spans="1:54" ht="12.75">
      <c r="A703" t="s">
        <v>1072</v>
      </c>
      <c r="B703" s="16" t="s">
        <v>1159</v>
      </c>
      <c r="C703" s="105" t="s">
        <v>1160</v>
      </c>
      <c r="D703" s="106" t="s">
        <v>84</v>
      </c>
      <c r="F703" s="18"/>
      <c r="H703" s="18"/>
      <c r="J703" s="18"/>
      <c r="L703" s="18"/>
      <c r="N703" s="18"/>
      <c r="O703" s="16"/>
      <c r="P703" s="18"/>
      <c r="Q703" s="62"/>
      <c r="R703" s="48"/>
      <c r="S703" s="32"/>
      <c r="T703" s="48"/>
      <c r="U703" s="32"/>
      <c r="V703" s="30"/>
      <c r="W703" s="32"/>
      <c r="X703" s="48"/>
      <c r="Y703" s="32"/>
      <c r="Z703" s="48"/>
      <c r="AA703" s="32"/>
      <c r="AB703" s="48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</row>
    <row r="704" spans="1:54" ht="12.75">
      <c r="A704" t="s">
        <v>1072</v>
      </c>
      <c r="B704" s="16" t="s">
        <v>1161</v>
      </c>
      <c r="C704" s="105" t="s">
        <v>1162</v>
      </c>
      <c r="D704" s="106" t="s">
        <v>84</v>
      </c>
      <c r="F704" s="18"/>
      <c r="H704" s="18"/>
      <c r="J704" s="18"/>
      <c r="L704" s="18"/>
      <c r="N704" s="18"/>
      <c r="O704" s="16"/>
      <c r="P704" s="18"/>
      <c r="Q704" s="62"/>
      <c r="R704" s="48"/>
      <c r="S704" s="32"/>
      <c r="T704" s="48"/>
      <c r="U704" s="32"/>
      <c r="V704" s="30"/>
      <c r="W704" s="32"/>
      <c r="X704" s="48"/>
      <c r="Y704" s="32"/>
      <c r="Z704" s="48"/>
      <c r="AA704" s="32"/>
      <c r="AB704" s="48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</row>
    <row r="705" spans="1:54" ht="12.75">
      <c r="A705" t="s">
        <v>1072</v>
      </c>
      <c r="B705" s="16" t="s">
        <v>1163</v>
      </c>
      <c r="C705" s="105" t="s">
        <v>1164</v>
      </c>
      <c r="D705" s="106" t="s">
        <v>84</v>
      </c>
      <c r="F705" s="18"/>
      <c r="H705" s="18"/>
      <c r="J705" s="18"/>
      <c r="L705" s="18"/>
      <c r="N705" s="18"/>
      <c r="O705" s="16">
        <v>118</v>
      </c>
      <c r="P705" s="19">
        <v>33536</v>
      </c>
      <c r="Q705" s="62"/>
      <c r="R705" s="48"/>
      <c r="S705" s="32"/>
      <c r="T705" s="48"/>
      <c r="U705" s="32"/>
      <c r="V705" s="30"/>
      <c r="W705" s="32"/>
      <c r="X705" s="48"/>
      <c r="Y705" s="32"/>
      <c r="Z705" s="48"/>
      <c r="AA705" s="32"/>
      <c r="AB705" s="48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</row>
    <row r="706" spans="1:54" ht="12.75">
      <c r="A706" t="s">
        <v>1072</v>
      </c>
      <c r="B706" s="16" t="s">
        <v>1165</v>
      </c>
      <c r="C706" s="105" t="s">
        <v>1166</v>
      </c>
      <c r="D706" s="106" t="s">
        <v>84</v>
      </c>
      <c r="F706" s="18"/>
      <c r="H706" s="18"/>
      <c r="J706" s="18"/>
      <c r="L706" s="18"/>
      <c r="N706" s="18"/>
      <c r="O706" s="16">
        <v>58</v>
      </c>
      <c r="P706" s="19">
        <v>28696</v>
      </c>
      <c r="Q706" s="62"/>
      <c r="R706" s="48"/>
      <c r="S706" s="32"/>
      <c r="T706" s="48"/>
      <c r="U706" s="32"/>
      <c r="V706" s="30"/>
      <c r="W706" s="32"/>
      <c r="X706" s="48"/>
      <c r="Y706" s="32"/>
      <c r="Z706" s="48"/>
      <c r="AA706" s="32"/>
      <c r="AB706" s="48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</row>
    <row r="707" spans="1:54" ht="12.75">
      <c r="A707" t="s">
        <v>1072</v>
      </c>
      <c r="B707" s="16" t="s">
        <v>1167</v>
      </c>
      <c r="C707" s="105" t="s">
        <v>1168</v>
      </c>
      <c r="D707" s="106" t="s">
        <v>84</v>
      </c>
      <c r="F707" s="18"/>
      <c r="H707" s="18"/>
      <c r="J707" s="18"/>
      <c r="L707" s="18"/>
      <c r="N707" s="18"/>
      <c r="O707" s="16">
        <v>20</v>
      </c>
      <c r="P707" s="19">
        <v>32123</v>
      </c>
      <c r="Q707" s="62"/>
      <c r="R707" s="48"/>
      <c r="S707" s="32"/>
      <c r="T707" s="48"/>
      <c r="U707" s="32"/>
      <c r="V707" s="30"/>
      <c r="W707" s="32"/>
      <c r="X707" s="48"/>
      <c r="Y707" s="32"/>
      <c r="Z707" s="48"/>
      <c r="AA707" s="32"/>
      <c r="AB707" s="48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</row>
    <row r="708" spans="1:54" ht="12.75">
      <c r="A708" t="s">
        <v>1072</v>
      </c>
      <c r="B708" s="16" t="s">
        <v>1169</v>
      </c>
      <c r="C708" s="105" t="s">
        <v>1170</v>
      </c>
      <c r="D708" s="106" t="s">
        <v>84</v>
      </c>
      <c r="F708" s="18"/>
      <c r="H708" s="18"/>
      <c r="J708" s="18"/>
      <c r="L708" s="18"/>
      <c r="N708" s="18"/>
      <c r="O708" s="16">
        <v>90</v>
      </c>
      <c r="P708" s="19">
        <v>36362</v>
      </c>
      <c r="Q708" s="62"/>
      <c r="R708" s="48"/>
      <c r="S708" s="32"/>
      <c r="T708" s="48"/>
      <c r="U708" s="32"/>
      <c r="V708" s="30"/>
      <c r="W708" s="32"/>
      <c r="X708" s="48"/>
      <c r="Y708" s="32"/>
      <c r="Z708" s="48"/>
      <c r="AA708" s="32"/>
      <c r="AB708" s="48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</row>
    <row r="709" spans="2:54" ht="12.75">
      <c r="B709" s="16"/>
      <c r="C709" s="16"/>
      <c r="D709" s="18"/>
      <c r="F709" s="18"/>
      <c r="H709" s="18"/>
      <c r="J709" s="18"/>
      <c r="L709" s="18"/>
      <c r="N709" s="64"/>
      <c r="O709" s="32">
        <f>SUM(O694:O708)</f>
        <v>2174</v>
      </c>
      <c r="P709" s="53">
        <f>((O694*P694)+(O695*P695)+(O696*P696)+(O697*P697)+(O698*P698)+(O699*P699)+(O700*P700)+(O701*P701)+(O702*P702)+(O703*P703)+(O704*P704)+(O705*P705)+(O706*P706)+(O707*P707)+(O708*P708))/O709</f>
        <v>39252.34498620055</v>
      </c>
      <c r="Q709" s="62"/>
      <c r="R709" s="48"/>
      <c r="S709" s="32"/>
      <c r="T709" s="48"/>
      <c r="U709" s="32"/>
      <c r="V709" s="30"/>
      <c r="W709" s="32"/>
      <c r="X709" s="48"/>
      <c r="Y709" s="32"/>
      <c r="Z709" s="48"/>
      <c r="AA709" s="32"/>
      <c r="AB709" s="48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</row>
    <row r="710" spans="2:54" ht="12.75">
      <c r="B710" s="16"/>
      <c r="C710" s="16"/>
      <c r="D710" s="18"/>
      <c r="F710" s="18"/>
      <c r="H710" s="18"/>
      <c r="J710" s="18"/>
      <c r="L710" s="18"/>
      <c r="N710" s="18"/>
      <c r="P710" s="19"/>
      <c r="Q710" s="62"/>
      <c r="R710" s="48"/>
      <c r="S710" s="32"/>
      <c r="T710" s="48"/>
      <c r="U710" s="32"/>
      <c r="V710" s="30"/>
      <c r="W710" s="32"/>
      <c r="X710" s="48"/>
      <c r="Y710" s="32"/>
      <c r="Z710" s="48"/>
      <c r="AA710" s="32"/>
      <c r="AB710" s="48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</row>
    <row r="711" spans="1:54" ht="12.75">
      <c r="A711" t="s">
        <v>1072</v>
      </c>
      <c r="B711" s="16" t="s">
        <v>1171</v>
      </c>
      <c r="C711" s="105" t="s">
        <v>1172</v>
      </c>
      <c r="D711" s="106" t="s">
        <v>84</v>
      </c>
      <c r="F711" s="18"/>
      <c r="H711" s="18"/>
      <c r="J711" s="18"/>
      <c r="L711" s="18"/>
      <c r="N711" s="18"/>
      <c r="O711" s="16">
        <v>117</v>
      </c>
      <c r="P711" s="19">
        <v>35146</v>
      </c>
      <c r="Q711" s="62"/>
      <c r="R711" s="48"/>
      <c r="S711" s="32"/>
      <c r="T711" s="48"/>
      <c r="U711" s="32"/>
      <c r="V711" s="30"/>
      <c r="W711" s="32"/>
      <c r="X711" s="48"/>
      <c r="Y711" s="32"/>
      <c r="Z711" s="48"/>
      <c r="AA711" s="32"/>
      <c r="AB711" s="48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</row>
    <row r="712" spans="1:54" ht="12.75">
      <c r="A712" t="s">
        <v>1072</v>
      </c>
      <c r="B712" s="16" t="s">
        <v>1173</v>
      </c>
      <c r="C712" s="105" t="s">
        <v>1174</v>
      </c>
      <c r="D712" s="106" t="s">
        <v>84</v>
      </c>
      <c r="F712" s="18"/>
      <c r="H712" s="18"/>
      <c r="J712" s="18"/>
      <c r="L712" s="18"/>
      <c r="N712" s="18"/>
      <c r="O712" s="16">
        <v>270</v>
      </c>
      <c r="P712" s="18">
        <v>38990</v>
      </c>
      <c r="Q712" s="62"/>
      <c r="R712" s="48"/>
      <c r="S712" s="32"/>
      <c r="T712" s="48"/>
      <c r="U712" s="32"/>
      <c r="V712" s="30"/>
      <c r="W712" s="32"/>
      <c r="X712" s="48"/>
      <c r="Y712" s="32"/>
      <c r="Z712" s="48"/>
      <c r="AA712" s="32"/>
      <c r="AB712" s="48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</row>
    <row r="713" spans="1:54" ht="12.75">
      <c r="A713" t="s">
        <v>1072</v>
      </c>
      <c r="B713" s="16" t="s">
        <v>1175</v>
      </c>
      <c r="C713" s="105" t="s">
        <v>1176</v>
      </c>
      <c r="D713" s="106" t="s">
        <v>84</v>
      </c>
      <c r="F713" s="18"/>
      <c r="H713" s="18"/>
      <c r="J713" s="18"/>
      <c r="L713" s="18"/>
      <c r="N713" s="18"/>
      <c r="O713" s="16"/>
      <c r="P713" s="19"/>
      <c r="Q713" s="62"/>
      <c r="R713" s="48"/>
      <c r="S713" s="32"/>
      <c r="T713" s="48"/>
      <c r="U713" s="32"/>
      <c r="V713" s="30"/>
      <c r="W713" s="32"/>
      <c r="X713" s="48"/>
      <c r="Y713" s="32"/>
      <c r="Z713" s="48"/>
      <c r="AA713" s="32"/>
      <c r="AB713" s="48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</row>
    <row r="714" spans="1:54" ht="12.75">
      <c r="A714" t="s">
        <v>1072</v>
      </c>
      <c r="B714" s="16" t="s">
        <v>1177</v>
      </c>
      <c r="C714" s="105" t="s">
        <v>1178</v>
      </c>
      <c r="D714" s="106" t="s">
        <v>84</v>
      </c>
      <c r="F714" s="18"/>
      <c r="H714" s="18"/>
      <c r="J714" s="18"/>
      <c r="L714" s="18"/>
      <c r="N714" s="18"/>
      <c r="O714" s="16"/>
      <c r="P714" s="19"/>
      <c r="Q714" s="62"/>
      <c r="R714" s="48"/>
      <c r="S714" s="32"/>
      <c r="T714" s="48"/>
      <c r="U714" s="32"/>
      <c r="V714" s="30"/>
      <c r="W714" s="32"/>
      <c r="X714" s="48"/>
      <c r="Y714" s="32"/>
      <c r="Z714" s="48"/>
      <c r="AA714" s="32"/>
      <c r="AB714" s="48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</row>
    <row r="715" spans="1:54" ht="12.75">
      <c r="A715" t="s">
        <v>1072</v>
      </c>
      <c r="B715" s="16" t="s">
        <v>1179</v>
      </c>
      <c r="C715" s="105" t="s">
        <v>1180</v>
      </c>
      <c r="D715" s="106" t="s">
        <v>84</v>
      </c>
      <c r="F715" s="18"/>
      <c r="H715" s="18"/>
      <c r="J715" s="18"/>
      <c r="L715" s="18"/>
      <c r="N715" s="18"/>
      <c r="O715" s="16">
        <v>257</v>
      </c>
      <c r="P715" s="19">
        <v>40238</v>
      </c>
      <c r="Q715" s="62"/>
      <c r="R715" s="48"/>
      <c r="S715" s="32"/>
      <c r="T715" s="48"/>
      <c r="U715" s="32"/>
      <c r="V715" s="30"/>
      <c r="W715" s="32"/>
      <c r="X715" s="48"/>
      <c r="Y715" s="32"/>
      <c r="Z715" s="48"/>
      <c r="AA715" s="32"/>
      <c r="AB715" s="48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</row>
    <row r="716" spans="1:54" ht="12.75">
      <c r="A716" t="s">
        <v>1072</v>
      </c>
      <c r="B716" s="16" t="s">
        <v>1181</v>
      </c>
      <c r="C716" s="105" t="s">
        <v>1182</v>
      </c>
      <c r="D716" s="106" t="s">
        <v>84</v>
      </c>
      <c r="F716" s="18"/>
      <c r="H716" s="18"/>
      <c r="J716" s="18"/>
      <c r="L716" s="18"/>
      <c r="N716" s="18"/>
      <c r="O716" s="16">
        <v>26</v>
      </c>
      <c r="P716" s="19">
        <v>33663</v>
      </c>
      <c r="Q716" s="62"/>
      <c r="R716" s="48"/>
      <c r="S716" s="32"/>
      <c r="T716" s="48"/>
      <c r="U716" s="32"/>
      <c r="V716" s="30"/>
      <c r="W716" s="32"/>
      <c r="X716" s="48"/>
      <c r="Y716" s="32"/>
      <c r="Z716" s="48"/>
      <c r="AA716" s="32"/>
      <c r="AB716" s="48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</row>
    <row r="717" spans="1:54" ht="12.75">
      <c r="A717" t="s">
        <v>1072</v>
      </c>
      <c r="B717" s="16" t="s">
        <v>1183</v>
      </c>
      <c r="C717" s="105" t="s">
        <v>1184</v>
      </c>
      <c r="D717" s="106" t="s">
        <v>84</v>
      </c>
      <c r="F717" s="18"/>
      <c r="H717" s="18"/>
      <c r="J717" s="18"/>
      <c r="L717" s="18"/>
      <c r="N717" s="18"/>
      <c r="O717" s="16">
        <v>46</v>
      </c>
      <c r="P717" s="19">
        <v>37587</v>
      </c>
      <c r="Q717" s="62"/>
      <c r="R717" s="48"/>
      <c r="S717" s="32"/>
      <c r="T717" s="48"/>
      <c r="U717" s="32"/>
      <c r="V717" s="30"/>
      <c r="W717" s="32"/>
      <c r="X717" s="48"/>
      <c r="Y717" s="32"/>
      <c r="Z717" s="48"/>
      <c r="AA717" s="32"/>
      <c r="AB717" s="48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</row>
    <row r="718" spans="1:54" ht="12.75">
      <c r="A718" t="s">
        <v>1072</v>
      </c>
      <c r="B718" s="16" t="s">
        <v>1185</v>
      </c>
      <c r="C718" s="105" t="s">
        <v>1186</v>
      </c>
      <c r="D718" s="106" t="s">
        <v>84</v>
      </c>
      <c r="F718" s="18"/>
      <c r="H718" s="18"/>
      <c r="J718" s="18"/>
      <c r="L718" s="18"/>
      <c r="N718" s="18"/>
      <c r="O718" s="16">
        <v>74</v>
      </c>
      <c r="P718" s="19">
        <v>37194</v>
      </c>
      <c r="Q718" s="62"/>
      <c r="R718" s="48"/>
      <c r="S718" s="32"/>
      <c r="T718" s="48"/>
      <c r="U718" s="32"/>
      <c r="V718" s="30"/>
      <c r="W718" s="32"/>
      <c r="X718" s="48"/>
      <c r="Y718" s="32"/>
      <c r="Z718" s="48"/>
      <c r="AA718" s="32"/>
      <c r="AB718" s="48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</row>
    <row r="719" spans="1:54" ht="12.75">
      <c r="A719" t="s">
        <v>1072</v>
      </c>
      <c r="B719" s="16" t="s">
        <v>1187</v>
      </c>
      <c r="C719" s="105" t="s">
        <v>1188</v>
      </c>
      <c r="D719" s="106" t="s">
        <v>84</v>
      </c>
      <c r="F719" s="18"/>
      <c r="H719" s="18"/>
      <c r="J719" s="18"/>
      <c r="L719" s="18"/>
      <c r="N719" s="18"/>
      <c r="O719" s="16">
        <v>70</v>
      </c>
      <c r="P719" s="19">
        <v>29737</v>
      </c>
      <c r="Q719" s="62"/>
      <c r="R719" s="48"/>
      <c r="S719" s="32"/>
      <c r="T719" s="48"/>
      <c r="U719" s="32"/>
      <c r="V719" s="30"/>
      <c r="W719" s="32"/>
      <c r="X719" s="48"/>
      <c r="Y719" s="32"/>
      <c r="Z719" s="48"/>
      <c r="AA719" s="32"/>
      <c r="AB719" s="48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</row>
    <row r="720" spans="1:54" ht="12.75">
      <c r="A720" t="s">
        <v>1072</v>
      </c>
      <c r="B720" s="16" t="s">
        <v>1189</v>
      </c>
      <c r="C720" s="105" t="s">
        <v>1190</v>
      </c>
      <c r="D720" s="106" t="s">
        <v>84</v>
      </c>
      <c r="F720" s="18"/>
      <c r="H720" s="18"/>
      <c r="J720" s="18"/>
      <c r="L720" s="18"/>
      <c r="N720" s="18"/>
      <c r="O720" s="16">
        <v>450</v>
      </c>
      <c r="P720" s="19">
        <v>36147</v>
      </c>
      <c r="Q720" s="62"/>
      <c r="R720" s="48"/>
      <c r="S720" s="32"/>
      <c r="T720" s="48"/>
      <c r="U720" s="32"/>
      <c r="V720" s="30"/>
      <c r="W720" s="32"/>
      <c r="X720" s="48"/>
      <c r="Y720" s="32"/>
      <c r="Z720" s="48"/>
      <c r="AA720" s="32"/>
      <c r="AB720" s="48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</row>
    <row r="721" spans="1:54" ht="12.75">
      <c r="A721" t="s">
        <v>1072</v>
      </c>
      <c r="B721" s="16" t="s">
        <v>1191</v>
      </c>
      <c r="C721" s="105" t="s">
        <v>1192</v>
      </c>
      <c r="D721" s="106" t="s">
        <v>84</v>
      </c>
      <c r="F721" s="18"/>
      <c r="H721" s="18"/>
      <c r="J721" s="18"/>
      <c r="L721" s="18"/>
      <c r="N721" s="18"/>
      <c r="O721" s="16">
        <v>68</v>
      </c>
      <c r="P721" s="19">
        <v>32779</v>
      </c>
      <c r="Q721" s="62"/>
      <c r="R721" s="48"/>
      <c r="S721" s="32"/>
      <c r="T721" s="48"/>
      <c r="U721" s="32"/>
      <c r="V721" s="30"/>
      <c r="W721" s="32"/>
      <c r="X721" s="48"/>
      <c r="Y721" s="32"/>
      <c r="Z721" s="48"/>
      <c r="AA721" s="32"/>
      <c r="AB721" s="48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</row>
    <row r="722" spans="1:54" ht="12.75">
      <c r="A722" t="s">
        <v>1072</v>
      </c>
      <c r="B722" s="16" t="s">
        <v>1193</v>
      </c>
      <c r="C722" s="105" t="s">
        <v>1194</v>
      </c>
      <c r="D722" s="106" t="s">
        <v>84</v>
      </c>
      <c r="F722" s="18"/>
      <c r="H722" s="18"/>
      <c r="J722" s="18"/>
      <c r="L722" s="18"/>
      <c r="N722" s="18"/>
      <c r="O722" s="16">
        <v>135</v>
      </c>
      <c r="P722" s="18">
        <v>34017</v>
      </c>
      <c r="Q722" s="62"/>
      <c r="R722" s="48"/>
      <c r="S722" s="32"/>
      <c r="T722" s="48"/>
      <c r="U722" s="32"/>
      <c r="V722" s="30"/>
      <c r="W722" s="32"/>
      <c r="X722" s="48"/>
      <c r="Y722" s="32"/>
      <c r="Z722" s="48"/>
      <c r="AA722" s="32"/>
      <c r="AB722" s="48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</row>
    <row r="723" spans="1:54" ht="12.75">
      <c r="A723" t="s">
        <v>1072</v>
      </c>
      <c r="B723" s="16" t="s">
        <v>1195</v>
      </c>
      <c r="D723" s="106" t="s">
        <v>84</v>
      </c>
      <c r="F723" s="18"/>
      <c r="H723" s="18"/>
      <c r="J723" s="18"/>
      <c r="L723" s="18"/>
      <c r="N723" s="18"/>
      <c r="O723" s="16">
        <v>45</v>
      </c>
      <c r="P723" s="18">
        <v>27390</v>
      </c>
      <c r="Q723" s="62"/>
      <c r="R723" s="48"/>
      <c r="S723" s="32"/>
      <c r="T723" s="48"/>
      <c r="U723" s="32"/>
      <c r="V723" s="30"/>
      <c r="W723" s="32"/>
      <c r="X723" s="48"/>
      <c r="Y723" s="32"/>
      <c r="Z723" s="48"/>
      <c r="AA723" s="32"/>
      <c r="AB723" s="48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</row>
    <row r="724" spans="1:54" ht="12.75">
      <c r="A724" t="s">
        <v>1072</v>
      </c>
      <c r="B724" s="16" t="s">
        <v>1196</v>
      </c>
      <c r="C724" s="105" t="s">
        <v>1197</v>
      </c>
      <c r="D724" s="106" t="s">
        <v>84</v>
      </c>
      <c r="F724" s="18"/>
      <c r="H724" s="18"/>
      <c r="J724" s="18"/>
      <c r="L724" s="18"/>
      <c r="N724" s="18"/>
      <c r="O724" s="16">
        <v>38</v>
      </c>
      <c r="P724" s="18">
        <v>29092</v>
      </c>
      <c r="Q724" s="62"/>
      <c r="R724" s="48"/>
      <c r="S724" s="32"/>
      <c r="T724" s="48"/>
      <c r="U724" s="32"/>
      <c r="V724" s="30"/>
      <c r="W724" s="32"/>
      <c r="X724" s="48"/>
      <c r="Y724" s="32"/>
      <c r="Z724" s="48"/>
      <c r="AA724" s="32"/>
      <c r="AB724" s="48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</row>
    <row r="725" spans="1:54" ht="12.75">
      <c r="A725" t="s">
        <v>1072</v>
      </c>
      <c r="B725" s="16" t="s">
        <v>1198</v>
      </c>
      <c r="C725" s="105" t="s">
        <v>1199</v>
      </c>
      <c r="D725" s="106" t="s">
        <v>84</v>
      </c>
      <c r="F725" s="18"/>
      <c r="H725" s="18"/>
      <c r="J725" s="18"/>
      <c r="L725" s="18"/>
      <c r="N725" s="18"/>
      <c r="O725" s="16">
        <v>57</v>
      </c>
      <c r="P725" s="18">
        <v>28739</v>
      </c>
      <c r="Q725" s="62"/>
      <c r="R725" s="48"/>
      <c r="S725" s="32"/>
      <c r="T725" s="48"/>
      <c r="U725" s="32"/>
      <c r="V725" s="30"/>
      <c r="W725" s="32"/>
      <c r="X725" s="48"/>
      <c r="Y725" s="32"/>
      <c r="Z725" s="48"/>
      <c r="AA725" s="32"/>
      <c r="AB725" s="48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</row>
    <row r="726" spans="2:54" ht="12.75">
      <c r="B726" s="16"/>
      <c r="C726" s="16"/>
      <c r="D726" s="18"/>
      <c r="F726" s="18"/>
      <c r="H726" s="18"/>
      <c r="J726" s="18"/>
      <c r="L726" s="18"/>
      <c r="N726" s="18"/>
      <c r="O726" s="32">
        <f>SUM(O711:O725)</f>
        <v>1653</v>
      </c>
      <c r="P726" s="53">
        <f>((O711*P711)+(O712*P712)+(O713*P713)+(O714*P714)+(O715*P715)+(O716*P716)+(O717*P717)+(O718*P718)+(O719*P719)+(O720*P720)+(O721*P721)+(O722*P722)+(O723*P723)+(O724*P724)+(O725*P725))/O726</f>
        <v>35984.464609800365</v>
      </c>
      <c r="Q726" s="62"/>
      <c r="R726" s="48"/>
      <c r="S726" s="32"/>
      <c r="T726" s="48"/>
      <c r="U726" s="32"/>
      <c r="V726" s="30"/>
      <c r="W726" s="32"/>
      <c r="X726" s="48"/>
      <c r="Y726" s="32"/>
      <c r="Z726" s="48"/>
      <c r="AA726" s="32"/>
      <c r="AB726" s="48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</row>
    <row r="727" spans="2:54" ht="12.75">
      <c r="B727" s="16"/>
      <c r="C727" s="16"/>
      <c r="D727" s="18"/>
      <c r="F727" s="18"/>
      <c r="H727" s="18"/>
      <c r="J727" s="18"/>
      <c r="L727" s="18"/>
      <c r="N727" s="18"/>
      <c r="P727" s="18"/>
      <c r="Q727" s="62"/>
      <c r="R727" s="48"/>
      <c r="S727" s="32"/>
      <c r="T727" s="48"/>
      <c r="U727" s="32"/>
      <c r="V727" s="30"/>
      <c r="W727" s="32"/>
      <c r="X727" s="48"/>
      <c r="Y727" s="32"/>
      <c r="Z727" s="48"/>
      <c r="AA727" s="32"/>
      <c r="AB727" s="48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</row>
    <row r="728" spans="1:54" ht="12.75">
      <c r="A728" t="s">
        <v>1072</v>
      </c>
      <c r="B728" s="16" t="s">
        <v>1200</v>
      </c>
      <c r="C728" s="105" t="s">
        <v>1201</v>
      </c>
      <c r="D728" s="106" t="s">
        <v>84</v>
      </c>
      <c r="F728" s="18"/>
      <c r="H728" s="18"/>
      <c r="J728" s="18"/>
      <c r="L728" s="18"/>
      <c r="N728" s="18"/>
      <c r="O728" s="16">
        <v>143</v>
      </c>
      <c r="P728" s="18">
        <v>37947</v>
      </c>
      <c r="Q728" s="62"/>
      <c r="R728" s="48"/>
      <c r="S728" s="32"/>
      <c r="T728" s="48"/>
      <c r="U728" s="32"/>
      <c r="V728" s="30"/>
      <c r="W728" s="32"/>
      <c r="X728" s="48"/>
      <c r="Y728" s="32"/>
      <c r="Z728" s="48"/>
      <c r="AA728" s="32"/>
      <c r="AB728" s="48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</row>
    <row r="729" spans="1:54" ht="12.75">
      <c r="A729" t="s">
        <v>1072</v>
      </c>
      <c r="B729" s="16" t="s">
        <v>1202</v>
      </c>
      <c r="C729" s="105" t="s">
        <v>1203</v>
      </c>
      <c r="D729" s="106" t="s">
        <v>84</v>
      </c>
      <c r="F729" s="18"/>
      <c r="H729" s="18"/>
      <c r="J729" s="18"/>
      <c r="L729" s="18"/>
      <c r="N729" s="18"/>
      <c r="O729" s="16">
        <v>155</v>
      </c>
      <c r="P729" s="18">
        <v>39767</v>
      </c>
      <c r="Q729" s="62"/>
      <c r="R729" s="48"/>
      <c r="S729" s="32"/>
      <c r="T729" s="48"/>
      <c r="U729" s="32"/>
      <c r="V729" s="30"/>
      <c r="W729" s="32"/>
      <c r="X729" s="48"/>
      <c r="Y729" s="32"/>
      <c r="Z729" s="48"/>
      <c r="AA729" s="32"/>
      <c r="AB729" s="48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</row>
    <row r="730" spans="1:54" ht="12.75">
      <c r="A730" t="s">
        <v>1072</v>
      </c>
      <c r="B730" s="16" t="s">
        <v>1204</v>
      </c>
      <c r="C730" s="105" t="s">
        <v>1205</v>
      </c>
      <c r="D730" s="106" t="s">
        <v>84</v>
      </c>
      <c r="F730" s="18"/>
      <c r="H730" s="18"/>
      <c r="J730" s="18"/>
      <c r="L730" s="18"/>
      <c r="N730" s="18"/>
      <c r="O730" s="16">
        <v>158</v>
      </c>
      <c r="P730" s="18">
        <v>39594</v>
      </c>
      <c r="Q730" s="62"/>
      <c r="R730" s="48"/>
      <c r="S730" s="32"/>
      <c r="T730" s="48"/>
      <c r="U730" s="32"/>
      <c r="V730" s="30"/>
      <c r="W730" s="32"/>
      <c r="X730" s="48"/>
      <c r="Y730" s="32"/>
      <c r="Z730" s="48"/>
      <c r="AA730" s="32"/>
      <c r="AB730" s="48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</row>
    <row r="731" spans="1:54" ht="12.75">
      <c r="A731" t="s">
        <v>1072</v>
      </c>
      <c r="B731" s="16" t="s">
        <v>1206</v>
      </c>
      <c r="C731" s="105" t="s">
        <v>1207</v>
      </c>
      <c r="D731" s="106" t="s">
        <v>84</v>
      </c>
      <c r="F731" s="18"/>
      <c r="H731" s="18"/>
      <c r="J731" s="18"/>
      <c r="L731" s="18"/>
      <c r="N731" s="18"/>
      <c r="O731" s="16">
        <v>87</v>
      </c>
      <c r="P731" s="18">
        <v>37697</v>
      </c>
      <c r="Q731" s="62"/>
      <c r="R731" s="48"/>
      <c r="S731" s="32"/>
      <c r="T731" s="48"/>
      <c r="U731" s="32"/>
      <c r="V731" s="30"/>
      <c r="W731" s="32"/>
      <c r="X731" s="48"/>
      <c r="Y731" s="32"/>
      <c r="Z731" s="48"/>
      <c r="AA731" s="32"/>
      <c r="AB731" s="48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</row>
    <row r="732" spans="1:54" ht="12.75">
      <c r="A732" t="s">
        <v>1072</v>
      </c>
      <c r="B732" s="16" t="s">
        <v>1208</v>
      </c>
      <c r="C732" s="105" t="s">
        <v>1209</v>
      </c>
      <c r="D732" s="106" t="s">
        <v>84</v>
      </c>
      <c r="F732" s="18"/>
      <c r="H732" s="18"/>
      <c r="J732" s="18"/>
      <c r="L732" s="18"/>
      <c r="N732" s="18"/>
      <c r="O732" s="16"/>
      <c r="P732" s="18"/>
      <c r="Q732" s="62"/>
      <c r="R732" s="48"/>
      <c r="S732" s="32"/>
      <c r="T732" s="48"/>
      <c r="U732" s="32"/>
      <c r="V732" s="30"/>
      <c r="W732" s="32"/>
      <c r="X732" s="48"/>
      <c r="Y732" s="32"/>
      <c r="Z732" s="48"/>
      <c r="AA732" s="32"/>
      <c r="AB732" s="48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</row>
    <row r="733" spans="1:54" ht="12.75">
      <c r="A733" t="s">
        <v>1072</v>
      </c>
      <c r="B733" s="16" t="s">
        <v>1210</v>
      </c>
      <c r="C733" s="105" t="s">
        <v>1211</v>
      </c>
      <c r="D733" s="106" t="s">
        <v>84</v>
      </c>
      <c r="F733" s="18"/>
      <c r="H733" s="18"/>
      <c r="J733" s="18"/>
      <c r="L733" s="18"/>
      <c r="N733" s="18"/>
      <c r="O733" s="16">
        <v>79</v>
      </c>
      <c r="P733" s="18">
        <v>33129</v>
      </c>
      <c r="Q733" s="62"/>
      <c r="R733" s="48"/>
      <c r="S733" s="32"/>
      <c r="T733" s="48"/>
      <c r="U733" s="32"/>
      <c r="V733" s="30"/>
      <c r="W733" s="32"/>
      <c r="X733" s="48"/>
      <c r="Y733" s="32"/>
      <c r="Z733" s="48"/>
      <c r="AA733" s="32"/>
      <c r="AB733" s="48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</row>
    <row r="734" spans="1:54" ht="12.75">
      <c r="A734" t="s">
        <v>1072</v>
      </c>
      <c r="B734" s="16" t="s">
        <v>1212</v>
      </c>
      <c r="C734" s="105" t="s">
        <v>1213</v>
      </c>
      <c r="D734" s="106" t="s">
        <v>84</v>
      </c>
      <c r="F734" s="18"/>
      <c r="H734" s="18"/>
      <c r="J734" s="18"/>
      <c r="L734" s="18"/>
      <c r="N734" s="18"/>
      <c r="O734" s="16">
        <v>86</v>
      </c>
      <c r="P734" s="18">
        <v>30681</v>
      </c>
      <c r="Q734" s="62"/>
      <c r="R734" s="48"/>
      <c r="S734" s="32"/>
      <c r="T734" s="48"/>
      <c r="U734" s="32"/>
      <c r="V734" s="30"/>
      <c r="W734" s="32"/>
      <c r="X734" s="48"/>
      <c r="Y734" s="32"/>
      <c r="Z734" s="48"/>
      <c r="AA734" s="32"/>
      <c r="AB734" s="48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</row>
    <row r="735" spans="1:54" ht="12.75">
      <c r="A735" t="s">
        <v>1072</v>
      </c>
      <c r="B735" s="16" t="s">
        <v>1214</v>
      </c>
      <c r="C735" s="105" t="s">
        <v>1215</v>
      </c>
      <c r="D735" s="106" t="s">
        <v>84</v>
      </c>
      <c r="F735" s="18"/>
      <c r="H735" s="18"/>
      <c r="J735" s="18"/>
      <c r="L735" s="18"/>
      <c r="N735" s="18"/>
      <c r="O735" s="16">
        <v>304</v>
      </c>
      <c r="P735" s="18">
        <v>39561</v>
      </c>
      <c r="Q735" s="62"/>
      <c r="R735" s="48"/>
      <c r="S735" s="32"/>
      <c r="T735" s="48"/>
      <c r="U735" s="32"/>
      <c r="V735" s="30"/>
      <c r="W735" s="32"/>
      <c r="X735" s="48"/>
      <c r="Y735" s="32"/>
      <c r="Z735" s="48"/>
      <c r="AA735" s="32"/>
      <c r="AB735" s="48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</row>
    <row r="736" spans="1:54" ht="12.75">
      <c r="A736" t="s">
        <v>1072</v>
      </c>
      <c r="B736" s="16" t="s">
        <v>1216</v>
      </c>
      <c r="C736" s="105" t="s">
        <v>1217</v>
      </c>
      <c r="D736" s="106" t="s">
        <v>84</v>
      </c>
      <c r="F736" s="18"/>
      <c r="H736" s="18"/>
      <c r="J736" s="18"/>
      <c r="L736" s="18"/>
      <c r="N736" s="18"/>
      <c r="O736" s="16"/>
      <c r="P736" s="18"/>
      <c r="Q736" s="62"/>
      <c r="R736" s="48"/>
      <c r="S736" s="32"/>
      <c r="T736" s="48"/>
      <c r="U736" s="32"/>
      <c r="V736" s="30"/>
      <c r="W736" s="32"/>
      <c r="X736" s="48"/>
      <c r="Y736" s="32"/>
      <c r="Z736" s="48"/>
      <c r="AA736" s="32"/>
      <c r="AB736" s="48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</row>
    <row r="737" spans="1:54" ht="12.75">
      <c r="A737" t="s">
        <v>1072</v>
      </c>
      <c r="B737" s="16" t="s">
        <v>1218</v>
      </c>
      <c r="C737" s="105" t="s">
        <v>1219</v>
      </c>
      <c r="D737" s="106" t="s">
        <v>84</v>
      </c>
      <c r="F737" s="18"/>
      <c r="H737" s="18"/>
      <c r="J737" s="18"/>
      <c r="L737" s="18"/>
      <c r="N737" s="18"/>
      <c r="O737" s="16">
        <v>45</v>
      </c>
      <c r="P737" s="18">
        <v>36512</v>
      </c>
      <c r="Q737" s="62"/>
      <c r="R737" s="48"/>
      <c r="S737" s="32"/>
      <c r="T737" s="48"/>
      <c r="U737" s="32"/>
      <c r="V737" s="30"/>
      <c r="W737" s="32"/>
      <c r="X737" s="48"/>
      <c r="Y737" s="32"/>
      <c r="Z737" s="48"/>
      <c r="AA737" s="32"/>
      <c r="AB737" s="48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</row>
    <row r="738" spans="1:54" ht="12.75">
      <c r="A738" t="s">
        <v>1072</v>
      </c>
      <c r="B738" s="16" t="s">
        <v>1220</v>
      </c>
      <c r="C738" s="105" t="s">
        <v>1221</v>
      </c>
      <c r="D738" s="106" t="s">
        <v>84</v>
      </c>
      <c r="F738" s="18"/>
      <c r="H738" s="18"/>
      <c r="J738" s="18"/>
      <c r="L738" s="18"/>
      <c r="N738" s="18"/>
      <c r="O738" s="16">
        <v>128</v>
      </c>
      <c r="P738" s="18">
        <v>34561</v>
      </c>
      <c r="Q738" s="62"/>
      <c r="R738" s="48"/>
      <c r="S738" s="32"/>
      <c r="T738" s="48"/>
      <c r="U738" s="32"/>
      <c r="V738" s="30"/>
      <c r="W738" s="32"/>
      <c r="X738" s="48"/>
      <c r="Y738" s="32"/>
      <c r="Z738" s="48"/>
      <c r="AA738" s="32"/>
      <c r="AB738" s="48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</row>
    <row r="739" spans="1:54" ht="12.75">
      <c r="A739" t="s">
        <v>1072</v>
      </c>
      <c r="B739" s="16" t="s">
        <v>1222</v>
      </c>
      <c r="C739" s="105" t="s">
        <v>1223</v>
      </c>
      <c r="D739" s="106" t="s">
        <v>84</v>
      </c>
      <c r="F739" s="18"/>
      <c r="H739" s="18"/>
      <c r="J739" s="18"/>
      <c r="L739" s="18"/>
      <c r="N739" s="18"/>
      <c r="O739" s="16"/>
      <c r="P739" s="18"/>
      <c r="Q739" s="62"/>
      <c r="R739" s="48"/>
      <c r="S739" s="32"/>
      <c r="T739" s="48"/>
      <c r="U739" s="32"/>
      <c r="V739" s="30"/>
      <c r="W739" s="32"/>
      <c r="X739" s="48"/>
      <c r="Y739" s="32"/>
      <c r="Z739" s="48"/>
      <c r="AA739" s="32"/>
      <c r="AB739" s="48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</row>
    <row r="740" spans="1:54" ht="12.75">
      <c r="A740" t="s">
        <v>1072</v>
      </c>
      <c r="B740" s="16" t="s">
        <v>1224</v>
      </c>
      <c r="C740" s="105" t="s">
        <v>1225</v>
      </c>
      <c r="D740" s="106" t="s">
        <v>84</v>
      </c>
      <c r="F740" s="18"/>
      <c r="H740" s="18"/>
      <c r="J740" s="18"/>
      <c r="L740" s="18"/>
      <c r="N740" s="18"/>
      <c r="O740" s="16">
        <v>54</v>
      </c>
      <c r="P740" s="18">
        <v>34173</v>
      </c>
      <c r="Q740" s="62"/>
      <c r="R740" s="48"/>
      <c r="S740" s="32"/>
      <c r="T740" s="48"/>
      <c r="U740" s="32"/>
      <c r="V740" s="30"/>
      <c r="W740" s="32"/>
      <c r="X740" s="48"/>
      <c r="Y740" s="32"/>
      <c r="Z740" s="48"/>
      <c r="AA740" s="32"/>
      <c r="AB740" s="48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</row>
    <row r="741" spans="1:54" ht="12.75">
      <c r="A741" t="s">
        <v>1072</v>
      </c>
      <c r="B741" s="16" t="s">
        <v>1226</v>
      </c>
      <c r="C741" s="105" t="s">
        <v>1227</v>
      </c>
      <c r="D741" s="106" t="s">
        <v>84</v>
      </c>
      <c r="F741" s="18"/>
      <c r="H741" s="18"/>
      <c r="J741" s="18"/>
      <c r="L741" s="18"/>
      <c r="N741" s="18"/>
      <c r="O741" s="16">
        <v>78</v>
      </c>
      <c r="P741" s="18">
        <v>30344</v>
      </c>
      <c r="Q741" s="62"/>
      <c r="R741" s="48"/>
      <c r="S741" s="32"/>
      <c r="T741" s="48"/>
      <c r="U741" s="32"/>
      <c r="V741" s="30"/>
      <c r="W741" s="32"/>
      <c r="X741" s="48"/>
      <c r="Y741" s="32"/>
      <c r="Z741" s="48"/>
      <c r="AA741" s="32"/>
      <c r="AB741" s="48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</row>
    <row r="742" spans="1:54" ht="12.75">
      <c r="A742" t="s">
        <v>1072</v>
      </c>
      <c r="B742" s="16" t="s">
        <v>1228</v>
      </c>
      <c r="C742" s="105" t="s">
        <v>1229</v>
      </c>
      <c r="D742" s="106" t="s">
        <v>84</v>
      </c>
      <c r="F742" s="18"/>
      <c r="H742" s="18"/>
      <c r="J742" s="18"/>
      <c r="L742" s="18"/>
      <c r="N742" s="18"/>
      <c r="O742" s="16">
        <v>25</v>
      </c>
      <c r="P742" s="18">
        <v>25588</v>
      </c>
      <c r="Q742" s="62"/>
      <c r="R742" s="48"/>
      <c r="S742" s="32"/>
      <c r="T742" s="48"/>
      <c r="U742" s="32"/>
      <c r="V742" s="30"/>
      <c r="W742" s="32"/>
      <c r="X742" s="48"/>
      <c r="Y742" s="32"/>
      <c r="Z742" s="48"/>
      <c r="AA742" s="32"/>
      <c r="AB742" s="48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</row>
    <row r="743" spans="2:54" ht="12.75">
      <c r="B743" s="16"/>
      <c r="C743" s="16"/>
      <c r="D743" s="18"/>
      <c r="F743" s="18"/>
      <c r="H743" s="18"/>
      <c r="J743" s="18"/>
      <c r="L743" s="18"/>
      <c r="N743" s="18"/>
      <c r="O743" s="32">
        <f>SUM(O728:O742)</f>
        <v>1342</v>
      </c>
      <c r="P743" s="53">
        <f>((O728*P728)+(O729*P729)+(O730*P730)+(O731*P731)+(O732*P732)+(O733*P733)+(O734*P734)+(O735*P735)+(O736*P736)+(O737*P737)+(O738*P738)+(O739*P739)+(O740*P740)+(O741*P741)+(O742*P742))/O743</f>
        <v>36756.19970193741</v>
      </c>
      <c r="Q743" s="62"/>
      <c r="R743" s="48"/>
      <c r="S743" s="32"/>
      <c r="T743" s="48"/>
      <c r="U743" s="32"/>
      <c r="V743" s="30"/>
      <c r="W743" s="32"/>
      <c r="X743" s="48"/>
      <c r="Y743" s="32"/>
      <c r="Z743" s="48"/>
      <c r="AA743" s="32"/>
      <c r="AB743" s="48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</row>
    <row r="744" spans="2:54" ht="12.75">
      <c r="B744" s="16"/>
      <c r="C744" s="16"/>
      <c r="D744" s="18"/>
      <c r="F744" s="18"/>
      <c r="H744" s="18"/>
      <c r="J744" s="18"/>
      <c r="L744" s="18"/>
      <c r="N744" s="18"/>
      <c r="P744" s="3"/>
      <c r="Q744" s="62"/>
      <c r="R744" s="48"/>
      <c r="S744" s="32"/>
      <c r="T744" s="48"/>
      <c r="U744" s="32"/>
      <c r="V744" s="30"/>
      <c r="W744" s="32"/>
      <c r="X744" s="48"/>
      <c r="Y744" s="32"/>
      <c r="Z744" s="48"/>
      <c r="AA744" s="32"/>
      <c r="AB744" s="48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</row>
    <row r="745" spans="1:54" ht="12.75">
      <c r="A745" t="s">
        <v>1072</v>
      </c>
      <c r="B745" s="16" t="s">
        <v>1230</v>
      </c>
      <c r="C745" s="105" t="s">
        <v>1231</v>
      </c>
      <c r="D745" s="106" t="s">
        <v>84</v>
      </c>
      <c r="F745" s="18"/>
      <c r="H745" s="18"/>
      <c r="J745" s="18"/>
      <c r="L745" s="18"/>
      <c r="N745" s="18"/>
      <c r="P745" s="3"/>
      <c r="Q745" s="62"/>
      <c r="R745" s="48"/>
      <c r="S745" s="32"/>
      <c r="T745" s="48"/>
      <c r="U745" s="32"/>
      <c r="V745" s="30"/>
      <c r="W745" s="32"/>
      <c r="X745" s="48"/>
      <c r="Y745" s="32"/>
      <c r="Z745" s="48"/>
      <c r="AA745" s="32"/>
      <c r="AB745" s="48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</row>
    <row r="746" spans="1:54" ht="12.75">
      <c r="A746" t="s">
        <v>1072</v>
      </c>
      <c r="B746" s="16" t="s">
        <v>1232</v>
      </c>
      <c r="C746" s="105" t="s">
        <v>1233</v>
      </c>
      <c r="D746" s="106" t="s">
        <v>84</v>
      </c>
      <c r="F746" s="18"/>
      <c r="H746" s="18"/>
      <c r="J746" s="18"/>
      <c r="L746" s="18"/>
      <c r="N746" s="18"/>
      <c r="P746" s="3"/>
      <c r="Q746" s="62"/>
      <c r="R746" s="48"/>
      <c r="S746" s="32"/>
      <c r="T746" s="48"/>
      <c r="U746" s="32"/>
      <c r="V746" s="30"/>
      <c r="W746" s="32"/>
      <c r="X746" s="48"/>
      <c r="Y746" s="32"/>
      <c r="Z746" s="48"/>
      <c r="AA746" s="32"/>
      <c r="AB746" s="48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</row>
    <row r="747" spans="1:54" ht="12.75">
      <c r="A747" t="s">
        <v>1072</v>
      </c>
      <c r="B747" s="16" t="s">
        <v>1234</v>
      </c>
      <c r="C747" s="105" t="s">
        <v>1235</v>
      </c>
      <c r="D747" s="106" t="s">
        <v>84</v>
      </c>
      <c r="F747" s="18"/>
      <c r="H747" s="18"/>
      <c r="J747" s="18"/>
      <c r="L747" s="18"/>
      <c r="N747" s="18"/>
      <c r="O747" s="16">
        <v>411</v>
      </c>
      <c r="P747" s="18">
        <v>36554</v>
      </c>
      <c r="Q747" s="62"/>
      <c r="R747" s="48"/>
      <c r="S747" s="32"/>
      <c r="T747" s="48"/>
      <c r="U747" s="32"/>
      <c r="V747" s="30"/>
      <c r="W747" s="32"/>
      <c r="X747" s="48"/>
      <c r="Y747" s="32"/>
      <c r="Z747" s="48"/>
      <c r="AA747" s="32"/>
      <c r="AB747" s="48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</row>
    <row r="748" spans="1:54" ht="12.75">
      <c r="A748" t="s">
        <v>1072</v>
      </c>
      <c r="B748" s="16" t="s">
        <v>1236</v>
      </c>
      <c r="C748" s="105" t="s">
        <v>1237</v>
      </c>
      <c r="D748" s="106" t="s">
        <v>84</v>
      </c>
      <c r="F748" s="18"/>
      <c r="H748" s="18"/>
      <c r="J748" s="18"/>
      <c r="L748" s="18"/>
      <c r="N748" s="18"/>
      <c r="O748" s="16">
        <v>213</v>
      </c>
      <c r="P748" s="18">
        <v>32038</v>
      </c>
      <c r="Q748" s="62"/>
      <c r="R748" s="48"/>
      <c r="S748" s="32"/>
      <c r="T748" s="48"/>
      <c r="U748" s="32"/>
      <c r="V748" s="30"/>
      <c r="W748" s="32"/>
      <c r="X748" s="48"/>
      <c r="Y748" s="32"/>
      <c r="Z748" s="48"/>
      <c r="AA748" s="32"/>
      <c r="AB748" s="48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</row>
    <row r="749" spans="1:54" ht="12.75">
      <c r="A749" t="s">
        <v>1072</v>
      </c>
      <c r="B749" s="16" t="s">
        <v>1238</v>
      </c>
      <c r="C749" s="105" t="s">
        <v>1239</v>
      </c>
      <c r="D749" s="106" t="s">
        <v>84</v>
      </c>
      <c r="F749" s="18"/>
      <c r="H749" s="18"/>
      <c r="J749" s="18"/>
      <c r="L749" s="18"/>
      <c r="N749" s="18"/>
      <c r="O749" s="16">
        <v>54</v>
      </c>
      <c r="P749" s="18">
        <v>33002</v>
      </c>
      <c r="Q749" s="62"/>
      <c r="R749" s="48"/>
      <c r="S749" s="47"/>
      <c r="T749" s="48"/>
      <c r="U749" s="32"/>
      <c r="V749" s="30"/>
      <c r="W749" s="32"/>
      <c r="X749" s="48"/>
      <c r="Y749" s="32"/>
      <c r="Z749" s="48"/>
      <c r="AA749" s="32"/>
      <c r="AB749" s="48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</row>
    <row r="750" spans="1:54" ht="12.75">
      <c r="A750" t="s">
        <v>1072</v>
      </c>
      <c r="B750" s="16" t="s">
        <v>1240</v>
      </c>
      <c r="C750" s="105" t="s">
        <v>1241</v>
      </c>
      <c r="D750" s="106" t="s">
        <v>84</v>
      </c>
      <c r="F750" s="18"/>
      <c r="H750" s="18"/>
      <c r="J750" s="18"/>
      <c r="L750" s="18"/>
      <c r="N750" s="18"/>
      <c r="O750" s="16">
        <v>72</v>
      </c>
      <c r="P750" s="18">
        <v>37508</v>
      </c>
      <c r="Q750" s="62"/>
      <c r="R750" s="48"/>
      <c r="S750" s="47"/>
      <c r="T750" s="48"/>
      <c r="U750" s="32"/>
      <c r="V750" s="30"/>
      <c r="W750" s="32"/>
      <c r="X750" s="48"/>
      <c r="Y750" s="32"/>
      <c r="Z750" s="48"/>
      <c r="AA750" s="32"/>
      <c r="AB750" s="48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</row>
    <row r="751" spans="1:54" ht="12.75">
      <c r="A751" t="s">
        <v>1072</v>
      </c>
      <c r="B751" s="16" t="s">
        <v>1242</v>
      </c>
      <c r="C751" s="105" t="s">
        <v>1243</v>
      </c>
      <c r="D751" s="106" t="s">
        <v>84</v>
      </c>
      <c r="F751" s="18"/>
      <c r="H751" s="18"/>
      <c r="J751" s="18"/>
      <c r="L751" s="18"/>
      <c r="N751" s="18"/>
      <c r="O751" s="16"/>
      <c r="P751" s="18"/>
      <c r="Q751" s="62"/>
      <c r="R751" s="48"/>
      <c r="S751" s="47"/>
      <c r="T751" s="48"/>
      <c r="U751" s="32"/>
      <c r="V751" s="30"/>
      <c r="W751" s="32"/>
      <c r="X751" s="48"/>
      <c r="Y751" s="32"/>
      <c r="Z751" s="48"/>
      <c r="AA751" s="32"/>
      <c r="AB751" s="48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</row>
    <row r="752" spans="1:54" ht="12.75">
      <c r="A752" t="s">
        <v>1072</v>
      </c>
      <c r="B752" s="16" t="s">
        <v>1244</v>
      </c>
      <c r="C752" s="16"/>
      <c r="D752" s="106" t="s">
        <v>84</v>
      </c>
      <c r="F752" s="18"/>
      <c r="H752" s="18"/>
      <c r="J752" s="18"/>
      <c r="L752" s="18"/>
      <c r="N752" s="18"/>
      <c r="O752" s="16">
        <v>434</v>
      </c>
      <c r="P752" s="18">
        <v>40665</v>
      </c>
      <c r="Q752" s="62"/>
      <c r="R752" s="48"/>
      <c r="S752" s="47"/>
      <c r="T752" s="48"/>
      <c r="U752" s="32"/>
      <c r="V752" s="30"/>
      <c r="W752" s="32"/>
      <c r="X752" s="48"/>
      <c r="Y752" s="32"/>
      <c r="Z752" s="48"/>
      <c r="AA752" s="32"/>
      <c r="AB752" s="48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</row>
    <row r="753" spans="1:54" ht="12.75">
      <c r="A753" t="s">
        <v>1072</v>
      </c>
      <c r="B753" s="16" t="s">
        <v>1245</v>
      </c>
      <c r="C753" s="105" t="s">
        <v>1246</v>
      </c>
      <c r="D753" s="106" t="s">
        <v>84</v>
      </c>
      <c r="F753" s="18"/>
      <c r="H753" s="18"/>
      <c r="J753" s="18"/>
      <c r="L753" s="18"/>
      <c r="N753" s="18"/>
      <c r="O753" s="16"/>
      <c r="P753" s="18"/>
      <c r="Q753" s="62"/>
      <c r="R753" s="48"/>
      <c r="S753" s="47"/>
      <c r="T753" s="48"/>
      <c r="U753" s="32"/>
      <c r="V753" s="30"/>
      <c r="W753" s="32"/>
      <c r="X753" s="48"/>
      <c r="Y753" s="32"/>
      <c r="Z753" s="48"/>
      <c r="AA753" s="32"/>
      <c r="AB753" s="48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</row>
    <row r="754" spans="1:54" ht="12.75">
      <c r="A754" t="s">
        <v>1072</v>
      </c>
      <c r="B754" s="16" t="s">
        <v>1247</v>
      </c>
      <c r="C754" s="105" t="s">
        <v>1248</v>
      </c>
      <c r="D754" s="106" t="s">
        <v>84</v>
      </c>
      <c r="F754" s="18"/>
      <c r="H754" s="18"/>
      <c r="J754" s="18"/>
      <c r="L754" s="18"/>
      <c r="N754" s="18"/>
      <c r="O754" s="16">
        <v>83</v>
      </c>
      <c r="P754" s="18">
        <v>36559</v>
      </c>
      <c r="Q754" s="62"/>
      <c r="R754" s="48"/>
      <c r="S754" s="47"/>
      <c r="T754" s="48"/>
      <c r="U754" s="32"/>
      <c r="V754" s="30"/>
      <c r="W754" s="32"/>
      <c r="X754" s="48"/>
      <c r="Y754" s="32"/>
      <c r="Z754" s="48"/>
      <c r="AA754" s="32"/>
      <c r="AB754" s="48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</row>
    <row r="755" spans="1:54" ht="12.75">
      <c r="A755" t="s">
        <v>1072</v>
      </c>
      <c r="B755" s="16" t="s">
        <v>1249</v>
      </c>
      <c r="C755" s="105" t="s">
        <v>1250</v>
      </c>
      <c r="D755" s="106" t="s">
        <v>84</v>
      </c>
      <c r="F755" s="18"/>
      <c r="H755" s="18"/>
      <c r="J755" s="18"/>
      <c r="L755" s="18"/>
      <c r="N755" s="18"/>
      <c r="O755" s="16">
        <v>70</v>
      </c>
      <c r="P755" s="18">
        <v>39372</v>
      </c>
      <c r="Q755" s="62"/>
      <c r="R755" s="48"/>
      <c r="S755" s="47"/>
      <c r="T755" s="48"/>
      <c r="U755" s="32"/>
      <c r="V755" s="30"/>
      <c r="W755" s="32"/>
      <c r="X755" s="48"/>
      <c r="Y755" s="32"/>
      <c r="Z755" s="48"/>
      <c r="AA755" s="32"/>
      <c r="AB755" s="48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</row>
    <row r="756" spans="1:54" ht="12.75">
      <c r="A756" t="s">
        <v>1072</v>
      </c>
      <c r="B756" s="16" t="s">
        <v>1251</v>
      </c>
      <c r="C756" s="105" t="s">
        <v>1252</v>
      </c>
      <c r="D756" s="106" t="s">
        <v>84</v>
      </c>
      <c r="F756" s="18"/>
      <c r="H756" s="18"/>
      <c r="J756" s="18"/>
      <c r="L756" s="18"/>
      <c r="N756" s="18"/>
      <c r="O756" s="16">
        <v>118</v>
      </c>
      <c r="P756" s="18">
        <v>38481</v>
      </c>
      <c r="Q756" s="62"/>
      <c r="R756" s="48"/>
      <c r="S756" s="47"/>
      <c r="T756" s="48"/>
      <c r="U756" s="32"/>
      <c r="V756" s="30"/>
      <c r="W756" s="32"/>
      <c r="X756" s="48"/>
      <c r="Y756" s="32"/>
      <c r="Z756" s="48"/>
      <c r="AA756" s="32"/>
      <c r="AB756" s="48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</row>
    <row r="757" spans="1:54" ht="12.75">
      <c r="A757" t="s">
        <v>1072</v>
      </c>
      <c r="B757" s="16" t="s">
        <v>1253</v>
      </c>
      <c r="C757" s="105" t="s">
        <v>1254</v>
      </c>
      <c r="D757" s="106" t="s">
        <v>84</v>
      </c>
      <c r="F757" s="18"/>
      <c r="H757" s="18"/>
      <c r="J757" s="18"/>
      <c r="L757" s="18"/>
      <c r="N757" s="18"/>
      <c r="O757" s="16"/>
      <c r="P757" s="18"/>
      <c r="Q757" s="62"/>
      <c r="R757" s="48"/>
      <c r="S757" s="47"/>
      <c r="T757" s="48"/>
      <c r="U757" s="32"/>
      <c r="V757" s="30"/>
      <c r="W757" s="32"/>
      <c r="X757" s="48"/>
      <c r="Y757" s="32"/>
      <c r="Z757" s="48"/>
      <c r="AA757" s="32"/>
      <c r="AB757" s="50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</row>
    <row r="758" spans="1:54" ht="12.75">
      <c r="A758" t="s">
        <v>1072</v>
      </c>
      <c r="B758" s="16" t="s">
        <v>1255</v>
      </c>
      <c r="C758" s="105" t="s">
        <v>1256</v>
      </c>
      <c r="D758" s="106" t="s">
        <v>84</v>
      </c>
      <c r="F758" s="18"/>
      <c r="H758" s="18"/>
      <c r="J758" s="18"/>
      <c r="L758" s="18"/>
      <c r="N758" s="18"/>
      <c r="O758" s="16">
        <v>125</v>
      </c>
      <c r="P758" s="18">
        <v>26411</v>
      </c>
      <c r="Q758" s="62"/>
      <c r="R758" s="48"/>
      <c r="S758" s="47"/>
      <c r="T758" s="48"/>
      <c r="U758" s="32"/>
      <c r="V758" s="30"/>
      <c r="W758" s="32"/>
      <c r="X758" s="48"/>
      <c r="Y758" s="32"/>
      <c r="Z758" s="48"/>
      <c r="AA758" s="32"/>
      <c r="AB758" s="48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</row>
    <row r="759" spans="1:54" ht="12.75">
      <c r="A759" t="s">
        <v>1072</v>
      </c>
      <c r="B759" s="16" t="s">
        <v>1257</v>
      </c>
      <c r="C759" s="105" t="s">
        <v>1258</v>
      </c>
      <c r="D759" s="106" t="s">
        <v>84</v>
      </c>
      <c r="F759" s="18"/>
      <c r="H759" s="18"/>
      <c r="J759" s="18"/>
      <c r="L759" s="18"/>
      <c r="N759" s="18"/>
      <c r="O759" s="16">
        <v>79</v>
      </c>
      <c r="P759" s="18">
        <v>26807</v>
      </c>
      <c r="Q759" s="62"/>
      <c r="R759" s="48"/>
      <c r="S759" s="47"/>
      <c r="T759" s="48"/>
      <c r="U759" s="32"/>
      <c r="V759" s="30"/>
      <c r="W759" s="32"/>
      <c r="X759" s="48"/>
      <c r="Y759" s="32"/>
      <c r="Z759" s="48"/>
      <c r="AA759" s="32"/>
      <c r="AB759" s="48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</row>
    <row r="760" spans="2:54" ht="12.75">
      <c r="B760" s="16"/>
      <c r="C760" s="16"/>
      <c r="D760" s="18"/>
      <c r="F760" s="18"/>
      <c r="H760" s="18"/>
      <c r="J760" s="18"/>
      <c r="L760" s="18"/>
      <c r="N760" s="18"/>
      <c r="O760" s="32">
        <f>SUM(O745:O759)</f>
        <v>1659</v>
      </c>
      <c r="P760" s="53">
        <f>((O745*P745)+(O746*P746)+(O747*P747)+(O748*P748)+(O749*P749)+(O750*P750)+(O751*P751)+(O752*P752)+(O753*P753)+(O754*P754)+(O755*P755)+(O756*P756)+(O757*P757)+(O758*P758)+(O759*P759))/O760</f>
        <v>36003.257986739</v>
      </c>
      <c r="Q760" s="62"/>
      <c r="R760" s="48"/>
      <c r="S760" s="47"/>
      <c r="T760" s="48"/>
      <c r="U760" s="32"/>
      <c r="V760" s="30"/>
      <c r="W760" s="32"/>
      <c r="X760" s="48"/>
      <c r="Y760" s="32"/>
      <c r="Z760" s="48"/>
      <c r="AA760" s="32"/>
      <c r="AB760" s="48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</row>
    <row r="761" spans="2:54" ht="12.75">
      <c r="B761" s="16"/>
      <c r="C761" s="16"/>
      <c r="D761" s="18"/>
      <c r="F761" s="18"/>
      <c r="H761" s="18"/>
      <c r="J761" s="18"/>
      <c r="L761" s="18"/>
      <c r="N761" s="18"/>
      <c r="P761" s="3"/>
      <c r="Q761" s="62"/>
      <c r="R761" s="48"/>
      <c r="S761" s="47"/>
      <c r="T761" s="48"/>
      <c r="U761" s="32"/>
      <c r="V761" s="30"/>
      <c r="W761" s="32"/>
      <c r="X761" s="48"/>
      <c r="Y761" s="32"/>
      <c r="Z761" s="48"/>
      <c r="AA761" s="32"/>
      <c r="AB761" s="48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</row>
    <row r="762" spans="1:54" ht="12.75">
      <c r="A762" t="s">
        <v>1072</v>
      </c>
      <c r="B762" s="16" t="s">
        <v>1259</v>
      </c>
      <c r="C762" s="105" t="s">
        <v>1260</v>
      </c>
      <c r="D762" s="106" t="s">
        <v>84</v>
      </c>
      <c r="F762" s="18"/>
      <c r="H762" s="18"/>
      <c r="J762" s="18"/>
      <c r="L762" s="18"/>
      <c r="N762" s="18"/>
      <c r="O762" s="16">
        <v>254</v>
      </c>
      <c r="P762" s="18">
        <v>25694</v>
      </c>
      <c r="Q762" s="62"/>
      <c r="R762" s="48"/>
      <c r="S762" s="47"/>
      <c r="T762" s="48"/>
      <c r="U762" s="32"/>
      <c r="V762" s="30"/>
      <c r="W762" s="32"/>
      <c r="X762" s="48"/>
      <c r="Y762" s="32"/>
      <c r="Z762" s="48"/>
      <c r="AA762" s="32"/>
      <c r="AB762" s="48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</row>
    <row r="763" spans="1:54" ht="12.75">
      <c r="A763" t="s">
        <v>1072</v>
      </c>
      <c r="B763" s="16" t="s">
        <v>1261</v>
      </c>
      <c r="C763" s="105" t="s">
        <v>1262</v>
      </c>
      <c r="D763" s="106" t="s">
        <v>84</v>
      </c>
      <c r="F763" s="18"/>
      <c r="H763" s="18"/>
      <c r="J763" s="18"/>
      <c r="L763" s="18"/>
      <c r="N763" s="18"/>
      <c r="O763" s="16">
        <v>104</v>
      </c>
      <c r="P763" s="18">
        <v>35319</v>
      </c>
      <c r="Q763" s="62"/>
      <c r="R763" s="48"/>
      <c r="S763" s="47"/>
      <c r="T763" s="48"/>
      <c r="U763" s="32"/>
      <c r="V763" s="30"/>
      <c r="W763" s="32"/>
      <c r="X763" s="50"/>
      <c r="Y763" s="32"/>
      <c r="Z763" s="48"/>
      <c r="AA763" s="32"/>
      <c r="AB763" s="48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</row>
    <row r="764" spans="1:54" ht="12.75">
      <c r="A764" t="s">
        <v>1072</v>
      </c>
      <c r="B764" s="16" t="s">
        <v>1263</v>
      </c>
      <c r="C764" s="105" t="s">
        <v>1264</v>
      </c>
      <c r="D764" s="106" t="s">
        <v>84</v>
      </c>
      <c r="F764" s="18"/>
      <c r="H764" s="18"/>
      <c r="J764" s="18"/>
      <c r="L764" s="18"/>
      <c r="N764" s="18"/>
      <c r="O764" s="16">
        <v>197</v>
      </c>
      <c r="P764" s="18">
        <v>36114</v>
      </c>
      <c r="Q764" s="62"/>
      <c r="R764" s="48"/>
      <c r="S764" s="32"/>
      <c r="T764" s="48"/>
      <c r="U764" s="32"/>
      <c r="V764" s="30"/>
      <c r="W764" s="32"/>
      <c r="X764" s="48"/>
      <c r="Y764" s="32"/>
      <c r="Z764" s="48"/>
      <c r="AA764" s="32"/>
      <c r="AB764" s="48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</row>
    <row r="765" spans="1:54" ht="12.75">
      <c r="A765" t="s">
        <v>1072</v>
      </c>
      <c r="B765" s="16" t="s">
        <v>1265</v>
      </c>
      <c r="C765" s="110" t="s">
        <v>1266</v>
      </c>
      <c r="D765" s="106" t="s">
        <v>84</v>
      </c>
      <c r="F765" s="18"/>
      <c r="H765" s="18"/>
      <c r="J765" s="18"/>
      <c r="L765" s="18"/>
      <c r="N765" s="18"/>
      <c r="O765" s="16">
        <v>50</v>
      </c>
      <c r="P765" s="18">
        <v>29246</v>
      </c>
      <c r="Q765" s="62"/>
      <c r="R765" s="48"/>
      <c r="S765" s="32"/>
      <c r="T765" s="48"/>
      <c r="U765" s="32"/>
      <c r="V765" s="30"/>
      <c r="W765" s="32"/>
      <c r="X765" s="48"/>
      <c r="Y765" s="32"/>
      <c r="Z765" s="48"/>
      <c r="AA765" s="32"/>
      <c r="AB765" s="48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</row>
    <row r="766" spans="1:54" ht="12.75">
      <c r="A766" t="s">
        <v>1072</v>
      </c>
      <c r="B766" s="16" t="s">
        <v>1267</v>
      </c>
      <c r="C766" s="105" t="s">
        <v>1268</v>
      </c>
      <c r="D766" s="106" t="s">
        <v>84</v>
      </c>
      <c r="F766" s="18"/>
      <c r="H766" s="18"/>
      <c r="J766" s="18"/>
      <c r="L766" s="18"/>
      <c r="N766" s="18"/>
      <c r="O766" s="16">
        <v>94</v>
      </c>
      <c r="P766" s="18">
        <v>37134</v>
      </c>
      <c r="Q766" s="62"/>
      <c r="R766" s="48"/>
      <c r="S766" s="32"/>
      <c r="T766" s="48"/>
      <c r="U766" s="32"/>
      <c r="V766" s="30"/>
      <c r="W766" s="32"/>
      <c r="X766" s="48"/>
      <c r="Y766" s="32"/>
      <c r="Z766" s="48"/>
      <c r="AA766" s="32"/>
      <c r="AB766" s="48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</row>
    <row r="767" spans="1:54" ht="12.75">
      <c r="A767" t="s">
        <v>1072</v>
      </c>
      <c r="B767" s="16" t="s">
        <v>1269</v>
      </c>
      <c r="C767" s="105" t="s">
        <v>1270</v>
      </c>
      <c r="D767" s="106" t="s">
        <v>84</v>
      </c>
      <c r="F767" s="18"/>
      <c r="H767" s="18"/>
      <c r="J767" s="18"/>
      <c r="L767" s="18"/>
      <c r="N767" s="18"/>
      <c r="O767" s="16">
        <v>52</v>
      </c>
      <c r="P767" s="18">
        <v>37376</v>
      </c>
      <c r="Q767" s="62"/>
      <c r="R767" s="48"/>
      <c r="S767" s="32"/>
      <c r="T767" s="48"/>
      <c r="U767" s="32"/>
      <c r="V767" s="30"/>
      <c r="W767" s="32"/>
      <c r="X767" s="48"/>
      <c r="Y767" s="32"/>
      <c r="Z767" s="48"/>
      <c r="AA767" s="32"/>
      <c r="AB767" s="48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</row>
    <row r="768" spans="1:54" ht="12.75">
      <c r="A768" t="s">
        <v>1072</v>
      </c>
      <c r="B768" s="16" t="s">
        <v>1271</v>
      </c>
      <c r="C768" s="105" t="s">
        <v>1272</v>
      </c>
      <c r="D768" s="106" t="s">
        <v>84</v>
      </c>
      <c r="F768" s="18"/>
      <c r="H768" s="18"/>
      <c r="J768" s="18"/>
      <c r="L768" s="18"/>
      <c r="N768" s="18"/>
      <c r="O768" s="16">
        <v>46</v>
      </c>
      <c r="P768" s="18">
        <v>34162</v>
      </c>
      <c r="Q768" s="62"/>
      <c r="R768" s="48"/>
      <c r="S768" s="32"/>
      <c r="T768" s="48"/>
      <c r="U768" s="32"/>
      <c r="V768" s="30"/>
      <c r="W768" s="32"/>
      <c r="X768" s="48"/>
      <c r="Y768" s="32"/>
      <c r="Z768" s="48"/>
      <c r="AA768" s="32"/>
      <c r="AB768" s="48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</row>
    <row r="769" spans="1:54" ht="12.75">
      <c r="A769" t="s">
        <v>1072</v>
      </c>
      <c r="B769" s="16" t="s">
        <v>1273</v>
      </c>
      <c r="C769" s="105" t="s">
        <v>1274</v>
      </c>
      <c r="D769" s="106" t="s">
        <v>84</v>
      </c>
      <c r="F769" s="18"/>
      <c r="H769" s="18"/>
      <c r="J769" s="18"/>
      <c r="L769" s="18"/>
      <c r="N769" s="18"/>
      <c r="O769" s="16">
        <v>94</v>
      </c>
      <c r="P769" s="18">
        <v>34896</v>
      </c>
      <c r="Q769" s="62"/>
      <c r="R769" s="48"/>
      <c r="S769" s="32"/>
      <c r="T769" s="48"/>
      <c r="U769" s="32"/>
      <c r="V769" s="30"/>
      <c r="W769" s="32"/>
      <c r="X769" s="48"/>
      <c r="Y769" s="32"/>
      <c r="Z769" s="48"/>
      <c r="AA769" s="32"/>
      <c r="AB769" s="48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</row>
    <row r="770" spans="1:54" ht="12.75">
      <c r="A770" s="32"/>
      <c r="B770" s="47"/>
      <c r="C770" s="47"/>
      <c r="D770" s="48"/>
      <c r="E770" s="32"/>
      <c r="F770" s="48"/>
      <c r="G770" s="32"/>
      <c r="H770" s="48"/>
      <c r="I770" s="32"/>
      <c r="J770" s="48"/>
      <c r="K770" s="32"/>
      <c r="L770" s="48"/>
      <c r="M770" s="32"/>
      <c r="N770" s="48"/>
      <c r="O770" s="32">
        <f>SUM(O762:O769)</f>
        <v>891</v>
      </c>
      <c r="P770" s="34">
        <f>((O762*P762)+(O763*P763)+(O764*P764)+(O765*P765)+(O766*P766)+(O767*P767)+(O768*P768)+(O769*P769))/O770</f>
        <v>32617.322109988778</v>
      </c>
      <c r="Q770" s="62"/>
      <c r="R770" s="48"/>
      <c r="S770" s="32"/>
      <c r="T770" s="48"/>
      <c r="U770" s="32"/>
      <c r="V770" s="30"/>
      <c r="W770" s="32"/>
      <c r="X770" s="48"/>
      <c r="Y770" s="32"/>
      <c r="Z770" s="48"/>
      <c r="AA770" s="32"/>
      <c r="AB770" s="48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</row>
    <row r="771" spans="1:54" ht="12.75">
      <c r="A771" s="32"/>
      <c r="B771" s="47"/>
      <c r="C771" s="47"/>
      <c r="D771" s="48"/>
      <c r="E771" s="32"/>
      <c r="F771" s="48"/>
      <c r="G771" s="32"/>
      <c r="H771" s="48"/>
      <c r="I771" s="32"/>
      <c r="J771" s="48"/>
      <c r="K771" s="32"/>
      <c r="L771" s="48"/>
      <c r="M771" s="32"/>
      <c r="N771" s="48"/>
      <c r="O771" s="32">
        <f>O770+O760+O743+O726+O709</f>
        <v>7719</v>
      </c>
      <c r="P771" s="34">
        <f>((O709*P709)+(O726*P726)+(O743*P743)+(O760*P760)+(O770*P770))/O771</f>
        <v>36654.382303407176</v>
      </c>
      <c r="Q771" s="62"/>
      <c r="R771" s="48"/>
      <c r="S771" s="32"/>
      <c r="T771" s="48"/>
      <c r="U771" s="32"/>
      <c r="V771" s="30"/>
      <c r="W771" s="32"/>
      <c r="X771" s="48"/>
      <c r="Y771" s="32"/>
      <c r="Z771" s="48"/>
      <c r="AA771" s="32"/>
      <c r="AB771" s="48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</row>
    <row r="772" spans="1:54" ht="12.75">
      <c r="A772" s="32"/>
      <c r="B772" s="47"/>
      <c r="C772" s="47"/>
      <c r="D772" s="48"/>
      <c r="E772" s="32"/>
      <c r="F772" s="48"/>
      <c r="G772" s="32"/>
      <c r="H772" s="48"/>
      <c r="I772" s="32"/>
      <c r="J772" s="48"/>
      <c r="K772" s="32"/>
      <c r="L772" s="48"/>
      <c r="M772" s="32"/>
      <c r="N772" s="48"/>
      <c r="O772" s="32"/>
      <c r="P772" s="34"/>
      <c r="Q772" s="62"/>
      <c r="R772" s="48"/>
      <c r="S772" s="32"/>
      <c r="T772" s="48"/>
      <c r="U772" s="32"/>
      <c r="V772" s="30"/>
      <c r="W772" s="32"/>
      <c r="X772" s="48"/>
      <c r="Y772" s="32"/>
      <c r="Z772" s="48"/>
      <c r="AA772" s="32"/>
      <c r="AB772" s="48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</row>
    <row r="773" spans="1:54" ht="12.75">
      <c r="A773" s="32" t="s">
        <v>1287</v>
      </c>
      <c r="B773" s="47" t="s">
        <v>1288</v>
      </c>
      <c r="C773" s="112" t="s">
        <v>1289</v>
      </c>
      <c r="D773" s="113" t="s">
        <v>45</v>
      </c>
      <c r="E773" s="49">
        <v>365</v>
      </c>
      <c r="F773" s="48">
        <v>75126</v>
      </c>
      <c r="G773" s="49">
        <v>254</v>
      </c>
      <c r="H773" s="48">
        <v>52221</v>
      </c>
      <c r="I773" s="49">
        <v>184</v>
      </c>
      <c r="J773" s="48">
        <v>43151</v>
      </c>
      <c r="K773" s="49">
        <v>14</v>
      </c>
      <c r="L773" s="48">
        <v>31457</v>
      </c>
      <c r="M773" s="49">
        <v>23</v>
      </c>
      <c r="N773" s="48">
        <v>41630</v>
      </c>
      <c r="O773" s="49"/>
      <c r="P773" s="34"/>
      <c r="Q773" s="61">
        <v>95</v>
      </c>
      <c r="R773" s="48">
        <v>116323</v>
      </c>
      <c r="S773" s="49">
        <v>30</v>
      </c>
      <c r="T773" s="48">
        <v>71037</v>
      </c>
      <c r="U773" s="49">
        <v>7</v>
      </c>
      <c r="V773" s="48">
        <v>56429</v>
      </c>
      <c r="W773" s="49">
        <v>3</v>
      </c>
      <c r="X773" s="48">
        <v>38267</v>
      </c>
      <c r="Y773" s="49">
        <v>21</v>
      </c>
      <c r="Z773" s="48">
        <v>42718</v>
      </c>
      <c r="AA773" s="32"/>
      <c r="AB773" s="48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</row>
    <row r="774" spans="1:54" ht="12.75">
      <c r="A774" s="32" t="s">
        <v>1287</v>
      </c>
      <c r="B774" s="47" t="s">
        <v>1290</v>
      </c>
      <c r="C774" s="112" t="s">
        <v>1291</v>
      </c>
      <c r="D774" s="113" t="s">
        <v>45</v>
      </c>
      <c r="E774" s="47">
        <v>363</v>
      </c>
      <c r="F774" s="48">
        <v>71061</v>
      </c>
      <c r="G774" s="49">
        <v>348</v>
      </c>
      <c r="H774" s="48">
        <v>49960</v>
      </c>
      <c r="I774" s="49">
        <v>169</v>
      </c>
      <c r="J774" s="48">
        <v>45149</v>
      </c>
      <c r="K774" s="49">
        <v>71</v>
      </c>
      <c r="L774" s="48">
        <v>25675</v>
      </c>
      <c r="M774" s="49">
        <v>0</v>
      </c>
      <c r="N774" s="48">
        <v>0</v>
      </c>
      <c r="O774" s="49"/>
      <c r="P774" s="34"/>
      <c r="Q774" s="61">
        <v>244</v>
      </c>
      <c r="R774" s="48">
        <v>80837</v>
      </c>
      <c r="S774" s="49">
        <v>166</v>
      </c>
      <c r="T774" s="48">
        <v>58204</v>
      </c>
      <c r="U774" s="49">
        <v>56</v>
      </c>
      <c r="V774" s="48">
        <v>48387</v>
      </c>
      <c r="W774" s="49">
        <v>7</v>
      </c>
      <c r="X774" s="48">
        <v>48860</v>
      </c>
      <c r="Y774" s="49">
        <v>0</v>
      </c>
      <c r="Z774" s="48">
        <v>0</v>
      </c>
      <c r="AA774" s="32"/>
      <c r="AB774" s="48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</row>
    <row r="775" spans="1:54" ht="12.75">
      <c r="A775" s="32"/>
      <c r="B775" s="47"/>
      <c r="C775" s="47"/>
      <c r="D775" s="48"/>
      <c r="E775" s="32">
        <f>SUM(E773:E774)</f>
        <v>728</v>
      </c>
      <c r="F775" s="53">
        <f>((E773*F773)+(E774*F774))/E775</f>
        <v>73099.08379120879</v>
      </c>
      <c r="G775" s="32">
        <f>SUM(G773:G774)</f>
        <v>602</v>
      </c>
      <c r="H775" s="53">
        <f>((G773*H773)+(G774*H774))/G775</f>
        <v>50913.976744186046</v>
      </c>
      <c r="I775" s="32">
        <f>SUM(I773:I774)</f>
        <v>353</v>
      </c>
      <c r="J775" s="53">
        <f>((I773*J773)+(I774*J774))/I775</f>
        <v>44107.54957507082</v>
      </c>
      <c r="K775" s="32">
        <f>SUM(K773:K774)</f>
        <v>85</v>
      </c>
      <c r="L775" s="53">
        <f>((K773*L773)+(K774*L774))/K775</f>
        <v>26627.329411764706</v>
      </c>
      <c r="M775" s="32">
        <f>SUM(M773:M774)</f>
        <v>23</v>
      </c>
      <c r="N775" s="53">
        <f>((M773*N773)+(M774*N774))/M775</f>
        <v>41630</v>
      </c>
      <c r="O775" s="32">
        <f>SUM(O773:O774)</f>
        <v>0</v>
      </c>
      <c r="P775" s="53">
        <v>0</v>
      </c>
      <c r="Q775" s="32">
        <f>SUM(Q773:Q774)</f>
        <v>339</v>
      </c>
      <c r="R775" s="53">
        <f>((Q773*R773)+(Q774*R774))/Q775</f>
        <v>90781.45427728613</v>
      </c>
      <c r="S775" s="32">
        <f>SUM(S773:S774)</f>
        <v>196</v>
      </c>
      <c r="T775" s="53">
        <f>((S773*T773)+(S774*T774))/S775</f>
        <v>60168.23469387755</v>
      </c>
      <c r="U775" s="32">
        <f>SUM(U773:U774)</f>
        <v>63</v>
      </c>
      <c r="V775" s="53">
        <f>((U773*V773)+(U774*V774))/U775</f>
        <v>49280.555555555555</v>
      </c>
      <c r="W775" s="32">
        <f>SUM(W773:W774)</f>
        <v>10</v>
      </c>
      <c r="X775" s="53">
        <f>((W773*X773)+(W774*X774))/W775</f>
        <v>45682.1</v>
      </c>
      <c r="Y775" s="32">
        <f>SUM(Y773:Y774)</f>
        <v>21</v>
      </c>
      <c r="Z775" s="53">
        <f>((Y773*Z773)+(Y774*Z774))/Y775</f>
        <v>42718</v>
      </c>
      <c r="AA775" s="32">
        <f>SUM(AA773:AA774)</f>
        <v>0</v>
      </c>
      <c r="AB775" s="53">
        <v>0</v>
      </c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</row>
    <row r="776" spans="1:54" ht="12.75">
      <c r="A776" s="32"/>
      <c r="B776" s="47"/>
      <c r="C776" s="47"/>
      <c r="D776" s="48"/>
      <c r="E776" s="47"/>
      <c r="F776" s="48"/>
      <c r="G776" s="49"/>
      <c r="H776" s="48"/>
      <c r="I776" s="49"/>
      <c r="J776" s="48"/>
      <c r="K776" s="49"/>
      <c r="L776" s="48"/>
      <c r="M776" s="49"/>
      <c r="N776" s="48"/>
      <c r="O776" s="49"/>
      <c r="P776" s="34"/>
      <c r="Q776" s="61"/>
      <c r="R776" s="48"/>
      <c r="S776" s="49"/>
      <c r="T776" s="48"/>
      <c r="U776" s="49"/>
      <c r="V776" s="48"/>
      <c r="W776" s="49"/>
      <c r="X776" s="48"/>
      <c r="Y776" s="49"/>
      <c r="Z776" s="48"/>
      <c r="AA776" s="32"/>
      <c r="AB776" s="48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</row>
    <row r="777" spans="1:54" ht="12.75">
      <c r="A777" s="32" t="s">
        <v>1287</v>
      </c>
      <c r="B777" s="47" t="s">
        <v>1292</v>
      </c>
      <c r="C777" s="112" t="s">
        <v>1293</v>
      </c>
      <c r="D777" s="113" t="s">
        <v>51</v>
      </c>
      <c r="E777" s="47">
        <v>176</v>
      </c>
      <c r="F777" s="48">
        <v>71577</v>
      </c>
      <c r="G777" s="49">
        <v>107</v>
      </c>
      <c r="H777" s="48">
        <v>51177</v>
      </c>
      <c r="I777" s="49">
        <v>109</v>
      </c>
      <c r="J777" s="48">
        <v>39111</v>
      </c>
      <c r="K777" s="49">
        <v>38</v>
      </c>
      <c r="L777" s="48">
        <v>28582</v>
      </c>
      <c r="M777" s="49">
        <v>0</v>
      </c>
      <c r="N777" s="48">
        <v>0</v>
      </c>
      <c r="O777" s="49"/>
      <c r="P777" s="34"/>
      <c r="Q777" s="61">
        <v>23</v>
      </c>
      <c r="R777" s="48">
        <v>77574</v>
      </c>
      <c r="S777" s="49">
        <v>20</v>
      </c>
      <c r="T777" s="48">
        <v>62411</v>
      </c>
      <c r="U777" s="49">
        <v>19</v>
      </c>
      <c r="V777" s="48">
        <v>46048</v>
      </c>
      <c r="W777" s="49">
        <v>0</v>
      </c>
      <c r="X777" s="48">
        <v>0</v>
      </c>
      <c r="Y777" s="49">
        <v>0</v>
      </c>
      <c r="Z777" s="48">
        <v>0</v>
      </c>
      <c r="AA777" s="32"/>
      <c r="AB777" s="48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</row>
    <row r="778" spans="1:54" ht="12.75">
      <c r="A778" s="32" t="s">
        <v>1287</v>
      </c>
      <c r="B778" s="47" t="s">
        <v>1294</v>
      </c>
      <c r="C778" s="112" t="s">
        <v>1295</v>
      </c>
      <c r="D778" s="113" t="s">
        <v>51</v>
      </c>
      <c r="E778" s="47">
        <v>205</v>
      </c>
      <c r="F778" s="48">
        <v>79498</v>
      </c>
      <c r="G778" s="49">
        <v>254</v>
      </c>
      <c r="H778" s="48">
        <v>54864</v>
      </c>
      <c r="I778" s="49">
        <v>125</v>
      </c>
      <c r="J778" s="48">
        <v>44752</v>
      </c>
      <c r="K778" s="49">
        <v>43</v>
      </c>
      <c r="L778" s="48">
        <v>33787</v>
      </c>
      <c r="M778" s="49">
        <v>0</v>
      </c>
      <c r="N778" s="48">
        <v>0</v>
      </c>
      <c r="O778" s="49"/>
      <c r="P778" s="34"/>
      <c r="Q778" s="61">
        <v>23</v>
      </c>
      <c r="R778" s="48">
        <v>110721</v>
      </c>
      <c r="S778" s="49">
        <v>19</v>
      </c>
      <c r="T778" s="48">
        <v>78251</v>
      </c>
      <c r="U778" s="49">
        <v>14</v>
      </c>
      <c r="V778" s="48">
        <v>44498</v>
      </c>
      <c r="W778" s="49">
        <v>6</v>
      </c>
      <c r="X778" s="48">
        <v>51500</v>
      </c>
      <c r="Y778" s="49">
        <v>0</v>
      </c>
      <c r="Z778" s="48">
        <v>0</v>
      </c>
      <c r="AA778" s="32"/>
      <c r="AB778" s="48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</row>
    <row r="779" spans="1:54" ht="12.75">
      <c r="A779" s="32" t="s">
        <v>1287</v>
      </c>
      <c r="B779" s="47" t="s">
        <v>1296</v>
      </c>
      <c r="C779" s="112" t="s">
        <v>1297</v>
      </c>
      <c r="D779" s="113" t="s">
        <v>51</v>
      </c>
      <c r="E779" s="47">
        <v>128</v>
      </c>
      <c r="F779" s="48">
        <v>63377</v>
      </c>
      <c r="G779" s="49">
        <v>201</v>
      </c>
      <c r="H779" s="48">
        <v>47791</v>
      </c>
      <c r="I779" s="49">
        <v>154</v>
      </c>
      <c r="J779" s="48">
        <v>40214</v>
      </c>
      <c r="K779" s="49">
        <v>48</v>
      </c>
      <c r="L779" s="48">
        <v>32334</v>
      </c>
      <c r="M779" s="49">
        <v>40</v>
      </c>
      <c r="N779" s="48">
        <v>33297</v>
      </c>
      <c r="O779" s="49"/>
      <c r="P779" s="34"/>
      <c r="Q779" s="61">
        <v>14</v>
      </c>
      <c r="R779" s="48">
        <v>88237</v>
      </c>
      <c r="S779" s="49">
        <v>8</v>
      </c>
      <c r="T779" s="48">
        <v>57076</v>
      </c>
      <c r="U779" s="49">
        <v>5</v>
      </c>
      <c r="V779" s="48">
        <v>41300</v>
      </c>
      <c r="W779" s="49">
        <v>16</v>
      </c>
      <c r="X779" s="48">
        <v>32141</v>
      </c>
      <c r="Y779" s="49">
        <v>11</v>
      </c>
      <c r="Z779" s="48">
        <v>38944</v>
      </c>
      <c r="AA779" s="32"/>
      <c r="AB779" s="48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</row>
    <row r="780" spans="1:54" ht="12.75">
      <c r="A780" s="32" t="s">
        <v>1287</v>
      </c>
      <c r="B780" s="47" t="s">
        <v>1298</v>
      </c>
      <c r="C780" s="112" t="s">
        <v>1299</v>
      </c>
      <c r="D780" s="113" t="s">
        <v>51</v>
      </c>
      <c r="E780" s="47">
        <v>166</v>
      </c>
      <c r="F780" s="48">
        <v>65399</v>
      </c>
      <c r="G780" s="49">
        <v>212</v>
      </c>
      <c r="H780" s="48">
        <v>51075</v>
      </c>
      <c r="I780" s="49">
        <v>123</v>
      </c>
      <c r="J780" s="48">
        <v>41770</v>
      </c>
      <c r="K780" s="49">
        <v>15</v>
      </c>
      <c r="L780" s="48">
        <v>31329</v>
      </c>
      <c r="M780" s="49">
        <v>4</v>
      </c>
      <c r="N780" s="48">
        <v>33450</v>
      </c>
      <c r="O780" s="49"/>
      <c r="P780" s="34"/>
      <c r="Q780" s="61">
        <v>60</v>
      </c>
      <c r="R780" s="48">
        <v>80537</v>
      </c>
      <c r="S780" s="49">
        <v>104</v>
      </c>
      <c r="T780" s="48">
        <v>68202</v>
      </c>
      <c r="U780" s="49">
        <v>73</v>
      </c>
      <c r="V780" s="48">
        <v>54287</v>
      </c>
      <c r="W780" s="49">
        <v>19</v>
      </c>
      <c r="X780" s="48">
        <v>42887</v>
      </c>
      <c r="Y780" s="49">
        <v>2</v>
      </c>
      <c r="Z780" s="48">
        <v>30525</v>
      </c>
      <c r="AA780" s="32"/>
      <c r="AB780" s="48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</row>
    <row r="781" spans="1:54" ht="12.75">
      <c r="A781" s="32"/>
      <c r="B781" s="47"/>
      <c r="C781" s="47"/>
      <c r="D781" s="48"/>
      <c r="E781" s="55">
        <f>SUM(E777:E780)</f>
        <v>675</v>
      </c>
      <c r="F781" s="53">
        <f>((E777*F777)+(E778*F778)+(E779*F779)+(E780*F780))/E781</f>
        <v>70908.34370370371</v>
      </c>
      <c r="G781" s="55">
        <f>SUM(G777:G780)</f>
        <v>774</v>
      </c>
      <c r="H781" s="53">
        <f>((G777*H777)+(G778*H778)+(G779*H779)+(G780*H780))/G781</f>
        <v>51479.6976744186</v>
      </c>
      <c r="I781" s="55">
        <f>SUM(I777:I780)</f>
        <v>511</v>
      </c>
      <c r="J781" s="53">
        <f>((I777*J777)+(I778*J778)+(I779*J779)+(I780*J780))/I781</f>
        <v>41463.33659491194</v>
      </c>
      <c r="K781" s="55">
        <f>SUM(K777:K780)</f>
        <v>144</v>
      </c>
      <c r="L781" s="53">
        <f>((K777*L777)+(K778*L778)+(K779*L779)+(K780*L780))/K781</f>
        <v>31673.083333333332</v>
      </c>
      <c r="M781" s="55">
        <f>SUM(M777:M780)</f>
        <v>44</v>
      </c>
      <c r="N781" s="53">
        <f>((M777*N777)+(M778*N778)+(M779*N779)+(M780*N780))/M781</f>
        <v>33310.90909090909</v>
      </c>
      <c r="O781" s="55">
        <f>SUM(O777:O780)</f>
        <v>0</v>
      </c>
      <c r="P781" s="53">
        <v>0</v>
      </c>
      <c r="Q781" s="55">
        <f>SUM(Q777:Q780)</f>
        <v>120</v>
      </c>
      <c r="R781" s="53">
        <f>((Q777*R777)+(Q778*R778)+(Q779*R779)+(Q780*R780))/Q781</f>
        <v>86652.69166666667</v>
      </c>
      <c r="S781" s="55">
        <f>SUM(S777:S780)</f>
        <v>151</v>
      </c>
      <c r="T781" s="53">
        <f>((S777*T777)+(S778*T778)+(S779*T779)+(S780*T780))/S781</f>
        <v>68109.96688741722</v>
      </c>
      <c r="U781" s="55">
        <f>SUM(U777:U780)</f>
        <v>111</v>
      </c>
      <c r="V781" s="53">
        <f>((U777*V777)+(U778*V778)+(U779*V779)+(U780*V780))/U781</f>
        <v>51057.07207207207</v>
      </c>
      <c r="W781" s="55">
        <f>SUM(W777:W780)</f>
        <v>41</v>
      </c>
      <c r="X781" s="53">
        <f>((W777*X777)+(W778*X778)+(W779*X779)+(W780*X780))/W781</f>
        <v>39953.87804878049</v>
      </c>
      <c r="Y781" s="55">
        <f>SUM(Y777:Y780)</f>
        <v>13</v>
      </c>
      <c r="Z781" s="53">
        <f>((Y777*Z777)+(Y778*Z778)+(Y779*Z779)+(Y780*Z780))/Y781</f>
        <v>37648.769230769234</v>
      </c>
      <c r="AA781" s="55">
        <f>SUM(AA777:AA780)</f>
        <v>0</v>
      </c>
      <c r="AB781" s="34">
        <v>0</v>
      </c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</row>
    <row r="782" spans="1:54" ht="12.75">
      <c r="A782" s="32"/>
      <c r="B782" s="47"/>
      <c r="C782" s="47"/>
      <c r="D782" s="48"/>
      <c r="E782" s="47"/>
      <c r="F782" s="48"/>
      <c r="G782" s="49"/>
      <c r="H782" s="48"/>
      <c r="I782" s="49"/>
      <c r="J782" s="48"/>
      <c r="K782" s="49"/>
      <c r="L782" s="48"/>
      <c r="M782" s="49"/>
      <c r="N782" s="48"/>
      <c r="O782" s="49"/>
      <c r="P782" s="34"/>
      <c r="Q782" s="61"/>
      <c r="R782" s="48"/>
      <c r="S782" s="49"/>
      <c r="T782" s="48"/>
      <c r="U782" s="49"/>
      <c r="V782" s="48"/>
      <c r="W782" s="49"/>
      <c r="X782" s="48"/>
      <c r="Y782" s="49"/>
      <c r="Z782" s="48"/>
      <c r="AA782" s="32"/>
      <c r="AB782" s="48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</row>
    <row r="783" spans="1:54" ht="12.75">
      <c r="A783" s="32" t="s">
        <v>1287</v>
      </c>
      <c r="B783" s="47" t="s">
        <v>1300</v>
      </c>
      <c r="C783" s="112" t="s">
        <v>1301</v>
      </c>
      <c r="D783" s="113" t="s">
        <v>54</v>
      </c>
      <c r="E783" s="32">
        <v>183</v>
      </c>
      <c r="F783" s="34">
        <v>54684</v>
      </c>
      <c r="G783" s="55">
        <v>150</v>
      </c>
      <c r="H783" s="34">
        <v>46701</v>
      </c>
      <c r="I783" s="55">
        <v>129</v>
      </c>
      <c r="J783" s="34">
        <v>39245</v>
      </c>
      <c r="K783" s="55">
        <v>27</v>
      </c>
      <c r="L783" s="34">
        <v>30732</v>
      </c>
      <c r="M783" s="55">
        <v>0</v>
      </c>
      <c r="N783" s="34">
        <v>0</v>
      </c>
      <c r="O783" s="55"/>
      <c r="P783" s="34"/>
      <c r="Q783" s="62">
        <v>28</v>
      </c>
      <c r="R783" s="34">
        <v>74956</v>
      </c>
      <c r="S783" s="55">
        <v>7</v>
      </c>
      <c r="T783" s="34">
        <v>56229</v>
      </c>
      <c r="U783" s="55">
        <v>2</v>
      </c>
      <c r="V783" s="34">
        <v>55410</v>
      </c>
      <c r="W783" s="55">
        <v>2</v>
      </c>
      <c r="X783" s="34">
        <v>38380</v>
      </c>
      <c r="Y783" s="55">
        <v>0</v>
      </c>
      <c r="Z783" s="34">
        <v>0</v>
      </c>
      <c r="AA783" s="32"/>
      <c r="AB783" s="53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</row>
    <row r="784" spans="1:54" ht="12.75">
      <c r="A784" s="32"/>
      <c r="B784" s="47"/>
      <c r="C784" s="47"/>
      <c r="D784" s="48"/>
      <c r="E784" s="47"/>
      <c r="F784" s="48"/>
      <c r="G784" s="49"/>
      <c r="H784" s="48"/>
      <c r="I784" s="49"/>
      <c r="J784" s="48"/>
      <c r="K784" s="49"/>
      <c r="L784" s="48"/>
      <c r="M784" s="49"/>
      <c r="N784" s="48"/>
      <c r="O784" s="49"/>
      <c r="P784" s="34"/>
      <c r="Q784" s="61"/>
      <c r="R784" s="48"/>
      <c r="S784" s="49"/>
      <c r="T784" s="48"/>
      <c r="U784" s="49"/>
      <c r="V784" s="48"/>
      <c r="W784" s="49"/>
      <c r="X784" s="48"/>
      <c r="Y784" s="49"/>
      <c r="Z784" s="48"/>
      <c r="AA784" s="32"/>
      <c r="AB784" s="50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</row>
    <row r="785" spans="1:54" ht="12.75">
      <c r="A785" s="32" t="s">
        <v>1287</v>
      </c>
      <c r="B785" s="47" t="s">
        <v>1302</v>
      </c>
      <c r="C785" s="112" t="s">
        <v>1303</v>
      </c>
      <c r="D785" s="113" t="s">
        <v>63</v>
      </c>
      <c r="E785" s="47">
        <v>75</v>
      </c>
      <c r="F785" s="48">
        <v>53779</v>
      </c>
      <c r="G785" s="49">
        <v>74</v>
      </c>
      <c r="H785" s="48">
        <v>46167</v>
      </c>
      <c r="I785" s="49">
        <v>89</v>
      </c>
      <c r="J785" s="48">
        <v>37372</v>
      </c>
      <c r="K785" s="49">
        <v>28</v>
      </c>
      <c r="L785" s="48">
        <v>30455</v>
      </c>
      <c r="M785" s="49">
        <v>1</v>
      </c>
      <c r="N785" s="48">
        <v>20308</v>
      </c>
      <c r="O785" s="49"/>
      <c r="P785" s="34"/>
      <c r="Q785" s="61">
        <v>14</v>
      </c>
      <c r="R785" s="48">
        <v>62931</v>
      </c>
      <c r="S785" s="49">
        <v>9</v>
      </c>
      <c r="T785" s="48">
        <v>61721</v>
      </c>
      <c r="U785" s="49">
        <v>2</v>
      </c>
      <c r="V785" s="48">
        <v>47032</v>
      </c>
      <c r="W785" s="49">
        <v>2</v>
      </c>
      <c r="X785" s="48">
        <v>22746</v>
      </c>
      <c r="Y785" s="49">
        <v>0</v>
      </c>
      <c r="Z785" s="48">
        <v>0</v>
      </c>
      <c r="AA785" s="32"/>
      <c r="AB785" s="48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</row>
    <row r="786" spans="1:54" ht="12.75">
      <c r="A786" s="32" t="s">
        <v>1287</v>
      </c>
      <c r="B786" s="47" t="s">
        <v>1304</v>
      </c>
      <c r="C786" s="112" t="s">
        <v>1305</v>
      </c>
      <c r="D786" s="113" t="s">
        <v>63</v>
      </c>
      <c r="E786" s="47">
        <v>149</v>
      </c>
      <c r="F786" s="48">
        <v>52202</v>
      </c>
      <c r="G786" s="49">
        <v>140</v>
      </c>
      <c r="H786" s="48">
        <v>41384</v>
      </c>
      <c r="I786" s="49">
        <v>82</v>
      </c>
      <c r="J786" s="48">
        <v>36998</v>
      </c>
      <c r="K786" s="49">
        <v>24</v>
      </c>
      <c r="L786" s="48">
        <v>27588</v>
      </c>
      <c r="M786" s="49">
        <v>0</v>
      </c>
      <c r="N786" s="48">
        <v>0</v>
      </c>
      <c r="O786" s="49"/>
      <c r="P786" s="34"/>
      <c r="Q786" s="61">
        <v>0</v>
      </c>
      <c r="R786" s="48">
        <v>0</v>
      </c>
      <c r="S786" s="49">
        <v>0</v>
      </c>
      <c r="T786" s="48">
        <v>0</v>
      </c>
      <c r="U786" s="49">
        <v>0</v>
      </c>
      <c r="V786" s="48">
        <v>0</v>
      </c>
      <c r="W786" s="49">
        <v>0</v>
      </c>
      <c r="X786" s="48">
        <v>0</v>
      </c>
      <c r="Y786" s="49">
        <v>0</v>
      </c>
      <c r="Z786" s="48">
        <v>0</v>
      </c>
      <c r="AA786" s="32"/>
      <c r="AB786" s="48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</row>
    <row r="787" spans="1:54" ht="12.75">
      <c r="A787" s="32" t="s">
        <v>1287</v>
      </c>
      <c r="B787" s="47" t="s">
        <v>1306</v>
      </c>
      <c r="C787" s="112" t="s">
        <v>1307</v>
      </c>
      <c r="D787" s="113" t="s">
        <v>63</v>
      </c>
      <c r="E787" s="47">
        <v>43</v>
      </c>
      <c r="F787" s="48">
        <v>48227</v>
      </c>
      <c r="G787" s="49">
        <v>37</v>
      </c>
      <c r="H787" s="48">
        <v>45639</v>
      </c>
      <c r="I787" s="49">
        <v>51</v>
      </c>
      <c r="J787" s="48">
        <v>40685</v>
      </c>
      <c r="K787" s="49">
        <v>22</v>
      </c>
      <c r="L787" s="48">
        <v>32222</v>
      </c>
      <c r="M787" s="49">
        <v>0</v>
      </c>
      <c r="N787" s="48">
        <v>0</v>
      </c>
      <c r="O787" s="49"/>
      <c r="P787" s="34"/>
      <c r="Q787" s="61">
        <v>6</v>
      </c>
      <c r="R787" s="48">
        <v>60553</v>
      </c>
      <c r="S787" s="49">
        <v>5</v>
      </c>
      <c r="T787" s="48">
        <v>57219</v>
      </c>
      <c r="U787" s="49">
        <v>4</v>
      </c>
      <c r="V787" s="48">
        <v>55691</v>
      </c>
      <c r="W787" s="49">
        <v>3</v>
      </c>
      <c r="X787" s="48">
        <v>33462</v>
      </c>
      <c r="Y787" s="49">
        <v>0</v>
      </c>
      <c r="Z787" s="48">
        <v>0</v>
      </c>
      <c r="AA787" s="32"/>
      <c r="AB787" s="48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</row>
    <row r="788" spans="1:54" ht="12.75">
      <c r="A788" s="32"/>
      <c r="B788" s="47"/>
      <c r="C788" s="47"/>
      <c r="D788" s="48"/>
      <c r="E788" s="32">
        <f>SUM(E785:E787)</f>
        <v>267</v>
      </c>
      <c r="F788" s="34">
        <f>((E785*F785)+(E786*F786)+(E787*F787))/E788</f>
        <v>52004.808988764045</v>
      </c>
      <c r="G788" s="32">
        <f>SUM(G785:G787)</f>
        <v>251</v>
      </c>
      <c r="H788" s="34">
        <f>((G785*H785)+(G786*H786)+(G787*H787))/G788</f>
        <v>43421.35856573705</v>
      </c>
      <c r="I788" s="32">
        <f>SUM(I785:I787)</f>
        <v>222</v>
      </c>
      <c r="J788" s="34">
        <f>((I785*J785)+(I786*J786)+(I787*J787))/I788</f>
        <v>37994.95045045045</v>
      </c>
      <c r="K788" s="32">
        <f>SUM(K785:K787)</f>
        <v>74</v>
      </c>
      <c r="L788" s="34">
        <f>((K785*L785)+(K786*L786)+(K787*L787))/K788</f>
        <v>30050.486486486487</v>
      </c>
      <c r="M788" s="32">
        <f>SUM(M785:M787)</f>
        <v>1</v>
      </c>
      <c r="N788" s="34">
        <f>((M785*N785)+(M786*N786)+(M787*N787))/M788</f>
        <v>20308</v>
      </c>
      <c r="O788" s="32">
        <f>SUM(O785:O787)</f>
        <v>0</v>
      </c>
      <c r="P788" s="34">
        <v>0</v>
      </c>
      <c r="Q788" s="32">
        <f>SUM(Q785:Q787)</f>
        <v>20</v>
      </c>
      <c r="R788" s="34">
        <f>((Q785*R785)+(Q786*R786)+(Q787*R787))/Q788</f>
        <v>62217.6</v>
      </c>
      <c r="S788" s="32">
        <f>SUM(S785:S787)</f>
        <v>14</v>
      </c>
      <c r="T788" s="34">
        <f>((S785*T785)+(S786*T786)+(S787*T787))/S788</f>
        <v>60113.142857142855</v>
      </c>
      <c r="U788" s="32">
        <f>SUM(U785:U787)</f>
        <v>6</v>
      </c>
      <c r="V788" s="34">
        <f>((U785*V785)+(U786*V786)+(U787*V787))/U788</f>
        <v>52804.666666666664</v>
      </c>
      <c r="W788" s="32">
        <f>SUM(W785:W787)</f>
        <v>5</v>
      </c>
      <c r="X788" s="34">
        <f>((W785*X785)+(W786*X786)+(W787*X787))/W788</f>
        <v>29175.6</v>
      </c>
      <c r="Y788" s="32">
        <f>SUM(Y785:Y787)</f>
        <v>0</v>
      </c>
      <c r="Z788" s="34">
        <v>0</v>
      </c>
      <c r="AA788" s="32">
        <f>SUM(AA785:AA787)</f>
        <v>0</v>
      </c>
      <c r="AB788" s="34">
        <v>0</v>
      </c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</row>
    <row r="789" spans="1:54" ht="12.75">
      <c r="A789" s="32"/>
      <c r="B789" s="47"/>
      <c r="C789" s="47"/>
      <c r="D789" s="48"/>
      <c r="E789" s="47"/>
      <c r="F789" s="48"/>
      <c r="G789" s="49"/>
      <c r="H789" s="48"/>
      <c r="I789" s="49"/>
      <c r="J789" s="48"/>
      <c r="K789" s="49"/>
      <c r="L789" s="48"/>
      <c r="M789" s="49"/>
      <c r="N789" s="48"/>
      <c r="O789" s="49"/>
      <c r="P789" s="34"/>
      <c r="Q789" s="61"/>
      <c r="R789" s="48"/>
      <c r="S789" s="49"/>
      <c r="T789" s="48"/>
      <c r="U789" s="49"/>
      <c r="V789" s="48"/>
      <c r="W789" s="49"/>
      <c r="X789" s="48"/>
      <c r="Y789" s="49"/>
      <c r="Z789" s="48"/>
      <c r="AA789" s="32"/>
      <c r="AB789" s="48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</row>
    <row r="790" spans="1:54" ht="12.75">
      <c r="A790" s="32" t="s">
        <v>1287</v>
      </c>
      <c r="B790" s="47" t="s">
        <v>1308</v>
      </c>
      <c r="C790" s="112" t="s">
        <v>1309</v>
      </c>
      <c r="D790" s="113" t="s">
        <v>72</v>
      </c>
      <c r="E790" s="32">
        <v>40</v>
      </c>
      <c r="F790" s="34">
        <v>52319</v>
      </c>
      <c r="G790" s="55">
        <v>50</v>
      </c>
      <c r="H790" s="34">
        <v>44049</v>
      </c>
      <c r="I790" s="55">
        <v>56</v>
      </c>
      <c r="J790" s="34">
        <v>36326</v>
      </c>
      <c r="K790" s="55">
        <v>11</v>
      </c>
      <c r="L790" s="34">
        <v>32295</v>
      </c>
      <c r="M790" s="55">
        <v>0</v>
      </c>
      <c r="N790" s="34">
        <v>0</v>
      </c>
      <c r="O790" s="55"/>
      <c r="P790" s="34"/>
      <c r="Q790" s="62">
        <v>0</v>
      </c>
      <c r="R790" s="34">
        <v>0</v>
      </c>
      <c r="S790" s="55">
        <v>0</v>
      </c>
      <c r="T790" s="34">
        <v>0</v>
      </c>
      <c r="U790" s="55">
        <v>0</v>
      </c>
      <c r="V790" s="34">
        <v>0</v>
      </c>
      <c r="W790" s="55">
        <v>0</v>
      </c>
      <c r="X790" s="34">
        <v>0</v>
      </c>
      <c r="Y790" s="55">
        <v>0</v>
      </c>
      <c r="Z790" s="34">
        <v>0</v>
      </c>
      <c r="AA790" s="32"/>
      <c r="AB790" s="34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</row>
    <row r="791" spans="1:54" ht="12.75">
      <c r="A791" s="32"/>
      <c r="B791" s="47"/>
      <c r="C791" s="47"/>
      <c r="D791" s="48"/>
      <c r="E791" s="47"/>
      <c r="F791" s="48"/>
      <c r="G791" s="49"/>
      <c r="H791" s="48"/>
      <c r="I791" s="49"/>
      <c r="J791" s="48"/>
      <c r="K791" s="49"/>
      <c r="L791" s="48"/>
      <c r="M791" s="49"/>
      <c r="N791" s="48"/>
      <c r="O791" s="49"/>
      <c r="P791" s="34"/>
      <c r="Q791" s="61"/>
      <c r="R791" s="48"/>
      <c r="S791" s="49"/>
      <c r="T791" s="48"/>
      <c r="U791" s="49"/>
      <c r="V791" s="48"/>
      <c r="W791" s="49"/>
      <c r="X791" s="48"/>
      <c r="Y791" s="49"/>
      <c r="Z791" s="48"/>
      <c r="AA791" s="32"/>
      <c r="AB791" s="48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</row>
    <row r="792" spans="1:54" ht="12.75">
      <c r="A792" s="32" t="s">
        <v>1287</v>
      </c>
      <c r="B792" s="47" t="s">
        <v>1310</v>
      </c>
      <c r="C792" s="112" t="s">
        <v>1311</v>
      </c>
      <c r="D792" s="113" t="s">
        <v>81</v>
      </c>
      <c r="E792" s="47">
        <v>45</v>
      </c>
      <c r="F792" s="48">
        <v>55511</v>
      </c>
      <c r="G792" s="49">
        <v>44</v>
      </c>
      <c r="H792" s="48">
        <v>48532</v>
      </c>
      <c r="I792" s="49">
        <v>64</v>
      </c>
      <c r="J792" s="48">
        <v>38284</v>
      </c>
      <c r="K792" s="49">
        <v>11</v>
      </c>
      <c r="L792" s="48">
        <v>30791</v>
      </c>
      <c r="M792" s="49">
        <v>0</v>
      </c>
      <c r="N792" s="48">
        <v>0</v>
      </c>
      <c r="O792" s="49"/>
      <c r="P792" s="34"/>
      <c r="Q792" s="61">
        <v>0</v>
      </c>
      <c r="R792" s="48">
        <v>0</v>
      </c>
      <c r="S792" s="49">
        <v>0</v>
      </c>
      <c r="T792" s="48">
        <v>0</v>
      </c>
      <c r="U792" s="49">
        <v>0</v>
      </c>
      <c r="V792" s="48">
        <v>0</v>
      </c>
      <c r="W792" s="49">
        <v>0</v>
      </c>
      <c r="X792" s="48">
        <v>0</v>
      </c>
      <c r="Y792" s="49">
        <v>0</v>
      </c>
      <c r="Z792" s="48">
        <v>0</v>
      </c>
      <c r="AA792" s="49" t="s">
        <v>46</v>
      </c>
      <c r="AB792" s="48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</row>
    <row r="793" spans="1:54" ht="12.75">
      <c r="A793" s="32" t="s">
        <v>1287</v>
      </c>
      <c r="B793" s="47" t="s">
        <v>1312</v>
      </c>
      <c r="C793" s="112" t="s">
        <v>1313</v>
      </c>
      <c r="D793" s="113" t="s">
        <v>81</v>
      </c>
      <c r="E793" s="49">
        <v>17</v>
      </c>
      <c r="F793" s="48">
        <v>46788</v>
      </c>
      <c r="G793" s="49">
        <v>12</v>
      </c>
      <c r="H793" s="48">
        <v>38067</v>
      </c>
      <c r="I793" s="49">
        <v>20</v>
      </c>
      <c r="J793" s="48">
        <v>33745</v>
      </c>
      <c r="K793" s="49">
        <v>3</v>
      </c>
      <c r="L793" s="48">
        <v>25633</v>
      </c>
      <c r="M793" s="49">
        <v>0</v>
      </c>
      <c r="N793" s="48">
        <v>0</v>
      </c>
      <c r="O793" s="49"/>
      <c r="P793" s="34"/>
      <c r="Q793" s="61">
        <v>2</v>
      </c>
      <c r="R793" s="48">
        <v>69100</v>
      </c>
      <c r="S793" s="49">
        <v>0</v>
      </c>
      <c r="T793" s="48">
        <v>0</v>
      </c>
      <c r="U793" s="49">
        <v>1</v>
      </c>
      <c r="V793" s="48">
        <v>43200</v>
      </c>
      <c r="W793" s="49">
        <v>0</v>
      </c>
      <c r="X793" s="48">
        <v>0</v>
      </c>
      <c r="Y793" s="49">
        <v>2</v>
      </c>
      <c r="Z793" s="48">
        <v>36400</v>
      </c>
      <c r="AA793" s="32"/>
      <c r="AB793" s="48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</row>
    <row r="794" spans="1:54" ht="12.75">
      <c r="A794" s="32" t="s">
        <v>1287</v>
      </c>
      <c r="B794" s="47" t="s">
        <v>1314</v>
      </c>
      <c r="C794" s="112" t="s">
        <v>1315</v>
      </c>
      <c r="D794" s="113" t="s">
        <v>81</v>
      </c>
      <c r="E794" s="49">
        <v>61</v>
      </c>
      <c r="F794" s="48">
        <v>52112</v>
      </c>
      <c r="G794" s="49">
        <v>45</v>
      </c>
      <c r="H794" s="48">
        <v>39363</v>
      </c>
      <c r="I794" s="49">
        <v>52</v>
      </c>
      <c r="J794" s="48">
        <v>34723</v>
      </c>
      <c r="K794" s="49">
        <v>10</v>
      </c>
      <c r="L794" s="48">
        <v>33360</v>
      </c>
      <c r="M794" s="49">
        <v>1</v>
      </c>
      <c r="N794" s="48">
        <v>31878</v>
      </c>
      <c r="O794" s="49"/>
      <c r="P794" s="34"/>
      <c r="Q794" s="61">
        <v>4</v>
      </c>
      <c r="R794" s="48">
        <v>56408</v>
      </c>
      <c r="S794" s="49">
        <v>1</v>
      </c>
      <c r="T794" s="48">
        <v>35134</v>
      </c>
      <c r="U794" s="49">
        <v>0</v>
      </c>
      <c r="V794" s="48">
        <v>0</v>
      </c>
      <c r="W794" s="49">
        <v>0</v>
      </c>
      <c r="X794" s="48">
        <v>0</v>
      </c>
      <c r="Y794" s="49">
        <v>0</v>
      </c>
      <c r="Z794" s="48">
        <v>0</v>
      </c>
      <c r="AA794" s="49" t="s">
        <v>46</v>
      </c>
      <c r="AB794" s="48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</row>
    <row r="795" spans="1:54" ht="12.75">
      <c r="A795" s="32"/>
      <c r="B795" s="47"/>
      <c r="C795" s="47"/>
      <c r="D795" s="48"/>
      <c r="E795" s="32">
        <f>SUM(E792:E794)</f>
        <v>123</v>
      </c>
      <c r="F795" s="34">
        <f>((E792*F792)+(E793*F793)+(E794*F794))/E795</f>
        <v>52619.69918699187</v>
      </c>
      <c r="G795" s="32">
        <f>SUM(G792:G794)</f>
        <v>101</v>
      </c>
      <c r="H795" s="34">
        <f>((G792*H792)+(G793*H793)+(G794*H794))/G795</f>
        <v>43203.43564356436</v>
      </c>
      <c r="I795" s="32">
        <f>SUM(I792:I794)</f>
        <v>136</v>
      </c>
      <c r="J795" s="34">
        <f>((I792*J792)+(I793*J793)+(I794*J794))/I795</f>
        <v>36254.94117647059</v>
      </c>
      <c r="K795" s="32">
        <f>SUM(K792:K794)</f>
        <v>24</v>
      </c>
      <c r="L795" s="34">
        <f>((K792*L792)+(K793*L793)+(K794*L794))/K795</f>
        <v>31216.666666666668</v>
      </c>
      <c r="M795" s="32">
        <f>SUM(M792:M794)</f>
        <v>1</v>
      </c>
      <c r="N795" s="34">
        <f>((M792*N792)+(M793*N793)+(M794*N794))/M795</f>
        <v>31878</v>
      </c>
      <c r="O795" s="32">
        <f>SUM(O792:O794)</f>
        <v>0</v>
      </c>
      <c r="P795" s="34">
        <v>0</v>
      </c>
      <c r="Q795" s="32">
        <f>SUM(Q792:Q794)</f>
        <v>6</v>
      </c>
      <c r="R795" s="34">
        <f>((Q792*R792)+(Q793*R793)+(Q794*R794))/Q795</f>
        <v>60638.666666666664</v>
      </c>
      <c r="S795" s="32">
        <f>SUM(S792:S794)</f>
        <v>1</v>
      </c>
      <c r="T795" s="34">
        <f>((S792*T792)+(S793*T793)+(S794*T794))/S795</f>
        <v>35134</v>
      </c>
      <c r="U795" s="32">
        <f>SUM(U792:U794)</f>
        <v>1</v>
      </c>
      <c r="V795" s="34">
        <f>((U792*V792)+(U793*V793)+(U794*V794))/U795</f>
        <v>43200</v>
      </c>
      <c r="W795" s="32">
        <f>SUM(W792:W794)</f>
        <v>0</v>
      </c>
      <c r="X795" s="34">
        <v>0</v>
      </c>
      <c r="Y795" s="32">
        <f>SUM(Y792:Y794)</f>
        <v>2</v>
      </c>
      <c r="Z795" s="34">
        <f>((Y792*Z792)+(Y793*Z793)+(Y794*Z794))/Y795</f>
        <v>36400</v>
      </c>
      <c r="AA795" s="32">
        <f>SUM(AA792:AA794)</f>
        <v>0</v>
      </c>
      <c r="AB795" s="34">
        <v>0</v>
      </c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</row>
    <row r="796" spans="1:54" ht="12.75">
      <c r="A796" s="32"/>
      <c r="B796" s="47"/>
      <c r="C796" s="47"/>
      <c r="D796" s="48"/>
      <c r="E796" s="49"/>
      <c r="F796" s="48"/>
      <c r="G796" s="49"/>
      <c r="H796" s="48"/>
      <c r="I796" s="49"/>
      <c r="J796" s="48"/>
      <c r="K796" s="49"/>
      <c r="L796" s="48"/>
      <c r="M796" s="49"/>
      <c r="N796" s="48"/>
      <c r="O796" s="49"/>
      <c r="P796" s="34"/>
      <c r="Q796" s="61"/>
      <c r="R796" s="48"/>
      <c r="S796" s="49"/>
      <c r="T796" s="48"/>
      <c r="U796" s="49"/>
      <c r="V796" s="48"/>
      <c r="W796" s="49"/>
      <c r="X796" s="48"/>
      <c r="Y796" s="49"/>
      <c r="Z796" s="48"/>
      <c r="AA796" s="49"/>
      <c r="AB796" s="48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</row>
    <row r="797" spans="1:54" ht="12.75">
      <c r="A797" s="32" t="s">
        <v>1287</v>
      </c>
      <c r="B797" s="49" t="s">
        <v>1316</v>
      </c>
      <c r="C797" s="116" t="s">
        <v>1317</v>
      </c>
      <c r="D797" s="114" t="s">
        <v>84</v>
      </c>
      <c r="E797" s="49">
        <v>392</v>
      </c>
      <c r="F797" s="50">
        <v>44693</v>
      </c>
      <c r="G797" s="49">
        <v>641</v>
      </c>
      <c r="H797" s="50">
        <v>39811</v>
      </c>
      <c r="I797" s="49">
        <v>566</v>
      </c>
      <c r="J797" s="50">
        <v>34938</v>
      </c>
      <c r="K797" s="49">
        <v>237</v>
      </c>
      <c r="L797" s="50">
        <v>30546</v>
      </c>
      <c r="M797" s="49">
        <v>5</v>
      </c>
      <c r="N797" s="50">
        <v>21923</v>
      </c>
      <c r="O797" s="49"/>
      <c r="P797" s="34"/>
      <c r="Q797" s="51">
        <v>10</v>
      </c>
      <c r="R797" s="50">
        <v>53518</v>
      </c>
      <c r="S797" s="49">
        <v>2</v>
      </c>
      <c r="T797" s="50">
        <v>51364</v>
      </c>
      <c r="U797" s="49">
        <v>25</v>
      </c>
      <c r="V797" s="50">
        <v>44427</v>
      </c>
      <c r="W797" s="49">
        <v>12</v>
      </c>
      <c r="X797" s="50">
        <v>39151</v>
      </c>
      <c r="Y797" s="49">
        <v>0</v>
      </c>
      <c r="Z797" s="50">
        <v>0</v>
      </c>
      <c r="AA797" s="32"/>
      <c r="AB797" s="48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</row>
    <row r="798" spans="1:54" ht="12.75">
      <c r="A798" s="32" t="s">
        <v>1287</v>
      </c>
      <c r="B798" s="47" t="s">
        <v>1318</v>
      </c>
      <c r="C798" s="112" t="s">
        <v>1319</v>
      </c>
      <c r="D798" s="113" t="s">
        <v>84</v>
      </c>
      <c r="E798" s="47">
        <v>10</v>
      </c>
      <c r="F798" s="48">
        <v>45248</v>
      </c>
      <c r="G798" s="49">
        <v>19</v>
      </c>
      <c r="H798" s="48">
        <v>39773</v>
      </c>
      <c r="I798" s="49">
        <v>3</v>
      </c>
      <c r="J798" s="48">
        <v>29386</v>
      </c>
      <c r="K798" s="49">
        <v>2</v>
      </c>
      <c r="L798" s="48">
        <v>28872</v>
      </c>
      <c r="M798" s="49">
        <v>0</v>
      </c>
      <c r="N798" s="48">
        <v>0</v>
      </c>
      <c r="O798" s="49"/>
      <c r="P798" s="34"/>
      <c r="Q798" s="61">
        <v>0</v>
      </c>
      <c r="R798" s="48">
        <v>0</v>
      </c>
      <c r="S798" s="49">
        <v>0</v>
      </c>
      <c r="T798" s="48">
        <v>0</v>
      </c>
      <c r="U798" s="49">
        <v>0</v>
      </c>
      <c r="V798" s="48">
        <v>0</v>
      </c>
      <c r="W798" s="49">
        <v>0</v>
      </c>
      <c r="X798" s="48">
        <v>0</v>
      </c>
      <c r="Y798" s="49">
        <v>0</v>
      </c>
      <c r="Z798" s="48">
        <v>0</v>
      </c>
      <c r="AA798" s="32"/>
      <c r="AB798" s="48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</row>
    <row r="799" spans="1:54" ht="12.75">
      <c r="A799" s="32"/>
      <c r="B799" s="47"/>
      <c r="C799" s="47"/>
      <c r="D799" s="48"/>
      <c r="E799" s="32">
        <f>SUM(E797:E798)</f>
        <v>402</v>
      </c>
      <c r="F799" s="53">
        <f>((E797*F797)+(E798*F798))/E799</f>
        <v>44706.80597014925</v>
      </c>
      <c r="G799" s="32">
        <f>SUM(G797:G798)</f>
        <v>660</v>
      </c>
      <c r="H799" s="53">
        <f>((G797*H797)+(G798*H798))/G799</f>
        <v>39809.90606060606</v>
      </c>
      <c r="I799" s="32">
        <f>SUM(I797:I798)</f>
        <v>569</v>
      </c>
      <c r="J799" s="53">
        <f>((I797*J797)+(I798*J798))/I799</f>
        <v>34908.72759226713</v>
      </c>
      <c r="K799" s="32">
        <f>SUM(K797:K798)</f>
        <v>239</v>
      </c>
      <c r="L799" s="53">
        <f>((K797*L797)+(K798*L798))/K799</f>
        <v>30531.991631799163</v>
      </c>
      <c r="M799" s="32">
        <f>SUM(M797:M798)</f>
        <v>5</v>
      </c>
      <c r="N799" s="53">
        <f>((M797*N797)+(M798*N798))/M799</f>
        <v>21923</v>
      </c>
      <c r="O799" s="32">
        <f>SUM(O797:O798)</f>
        <v>0</v>
      </c>
      <c r="P799" s="53">
        <v>0</v>
      </c>
      <c r="Q799" s="32">
        <f>SUM(Q797:Q798)</f>
        <v>10</v>
      </c>
      <c r="R799" s="53">
        <f>((Q797*R797)+(Q798*R798))/Q799</f>
        <v>53518</v>
      </c>
      <c r="S799" s="32">
        <f>SUM(S797:S798)</f>
        <v>2</v>
      </c>
      <c r="T799" s="53">
        <f>((S797*T797)+(S798*T798))/S799</f>
        <v>51364</v>
      </c>
      <c r="U799" s="32">
        <f>SUM(U797:U798)</f>
        <v>25</v>
      </c>
      <c r="V799" s="53">
        <f>((U797*V797)+(U798*V798))/U799</f>
        <v>44427</v>
      </c>
      <c r="W799" s="32">
        <f>SUM(W797:W798)</f>
        <v>12</v>
      </c>
      <c r="X799" s="53">
        <f>((W797*X797)+(W798*X798))/W799</f>
        <v>39151</v>
      </c>
      <c r="Y799" s="32">
        <f>SUM(Y797:Y798)</f>
        <v>0</v>
      </c>
      <c r="Z799" s="53">
        <v>0</v>
      </c>
      <c r="AA799" s="32">
        <f>SUM(AA797:AA798)</f>
        <v>0</v>
      </c>
      <c r="AB799" s="53">
        <v>0</v>
      </c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</row>
    <row r="800" spans="1:54" ht="12.75">
      <c r="A800" s="32"/>
      <c r="B800" s="47"/>
      <c r="C800" s="47"/>
      <c r="D800" s="48"/>
      <c r="E800" s="47"/>
      <c r="F800" s="48"/>
      <c r="G800" s="49"/>
      <c r="H800" s="48"/>
      <c r="I800" s="49"/>
      <c r="J800" s="48"/>
      <c r="K800" s="49"/>
      <c r="L800" s="48"/>
      <c r="M800" s="49"/>
      <c r="N800" s="48"/>
      <c r="O800" s="49"/>
      <c r="P800" s="34"/>
      <c r="Q800" s="61"/>
      <c r="R800" s="48"/>
      <c r="S800" s="49"/>
      <c r="T800" s="48"/>
      <c r="U800" s="49"/>
      <c r="V800" s="48"/>
      <c r="W800" s="49"/>
      <c r="X800" s="48"/>
      <c r="Y800" s="49"/>
      <c r="Z800" s="48"/>
      <c r="AA800" s="32"/>
      <c r="AB800" s="48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</row>
    <row r="801" spans="1:54" ht="12.75">
      <c r="A801" s="32" t="s">
        <v>1322</v>
      </c>
      <c r="B801" s="47" t="s">
        <v>1323</v>
      </c>
      <c r="C801" s="112" t="s">
        <v>1324</v>
      </c>
      <c r="D801" s="113" t="s">
        <v>45</v>
      </c>
      <c r="E801" s="55">
        <v>239</v>
      </c>
      <c r="F801" s="34">
        <v>58601</v>
      </c>
      <c r="G801" s="55">
        <v>202</v>
      </c>
      <c r="H801" s="34">
        <v>46591</v>
      </c>
      <c r="I801" s="55">
        <v>215</v>
      </c>
      <c r="J801" s="34">
        <v>38027</v>
      </c>
      <c r="K801" s="55">
        <v>7</v>
      </c>
      <c r="L801" s="34">
        <v>31000</v>
      </c>
      <c r="M801" s="55">
        <v>5</v>
      </c>
      <c r="N801" s="34">
        <v>25114</v>
      </c>
      <c r="O801" s="32"/>
      <c r="P801" s="34"/>
      <c r="Q801" s="62">
        <v>130</v>
      </c>
      <c r="R801" s="34">
        <v>69858</v>
      </c>
      <c r="S801" s="55">
        <v>56</v>
      </c>
      <c r="T801" s="34">
        <v>57756</v>
      </c>
      <c r="U801" s="55">
        <v>54</v>
      </c>
      <c r="V801" s="34">
        <v>47912</v>
      </c>
      <c r="W801" s="55">
        <v>10</v>
      </c>
      <c r="X801" s="34">
        <v>44524</v>
      </c>
      <c r="Y801" s="55">
        <v>3</v>
      </c>
      <c r="Z801" s="34">
        <v>32348</v>
      </c>
      <c r="AA801" s="32"/>
      <c r="AB801" s="34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</row>
    <row r="802" spans="1:54" ht="12.75">
      <c r="A802" s="32"/>
      <c r="B802" s="47"/>
      <c r="C802" s="47"/>
      <c r="D802" s="48"/>
      <c r="E802" s="49"/>
      <c r="F802" s="48"/>
      <c r="G802" s="49"/>
      <c r="H802" s="48"/>
      <c r="I802" s="49"/>
      <c r="J802" s="48"/>
      <c r="K802" s="49"/>
      <c r="L802" s="48"/>
      <c r="M802" s="49"/>
      <c r="N802" s="48"/>
      <c r="O802" s="47"/>
      <c r="P802" s="48"/>
      <c r="Q802" s="61"/>
      <c r="R802" s="48"/>
      <c r="S802" s="49"/>
      <c r="T802" s="48"/>
      <c r="U802" s="49"/>
      <c r="V802" s="48"/>
      <c r="W802" s="49"/>
      <c r="X802" s="48"/>
      <c r="Y802" s="49"/>
      <c r="Z802" s="48"/>
      <c r="AA802" s="47"/>
      <c r="AB802" s="48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</row>
    <row r="803" spans="1:54" ht="12.75">
      <c r="A803" s="32" t="s">
        <v>1322</v>
      </c>
      <c r="B803" s="47" t="s">
        <v>1325</v>
      </c>
      <c r="C803" s="112" t="s">
        <v>1326</v>
      </c>
      <c r="D803" s="113" t="s">
        <v>54</v>
      </c>
      <c r="E803" s="32">
        <v>153</v>
      </c>
      <c r="F803" s="34">
        <v>50904</v>
      </c>
      <c r="G803" s="55">
        <v>122</v>
      </c>
      <c r="H803" s="34">
        <v>40866</v>
      </c>
      <c r="I803" s="55">
        <v>96</v>
      </c>
      <c r="J803" s="34">
        <v>32999</v>
      </c>
      <c r="K803" s="55">
        <v>19</v>
      </c>
      <c r="L803" s="34">
        <v>24798</v>
      </c>
      <c r="M803" s="32"/>
      <c r="N803" s="34"/>
      <c r="O803" s="32"/>
      <c r="P803" s="34"/>
      <c r="Q803" s="62">
        <v>6</v>
      </c>
      <c r="R803" s="34">
        <v>63637</v>
      </c>
      <c r="S803" s="55">
        <v>3</v>
      </c>
      <c r="T803" s="34">
        <v>55647</v>
      </c>
      <c r="U803" s="55">
        <v>2</v>
      </c>
      <c r="V803" s="34">
        <v>36663</v>
      </c>
      <c r="W803" s="55">
        <v>1</v>
      </c>
      <c r="X803" s="34">
        <v>42000</v>
      </c>
      <c r="Y803" s="32"/>
      <c r="Z803" s="34"/>
      <c r="AA803" s="32"/>
      <c r="AB803" s="34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</row>
    <row r="804" spans="1:54" ht="12.75">
      <c r="A804" s="32"/>
      <c r="B804" s="47"/>
      <c r="C804" s="47"/>
      <c r="D804" s="48"/>
      <c r="E804" s="47"/>
      <c r="F804" s="48"/>
      <c r="G804" s="49"/>
      <c r="H804" s="48"/>
      <c r="I804" s="49"/>
      <c r="J804" s="48"/>
      <c r="K804" s="49"/>
      <c r="L804" s="48"/>
      <c r="M804" s="47"/>
      <c r="N804" s="48"/>
      <c r="O804" s="47"/>
      <c r="P804" s="48"/>
      <c r="Q804" s="61"/>
      <c r="R804" s="48"/>
      <c r="S804" s="49"/>
      <c r="T804" s="48"/>
      <c r="U804" s="49"/>
      <c r="V804" s="48"/>
      <c r="W804" s="49"/>
      <c r="X804" s="48"/>
      <c r="Y804" s="47"/>
      <c r="Z804" s="48"/>
      <c r="AA804" s="47"/>
      <c r="AB804" s="48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</row>
    <row r="805" spans="1:54" ht="12.75">
      <c r="A805" s="32" t="s">
        <v>1322</v>
      </c>
      <c r="B805" s="47" t="s">
        <v>1327</v>
      </c>
      <c r="C805" s="112" t="s">
        <v>1328</v>
      </c>
      <c r="D805" s="113" t="s">
        <v>81</v>
      </c>
      <c r="E805" s="47">
        <v>21</v>
      </c>
      <c r="F805" s="48">
        <v>45153</v>
      </c>
      <c r="G805" s="49">
        <v>20</v>
      </c>
      <c r="H805" s="48">
        <v>35480</v>
      </c>
      <c r="I805" s="49">
        <v>30</v>
      </c>
      <c r="J805" s="48">
        <v>30470</v>
      </c>
      <c r="K805" s="49">
        <v>6</v>
      </c>
      <c r="L805" s="48">
        <v>25213</v>
      </c>
      <c r="M805" s="47"/>
      <c r="N805" s="48"/>
      <c r="O805" s="47"/>
      <c r="P805" s="48"/>
      <c r="Q805" s="61">
        <v>3</v>
      </c>
      <c r="R805" s="48">
        <v>61405</v>
      </c>
      <c r="S805" s="49">
        <v>1</v>
      </c>
      <c r="T805" s="48">
        <v>39968</v>
      </c>
      <c r="U805" s="49"/>
      <c r="V805" s="48"/>
      <c r="W805" s="49">
        <v>2</v>
      </c>
      <c r="X805" s="48">
        <v>37308</v>
      </c>
      <c r="Y805" s="47"/>
      <c r="Z805" s="48"/>
      <c r="AA805" s="47"/>
      <c r="AB805" s="48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</row>
    <row r="806" spans="1:54" ht="12.75">
      <c r="A806" s="32" t="s">
        <v>1322</v>
      </c>
      <c r="B806" s="47" t="s">
        <v>1329</v>
      </c>
      <c r="C806" s="112" t="s">
        <v>1330</v>
      </c>
      <c r="D806" s="113" t="s">
        <v>81</v>
      </c>
      <c r="E806" s="47">
        <v>26</v>
      </c>
      <c r="F806" s="48">
        <v>42977</v>
      </c>
      <c r="G806" s="49">
        <v>17</v>
      </c>
      <c r="H806" s="48">
        <v>37229</v>
      </c>
      <c r="I806" s="49">
        <v>33</v>
      </c>
      <c r="J806" s="48">
        <v>31303</v>
      </c>
      <c r="K806" s="49">
        <v>9</v>
      </c>
      <c r="L806" s="48">
        <v>27169</v>
      </c>
      <c r="M806" s="47"/>
      <c r="N806" s="48"/>
      <c r="O806" s="47"/>
      <c r="P806" s="48"/>
      <c r="Q806" s="61">
        <v>1</v>
      </c>
      <c r="R806" s="48">
        <v>58286</v>
      </c>
      <c r="S806" s="49">
        <v>2</v>
      </c>
      <c r="T806" s="48">
        <v>48312</v>
      </c>
      <c r="U806" s="49">
        <v>3</v>
      </c>
      <c r="V806" s="48">
        <v>37503</v>
      </c>
      <c r="W806" s="47"/>
      <c r="X806" s="48"/>
      <c r="Y806" s="47"/>
      <c r="Z806" s="48"/>
      <c r="AA806" s="47"/>
      <c r="AB806" s="48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</row>
    <row r="807" spans="1:54" ht="12.75">
      <c r="A807" s="32" t="s">
        <v>1322</v>
      </c>
      <c r="B807" s="47" t="s">
        <v>1331</v>
      </c>
      <c r="C807" s="112" t="s">
        <v>1332</v>
      </c>
      <c r="D807" s="113" t="s">
        <v>81</v>
      </c>
      <c r="E807" s="47">
        <v>55</v>
      </c>
      <c r="F807" s="48">
        <v>45731</v>
      </c>
      <c r="G807" s="49">
        <v>49</v>
      </c>
      <c r="H807" s="48">
        <v>39433</v>
      </c>
      <c r="I807" s="49">
        <v>47</v>
      </c>
      <c r="J807" s="48">
        <v>35790</v>
      </c>
      <c r="K807" s="49">
        <v>21</v>
      </c>
      <c r="L807" s="48">
        <v>31772</v>
      </c>
      <c r="M807" s="47"/>
      <c r="N807" s="48"/>
      <c r="O807" s="47"/>
      <c r="P807" s="48"/>
      <c r="Q807" s="61">
        <v>6</v>
      </c>
      <c r="R807" s="48">
        <v>58923</v>
      </c>
      <c r="S807" s="49">
        <v>5</v>
      </c>
      <c r="T807" s="48">
        <v>49384</v>
      </c>
      <c r="U807" s="49">
        <v>2</v>
      </c>
      <c r="V807" s="48">
        <v>39783</v>
      </c>
      <c r="W807" s="49">
        <v>3</v>
      </c>
      <c r="X807" s="48">
        <v>38638</v>
      </c>
      <c r="Y807" s="47"/>
      <c r="Z807" s="48"/>
      <c r="AA807" s="47"/>
      <c r="AB807" s="48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</row>
    <row r="808" spans="1:54" ht="12.75">
      <c r="A808" s="32" t="s">
        <v>1322</v>
      </c>
      <c r="B808" s="47" t="s">
        <v>1333</v>
      </c>
      <c r="C808" s="112" t="s">
        <v>1334</v>
      </c>
      <c r="D808" s="113" t="s">
        <v>81</v>
      </c>
      <c r="E808" s="47">
        <v>13</v>
      </c>
      <c r="F808" s="48">
        <v>41956</v>
      </c>
      <c r="G808" s="49">
        <v>18</v>
      </c>
      <c r="H808" s="48">
        <v>33823</v>
      </c>
      <c r="I808" s="49">
        <v>25</v>
      </c>
      <c r="J808" s="48">
        <v>30817</v>
      </c>
      <c r="K808" s="49">
        <v>11</v>
      </c>
      <c r="L808" s="48">
        <v>27239</v>
      </c>
      <c r="M808" s="49">
        <v>1</v>
      </c>
      <c r="N808" s="48">
        <v>14560</v>
      </c>
      <c r="O808" s="47"/>
      <c r="P808" s="48"/>
      <c r="Q808" s="61"/>
      <c r="R808" s="48"/>
      <c r="S808" s="49"/>
      <c r="T808" s="48"/>
      <c r="U808" s="49">
        <v>1</v>
      </c>
      <c r="V808" s="48">
        <v>45104</v>
      </c>
      <c r="W808" s="49">
        <v>2</v>
      </c>
      <c r="X808" s="48">
        <v>37092</v>
      </c>
      <c r="Y808" s="47"/>
      <c r="Z808" s="48"/>
      <c r="AA808" s="47"/>
      <c r="AB808" s="48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</row>
    <row r="809" spans="1:54" ht="12.75">
      <c r="A809" s="32" t="s">
        <v>1322</v>
      </c>
      <c r="B809" s="47" t="s">
        <v>1335</v>
      </c>
      <c r="C809" s="112" t="s">
        <v>1336</v>
      </c>
      <c r="D809" s="113" t="s">
        <v>81</v>
      </c>
      <c r="E809" s="47">
        <v>32</v>
      </c>
      <c r="F809" s="48">
        <v>44804</v>
      </c>
      <c r="G809" s="49">
        <v>35</v>
      </c>
      <c r="H809" s="48">
        <v>37951</v>
      </c>
      <c r="I809" s="49">
        <v>36</v>
      </c>
      <c r="J809" s="48">
        <v>34111</v>
      </c>
      <c r="K809" s="49">
        <v>11</v>
      </c>
      <c r="L809" s="48">
        <v>33125</v>
      </c>
      <c r="M809" s="49">
        <v>4</v>
      </c>
      <c r="N809" s="48">
        <v>29510</v>
      </c>
      <c r="O809" s="47"/>
      <c r="P809" s="48"/>
      <c r="Q809" s="61"/>
      <c r="R809" s="48"/>
      <c r="S809" s="47"/>
      <c r="T809" s="48"/>
      <c r="U809" s="47"/>
      <c r="V809" s="48"/>
      <c r="W809" s="49"/>
      <c r="X809" s="48"/>
      <c r="Y809" s="49">
        <v>2</v>
      </c>
      <c r="Z809" s="48">
        <v>43500</v>
      </c>
      <c r="AA809" s="47"/>
      <c r="AB809" s="48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</row>
    <row r="810" spans="1:54" ht="12.75">
      <c r="A810" s="32" t="s">
        <v>1322</v>
      </c>
      <c r="B810" s="47" t="s">
        <v>1337</v>
      </c>
      <c r="C810" s="112" t="s">
        <v>1338</v>
      </c>
      <c r="D810" s="113" t="s">
        <v>81</v>
      </c>
      <c r="E810" s="47">
        <v>37</v>
      </c>
      <c r="F810" s="48">
        <v>43644</v>
      </c>
      <c r="G810" s="49">
        <v>60</v>
      </c>
      <c r="H810" s="48">
        <v>34969</v>
      </c>
      <c r="I810" s="49">
        <v>16</v>
      </c>
      <c r="J810" s="48">
        <v>28685</v>
      </c>
      <c r="K810" s="49">
        <v>3</v>
      </c>
      <c r="L810" s="48">
        <v>23567</v>
      </c>
      <c r="M810" s="49">
        <v>1</v>
      </c>
      <c r="N810" s="48">
        <v>22000</v>
      </c>
      <c r="O810" s="47"/>
      <c r="P810" s="48"/>
      <c r="Q810" s="51">
        <v>4</v>
      </c>
      <c r="R810" s="48">
        <v>53258</v>
      </c>
      <c r="S810" s="49">
        <v>3</v>
      </c>
      <c r="T810" s="48">
        <v>47334</v>
      </c>
      <c r="U810" s="49"/>
      <c r="V810" s="48"/>
      <c r="W810" s="49">
        <v>2</v>
      </c>
      <c r="X810" s="48">
        <v>34508</v>
      </c>
      <c r="Y810" s="47"/>
      <c r="Z810" s="48"/>
      <c r="AA810" s="47"/>
      <c r="AB810" s="48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</row>
    <row r="811" spans="1:54" ht="12.75">
      <c r="A811" s="32" t="s">
        <v>1322</v>
      </c>
      <c r="B811" s="47" t="s">
        <v>1339</v>
      </c>
      <c r="C811" s="112" t="s">
        <v>1340</v>
      </c>
      <c r="D811" s="113" t="s">
        <v>81</v>
      </c>
      <c r="E811" s="47">
        <v>56</v>
      </c>
      <c r="F811" s="48">
        <v>43786</v>
      </c>
      <c r="G811" s="49">
        <v>36</v>
      </c>
      <c r="H811" s="48">
        <v>37129</v>
      </c>
      <c r="I811" s="49">
        <v>18</v>
      </c>
      <c r="J811" s="48">
        <v>33673</v>
      </c>
      <c r="K811" s="49">
        <v>8</v>
      </c>
      <c r="L811" s="48">
        <v>28963</v>
      </c>
      <c r="M811" s="47"/>
      <c r="N811" s="48"/>
      <c r="O811" s="47"/>
      <c r="P811" s="48"/>
      <c r="Q811" s="51">
        <v>3</v>
      </c>
      <c r="R811" s="48">
        <v>46451</v>
      </c>
      <c r="S811" s="49">
        <v>2</v>
      </c>
      <c r="T811" s="48">
        <v>51167</v>
      </c>
      <c r="U811" s="49">
        <v>4</v>
      </c>
      <c r="V811" s="48">
        <v>34916</v>
      </c>
      <c r="W811" s="49">
        <v>2</v>
      </c>
      <c r="X811" s="48">
        <v>33900</v>
      </c>
      <c r="Y811" s="47"/>
      <c r="Z811" s="48"/>
      <c r="AA811" s="47"/>
      <c r="AB811" s="48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</row>
    <row r="812" spans="1:54" ht="12.75">
      <c r="A812" s="32" t="s">
        <v>1322</v>
      </c>
      <c r="B812" s="47" t="s">
        <v>1341</v>
      </c>
      <c r="C812" s="112" t="s">
        <v>1342</v>
      </c>
      <c r="D812" s="113" t="s">
        <v>81</v>
      </c>
      <c r="E812" s="47">
        <v>22</v>
      </c>
      <c r="F812" s="48">
        <v>43310</v>
      </c>
      <c r="G812" s="49">
        <v>39</v>
      </c>
      <c r="H812" s="48">
        <v>37166</v>
      </c>
      <c r="I812" s="49">
        <v>49</v>
      </c>
      <c r="J812" s="48">
        <v>32172</v>
      </c>
      <c r="K812" s="49">
        <v>24</v>
      </c>
      <c r="L812" s="48">
        <v>26159</v>
      </c>
      <c r="M812" s="49">
        <v>1</v>
      </c>
      <c r="N812" s="48">
        <v>26469</v>
      </c>
      <c r="O812" s="47"/>
      <c r="P812" s="48"/>
      <c r="Q812" s="51">
        <v>2</v>
      </c>
      <c r="R812" s="48">
        <v>51923</v>
      </c>
      <c r="S812" s="49"/>
      <c r="T812" s="48"/>
      <c r="U812" s="49">
        <v>1</v>
      </c>
      <c r="V812" s="48">
        <v>36084</v>
      </c>
      <c r="W812" s="47"/>
      <c r="X812" s="48"/>
      <c r="Y812" s="47"/>
      <c r="Z812" s="48"/>
      <c r="AA812" s="47"/>
      <c r="AB812" s="48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</row>
    <row r="813" spans="1:54" ht="12.75">
      <c r="A813" s="32"/>
      <c r="B813" s="47"/>
      <c r="C813" s="47"/>
      <c r="D813" s="48"/>
      <c r="E813" s="32">
        <f>SUM(E805:E812)</f>
        <v>262</v>
      </c>
      <c r="F813" s="34">
        <f>((E805*F805)+(E806*F806)+(E807*F807)+(E808*F808)+(E809*F809)+(E810*F810)+(E811*F811)+(E812*F812))/E813</f>
        <v>44197.099236641225</v>
      </c>
      <c r="G813" s="32">
        <f>SUM(G805:G812)</f>
        <v>274</v>
      </c>
      <c r="H813" s="34">
        <f>((G805*H805)+(G806*H806)+(G807*H807)+(G808*H808)+(G809*H809)+(G810*H810)+(G811*H811)+(G812*H812))/G813</f>
        <v>36846.959854014596</v>
      </c>
      <c r="I813" s="32">
        <f>SUM(I805:I812)</f>
        <v>254</v>
      </c>
      <c r="J813" s="34">
        <f>((I805*J805)+(I806*J806)+(I807*J807)+(I808*J808)+(I809*J809)+(I810*J810)+(I811*J811)+(I812*J812))/I813</f>
        <v>32555.716535433072</v>
      </c>
      <c r="K813" s="32">
        <f>SUM(K805:K812)</f>
        <v>93</v>
      </c>
      <c r="L813" s="34">
        <f>((K805*L805)+(K806*L806)+(K807*L807)+(K808*L808)+(K809*L809)+(K810*L810)+(K811*L811)+(K812*L812))/K813</f>
        <v>28572.43010752688</v>
      </c>
      <c r="M813" s="32">
        <f>SUM(M805:M812)</f>
        <v>7</v>
      </c>
      <c r="N813" s="34">
        <f>((M805*N805)+(M806*N806)+(M807*N807)+(M808*N808)+(M809*N809)+(M810*N810)+(M811*N811)+(M812*N812))/M813</f>
        <v>25867</v>
      </c>
      <c r="O813" s="32">
        <f>SUM(O805:O812)</f>
        <v>0</v>
      </c>
      <c r="P813" s="34">
        <v>0</v>
      </c>
      <c r="Q813" s="32">
        <f>SUM(Q805:Q812)</f>
        <v>19</v>
      </c>
      <c r="R813" s="34">
        <f>((Q805*R805)+(Q806*R806)+(Q807*R807)+(Q808*R808)+(Q809*R809)+(Q810*R810)+(Q811*R811)+(Q812*R812))/Q813</f>
        <v>55382.63157894737</v>
      </c>
      <c r="S813" s="32">
        <f>SUM(S805:S812)</f>
        <v>13</v>
      </c>
      <c r="T813" s="34">
        <f>((S805*T805)+(S806*T806)+(S807*T807)+(S808*T808)+(S809*T809)+(S810*T810)+(S811*T811)+(S812*T812))/S813</f>
        <v>48296</v>
      </c>
      <c r="U813" s="32">
        <f>SUM(U805:U812)</f>
        <v>11</v>
      </c>
      <c r="V813" s="34">
        <f>((U805*V805)+(U806*V806)+(U807*V807)+(U808*V808)+(U809*V809)+(U810*V810)+(U811*V811)+(U812*V812))/U813</f>
        <v>37538.818181818184</v>
      </c>
      <c r="W813" s="32">
        <f>SUM(W805:W812)</f>
        <v>11</v>
      </c>
      <c r="X813" s="34">
        <f>((W805*X805)+(W806*X806)+(W807*X807)+(W808*X808)+(W809*X809)+(W810*X810)+(W811*X811)+(W812*X812))/W813</f>
        <v>36502.72727272727</v>
      </c>
      <c r="Y813" s="32">
        <f>SUM(Y805:Y812)</f>
        <v>2</v>
      </c>
      <c r="Z813" s="34">
        <f>((Y805*Z805)+(Y806*Z806)+(Y807*Z807)+(Y808*Z808)+(Y809*Z809)+(Y810*Z810)+(Y811*Z811)+(Y812*Z812))/Y813</f>
        <v>43500</v>
      </c>
      <c r="AA813" s="32">
        <f>SUM(AA805:AA812)</f>
        <v>0</v>
      </c>
      <c r="AB813" s="34">
        <v>0</v>
      </c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</row>
    <row r="814" spans="1:54" ht="12.75">
      <c r="A814" s="32"/>
      <c r="B814" s="47"/>
      <c r="C814" s="47"/>
      <c r="D814" s="48"/>
      <c r="E814" s="47"/>
      <c r="F814" s="34"/>
      <c r="G814" s="49"/>
      <c r="H814" s="48"/>
      <c r="I814" s="49"/>
      <c r="J814" s="48"/>
      <c r="K814" s="49"/>
      <c r="L814" s="48"/>
      <c r="M814" s="49"/>
      <c r="N814" s="48"/>
      <c r="O814" s="47"/>
      <c r="P814" s="48"/>
      <c r="Q814" s="51"/>
      <c r="R814" s="48"/>
      <c r="S814" s="49"/>
      <c r="T814" s="48"/>
      <c r="U814" s="49"/>
      <c r="V814" s="48"/>
      <c r="W814" s="47"/>
      <c r="X814" s="48"/>
      <c r="Y814" s="47"/>
      <c r="Z814" s="48"/>
      <c r="AA814" s="47"/>
      <c r="AB814" s="48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</row>
    <row r="815" spans="1:54" ht="12.75">
      <c r="A815" s="32" t="s">
        <v>1322</v>
      </c>
      <c r="B815" s="47" t="s">
        <v>1343</v>
      </c>
      <c r="C815" s="112" t="s">
        <v>1344</v>
      </c>
      <c r="D815" s="113" t="s">
        <v>84</v>
      </c>
      <c r="E815" s="47">
        <v>14</v>
      </c>
      <c r="F815" s="48">
        <v>44234</v>
      </c>
      <c r="G815" s="49">
        <v>11</v>
      </c>
      <c r="H815" s="48">
        <v>32892</v>
      </c>
      <c r="I815" s="49">
        <v>6</v>
      </c>
      <c r="J815" s="48">
        <v>26079</v>
      </c>
      <c r="K815" s="49">
        <v>3</v>
      </c>
      <c r="L815" s="48">
        <v>19566</v>
      </c>
      <c r="M815" s="47"/>
      <c r="N815" s="48"/>
      <c r="O815" s="47"/>
      <c r="P815" s="48"/>
      <c r="Q815" s="51">
        <v>2</v>
      </c>
      <c r="R815" s="48">
        <v>48834</v>
      </c>
      <c r="S815" s="49"/>
      <c r="T815" s="48"/>
      <c r="U815" s="49">
        <v>1</v>
      </c>
      <c r="V815" s="48">
        <v>35052</v>
      </c>
      <c r="W815" s="47"/>
      <c r="X815" s="48"/>
      <c r="Y815" s="47"/>
      <c r="Z815" s="48"/>
      <c r="AA815" s="47"/>
      <c r="AB815" s="48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</row>
    <row r="816" spans="1:54" ht="12.75">
      <c r="A816" s="32" t="s">
        <v>1322</v>
      </c>
      <c r="B816" s="47" t="s">
        <v>1345</v>
      </c>
      <c r="C816" s="112" t="s">
        <v>1346</v>
      </c>
      <c r="D816" s="113" t="s">
        <v>84</v>
      </c>
      <c r="E816" s="47">
        <v>8</v>
      </c>
      <c r="F816" s="48">
        <v>43433</v>
      </c>
      <c r="G816" s="49">
        <v>15</v>
      </c>
      <c r="H816" s="48">
        <v>34969</v>
      </c>
      <c r="I816" s="49">
        <v>18</v>
      </c>
      <c r="J816" s="48">
        <v>30276</v>
      </c>
      <c r="K816" s="49">
        <v>16</v>
      </c>
      <c r="L816" s="48">
        <v>25966</v>
      </c>
      <c r="M816" s="47"/>
      <c r="N816" s="48"/>
      <c r="O816" s="47"/>
      <c r="P816" s="48"/>
      <c r="Q816" s="51"/>
      <c r="R816" s="48"/>
      <c r="S816" s="47"/>
      <c r="T816" s="48"/>
      <c r="U816" s="47"/>
      <c r="V816" s="48"/>
      <c r="W816" s="47"/>
      <c r="X816" s="48"/>
      <c r="Y816" s="47"/>
      <c r="Z816" s="48"/>
      <c r="AA816" s="47"/>
      <c r="AB816" s="48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</row>
    <row r="817" spans="1:54" ht="12.75">
      <c r="A817" s="32" t="s">
        <v>1322</v>
      </c>
      <c r="B817" s="47" t="s">
        <v>1347</v>
      </c>
      <c r="C817" s="112" t="s">
        <v>1348</v>
      </c>
      <c r="D817" s="113" t="s">
        <v>84</v>
      </c>
      <c r="E817" s="47">
        <v>22</v>
      </c>
      <c r="F817" s="48">
        <v>40252</v>
      </c>
      <c r="G817" s="49">
        <v>12</v>
      </c>
      <c r="H817" s="48">
        <v>30368</v>
      </c>
      <c r="I817" s="49">
        <v>14</v>
      </c>
      <c r="J817" s="48">
        <v>26729</v>
      </c>
      <c r="K817" s="49">
        <v>7</v>
      </c>
      <c r="L817" s="48">
        <v>23348</v>
      </c>
      <c r="M817" s="49">
        <v>4</v>
      </c>
      <c r="N817" s="48">
        <v>21669</v>
      </c>
      <c r="O817" s="47"/>
      <c r="P817" s="48"/>
      <c r="Q817" s="51">
        <v>4</v>
      </c>
      <c r="R817" s="48">
        <v>48012</v>
      </c>
      <c r="S817" s="49">
        <v>1</v>
      </c>
      <c r="T817" s="48">
        <v>34596</v>
      </c>
      <c r="U817" s="49"/>
      <c r="V817" s="48"/>
      <c r="W817" s="49">
        <v>1</v>
      </c>
      <c r="X817" s="48">
        <v>26664</v>
      </c>
      <c r="Y817" s="47"/>
      <c r="Z817" s="48"/>
      <c r="AA817" s="47"/>
      <c r="AB817" s="50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</row>
    <row r="818" spans="1:54" ht="12.75">
      <c r="A818" s="32" t="s">
        <v>1322</v>
      </c>
      <c r="B818" s="47" t="s">
        <v>1349</v>
      </c>
      <c r="C818" s="112" t="s">
        <v>1350</v>
      </c>
      <c r="D818" s="113" t="s">
        <v>84</v>
      </c>
      <c r="E818" s="47">
        <v>33</v>
      </c>
      <c r="F818" s="48">
        <v>41540</v>
      </c>
      <c r="G818" s="49">
        <v>14</v>
      </c>
      <c r="H818" s="48">
        <v>38204</v>
      </c>
      <c r="I818" s="49">
        <v>18</v>
      </c>
      <c r="J818" s="48">
        <v>31790</v>
      </c>
      <c r="K818" s="49">
        <v>9</v>
      </c>
      <c r="L818" s="48">
        <v>27735</v>
      </c>
      <c r="M818" s="47"/>
      <c r="N818" s="48"/>
      <c r="O818" s="47"/>
      <c r="P818" s="48"/>
      <c r="Q818" s="51">
        <v>1</v>
      </c>
      <c r="R818" s="48">
        <v>47772</v>
      </c>
      <c r="S818" s="47"/>
      <c r="T818" s="48"/>
      <c r="U818" s="47"/>
      <c r="V818" s="48"/>
      <c r="W818" s="47"/>
      <c r="X818" s="48"/>
      <c r="Y818" s="47"/>
      <c r="Z818" s="48"/>
      <c r="AA818" s="47"/>
      <c r="AB818" s="50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</row>
    <row r="819" spans="1:54" ht="12.75">
      <c r="A819" s="32"/>
      <c r="B819" s="47"/>
      <c r="C819" s="47"/>
      <c r="D819" s="48"/>
      <c r="E819" s="55">
        <f>SUM(E815:E818)</f>
        <v>77</v>
      </c>
      <c r="F819" s="53">
        <f>((E815*F815)+(E816*F816)+(E817*F817)+(E818*F818))/E819</f>
        <v>41858.493506493505</v>
      </c>
      <c r="G819" s="55">
        <f>SUM(G815:G818)</f>
        <v>52</v>
      </c>
      <c r="H819" s="53">
        <f>((G815*H815)+(G816*H816)+(G817*H817)+(G818*H818))/G819</f>
        <v>34338.82692307692</v>
      </c>
      <c r="I819" s="55">
        <f>SUM(I815:I818)</f>
        <v>56</v>
      </c>
      <c r="J819" s="53">
        <f>((I815*J815)+(I816*J816)+(I817*J817)+(I818*J818))/I819</f>
        <v>29426.214285714286</v>
      </c>
      <c r="K819" s="55">
        <f>SUM(K815:K818)</f>
        <v>35</v>
      </c>
      <c r="L819" s="53">
        <f>((K815*L815)+(K816*L816)+(K817*L817)+(K818*L818))/K819</f>
        <v>25348.714285714286</v>
      </c>
      <c r="M819" s="55">
        <f>SUM(M815:M818)</f>
        <v>4</v>
      </c>
      <c r="N819" s="53">
        <f>((M815*N815)+(M816*N816)+(M817*N817)+(M818*N818))/M819</f>
        <v>21669</v>
      </c>
      <c r="O819" s="55">
        <f>SUM(O815:O818)</f>
        <v>0</v>
      </c>
      <c r="P819" s="53">
        <v>0</v>
      </c>
      <c r="Q819" s="55">
        <f>SUM(Q815:Q818)</f>
        <v>7</v>
      </c>
      <c r="R819" s="53">
        <f>((Q815*R815)+(Q816*R816)+(Q817*R817)+(Q818*R818))/Q819</f>
        <v>48212.57142857143</v>
      </c>
      <c r="S819" s="55">
        <f>SUM(S815:S818)</f>
        <v>1</v>
      </c>
      <c r="T819" s="53">
        <f>((S815*T815)+(S816*T816)+(S817*T817)+(S818*T818))/S819</f>
        <v>34596</v>
      </c>
      <c r="U819" s="55">
        <f>SUM(U815:U818)</f>
        <v>1</v>
      </c>
      <c r="V819" s="53">
        <f>((U815*V815)+(U816*V816)+(U817*V817)+(U818*V818))/U819</f>
        <v>35052</v>
      </c>
      <c r="W819" s="55">
        <f>SUM(W815:W818)</f>
        <v>1</v>
      </c>
      <c r="X819" s="53">
        <f>((W815*X815)+(W816*X816)+(W817*X817)+(W818*X818))/W819</f>
        <v>26664</v>
      </c>
      <c r="Y819" s="55">
        <f>SUM(Y815:Y818)</f>
        <v>0</v>
      </c>
      <c r="Z819" s="53">
        <v>0</v>
      </c>
      <c r="AA819" s="55">
        <f>SUM(AA815:AA818)</f>
        <v>0</v>
      </c>
      <c r="AB819" s="34">
        <v>0</v>
      </c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</row>
    <row r="820" spans="1:54" ht="12.75">
      <c r="A820" s="32"/>
      <c r="B820" s="47"/>
      <c r="C820" s="47"/>
      <c r="D820" s="48"/>
      <c r="E820" s="47"/>
      <c r="F820" s="48"/>
      <c r="G820" s="49"/>
      <c r="H820" s="48"/>
      <c r="I820" s="49"/>
      <c r="J820" s="48"/>
      <c r="K820" s="49"/>
      <c r="L820" s="48"/>
      <c r="M820" s="47"/>
      <c r="N820" s="48"/>
      <c r="O820" s="47"/>
      <c r="P820" s="48"/>
      <c r="Q820" s="51"/>
      <c r="R820" s="48"/>
      <c r="S820" s="47"/>
      <c r="T820" s="48"/>
      <c r="U820" s="47"/>
      <c r="V820" s="48"/>
      <c r="W820" s="47"/>
      <c r="X820" s="48"/>
      <c r="Y820" s="47"/>
      <c r="Z820" s="48"/>
      <c r="AA820" s="47"/>
      <c r="AB820" s="50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</row>
    <row r="821" spans="1:54" ht="12.75">
      <c r="A821" s="32"/>
      <c r="B821" s="32"/>
      <c r="C821" s="115" t="s">
        <v>212</v>
      </c>
      <c r="D821" s="115" t="s">
        <v>212</v>
      </c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51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</row>
    <row r="822" spans="1:54" ht="12.75">
      <c r="A822" s="32"/>
      <c r="B822" s="32"/>
      <c r="C822" s="115" t="s">
        <v>212</v>
      </c>
      <c r="D822" s="115" t="s">
        <v>212</v>
      </c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51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</row>
  </sheetData>
  <printOptions/>
  <pageMargins left="0.75" right="0.5" top="0.75" bottom="0.4" header="0.5" footer="0.5"/>
  <pageSetup horizontalDpi="600" verticalDpi="600" orientation="landscape" r:id="rId3"/>
  <headerFooter alignWithMargins="0">
    <oddHeader>&amp;C&amp;RSREB-State Data Exchange</oddHeader>
    <oddFooter>&amp;C&amp;RSeptember 1997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P244"/>
  <sheetViews>
    <sheetView showGridLines="0" defaultGridColor="0" zoomScale="80" zoomScaleNormal="80" colorId="22" workbookViewId="0" topLeftCell="A1">
      <pane ySplit="3" topLeftCell="W4" activePane="bottomLeft" state="frozen"/>
      <selection pane="topLeft" activeCell="A1" sqref="A1"/>
      <selection pane="bottomLeft" activeCell="A4" sqref="A4"/>
    </sheetView>
  </sheetViews>
  <sheetFormatPr defaultColWidth="9.7109375" defaultRowHeight="12.75"/>
  <cols>
    <col min="2" max="2" width="12.7109375" style="0" customWidth="1"/>
    <col min="3" max="3" width="6.7109375" style="0" customWidth="1"/>
    <col min="4" max="4" width="7.7109375" style="0" customWidth="1"/>
    <col min="5" max="16" width="6.7109375" style="0" customWidth="1"/>
  </cols>
  <sheetData>
    <row r="2" spans="1:16" ht="12.75">
      <c r="A2" s="6"/>
      <c r="B2" s="6"/>
      <c r="C2" s="117" t="s">
        <v>1356</v>
      </c>
      <c r="D2" s="65"/>
      <c r="E2" s="118" t="s">
        <v>1357</v>
      </c>
      <c r="F2" s="65"/>
      <c r="G2" s="118" t="s">
        <v>1358</v>
      </c>
      <c r="H2" s="65"/>
      <c r="I2" s="118" t="s">
        <v>1359</v>
      </c>
      <c r="J2" s="65"/>
      <c r="K2" s="119" t="s">
        <v>34</v>
      </c>
      <c r="L2" s="65"/>
      <c r="M2" s="118" t="s">
        <v>1360</v>
      </c>
      <c r="N2" s="65"/>
      <c r="O2" s="118" t="s">
        <v>1361</v>
      </c>
      <c r="P2" s="66"/>
    </row>
    <row r="3" spans="1:16" ht="12.75">
      <c r="A3" s="11"/>
      <c r="B3" s="67" t="s">
        <v>46</v>
      </c>
      <c r="C3" s="120" t="s">
        <v>1362</v>
      </c>
      <c r="D3" s="121" t="s">
        <v>1363</v>
      </c>
      <c r="E3" s="120" t="s">
        <v>1362</v>
      </c>
      <c r="F3" s="121" t="s">
        <v>1363</v>
      </c>
      <c r="G3" s="120" t="s">
        <v>1362</v>
      </c>
      <c r="H3" s="121" t="s">
        <v>1363</v>
      </c>
      <c r="I3" s="120" t="s">
        <v>1362</v>
      </c>
      <c r="J3" s="121" t="s">
        <v>1363</v>
      </c>
      <c r="K3" s="120" t="s">
        <v>1362</v>
      </c>
      <c r="L3" s="121" t="s">
        <v>1363</v>
      </c>
      <c r="M3" s="120" t="s">
        <v>1362</v>
      </c>
      <c r="N3" s="121" t="s">
        <v>1363</v>
      </c>
      <c r="O3" s="120" t="s">
        <v>1362</v>
      </c>
      <c r="P3" s="120" t="s">
        <v>1363</v>
      </c>
    </row>
    <row r="4" spans="4:14" ht="12.75">
      <c r="D4" s="3"/>
      <c r="F4" s="3"/>
      <c r="H4" s="3"/>
      <c r="J4" s="3"/>
      <c r="L4" s="3"/>
      <c r="N4" s="3"/>
    </row>
    <row r="5" spans="1:16" ht="12.75">
      <c r="A5" s="17" t="s">
        <v>1364</v>
      </c>
      <c r="B5" s="1" t="s">
        <v>1365</v>
      </c>
      <c r="C5" s="17">
        <f>'Raw Grouped'!E7</f>
        <v>462</v>
      </c>
      <c r="D5" s="19">
        <f>'Raw Grouped'!F7</f>
        <v>62389.71212121212</v>
      </c>
      <c r="E5" s="17">
        <f>'Raw Grouped'!G7</f>
        <v>484</v>
      </c>
      <c r="F5" s="19">
        <f>'Raw Grouped'!H7</f>
        <v>46174.72727272727</v>
      </c>
      <c r="G5" s="17">
        <f>'Raw Grouped'!I7</f>
        <v>380</v>
      </c>
      <c r="H5" s="19">
        <f>'Raw Grouped'!J7</f>
        <v>39248.11052631579</v>
      </c>
      <c r="I5" s="17">
        <f>'Raw Grouped'!K7</f>
        <v>112</v>
      </c>
      <c r="J5" s="19">
        <f>'Raw Grouped'!L7</f>
        <v>26984.25</v>
      </c>
      <c r="K5" s="17">
        <f>'Raw Grouped'!M7</f>
        <v>19</v>
      </c>
      <c r="L5" s="19">
        <f>'Raw Grouped'!N7</f>
        <v>32286.63157894737</v>
      </c>
      <c r="M5" s="17">
        <f>'Raw Grouped'!O7</f>
        <v>0</v>
      </c>
      <c r="N5" s="19">
        <f>'Raw Grouped'!P7</f>
        <v>0</v>
      </c>
      <c r="O5" s="1">
        <f aca="true" t="shared" si="0" ref="O5:O68">C5+E5+G5+I5+K5+M5</f>
        <v>1457</v>
      </c>
      <c r="P5" s="1">
        <f aca="true" t="shared" si="1" ref="P5:P12">IF(O5&gt;0,((C5*D5)+(E5*F5)+(G5*H5)+(I5*J5)+(K5*L5)+(M5*N5))/O5,0)</f>
        <v>47853.52024708305</v>
      </c>
    </row>
    <row r="6" spans="2:16" ht="12.75">
      <c r="B6" s="1" t="s">
        <v>1366</v>
      </c>
      <c r="C6" s="17">
        <f>'Raw Grouped'!E9</f>
        <v>69</v>
      </c>
      <c r="D6" s="19">
        <f>'Raw Grouped'!F9</f>
        <v>60825</v>
      </c>
      <c r="E6" s="17">
        <f>'Raw Grouped'!G9</f>
        <v>137</v>
      </c>
      <c r="F6" s="19">
        <f>'Raw Grouped'!H9</f>
        <v>45619</v>
      </c>
      <c r="G6" s="17">
        <f>'Raw Grouped'!I9</f>
        <v>91</v>
      </c>
      <c r="H6" s="19">
        <f>'Raw Grouped'!J9</f>
        <v>37134</v>
      </c>
      <c r="I6" s="17">
        <f>'Raw Grouped'!K9</f>
        <v>17</v>
      </c>
      <c r="J6" s="19">
        <f>'Raw Grouped'!L9</f>
        <v>29124</v>
      </c>
      <c r="K6" s="17">
        <f>'Raw Grouped'!M9</f>
        <v>24</v>
      </c>
      <c r="L6" s="19">
        <f>'Raw Grouped'!N9</f>
        <v>32768.666666666664</v>
      </c>
      <c r="M6" s="17">
        <f>'Raw Grouped'!O9</f>
        <v>0</v>
      </c>
      <c r="N6" s="19">
        <f>'Raw Grouped'!P9</f>
        <v>0</v>
      </c>
      <c r="O6" s="1">
        <f t="shared" si="0"/>
        <v>338</v>
      </c>
      <c r="P6" s="1">
        <f t="shared" si="1"/>
        <v>44696.680473372784</v>
      </c>
    </row>
    <row r="7" spans="2:16" ht="12.75">
      <c r="B7" s="1" t="s">
        <v>1367</v>
      </c>
      <c r="C7" s="17">
        <f>'Raw Grouped'!E15</f>
        <v>220</v>
      </c>
      <c r="D7" s="19">
        <f>'Raw Grouped'!F15</f>
        <v>54778.10909090909</v>
      </c>
      <c r="E7" s="17">
        <f>'Raw Grouped'!G15</f>
        <v>255</v>
      </c>
      <c r="F7" s="19">
        <f>'Raw Grouped'!H15</f>
        <v>42776.82745098039</v>
      </c>
      <c r="G7" s="17">
        <f>'Raw Grouped'!I15</f>
        <v>377</v>
      </c>
      <c r="H7" s="19">
        <f>'Raw Grouped'!J15</f>
        <v>37191.44827586207</v>
      </c>
      <c r="I7" s="17">
        <f>'Raw Grouped'!K15</f>
        <v>138</v>
      </c>
      <c r="J7" s="19">
        <f>'Raw Grouped'!L15</f>
        <v>29990.507246376812</v>
      </c>
      <c r="K7" s="17">
        <f>'Raw Grouped'!M15</f>
        <v>18</v>
      </c>
      <c r="L7" s="19">
        <f>'Raw Grouped'!N15</f>
        <v>25114.88888888889</v>
      </c>
      <c r="M7" s="17">
        <f>'Raw Grouped'!O15</f>
        <v>0</v>
      </c>
      <c r="N7" s="19">
        <f>'Raw Grouped'!P15</f>
        <v>0</v>
      </c>
      <c r="O7" s="1">
        <f t="shared" si="0"/>
        <v>1008</v>
      </c>
      <c r="P7" s="1">
        <f t="shared" si="1"/>
        <v>41241.27876984127</v>
      </c>
    </row>
    <row r="8" spans="2:16" ht="12.75">
      <c r="B8" s="1" t="s">
        <v>1368</v>
      </c>
      <c r="C8" s="17">
        <f>'Raw Grouped'!E21</f>
        <v>106</v>
      </c>
      <c r="D8" s="19">
        <f>'Raw Grouped'!F21</f>
        <v>49011.3679245283</v>
      </c>
      <c r="E8" s="17">
        <f>'Raw Grouped'!G21</f>
        <v>129</v>
      </c>
      <c r="F8" s="19">
        <f>'Raw Grouped'!H21</f>
        <v>41265.62015503876</v>
      </c>
      <c r="G8" s="17">
        <f>'Raw Grouped'!I21</f>
        <v>148</v>
      </c>
      <c r="H8" s="19">
        <f>'Raw Grouped'!J21</f>
        <v>34137.87162162162</v>
      </c>
      <c r="I8" s="17">
        <f>'Raw Grouped'!K21</f>
        <v>54</v>
      </c>
      <c r="J8" s="19">
        <f>'Raw Grouped'!L21</f>
        <v>26983.74074074074</v>
      </c>
      <c r="K8" s="17">
        <f>'Raw Grouped'!M21</f>
        <v>0</v>
      </c>
      <c r="L8" s="19">
        <f>'Raw Grouped'!N21</f>
        <v>0</v>
      </c>
      <c r="M8" s="17">
        <f>'Raw Grouped'!O21</f>
        <v>0</v>
      </c>
      <c r="N8" s="19">
        <f>'Raw Grouped'!P21</f>
        <v>0</v>
      </c>
      <c r="O8" s="1">
        <f t="shared" si="0"/>
        <v>437</v>
      </c>
      <c r="P8" s="1">
        <f t="shared" si="1"/>
        <v>38965.66819221968</v>
      </c>
    </row>
    <row r="9" spans="2:16" ht="12.75">
      <c r="B9" s="1" t="s">
        <v>1369</v>
      </c>
      <c r="C9" s="17">
        <f>'Raw Grouped'!E27</f>
        <v>99</v>
      </c>
      <c r="D9" s="19">
        <f>'Raw Grouped'!F27</f>
        <v>48600.333333333336</v>
      </c>
      <c r="E9" s="17">
        <f>'Raw Grouped'!G27</f>
        <v>123</v>
      </c>
      <c r="F9" s="19">
        <f>'Raw Grouped'!H27</f>
        <v>40817.37398373984</v>
      </c>
      <c r="G9" s="17">
        <f>'Raw Grouped'!I27</f>
        <v>166</v>
      </c>
      <c r="H9" s="19">
        <f>'Raw Grouped'!J27</f>
        <v>35662.56626506024</v>
      </c>
      <c r="I9" s="17">
        <f>'Raw Grouped'!K27</f>
        <v>85</v>
      </c>
      <c r="J9" s="19">
        <f>'Raw Grouped'!L27</f>
        <v>28970.470588235294</v>
      </c>
      <c r="K9" s="17">
        <f>'Raw Grouped'!M27</f>
        <v>1</v>
      </c>
      <c r="L9" s="19">
        <f>'Raw Grouped'!N27</f>
        <v>30272</v>
      </c>
      <c r="M9" s="17">
        <f>'Raw Grouped'!O27</f>
        <v>0</v>
      </c>
      <c r="N9" s="19">
        <f>'Raw Grouped'!P27</f>
        <v>0</v>
      </c>
      <c r="O9" s="1">
        <f t="shared" si="0"/>
        <v>474</v>
      </c>
      <c r="P9" s="1">
        <f t="shared" si="1"/>
        <v>38490.966244725736</v>
      </c>
    </row>
    <row r="10" spans="2:16" ht="12.75">
      <c r="B10" s="1" t="s">
        <v>1370</v>
      </c>
      <c r="C10" s="17">
        <f>'Raw Grouped'!E29</f>
        <v>19</v>
      </c>
      <c r="D10" s="19">
        <f>'Raw Grouped'!F29</f>
        <v>49453</v>
      </c>
      <c r="E10" s="17">
        <f>'Raw Grouped'!G29</f>
        <v>13</v>
      </c>
      <c r="F10" s="19">
        <f>'Raw Grouped'!H29</f>
        <v>43811</v>
      </c>
      <c r="G10" s="17">
        <f>'Raw Grouped'!I29</f>
        <v>27</v>
      </c>
      <c r="H10" s="19">
        <f>'Raw Grouped'!J29</f>
        <v>37421</v>
      </c>
      <c r="I10" s="17">
        <f>'Raw Grouped'!K29</f>
        <v>0</v>
      </c>
      <c r="J10" s="19">
        <f>'Raw Grouped'!L29</f>
        <v>0</v>
      </c>
      <c r="K10" s="17">
        <f>'Raw Grouped'!M29</f>
        <v>0</v>
      </c>
      <c r="L10" s="19">
        <f>'Raw Grouped'!N29</f>
        <v>0</v>
      </c>
      <c r="M10" s="17">
        <f>'Raw Grouped'!O29</f>
        <v>0</v>
      </c>
      <c r="N10" s="19">
        <f>'Raw Grouped'!P29</f>
        <v>0</v>
      </c>
      <c r="O10" s="1">
        <f t="shared" si="0"/>
        <v>59</v>
      </c>
      <c r="P10" s="1">
        <f t="shared" si="1"/>
        <v>42703.67796610169</v>
      </c>
    </row>
    <row r="11" spans="2:16" ht="12.75">
      <c r="B11" s="1" t="s">
        <v>1371</v>
      </c>
      <c r="C11" s="17"/>
      <c r="D11" s="19"/>
      <c r="E11" s="17"/>
      <c r="F11" s="19"/>
      <c r="G11" s="17"/>
      <c r="H11" s="19"/>
      <c r="I11" s="17"/>
      <c r="J11" s="19"/>
      <c r="K11" s="17"/>
      <c r="L11" s="19"/>
      <c r="M11" s="17">
        <f>'Raw Grouped'!O53</f>
        <v>196</v>
      </c>
      <c r="N11" s="19">
        <f>'Raw Grouped'!P53</f>
        <v>37526.704081632655</v>
      </c>
      <c r="O11" s="1">
        <f t="shared" si="0"/>
        <v>196</v>
      </c>
      <c r="P11" s="1">
        <f t="shared" si="1"/>
        <v>37526.704081632655</v>
      </c>
    </row>
    <row r="12" spans="1:16" ht="12.75">
      <c r="A12" s="11"/>
      <c r="B12" s="67" t="s">
        <v>1372</v>
      </c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>
        <f>'Raw Grouped'!O68</f>
        <v>123</v>
      </c>
      <c r="N12" s="69">
        <f>'Raw Grouped'!P68</f>
        <v>34684.12195121951</v>
      </c>
      <c r="O12" s="67">
        <f t="shared" si="0"/>
        <v>123</v>
      </c>
      <c r="P12" s="67">
        <f t="shared" si="1"/>
        <v>34684.12195121951</v>
      </c>
    </row>
    <row r="13" spans="1:16" ht="12.75">
      <c r="A13" s="17" t="s">
        <v>1373</v>
      </c>
      <c r="B13" s="1" t="s">
        <v>1365</v>
      </c>
      <c r="C13" s="17">
        <f>'Raw Grouped'!Q7</f>
        <v>192</v>
      </c>
      <c r="D13" s="19">
        <f>'Raw Grouped'!R7</f>
        <v>75583.0625</v>
      </c>
      <c r="E13" s="17">
        <f>'Raw Grouped'!S7</f>
        <v>156</v>
      </c>
      <c r="F13" s="19">
        <f>'Raw Grouped'!T7</f>
        <v>56631</v>
      </c>
      <c r="G13" s="17">
        <f>'Raw Grouped'!U7</f>
        <v>78</v>
      </c>
      <c r="H13" s="19">
        <f>'Raw Grouped'!V7</f>
        <v>49301</v>
      </c>
      <c r="I13" s="17">
        <f>'Raw Grouped'!W7</f>
        <v>14</v>
      </c>
      <c r="J13" s="19">
        <f>'Raw Grouped'!X7</f>
        <v>29217.214285714286</v>
      </c>
      <c r="K13" s="17">
        <f>'Raw Grouped'!Y7</f>
        <v>4</v>
      </c>
      <c r="L13" s="19">
        <f>'Raw Grouped'!Z7</f>
        <v>43519</v>
      </c>
      <c r="M13" s="17">
        <f>'Raw Grouped'!AA7</f>
        <v>0</v>
      </c>
      <c r="N13" s="19">
        <f>'Raw Grouped'!AB7</f>
        <v>0</v>
      </c>
      <c r="O13" s="1">
        <f t="shared" si="0"/>
        <v>444</v>
      </c>
      <c r="P13" s="1">
        <f aca="true" t="shared" si="2" ref="P13:P76">IF(O13&gt;0,(C13*D13+E13*F13+G13*H13+I13*J13+K13*L13+M13*N13)/O13,0)</f>
        <v>62556.25900900901</v>
      </c>
    </row>
    <row r="14" spans="2:16" ht="12.75">
      <c r="B14" s="1" t="s">
        <v>1366</v>
      </c>
      <c r="C14" s="17">
        <f>'Raw Grouped'!Q9</f>
        <v>56</v>
      </c>
      <c r="D14" s="19">
        <f>'Raw Grouped'!R9</f>
        <v>85357</v>
      </c>
      <c r="E14" s="17">
        <f>'Raw Grouped'!S9</f>
        <v>43</v>
      </c>
      <c r="F14" s="19">
        <f>'Raw Grouped'!T9</f>
        <v>60494</v>
      </c>
      <c r="G14" s="17">
        <f>'Raw Grouped'!U9</f>
        <v>43</v>
      </c>
      <c r="H14" s="19">
        <f>'Raw Grouped'!V9</f>
        <v>47050</v>
      </c>
      <c r="I14" s="17">
        <f>'Raw Grouped'!W9</f>
        <v>1</v>
      </c>
      <c r="J14" s="19">
        <f>'Raw Grouped'!X9</f>
        <v>51500</v>
      </c>
      <c r="K14" s="17">
        <f>'Raw Grouped'!Y9</f>
        <v>1</v>
      </c>
      <c r="L14" s="19">
        <f>'Raw Grouped'!Z9</f>
        <v>46711</v>
      </c>
      <c r="M14" s="17">
        <f>'Raw Grouped'!AA9</f>
        <v>0</v>
      </c>
      <c r="N14" s="19">
        <f>'Raw Grouped'!AB9</f>
        <v>0</v>
      </c>
      <c r="O14" s="1">
        <f t="shared" si="0"/>
        <v>144</v>
      </c>
      <c r="P14" s="1">
        <f t="shared" si="2"/>
        <v>65990.24305555556</v>
      </c>
    </row>
    <row r="15" spans="2:16" ht="12.75">
      <c r="B15" s="1" t="s">
        <v>1367</v>
      </c>
      <c r="C15" s="17">
        <f>'Raw Grouped'!Q15</f>
        <v>155</v>
      </c>
      <c r="D15" s="19">
        <f>'Raw Grouped'!R15</f>
        <v>65476.42580645161</v>
      </c>
      <c r="E15" s="17">
        <f>'Raw Grouped'!S15</f>
        <v>55</v>
      </c>
      <c r="F15" s="19">
        <f>'Raw Grouped'!T15</f>
        <v>50773.89090909091</v>
      </c>
      <c r="G15" s="17">
        <f>'Raw Grouped'!U15</f>
        <v>58</v>
      </c>
      <c r="H15" s="19">
        <f>'Raw Grouped'!V15</f>
        <v>47119.01724137931</v>
      </c>
      <c r="I15" s="17">
        <f>'Raw Grouped'!W15</f>
        <v>17</v>
      </c>
      <c r="J15" s="19">
        <f>'Raw Grouped'!X15</f>
        <v>38427.05882352941</v>
      </c>
      <c r="K15" s="17">
        <f>'Raw Grouped'!Y15</f>
        <v>3</v>
      </c>
      <c r="L15" s="19">
        <f>'Raw Grouped'!Z15</f>
        <v>29064.666666666668</v>
      </c>
      <c r="M15" s="17">
        <f>'Raw Grouped'!AA15</f>
        <v>0</v>
      </c>
      <c r="N15" s="19">
        <f>'Raw Grouped'!AB15</f>
        <v>0</v>
      </c>
      <c r="O15" s="1">
        <f t="shared" si="0"/>
        <v>288</v>
      </c>
      <c r="P15" s="1">
        <f t="shared" si="2"/>
        <v>56995.71875</v>
      </c>
    </row>
    <row r="16" spans="2:16" ht="12.75">
      <c r="B16" s="1" t="s">
        <v>1368</v>
      </c>
      <c r="C16" s="17">
        <f>'Raw Grouped'!Q21</f>
        <v>37</v>
      </c>
      <c r="D16" s="19">
        <f>'Raw Grouped'!R21</f>
        <v>56364.27027027027</v>
      </c>
      <c r="E16" s="17">
        <f>'Raw Grouped'!S21</f>
        <v>36</v>
      </c>
      <c r="F16" s="19">
        <f>'Raw Grouped'!T21</f>
        <v>42939.833333333336</v>
      </c>
      <c r="G16" s="17">
        <f>'Raw Grouped'!U21</f>
        <v>57</v>
      </c>
      <c r="H16" s="19">
        <f>'Raw Grouped'!V21</f>
        <v>26837.824561403508</v>
      </c>
      <c r="I16" s="17">
        <f>'Raw Grouped'!W21</f>
        <v>4</v>
      </c>
      <c r="J16" s="19">
        <f>'Raw Grouped'!X21</f>
        <v>26025</v>
      </c>
      <c r="K16" s="17">
        <f>'Raw Grouped'!Y21</f>
        <v>0</v>
      </c>
      <c r="L16" s="19">
        <f>'Raw Grouped'!Z21</f>
        <v>0</v>
      </c>
      <c r="M16" s="17">
        <f>'Raw Grouped'!AA21</f>
        <v>0</v>
      </c>
      <c r="N16" s="19">
        <f>'Raw Grouped'!AB21</f>
        <v>0</v>
      </c>
      <c r="O16" s="1">
        <f t="shared" si="0"/>
        <v>134</v>
      </c>
      <c r="P16" s="1">
        <f t="shared" si="2"/>
        <v>39292.298507462685</v>
      </c>
    </row>
    <row r="17" spans="2:16" ht="12.75">
      <c r="B17" s="1" t="s">
        <v>1369</v>
      </c>
      <c r="C17" s="17">
        <f>'Raw Grouped'!Q27</f>
        <v>36</v>
      </c>
      <c r="D17" s="19">
        <f>'Raw Grouped'!R27</f>
        <v>56823.36111111111</v>
      </c>
      <c r="E17" s="17">
        <f>'Raw Grouped'!S27</f>
        <v>20</v>
      </c>
      <c r="F17" s="19">
        <f>'Raw Grouped'!T27</f>
        <v>43805.2</v>
      </c>
      <c r="G17" s="17">
        <f>'Raw Grouped'!U27</f>
        <v>28</v>
      </c>
      <c r="H17" s="19">
        <f>'Raw Grouped'!V27</f>
        <v>37642.5</v>
      </c>
      <c r="I17" s="17">
        <f>'Raw Grouped'!W27</f>
        <v>7</v>
      </c>
      <c r="J17" s="19">
        <f>'Raw Grouped'!X27</f>
        <v>33443.42857142857</v>
      </c>
      <c r="K17" s="17">
        <f>'Raw Grouped'!Y27</f>
        <v>1</v>
      </c>
      <c r="L17" s="19">
        <f>'Raw Grouped'!Z27</f>
        <v>31724</v>
      </c>
      <c r="M17" s="17">
        <f>'Raw Grouped'!AA27</f>
        <v>0</v>
      </c>
      <c r="N17" s="19">
        <f>'Raw Grouped'!AB27</f>
        <v>0</v>
      </c>
      <c r="O17" s="1">
        <f t="shared" si="0"/>
        <v>92</v>
      </c>
      <c r="P17" s="1">
        <f t="shared" si="2"/>
        <v>46103.94565217391</v>
      </c>
    </row>
    <row r="18" spans="2:16" ht="12.75">
      <c r="B18" s="1" t="s">
        <v>1370</v>
      </c>
      <c r="C18" s="17">
        <f>'Raw Grouped'!Q29</f>
        <v>5</v>
      </c>
      <c r="D18" s="19">
        <f>'Raw Grouped'!R29</f>
        <v>65007</v>
      </c>
      <c r="E18" s="17">
        <f>'Raw Grouped'!S29</f>
        <v>1</v>
      </c>
      <c r="F18" s="19">
        <f>'Raw Grouped'!T29</f>
        <v>65161</v>
      </c>
      <c r="G18" s="17">
        <f>'Raw Grouped'!U29</f>
        <v>1</v>
      </c>
      <c r="H18" s="19">
        <f>'Raw Grouped'!V29</f>
        <v>52600</v>
      </c>
      <c r="I18" s="17">
        <f>'Raw Grouped'!W29</f>
        <v>0</v>
      </c>
      <c r="J18" s="19">
        <f>'Raw Grouped'!X29</f>
        <v>0</v>
      </c>
      <c r="K18" s="17">
        <f>'Raw Grouped'!Y29</f>
        <v>0</v>
      </c>
      <c r="L18" s="19">
        <f>'Raw Grouped'!Z29</f>
        <v>0</v>
      </c>
      <c r="M18" s="17">
        <f>'Raw Grouped'!AA29</f>
        <v>0</v>
      </c>
      <c r="N18" s="19">
        <f>'Raw Grouped'!AB29</f>
        <v>0</v>
      </c>
      <c r="O18" s="1">
        <f t="shared" si="0"/>
        <v>7</v>
      </c>
      <c r="P18" s="1">
        <f t="shared" si="2"/>
        <v>63256.57142857143</v>
      </c>
    </row>
    <row r="19" spans="2:16" ht="12.75">
      <c r="B19" s="1" t="s">
        <v>1371</v>
      </c>
      <c r="C19" s="17"/>
      <c r="D19" s="19"/>
      <c r="E19" s="17"/>
      <c r="F19" s="19"/>
      <c r="G19" s="17"/>
      <c r="H19" s="19"/>
      <c r="I19" s="17"/>
      <c r="J19" s="19"/>
      <c r="K19" s="17"/>
      <c r="L19" s="19"/>
      <c r="M19" s="17">
        <f>'Raw Grouped'!AA53</f>
        <v>23</v>
      </c>
      <c r="N19" s="19">
        <f>'Raw Grouped'!AB53</f>
        <v>54702.04347826087</v>
      </c>
      <c r="O19" s="1">
        <f t="shared" si="0"/>
        <v>23</v>
      </c>
      <c r="P19" s="1">
        <f t="shared" si="2"/>
        <v>54702.04347826087</v>
      </c>
    </row>
    <row r="20" spans="1:16" ht="12.75">
      <c r="A20" s="11"/>
      <c r="B20" s="67" t="s">
        <v>1372</v>
      </c>
      <c r="C20" s="68"/>
      <c r="D20" s="69"/>
      <c r="E20" s="68"/>
      <c r="F20" s="69"/>
      <c r="G20" s="68"/>
      <c r="H20" s="69"/>
      <c r="I20" s="68"/>
      <c r="J20" s="69"/>
      <c r="K20" s="70"/>
      <c r="L20" s="69"/>
      <c r="M20" s="68">
        <f>'Raw Grouped'!AA68</f>
        <v>234</v>
      </c>
      <c r="N20" s="69">
        <f>'Raw Grouped'!AB68</f>
        <v>48756.28632478633</v>
      </c>
      <c r="O20" s="67">
        <f t="shared" si="0"/>
        <v>234</v>
      </c>
      <c r="P20" s="67">
        <f t="shared" si="2"/>
        <v>48756.28632478633</v>
      </c>
    </row>
    <row r="21" spans="1:16" ht="12.75">
      <c r="A21" s="17" t="s">
        <v>1374</v>
      </c>
      <c r="B21" s="1" t="s">
        <v>1365</v>
      </c>
      <c r="C21" s="17">
        <f>'Raw Grouped'!E70</f>
        <v>159</v>
      </c>
      <c r="D21" s="19">
        <f>'Raw Grouped'!F70</f>
        <v>61336</v>
      </c>
      <c r="E21" s="17">
        <f>'Raw Grouped'!G70</f>
        <v>140</v>
      </c>
      <c r="F21" s="19">
        <f>'Raw Grouped'!H70</f>
        <v>47575</v>
      </c>
      <c r="G21" s="17">
        <f>'Raw Grouped'!I70</f>
        <v>162</v>
      </c>
      <c r="H21" s="19">
        <f>'Raw Grouped'!J70</f>
        <v>41002</v>
      </c>
      <c r="I21" s="17">
        <f>'Raw Grouped'!K70</f>
        <v>46</v>
      </c>
      <c r="J21" s="19">
        <f>'Raw Grouped'!L70</f>
        <v>27101</v>
      </c>
      <c r="K21" s="17">
        <f>'Raw Grouped'!M70</f>
        <v>14</v>
      </c>
      <c r="L21" s="19">
        <f>'Raw Grouped'!N70</f>
        <v>13275</v>
      </c>
      <c r="M21" s="17">
        <f>'Raw Grouped'!O70</f>
        <v>0</v>
      </c>
      <c r="N21" s="19">
        <f>'Raw Grouped'!P70</f>
        <v>0</v>
      </c>
      <c r="O21" s="1">
        <f t="shared" si="0"/>
        <v>521</v>
      </c>
      <c r="P21" s="1">
        <f t="shared" si="2"/>
        <v>47001.42802303263</v>
      </c>
    </row>
    <row r="22" spans="2:16" ht="12.75">
      <c r="B22" s="1" t="s">
        <v>1366</v>
      </c>
      <c r="C22" s="17"/>
      <c r="D22" s="19"/>
      <c r="E22" s="17"/>
      <c r="F22" s="19"/>
      <c r="G22" s="17"/>
      <c r="H22" s="19"/>
      <c r="I22" s="17"/>
      <c r="J22" s="19"/>
      <c r="K22" s="17"/>
      <c r="L22" s="19"/>
      <c r="M22" s="1"/>
      <c r="N22" s="71"/>
      <c r="O22" s="1">
        <f t="shared" si="0"/>
        <v>0</v>
      </c>
      <c r="P22" s="1">
        <f t="shared" si="2"/>
        <v>0</v>
      </c>
    </row>
    <row r="23" spans="2:16" ht="12.75">
      <c r="B23" s="1" t="s">
        <v>1367</v>
      </c>
      <c r="C23" s="17">
        <f>'Raw Grouped'!E75</f>
        <v>274</v>
      </c>
      <c r="D23" s="19">
        <f>'Raw Grouped'!F75</f>
        <v>53859.88686131387</v>
      </c>
      <c r="E23" s="17">
        <f>'Raw Grouped'!G75</f>
        <v>255</v>
      </c>
      <c r="F23" s="19">
        <f>'Raw Grouped'!H75</f>
        <v>42895.490196078434</v>
      </c>
      <c r="G23" s="17">
        <f>'Raw Grouped'!I75</f>
        <v>252</v>
      </c>
      <c r="H23" s="19">
        <f>'Raw Grouped'!J75</f>
        <v>36315.95238095238</v>
      </c>
      <c r="I23" s="17">
        <f>'Raw Grouped'!K75</f>
        <v>196</v>
      </c>
      <c r="J23" s="19">
        <f>'Raw Grouped'!L75</f>
        <v>28082.85714285714</v>
      </c>
      <c r="K23" s="17">
        <f>'Raw Grouped'!M75</f>
        <v>30</v>
      </c>
      <c r="L23" s="19">
        <f>'Raw Grouped'!N75</f>
        <v>27673</v>
      </c>
      <c r="M23" s="17">
        <f>'Raw Grouped'!O75</f>
        <v>0</v>
      </c>
      <c r="N23" s="19">
        <f>'Raw Grouped'!P75</f>
        <v>0</v>
      </c>
      <c r="O23" s="1">
        <f t="shared" si="0"/>
        <v>1007</v>
      </c>
      <c r="P23" s="1">
        <f t="shared" si="2"/>
        <v>40895.73882820258</v>
      </c>
    </row>
    <row r="24" spans="2:16" ht="12.75">
      <c r="B24" s="1" t="s">
        <v>1368</v>
      </c>
      <c r="C24" s="17"/>
      <c r="D24" s="19"/>
      <c r="E24" s="17"/>
      <c r="F24" s="19"/>
      <c r="G24" s="17"/>
      <c r="H24" s="19"/>
      <c r="I24" s="17"/>
      <c r="J24" s="19"/>
      <c r="K24" s="17"/>
      <c r="L24" s="19"/>
      <c r="M24" s="1"/>
      <c r="N24" s="71"/>
      <c r="O24" s="1">
        <f t="shared" si="0"/>
        <v>0</v>
      </c>
      <c r="P24" s="1">
        <f t="shared" si="2"/>
        <v>0</v>
      </c>
    </row>
    <row r="25" spans="2:16" ht="12.75">
      <c r="B25" s="1" t="s">
        <v>1369</v>
      </c>
      <c r="C25" s="17">
        <f>'Raw Grouped'!E79</f>
        <v>88</v>
      </c>
      <c r="D25" s="19">
        <f>'Raw Grouped'!F79</f>
        <v>45603.795454545456</v>
      </c>
      <c r="E25" s="17">
        <f>'Raw Grouped'!G79</f>
        <v>105</v>
      </c>
      <c r="F25" s="19">
        <f>'Raw Grouped'!H79</f>
        <v>39131.34285714286</v>
      </c>
      <c r="G25" s="17">
        <f>'Raw Grouped'!I79</f>
        <v>83</v>
      </c>
      <c r="H25" s="19">
        <f>'Raw Grouped'!J79</f>
        <v>35270.072289156626</v>
      </c>
      <c r="I25" s="17">
        <f>'Raw Grouped'!K79</f>
        <v>27</v>
      </c>
      <c r="J25" s="19">
        <f>'Raw Grouped'!L79</f>
        <v>25924.51851851852</v>
      </c>
      <c r="K25" s="17">
        <f>'Raw Grouped'!M79</f>
        <v>0</v>
      </c>
      <c r="L25" s="19">
        <f>'Raw Grouped'!N79</f>
        <v>0</v>
      </c>
      <c r="M25" s="17">
        <f>'Raw Grouped'!O79</f>
        <v>0</v>
      </c>
      <c r="N25" s="19">
        <f>'Raw Grouped'!P79</f>
        <v>0</v>
      </c>
      <c r="O25" s="1">
        <f t="shared" si="0"/>
        <v>303</v>
      </c>
      <c r="P25" s="1">
        <f t="shared" si="2"/>
        <v>38776.57755775577</v>
      </c>
    </row>
    <row r="26" spans="2:16" ht="12.75">
      <c r="B26" s="1" t="s">
        <v>1370</v>
      </c>
      <c r="C26" s="17">
        <f>'Raw Grouped'!E84</f>
        <v>64</v>
      </c>
      <c r="D26" s="19">
        <f>'Raw Grouped'!F84</f>
        <v>46045.75</v>
      </c>
      <c r="E26" s="17">
        <f>'Raw Grouped'!G84</f>
        <v>69</v>
      </c>
      <c r="F26" s="19">
        <f>'Raw Grouped'!H84</f>
        <v>38861.014492753624</v>
      </c>
      <c r="G26" s="17">
        <f>'Raw Grouped'!I84</f>
        <v>115</v>
      </c>
      <c r="H26" s="19">
        <f>'Raw Grouped'!J84</f>
        <v>34684.66086956522</v>
      </c>
      <c r="I26" s="17">
        <f>'Raw Grouped'!K84</f>
        <v>82</v>
      </c>
      <c r="J26" s="19">
        <f>'Raw Grouped'!L84</f>
        <v>28059.024390243903</v>
      </c>
      <c r="K26" s="17">
        <f>'Raw Grouped'!M84</f>
        <v>1</v>
      </c>
      <c r="L26" s="19">
        <f>'Raw Grouped'!N84</f>
        <v>18500</v>
      </c>
      <c r="M26" s="17">
        <f>'Raw Grouped'!O84</f>
        <v>0</v>
      </c>
      <c r="N26" s="19">
        <f>'Raw Grouped'!P84</f>
        <v>0</v>
      </c>
      <c r="O26" s="1">
        <f t="shared" si="0"/>
        <v>331</v>
      </c>
      <c r="P26" s="1">
        <f t="shared" si="2"/>
        <v>36061.67371601208</v>
      </c>
    </row>
    <row r="27" spans="2:16" ht="12.75">
      <c r="B27" s="1" t="s">
        <v>1371</v>
      </c>
      <c r="C27" s="17"/>
      <c r="D27" s="19"/>
      <c r="E27" s="17"/>
      <c r="F27" s="19"/>
      <c r="G27" s="17"/>
      <c r="H27" s="19"/>
      <c r="I27" s="17"/>
      <c r="J27" s="19"/>
      <c r="K27" s="17"/>
      <c r="L27" s="19"/>
      <c r="M27" s="17">
        <f>'Raw Grouped'!O111</f>
        <v>747</v>
      </c>
      <c r="N27" s="19">
        <f>'Raw Grouped'!P111</f>
        <v>30468.020080321287</v>
      </c>
      <c r="O27" s="1">
        <f t="shared" si="0"/>
        <v>747</v>
      </c>
      <c r="P27" s="1">
        <f t="shared" si="2"/>
        <v>30468.020080321287</v>
      </c>
    </row>
    <row r="28" spans="1:16" ht="12.75">
      <c r="A28" s="11"/>
      <c r="B28" s="67" t="s">
        <v>1372</v>
      </c>
      <c r="C28" s="68"/>
      <c r="D28" s="69"/>
      <c r="E28" s="68"/>
      <c r="F28" s="69"/>
      <c r="G28" s="68"/>
      <c r="H28" s="69"/>
      <c r="I28" s="68"/>
      <c r="J28" s="69"/>
      <c r="K28" s="70"/>
      <c r="L28" s="69"/>
      <c r="M28" s="68"/>
      <c r="N28" s="69"/>
      <c r="O28" s="67">
        <f t="shared" si="0"/>
        <v>0</v>
      </c>
      <c r="P28" s="67">
        <f t="shared" si="2"/>
        <v>0</v>
      </c>
    </row>
    <row r="29" spans="1:16" ht="12.75">
      <c r="A29" s="17" t="s">
        <v>1375</v>
      </c>
      <c r="B29" s="1" t="s">
        <v>1365</v>
      </c>
      <c r="C29" s="17">
        <f>'Raw Grouped'!Q70</f>
        <v>161</v>
      </c>
      <c r="D29" s="19">
        <f>'Raw Grouped'!R70</f>
        <v>72640</v>
      </c>
      <c r="E29" s="17">
        <f>'Raw Grouped'!S70</f>
        <v>55</v>
      </c>
      <c r="F29" s="19">
        <f>'Raw Grouped'!T70</f>
        <v>54610</v>
      </c>
      <c r="G29" s="17">
        <f>'Raw Grouped'!U70</f>
        <v>44</v>
      </c>
      <c r="H29" s="19">
        <f>'Raw Grouped'!V70</f>
        <v>47408</v>
      </c>
      <c r="I29" s="17">
        <f>'Raw Grouped'!W70</f>
        <v>27</v>
      </c>
      <c r="J29" s="19">
        <f>'Raw Grouped'!X70</f>
        <v>28678</v>
      </c>
      <c r="K29" s="17">
        <f>'Raw Grouped'!Y70</f>
        <v>0</v>
      </c>
      <c r="L29" s="19">
        <f>'Raw Grouped'!Z70</f>
        <v>0</v>
      </c>
      <c r="M29" s="17">
        <f>'Raw Grouped'!AA70</f>
        <v>0</v>
      </c>
      <c r="N29" s="19">
        <f>'Raw Grouped'!AB70</f>
        <v>0</v>
      </c>
      <c r="O29" s="1">
        <f t="shared" si="0"/>
        <v>287</v>
      </c>
      <c r="P29" s="1">
        <f t="shared" si="2"/>
        <v>61180.65505226481</v>
      </c>
    </row>
    <row r="30" spans="2:16" ht="12.75">
      <c r="B30" s="1" t="s">
        <v>1366</v>
      </c>
      <c r="C30" s="17"/>
      <c r="D30" s="19"/>
      <c r="E30" s="17"/>
      <c r="F30" s="19"/>
      <c r="G30" s="17"/>
      <c r="H30" s="19"/>
      <c r="I30" s="17"/>
      <c r="J30" s="19"/>
      <c r="K30" s="17"/>
      <c r="L30" s="19"/>
      <c r="M30" s="1"/>
      <c r="N30" s="71"/>
      <c r="O30" s="1">
        <f t="shared" si="0"/>
        <v>0</v>
      </c>
      <c r="P30" s="1">
        <f t="shared" si="2"/>
        <v>0</v>
      </c>
    </row>
    <row r="31" spans="2:16" ht="12.75">
      <c r="B31" s="1" t="s">
        <v>1367</v>
      </c>
      <c r="C31" s="17">
        <f>'Raw Grouped'!Q75</f>
        <v>42</v>
      </c>
      <c r="D31" s="19">
        <f>'Raw Grouped'!R75</f>
        <v>69245.40476190476</v>
      </c>
      <c r="E31" s="17">
        <f>'Raw Grouped'!S75</f>
        <v>31</v>
      </c>
      <c r="F31" s="19">
        <f>'Raw Grouped'!T75</f>
        <v>58568.096774193546</v>
      </c>
      <c r="G31" s="17">
        <f>'Raw Grouped'!U75</f>
        <v>15</v>
      </c>
      <c r="H31" s="19">
        <f>'Raw Grouped'!V75</f>
        <v>44836.6</v>
      </c>
      <c r="I31" s="17">
        <f>'Raw Grouped'!W75</f>
        <v>29</v>
      </c>
      <c r="J31" s="19">
        <f>'Raw Grouped'!X75</f>
        <v>33026</v>
      </c>
      <c r="K31" s="17">
        <f>'Raw Grouped'!Y75</f>
        <v>3</v>
      </c>
      <c r="L31" s="19">
        <f>'Raw Grouped'!Z75</f>
        <v>46750</v>
      </c>
      <c r="M31" s="17">
        <f>'Raw Grouped'!AA75</f>
        <v>0</v>
      </c>
      <c r="N31" s="19">
        <f>'Raw Grouped'!AB75</f>
        <v>0</v>
      </c>
      <c r="O31" s="1">
        <f t="shared" si="0"/>
        <v>120</v>
      </c>
      <c r="P31" s="1">
        <f t="shared" si="2"/>
        <v>54120.59166666667</v>
      </c>
    </row>
    <row r="32" spans="2:16" ht="12.75">
      <c r="B32" s="1" t="s">
        <v>1368</v>
      </c>
      <c r="C32" s="17"/>
      <c r="D32" s="19"/>
      <c r="E32" s="17"/>
      <c r="F32" s="19"/>
      <c r="G32" s="17"/>
      <c r="H32" s="19"/>
      <c r="I32" s="17"/>
      <c r="J32" s="19"/>
      <c r="K32" s="17"/>
      <c r="L32" s="19"/>
      <c r="M32" s="1"/>
      <c r="N32" s="71"/>
      <c r="O32" s="1">
        <f t="shared" si="0"/>
        <v>0</v>
      </c>
      <c r="P32" s="1">
        <f t="shared" si="2"/>
        <v>0</v>
      </c>
    </row>
    <row r="33" spans="2:16" ht="12.75">
      <c r="B33" s="1" t="s">
        <v>1369</v>
      </c>
      <c r="C33" s="17">
        <f>'Raw Grouped'!Q79</f>
        <v>14</v>
      </c>
      <c r="D33" s="19">
        <f>'Raw Grouped'!R79</f>
        <v>57817.57142857143</v>
      </c>
      <c r="E33" s="17">
        <f>'Raw Grouped'!S79</f>
        <v>4</v>
      </c>
      <c r="F33" s="19">
        <f>'Raw Grouped'!T79</f>
        <v>55702</v>
      </c>
      <c r="G33" s="17">
        <f>'Raw Grouped'!U79</f>
        <v>4</v>
      </c>
      <c r="H33" s="19">
        <f>'Raw Grouped'!V79</f>
        <v>50741.5</v>
      </c>
      <c r="I33" s="17">
        <f>'Raw Grouped'!W79</f>
        <v>2</v>
      </c>
      <c r="J33" s="19">
        <f>'Raw Grouped'!X79</f>
        <v>40400</v>
      </c>
      <c r="K33" s="17">
        <f>'Raw Grouped'!Y79</f>
        <v>0</v>
      </c>
      <c r="L33" s="19">
        <f>'Raw Grouped'!Z79</f>
        <v>0</v>
      </c>
      <c r="M33" s="17">
        <f>'Raw Grouped'!AA79</f>
        <v>0</v>
      </c>
      <c r="N33" s="19">
        <f>'Raw Grouped'!AB79</f>
        <v>0</v>
      </c>
      <c r="O33" s="1">
        <f t="shared" si="0"/>
        <v>24</v>
      </c>
      <c r="P33" s="1">
        <f t="shared" si="2"/>
        <v>54834.166666666664</v>
      </c>
    </row>
    <row r="34" spans="2:16" ht="12.75">
      <c r="B34" s="1" t="s">
        <v>1370</v>
      </c>
      <c r="C34" s="17">
        <f>'Raw Grouped'!Q84</f>
        <v>39</v>
      </c>
      <c r="D34" s="19">
        <f>'Raw Grouped'!R84</f>
        <v>57015.179487179485</v>
      </c>
      <c r="E34" s="17">
        <f>'Raw Grouped'!S84</f>
        <v>14</v>
      </c>
      <c r="F34" s="19">
        <f>'Raw Grouped'!T84</f>
        <v>48651.57142857143</v>
      </c>
      <c r="G34" s="17">
        <f>'Raw Grouped'!U84</f>
        <v>26</v>
      </c>
      <c r="H34" s="19">
        <f>'Raw Grouped'!V84</f>
        <v>42667.46153846154</v>
      </c>
      <c r="I34" s="17">
        <f>'Raw Grouped'!W84</f>
        <v>24</v>
      </c>
      <c r="J34" s="19">
        <f>'Raw Grouped'!X84</f>
        <v>34046.583333333336</v>
      </c>
      <c r="K34" s="17">
        <f>'Raw Grouped'!Y84</f>
        <v>0</v>
      </c>
      <c r="L34" s="19">
        <f>'Raw Grouped'!Z84</f>
        <v>0</v>
      </c>
      <c r="M34" s="17">
        <f>'Raw Grouped'!AA84</f>
        <v>0</v>
      </c>
      <c r="N34" s="19">
        <f>'Raw Grouped'!AB84</f>
        <v>0</v>
      </c>
      <c r="O34" s="1">
        <f t="shared" si="0"/>
        <v>103</v>
      </c>
      <c r="P34" s="1">
        <f t="shared" si="2"/>
        <v>46904.71844660194</v>
      </c>
    </row>
    <row r="35" spans="2:16" ht="12.75">
      <c r="B35" s="1" t="s">
        <v>1371</v>
      </c>
      <c r="C35" s="17"/>
      <c r="D35" s="19"/>
      <c r="E35" s="17"/>
      <c r="F35" s="19"/>
      <c r="G35" s="17"/>
      <c r="H35" s="19"/>
      <c r="I35" s="17"/>
      <c r="J35" s="19"/>
      <c r="K35" s="17"/>
      <c r="L35" s="19"/>
      <c r="M35" s="17">
        <f>'Raw Grouped'!AA111</f>
        <v>111</v>
      </c>
      <c r="N35" s="19">
        <f>'Raw Grouped'!AB111</f>
        <v>38446.08108108108</v>
      </c>
      <c r="O35" s="1">
        <f t="shared" si="0"/>
        <v>111</v>
      </c>
      <c r="P35" s="1">
        <f t="shared" si="2"/>
        <v>38446.08108108108</v>
      </c>
    </row>
    <row r="36" spans="1:16" ht="12.75">
      <c r="A36" s="11"/>
      <c r="B36" s="67" t="s">
        <v>1372</v>
      </c>
      <c r="C36" s="68"/>
      <c r="D36" s="69"/>
      <c r="E36" s="68"/>
      <c r="F36" s="69"/>
      <c r="G36" s="68"/>
      <c r="H36" s="69"/>
      <c r="I36" s="68"/>
      <c r="J36" s="69"/>
      <c r="K36" s="70"/>
      <c r="L36" s="69"/>
      <c r="M36" s="68"/>
      <c r="N36" s="69"/>
      <c r="O36" s="67">
        <f t="shared" si="0"/>
        <v>0</v>
      </c>
      <c r="P36" s="67">
        <f t="shared" si="2"/>
        <v>0</v>
      </c>
    </row>
    <row r="37" spans="1:16" ht="12.75">
      <c r="A37" s="17" t="s">
        <v>1376</v>
      </c>
      <c r="B37" s="1" t="s">
        <v>1365</v>
      </c>
      <c r="C37" s="17">
        <f>'Raw Grouped'!E116</f>
        <v>1889</v>
      </c>
      <c r="D37" s="19">
        <f>'Raw Grouped'!F116</f>
        <v>64464.9528851244</v>
      </c>
      <c r="E37" s="17">
        <f>'Raw Grouped'!G116</f>
        <v>1341</v>
      </c>
      <c r="F37" s="19">
        <f>'Raw Grouped'!H116</f>
        <v>46798.50484712901</v>
      </c>
      <c r="G37" s="17">
        <f>'Raw Grouped'!I116</f>
        <v>884</v>
      </c>
      <c r="H37" s="19">
        <f>'Raw Grouped'!J116</f>
        <v>41881.117647058825</v>
      </c>
      <c r="I37" s="17">
        <f>'Raw Grouped'!K116</f>
        <v>141</v>
      </c>
      <c r="J37" s="19">
        <f>'Raw Grouped'!L116</f>
        <v>31381.98581560284</v>
      </c>
      <c r="K37" s="17">
        <f>'Raw Grouped'!M116</f>
        <v>33</v>
      </c>
      <c r="L37" s="19">
        <f>'Raw Grouped'!N116</f>
        <v>35023.48484848485</v>
      </c>
      <c r="M37" s="17">
        <f>'Raw Grouped'!O116</f>
        <v>0</v>
      </c>
      <c r="N37" s="19">
        <f>'Raw Grouped'!P116</f>
        <v>0</v>
      </c>
      <c r="O37" s="1">
        <f t="shared" si="0"/>
        <v>4288</v>
      </c>
      <c r="P37" s="1">
        <f t="shared" si="2"/>
        <v>52969.830690298506</v>
      </c>
    </row>
    <row r="38" spans="2:16" ht="12.75">
      <c r="B38" s="1" t="s">
        <v>1366</v>
      </c>
      <c r="C38" s="17">
        <f>'Raw Grouped'!E120</f>
        <v>381</v>
      </c>
      <c r="D38" s="19">
        <f>'Raw Grouped'!F120</f>
        <v>62163.69291338583</v>
      </c>
      <c r="E38" s="17">
        <f>'Raw Grouped'!G120</f>
        <v>368</v>
      </c>
      <c r="F38" s="19">
        <f>'Raw Grouped'!H120</f>
        <v>47276.30434782609</v>
      </c>
      <c r="G38" s="17">
        <f>'Raw Grouped'!I120</f>
        <v>271</v>
      </c>
      <c r="H38" s="19">
        <f>'Raw Grouped'!J120</f>
        <v>40452.08118081181</v>
      </c>
      <c r="I38" s="17">
        <f>'Raw Grouped'!K120</f>
        <v>67</v>
      </c>
      <c r="J38" s="19">
        <f>'Raw Grouped'!L120</f>
        <v>31256.373134328358</v>
      </c>
      <c r="K38" s="17">
        <f>'Raw Grouped'!M120</f>
        <v>14</v>
      </c>
      <c r="L38" s="19">
        <f>'Raw Grouped'!N120</f>
        <v>33267.857142857145</v>
      </c>
      <c r="M38" s="17">
        <f>'Raw Grouped'!O120</f>
        <v>0</v>
      </c>
      <c r="N38" s="19">
        <f>'Raw Grouped'!P120</f>
        <v>0</v>
      </c>
      <c r="O38" s="1">
        <f t="shared" si="0"/>
        <v>1101</v>
      </c>
      <c r="P38" s="1">
        <f t="shared" si="2"/>
        <v>49595.35694822888</v>
      </c>
    </row>
    <row r="39" spans="2:16" ht="12.75">
      <c r="B39" s="1" t="s">
        <v>1367</v>
      </c>
      <c r="C39" s="17">
        <f>'Raw Grouped'!E124</f>
        <v>233</v>
      </c>
      <c r="D39" s="19">
        <f>'Raw Grouped'!F124</f>
        <v>60335.690987124464</v>
      </c>
      <c r="E39" s="17">
        <f>'Raw Grouped'!G124</f>
        <v>312</v>
      </c>
      <c r="F39" s="19">
        <f>'Raw Grouped'!H124</f>
        <v>47236.028846153844</v>
      </c>
      <c r="G39" s="17">
        <f>'Raw Grouped'!I124</f>
        <v>313</v>
      </c>
      <c r="H39" s="19">
        <f>'Raw Grouped'!J124</f>
        <v>41889.13738019169</v>
      </c>
      <c r="I39" s="17">
        <f>'Raw Grouped'!K124</f>
        <v>156</v>
      </c>
      <c r="J39" s="19">
        <f>'Raw Grouped'!L124</f>
        <v>33989.53846153846</v>
      </c>
      <c r="K39" s="17">
        <f>'Raw Grouped'!M124</f>
        <v>4</v>
      </c>
      <c r="L39" s="19">
        <f>'Raw Grouped'!N124</f>
        <v>35371</v>
      </c>
      <c r="M39" s="17">
        <f>'Raw Grouped'!O124</f>
        <v>0</v>
      </c>
      <c r="N39" s="19">
        <f>'Raw Grouped'!P124</f>
        <v>0</v>
      </c>
      <c r="O39" s="1">
        <f t="shared" si="0"/>
        <v>1018</v>
      </c>
      <c r="P39" s="1">
        <f t="shared" si="2"/>
        <v>46513.761296660115</v>
      </c>
    </row>
    <row r="40" spans="2:16" ht="12.75">
      <c r="B40" s="1" t="s">
        <v>1368</v>
      </c>
      <c r="C40" s="17">
        <f>'Raw Grouped'!E128</f>
        <v>186</v>
      </c>
      <c r="D40" s="19">
        <f>'Raw Grouped'!F128</f>
        <v>56831.61827956989</v>
      </c>
      <c r="E40" s="17">
        <f>'Raw Grouped'!G128</f>
        <v>218</v>
      </c>
      <c r="F40" s="19">
        <f>'Raw Grouped'!H128</f>
        <v>45660.449541284404</v>
      </c>
      <c r="G40" s="17">
        <f>'Raw Grouped'!I128</f>
        <v>232</v>
      </c>
      <c r="H40" s="19">
        <f>'Raw Grouped'!J128</f>
        <v>38874.89655172414</v>
      </c>
      <c r="I40" s="17">
        <f>'Raw Grouped'!K128</f>
        <v>128</v>
      </c>
      <c r="J40" s="19">
        <f>'Raw Grouped'!L128</f>
        <v>30250.40625</v>
      </c>
      <c r="K40" s="17">
        <f>'Raw Grouped'!M128</f>
        <v>17</v>
      </c>
      <c r="L40" s="19">
        <f>'Raw Grouped'!N128</f>
        <v>24135.470588235294</v>
      </c>
      <c r="M40" s="17">
        <f>'Raw Grouped'!O128</f>
        <v>0</v>
      </c>
      <c r="N40" s="19">
        <f>'Raw Grouped'!P128</f>
        <v>0</v>
      </c>
      <c r="O40" s="1">
        <f t="shared" si="0"/>
        <v>781</v>
      </c>
      <c r="P40" s="1">
        <f t="shared" si="2"/>
        <v>43311.126760563384</v>
      </c>
    </row>
    <row r="41" spans="2:16" ht="12.75">
      <c r="B41" s="1" t="s">
        <v>1369</v>
      </c>
      <c r="C41" s="17"/>
      <c r="D41" s="19"/>
      <c r="E41" s="17"/>
      <c r="F41" s="19"/>
      <c r="G41" s="17"/>
      <c r="H41" s="19"/>
      <c r="I41" s="17"/>
      <c r="J41" s="19"/>
      <c r="K41" s="17"/>
      <c r="L41" s="19"/>
      <c r="M41" s="1"/>
      <c r="N41" s="71"/>
      <c r="O41" s="1">
        <f t="shared" si="0"/>
        <v>0</v>
      </c>
      <c r="P41" s="1">
        <f t="shared" si="2"/>
        <v>0</v>
      </c>
    </row>
    <row r="42" spans="2:16" ht="12.75">
      <c r="B42" s="1" t="s">
        <v>1370</v>
      </c>
      <c r="C42" s="17"/>
      <c r="D42" s="19"/>
      <c r="E42" s="17"/>
      <c r="F42" s="19"/>
      <c r="G42" s="17"/>
      <c r="H42" s="19"/>
      <c r="I42" s="17"/>
      <c r="J42" s="19"/>
      <c r="K42" s="17"/>
      <c r="L42" s="19"/>
      <c r="M42" s="1"/>
      <c r="N42" s="71"/>
      <c r="O42" s="1">
        <f t="shared" si="0"/>
        <v>0</v>
      </c>
      <c r="P42" s="1">
        <f t="shared" si="2"/>
        <v>0</v>
      </c>
    </row>
    <row r="43" spans="2:16" ht="12.75">
      <c r="B43" s="1" t="s">
        <v>1371</v>
      </c>
      <c r="C43" s="17"/>
      <c r="D43" s="19"/>
      <c r="E43" s="17"/>
      <c r="F43" s="19"/>
      <c r="G43" s="17"/>
      <c r="H43" s="19"/>
      <c r="I43" s="17"/>
      <c r="J43" s="19"/>
      <c r="K43" s="17"/>
      <c r="L43" s="19"/>
      <c r="M43" s="17">
        <f>'Raw Grouped'!O161</f>
        <v>4680</v>
      </c>
      <c r="N43" s="19">
        <f>'Raw Grouped'!P161</f>
        <v>37791.55961538461</v>
      </c>
      <c r="O43" s="1">
        <f t="shared" si="0"/>
        <v>4680</v>
      </c>
      <c r="P43" s="1">
        <f t="shared" si="2"/>
        <v>37791.55961538461</v>
      </c>
    </row>
    <row r="44" spans="1:16" ht="12.75">
      <c r="A44" s="11"/>
      <c r="B44" s="67" t="s">
        <v>1372</v>
      </c>
      <c r="C44" s="68"/>
      <c r="D44" s="69"/>
      <c r="E44" s="68"/>
      <c r="F44" s="69"/>
      <c r="G44" s="68"/>
      <c r="H44" s="69"/>
      <c r="I44" s="68"/>
      <c r="J44" s="69"/>
      <c r="K44" s="70"/>
      <c r="L44" s="69"/>
      <c r="M44" s="68"/>
      <c r="N44" s="69"/>
      <c r="O44" s="67">
        <f t="shared" si="0"/>
        <v>0</v>
      </c>
      <c r="P44" s="67">
        <f t="shared" si="2"/>
        <v>0</v>
      </c>
    </row>
    <row r="45" spans="1:16" ht="12.75">
      <c r="A45" s="17" t="s">
        <v>1377</v>
      </c>
      <c r="B45" s="1" t="s">
        <v>1365</v>
      </c>
      <c r="C45" s="17">
        <f>'Raw Grouped'!Q116</f>
        <v>0</v>
      </c>
      <c r="D45" s="19">
        <f>'Raw Grouped'!R116</f>
        <v>0</v>
      </c>
      <c r="E45" s="17">
        <f>'Raw Grouped'!S116</f>
        <v>0</v>
      </c>
      <c r="F45" s="19">
        <f>'Raw Grouped'!T116</f>
        <v>0</v>
      </c>
      <c r="G45" s="17">
        <f>'Raw Grouped'!U116</f>
        <v>0</v>
      </c>
      <c r="H45" s="19">
        <f>'Raw Grouped'!V116</f>
        <v>0</v>
      </c>
      <c r="I45" s="17">
        <f>'Raw Grouped'!W116</f>
        <v>0</v>
      </c>
      <c r="J45" s="19">
        <f>'Raw Grouped'!X116</f>
        <v>0</v>
      </c>
      <c r="K45" s="17">
        <f>'Raw Grouped'!Y116</f>
        <v>0</v>
      </c>
      <c r="L45" s="19">
        <f>'Raw Grouped'!Z116</f>
        <v>0</v>
      </c>
      <c r="M45" s="17">
        <f>'Raw Grouped'!AA116</f>
        <v>0</v>
      </c>
      <c r="N45" s="19">
        <f>'Raw Grouped'!AB116</f>
        <v>0</v>
      </c>
      <c r="O45" s="1">
        <f t="shared" si="0"/>
        <v>0</v>
      </c>
      <c r="P45" s="1">
        <f t="shared" si="2"/>
        <v>0</v>
      </c>
    </row>
    <row r="46" spans="2:16" ht="12.75">
      <c r="B46" s="1" t="s">
        <v>1366</v>
      </c>
      <c r="C46" s="17">
        <f>'Raw Grouped'!Q120</f>
        <v>0</v>
      </c>
      <c r="D46" s="19">
        <f>'Raw Grouped'!R120</f>
        <v>0</v>
      </c>
      <c r="E46" s="17">
        <f>'Raw Grouped'!S120</f>
        <v>0</v>
      </c>
      <c r="F46" s="19">
        <f>'Raw Grouped'!T120</f>
        <v>0</v>
      </c>
      <c r="G46" s="17">
        <f>'Raw Grouped'!U120</f>
        <v>0</v>
      </c>
      <c r="H46" s="19">
        <f>'Raw Grouped'!V120</f>
        <v>0</v>
      </c>
      <c r="I46" s="17">
        <f>'Raw Grouped'!W120</f>
        <v>0</v>
      </c>
      <c r="J46" s="19">
        <f>'Raw Grouped'!X120</f>
        <v>0</v>
      </c>
      <c r="K46" s="17">
        <f>'Raw Grouped'!Y120</f>
        <v>0</v>
      </c>
      <c r="L46" s="19">
        <f>'Raw Grouped'!Z120</f>
        <v>0</v>
      </c>
      <c r="M46" s="17">
        <f>'Raw Grouped'!AA120</f>
        <v>0</v>
      </c>
      <c r="N46" s="19">
        <f>'Raw Grouped'!AB120</f>
        <v>0</v>
      </c>
      <c r="O46" s="1">
        <f t="shared" si="0"/>
        <v>0</v>
      </c>
      <c r="P46" s="1">
        <f t="shared" si="2"/>
        <v>0</v>
      </c>
    </row>
    <row r="47" spans="2:16" ht="12.75">
      <c r="B47" s="1" t="s">
        <v>1367</v>
      </c>
      <c r="C47" s="17">
        <f>'Raw Grouped'!Q124</f>
        <v>0</v>
      </c>
      <c r="D47" s="19">
        <f>'Raw Grouped'!R124</f>
        <v>0</v>
      </c>
      <c r="E47" s="17">
        <f>'Raw Grouped'!S124</f>
        <v>0</v>
      </c>
      <c r="F47" s="19">
        <f>'Raw Grouped'!T124</f>
        <v>0</v>
      </c>
      <c r="G47" s="17">
        <f>'Raw Grouped'!U124</f>
        <v>0</v>
      </c>
      <c r="H47" s="19">
        <f>'Raw Grouped'!V124</f>
        <v>0</v>
      </c>
      <c r="I47" s="17">
        <f>'Raw Grouped'!W124</f>
        <v>0</v>
      </c>
      <c r="J47" s="19">
        <f>'Raw Grouped'!X124</f>
        <v>0</v>
      </c>
      <c r="K47" s="17">
        <f>'Raw Grouped'!Y124</f>
        <v>0</v>
      </c>
      <c r="L47" s="19">
        <f>'Raw Grouped'!Z124</f>
        <v>0</v>
      </c>
      <c r="M47" s="17">
        <f>'Raw Grouped'!AA124</f>
        <v>0</v>
      </c>
      <c r="N47" s="19">
        <f>'Raw Grouped'!AB124</f>
        <v>0</v>
      </c>
      <c r="O47" s="1">
        <f t="shared" si="0"/>
        <v>0</v>
      </c>
      <c r="P47" s="1">
        <f t="shared" si="2"/>
        <v>0</v>
      </c>
    </row>
    <row r="48" spans="2:16" ht="12.75">
      <c r="B48" s="1" t="s">
        <v>1368</v>
      </c>
      <c r="C48" s="17">
        <f>'Raw Grouped'!Q128</f>
        <v>0</v>
      </c>
      <c r="D48" s="19">
        <f>'Raw Grouped'!R128</f>
        <v>0</v>
      </c>
      <c r="E48" s="17">
        <f>'Raw Grouped'!S128</f>
        <v>0</v>
      </c>
      <c r="F48" s="19">
        <f>'Raw Grouped'!T128</f>
        <v>0</v>
      </c>
      <c r="G48" s="17">
        <f>'Raw Grouped'!U128</f>
        <v>0</v>
      </c>
      <c r="H48" s="19">
        <f>'Raw Grouped'!V128</f>
        <v>0</v>
      </c>
      <c r="I48" s="17">
        <f>'Raw Grouped'!W128</f>
        <v>0</v>
      </c>
      <c r="J48" s="19">
        <f>'Raw Grouped'!X128</f>
        <v>0</v>
      </c>
      <c r="K48" s="17">
        <f>'Raw Grouped'!Y128</f>
        <v>0</v>
      </c>
      <c r="L48" s="19">
        <f>'Raw Grouped'!Z128</f>
        <v>0</v>
      </c>
      <c r="M48" s="17">
        <f>'Raw Grouped'!AA128</f>
        <v>0</v>
      </c>
      <c r="N48" s="19">
        <f>'Raw Grouped'!AB128</f>
        <v>0</v>
      </c>
      <c r="O48" s="1">
        <f t="shared" si="0"/>
        <v>0</v>
      </c>
      <c r="P48" s="1">
        <f t="shared" si="2"/>
        <v>0</v>
      </c>
    </row>
    <row r="49" spans="2:16" ht="12.75">
      <c r="B49" s="1" t="s">
        <v>1369</v>
      </c>
      <c r="C49" s="17"/>
      <c r="D49" s="19"/>
      <c r="E49" s="17"/>
      <c r="F49" s="19"/>
      <c r="G49" s="17"/>
      <c r="H49" s="19"/>
      <c r="I49" s="17"/>
      <c r="J49" s="19"/>
      <c r="K49" s="17"/>
      <c r="L49" s="19"/>
      <c r="M49" s="1"/>
      <c r="N49" s="71"/>
      <c r="O49" s="1">
        <f t="shared" si="0"/>
        <v>0</v>
      </c>
      <c r="P49" s="1">
        <f t="shared" si="2"/>
        <v>0</v>
      </c>
    </row>
    <row r="50" spans="2:16" ht="12.75">
      <c r="B50" s="1" t="s">
        <v>1370</v>
      </c>
      <c r="C50" s="17"/>
      <c r="D50" s="19"/>
      <c r="E50" s="17"/>
      <c r="F50" s="19"/>
      <c r="G50" s="17"/>
      <c r="H50" s="19"/>
      <c r="I50" s="17"/>
      <c r="J50" s="19"/>
      <c r="K50" s="17"/>
      <c r="L50" s="19"/>
      <c r="M50" s="1"/>
      <c r="N50" s="71"/>
      <c r="O50" s="1">
        <f t="shared" si="0"/>
        <v>0</v>
      </c>
      <c r="P50" s="1">
        <f t="shared" si="2"/>
        <v>0</v>
      </c>
    </row>
    <row r="51" spans="2:16" ht="12.75">
      <c r="B51" s="1" t="s">
        <v>1371</v>
      </c>
      <c r="C51" s="17"/>
      <c r="D51" s="19"/>
      <c r="E51" s="17"/>
      <c r="F51" s="19"/>
      <c r="G51" s="17"/>
      <c r="H51" s="19"/>
      <c r="I51" s="17"/>
      <c r="J51" s="19"/>
      <c r="K51" s="17"/>
      <c r="L51" s="19"/>
      <c r="M51" s="17"/>
      <c r="N51" s="19"/>
      <c r="O51" s="1">
        <f t="shared" si="0"/>
        <v>0</v>
      </c>
      <c r="P51" s="1">
        <f t="shared" si="2"/>
        <v>0</v>
      </c>
    </row>
    <row r="52" spans="1:16" ht="12.75">
      <c r="A52" s="11"/>
      <c r="B52" s="67" t="s">
        <v>1372</v>
      </c>
      <c r="C52" s="68"/>
      <c r="D52" s="69"/>
      <c r="E52" s="68"/>
      <c r="F52" s="69"/>
      <c r="G52" s="68"/>
      <c r="H52" s="69"/>
      <c r="I52" s="68"/>
      <c r="J52" s="69"/>
      <c r="K52" s="70"/>
      <c r="L52" s="69"/>
      <c r="M52" s="68"/>
      <c r="N52" s="69"/>
      <c r="O52" s="67">
        <f t="shared" si="0"/>
        <v>0</v>
      </c>
      <c r="P52" s="67">
        <f t="shared" si="2"/>
        <v>0</v>
      </c>
    </row>
    <row r="53" spans="1:16" ht="12.75">
      <c r="A53" s="17" t="s">
        <v>1378</v>
      </c>
      <c r="B53" s="1" t="s">
        <v>1365</v>
      </c>
      <c r="C53" s="17">
        <f>'Raw Grouped'!E163</f>
        <v>617</v>
      </c>
      <c r="D53" s="19">
        <f>'Raw Grouped'!F163</f>
        <v>68494</v>
      </c>
      <c r="E53" s="17">
        <f>'Raw Grouped'!G163</f>
        <v>504</v>
      </c>
      <c r="F53" s="19">
        <f>'Raw Grouped'!H163</f>
        <v>48736</v>
      </c>
      <c r="G53" s="17">
        <f>'Raw Grouped'!I163</f>
        <v>284</v>
      </c>
      <c r="H53" s="19">
        <f>'Raw Grouped'!J163</f>
        <v>41677</v>
      </c>
      <c r="I53" s="17">
        <f>'Raw Grouped'!K163</f>
        <v>144</v>
      </c>
      <c r="J53" s="19">
        <f>'Raw Grouped'!L163</f>
        <v>39345</v>
      </c>
      <c r="K53" s="17">
        <f>'Raw Grouped'!M163</f>
        <v>0</v>
      </c>
      <c r="L53" s="19">
        <f>'Raw Grouped'!N163</f>
        <v>0</v>
      </c>
      <c r="M53" s="17">
        <f>'Raw Grouped'!O163</f>
        <v>0</v>
      </c>
      <c r="N53" s="19">
        <f>'Raw Grouped'!P163</f>
        <v>0</v>
      </c>
      <c r="O53" s="1">
        <f t="shared" si="0"/>
        <v>1549</v>
      </c>
      <c r="P53" s="1">
        <f t="shared" si="2"/>
        <v>54438.79276952873</v>
      </c>
    </row>
    <row r="54" spans="2:16" ht="12.75">
      <c r="B54" s="1" t="s">
        <v>1366</v>
      </c>
      <c r="C54" s="17">
        <f>'Raw Grouped'!E167</f>
        <v>527</v>
      </c>
      <c r="D54" s="19">
        <f>'Raw Grouped'!F167</f>
        <v>75174.53130929792</v>
      </c>
      <c r="E54" s="17">
        <f>'Raw Grouped'!G167</f>
        <v>490</v>
      </c>
      <c r="F54" s="19">
        <f>'Raw Grouped'!H167</f>
        <v>54483.77551020408</v>
      </c>
      <c r="G54" s="17">
        <f>'Raw Grouped'!I167</f>
        <v>382</v>
      </c>
      <c r="H54" s="19">
        <f>'Raw Grouped'!J167</f>
        <v>46799.759162303664</v>
      </c>
      <c r="I54" s="17">
        <f>'Raw Grouped'!K167</f>
        <v>78</v>
      </c>
      <c r="J54" s="19">
        <f>'Raw Grouped'!L167</f>
        <v>33933.05128205128</v>
      </c>
      <c r="K54" s="17">
        <f>'Raw Grouped'!M167</f>
        <v>0</v>
      </c>
      <c r="L54" s="19">
        <f>'Raw Grouped'!N167</f>
        <v>0</v>
      </c>
      <c r="M54" s="17">
        <f>'Raw Grouped'!O167</f>
        <v>0</v>
      </c>
      <c r="N54" s="19">
        <f>'Raw Grouped'!P167</f>
        <v>0</v>
      </c>
      <c r="O54" s="1">
        <f t="shared" si="0"/>
        <v>1477</v>
      </c>
      <c r="P54" s="1">
        <f t="shared" si="2"/>
        <v>58793.712931618145</v>
      </c>
    </row>
    <row r="55" spans="2:16" ht="12.75">
      <c r="B55" s="1" t="s">
        <v>1367</v>
      </c>
      <c r="C55" s="17">
        <f>'Raw Grouped'!E169</f>
        <v>118</v>
      </c>
      <c r="D55" s="19">
        <f>'Raw Grouped'!F169</f>
        <v>55001</v>
      </c>
      <c r="E55" s="17">
        <f>'Raw Grouped'!G169</f>
        <v>147</v>
      </c>
      <c r="F55" s="19">
        <f>'Raw Grouped'!H169</f>
        <v>45319</v>
      </c>
      <c r="G55" s="17">
        <f>'Raw Grouped'!I169</f>
        <v>198</v>
      </c>
      <c r="H55" s="19">
        <f>'Raw Grouped'!J169</f>
        <v>36912</v>
      </c>
      <c r="I55" s="17">
        <f>'Raw Grouped'!K169</f>
        <v>52</v>
      </c>
      <c r="J55" s="19">
        <f>'Raw Grouped'!L169</f>
        <v>29971</v>
      </c>
      <c r="K55" s="17">
        <f>'Raw Grouped'!M169</f>
        <v>0</v>
      </c>
      <c r="L55" s="19">
        <f>'Raw Grouped'!N169</f>
        <v>0</v>
      </c>
      <c r="M55" s="17">
        <f>'Raw Grouped'!O169</f>
        <v>0</v>
      </c>
      <c r="N55" s="19">
        <f>'Raw Grouped'!P169</f>
        <v>0</v>
      </c>
      <c r="O55" s="1">
        <f t="shared" si="0"/>
        <v>515</v>
      </c>
      <c r="P55" s="1">
        <f t="shared" si="2"/>
        <v>42755.493203883496</v>
      </c>
    </row>
    <row r="56" spans="2:16" ht="12.75">
      <c r="B56" s="1" t="s">
        <v>1368</v>
      </c>
      <c r="C56" s="17">
        <f>'Raw Grouped'!E174</f>
        <v>250</v>
      </c>
      <c r="D56" s="19">
        <f>'Raw Grouped'!F174</f>
        <v>50868.068</v>
      </c>
      <c r="E56" s="17">
        <f>'Raw Grouped'!G174</f>
        <v>200</v>
      </c>
      <c r="F56" s="19">
        <f>'Raw Grouped'!H174</f>
        <v>43168.49</v>
      </c>
      <c r="G56" s="17">
        <f>'Raw Grouped'!I174</f>
        <v>286</v>
      </c>
      <c r="H56" s="19">
        <f>'Raw Grouped'!J174</f>
        <v>38540.92657342657</v>
      </c>
      <c r="I56" s="17">
        <f>'Raw Grouped'!K174</f>
        <v>43</v>
      </c>
      <c r="J56" s="19">
        <f>'Raw Grouped'!L174</f>
        <v>30112.325581395347</v>
      </c>
      <c r="K56" s="17">
        <f>'Raw Grouped'!M174</f>
        <v>0</v>
      </c>
      <c r="L56" s="19">
        <f>'Raw Grouped'!N174</f>
        <v>0</v>
      </c>
      <c r="M56" s="17">
        <f>'Raw Grouped'!O174</f>
        <v>0</v>
      </c>
      <c r="N56" s="19">
        <f>'Raw Grouped'!P174</f>
        <v>0</v>
      </c>
      <c r="O56" s="1">
        <f t="shared" si="0"/>
        <v>779</v>
      </c>
      <c r="P56" s="1">
        <f t="shared" si="2"/>
        <v>43219.833119383824</v>
      </c>
    </row>
    <row r="57" spans="2:16" ht="12.75">
      <c r="B57" s="1" t="s">
        <v>1369</v>
      </c>
      <c r="C57" s="17">
        <f>'Raw Grouped'!E183</f>
        <v>288</v>
      </c>
      <c r="D57" s="19">
        <f>'Raw Grouped'!F183</f>
        <v>52605.854166666664</v>
      </c>
      <c r="E57" s="17">
        <f>'Raw Grouped'!G183</f>
        <v>314</v>
      </c>
      <c r="F57" s="19">
        <f>'Raw Grouped'!H183</f>
        <v>45058.43312101911</v>
      </c>
      <c r="G57" s="17">
        <f>'Raw Grouped'!I183</f>
        <v>408</v>
      </c>
      <c r="H57" s="19">
        <f>'Raw Grouped'!J183</f>
        <v>38113.60294117647</v>
      </c>
      <c r="I57" s="17">
        <f>'Raw Grouped'!K183</f>
        <v>57</v>
      </c>
      <c r="J57" s="19">
        <f>'Raw Grouped'!L183</f>
        <v>30933.070175438595</v>
      </c>
      <c r="K57" s="17">
        <f>'Raw Grouped'!M183</f>
        <v>0</v>
      </c>
      <c r="L57" s="19">
        <f>'Raw Grouped'!N183</f>
        <v>0</v>
      </c>
      <c r="M57" s="17">
        <f>'Raw Grouped'!O183</f>
        <v>0</v>
      </c>
      <c r="N57" s="19">
        <f>'Raw Grouped'!P183</f>
        <v>0</v>
      </c>
      <c r="O57" s="1">
        <f t="shared" si="0"/>
        <v>1067</v>
      </c>
      <c r="P57" s="1">
        <f t="shared" si="2"/>
        <v>43685.4442361762</v>
      </c>
    </row>
    <row r="58" spans="2:16" ht="12.75">
      <c r="B58" s="1" t="s">
        <v>1370</v>
      </c>
      <c r="C58" s="17">
        <f>'Raw Grouped'!E188</f>
        <v>105</v>
      </c>
      <c r="D58" s="19">
        <f>'Raw Grouped'!F188</f>
        <v>51951.62857142857</v>
      </c>
      <c r="E58" s="17">
        <f>'Raw Grouped'!G188</f>
        <v>120</v>
      </c>
      <c r="F58" s="19">
        <f>'Raw Grouped'!H188</f>
        <v>41411.55</v>
      </c>
      <c r="G58" s="17">
        <f>'Raw Grouped'!I188</f>
        <v>196</v>
      </c>
      <c r="H58" s="19">
        <f>'Raw Grouped'!J188</f>
        <v>36820.739795918365</v>
      </c>
      <c r="I58" s="17">
        <f>'Raw Grouped'!K188</f>
        <v>22</v>
      </c>
      <c r="J58" s="19">
        <f>'Raw Grouped'!L188</f>
        <v>33905.86363636364</v>
      </c>
      <c r="K58" s="17">
        <f>'Raw Grouped'!M188</f>
        <v>0</v>
      </c>
      <c r="L58" s="19">
        <f>'Raw Grouped'!N188</f>
        <v>0</v>
      </c>
      <c r="M58" s="17">
        <f>'Raw Grouped'!O188</f>
        <v>0</v>
      </c>
      <c r="N58" s="19">
        <f>'Raw Grouped'!P188</f>
        <v>0</v>
      </c>
      <c r="O58" s="1">
        <f t="shared" si="0"/>
        <v>443</v>
      </c>
      <c r="P58" s="1">
        <f t="shared" si="2"/>
        <v>41505.87133182844</v>
      </c>
    </row>
    <row r="59" spans="2:16" ht="12.75">
      <c r="B59" s="1" t="s">
        <v>1371</v>
      </c>
      <c r="C59" s="17">
        <f>'Raw Grouped'!E205</f>
        <v>157</v>
      </c>
      <c r="D59" s="19">
        <f>'Raw Grouped'!F205</f>
        <v>46870.31847133758</v>
      </c>
      <c r="E59" s="17">
        <f>'Raw Grouped'!G205</f>
        <v>294</v>
      </c>
      <c r="F59" s="19">
        <f>'Raw Grouped'!H205</f>
        <v>41334.17346938775</v>
      </c>
      <c r="G59" s="17">
        <f>'Raw Grouped'!I205</f>
        <v>514</v>
      </c>
      <c r="H59" s="19">
        <f>'Raw Grouped'!J205</f>
        <v>35027.61284046693</v>
      </c>
      <c r="I59" s="17">
        <f>'Raw Grouped'!K205</f>
        <v>203</v>
      </c>
      <c r="J59" s="19">
        <f>'Raw Grouped'!L205</f>
        <v>31493.443349753696</v>
      </c>
      <c r="K59" s="17">
        <f>'Raw Grouped'!M205</f>
        <v>0</v>
      </c>
      <c r="L59" s="19">
        <f>'Raw Grouped'!N205</f>
        <v>0</v>
      </c>
      <c r="M59" s="17">
        <f>'Raw Grouped'!O205</f>
        <v>0</v>
      </c>
      <c r="N59" s="19">
        <f>'Raw Grouped'!P205</f>
        <v>0</v>
      </c>
      <c r="O59" s="1">
        <f t="shared" si="0"/>
        <v>1168</v>
      </c>
      <c r="P59" s="1">
        <f t="shared" si="2"/>
        <v>37592.67893835616</v>
      </c>
    </row>
    <row r="60" spans="1:16" ht="12.75">
      <c r="A60" s="11"/>
      <c r="B60" s="67" t="s">
        <v>1372</v>
      </c>
      <c r="C60" s="68"/>
      <c r="D60" s="69"/>
      <c r="E60" s="68"/>
      <c r="F60" s="69"/>
      <c r="G60" s="68"/>
      <c r="H60" s="69"/>
      <c r="I60" s="68"/>
      <c r="J60" s="69"/>
      <c r="K60" s="70"/>
      <c r="L60" s="69"/>
      <c r="M60" s="68">
        <f>'Raw Grouped'!O243</f>
        <v>42</v>
      </c>
      <c r="N60" s="69">
        <f>'Raw Grouped'!P243</f>
        <v>49826.642857142855</v>
      </c>
      <c r="O60" s="67">
        <f t="shared" si="0"/>
        <v>42</v>
      </c>
      <c r="P60" s="67">
        <f t="shared" si="2"/>
        <v>49826.642857142855</v>
      </c>
    </row>
    <row r="61" spans="1:16" ht="12.75">
      <c r="A61" s="17" t="s">
        <v>1379</v>
      </c>
      <c r="B61" s="1" t="s">
        <v>1365</v>
      </c>
      <c r="C61" s="17"/>
      <c r="D61" s="19"/>
      <c r="E61" s="17"/>
      <c r="F61" s="19"/>
      <c r="G61" s="17"/>
      <c r="H61" s="19"/>
      <c r="I61" s="17"/>
      <c r="J61" s="19"/>
      <c r="K61" s="17"/>
      <c r="L61" s="19"/>
      <c r="M61" s="1"/>
      <c r="N61" s="71"/>
      <c r="O61" s="1">
        <f t="shared" si="0"/>
        <v>0</v>
      </c>
      <c r="P61" s="1">
        <f t="shared" si="2"/>
        <v>0</v>
      </c>
    </row>
    <row r="62" spans="2:16" ht="12.75">
      <c r="B62" s="1" t="s">
        <v>1366</v>
      </c>
      <c r="C62" s="17"/>
      <c r="D62" s="19"/>
      <c r="E62" s="17"/>
      <c r="F62" s="19"/>
      <c r="G62" s="17"/>
      <c r="H62" s="19"/>
      <c r="I62" s="17"/>
      <c r="J62" s="19"/>
      <c r="K62" s="17"/>
      <c r="L62" s="19"/>
      <c r="M62" s="1"/>
      <c r="N62" s="71"/>
      <c r="O62" s="1">
        <f t="shared" si="0"/>
        <v>0</v>
      </c>
      <c r="P62" s="1">
        <f t="shared" si="2"/>
        <v>0</v>
      </c>
    </row>
    <row r="63" spans="2:16" ht="12.75">
      <c r="B63" s="1" t="s">
        <v>1367</v>
      </c>
      <c r="C63" s="17"/>
      <c r="D63" s="19"/>
      <c r="E63" s="17"/>
      <c r="F63" s="19"/>
      <c r="G63" s="17"/>
      <c r="H63" s="19"/>
      <c r="I63" s="17"/>
      <c r="J63" s="19"/>
      <c r="K63" s="17"/>
      <c r="L63" s="19"/>
      <c r="M63" s="1"/>
      <c r="N63" s="71"/>
      <c r="O63" s="1">
        <f t="shared" si="0"/>
        <v>0</v>
      </c>
      <c r="P63" s="1">
        <f t="shared" si="2"/>
        <v>0</v>
      </c>
    </row>
    <row r="64" spans="2:16" ht="12.75">
      <c r="B64" s="1" t="s">
        <v>1368</v>
      </c>
      <c r="C64" s="17"/>
      <c r="D64" s="19"/>
      <c r="E64" s="17"/>
      <c r="F64" s="19"/>
      <c r="G64" s="17"/>
      <c r="H64" s="19"/>
      <c r="I64" s="17"/>
      <c r="J64" s="19"/>
      <c r="K64" s="17"/>
      <c r="L64" s="19"/>
      <c r="M64" s="1"/>
      <c r="N64" s="71"/>
      <c r="O64" s="1">
        <f t="shared" si="0"/>
        <v>0</v>
      </c>
      <c r="P64" s="1">
        <f t="shared" si="2"/>
        <v>0</v>
      </c>
    </row>
    <row r="65" spans="2:16" ht="12.75">
      <c r="B65" s="1" t="s">
        <v>1369</v>
      </c>
      <c r="C65" s="17"/>
      <c r="D65" s="19"/>
      <c r="E65" s="17"/>
      <c r="F65" s="19"/>
      <c r="G65" s="17"/>
      <c r="H65" s="19"/>
      <c r="I65" s="17"/>
      <c r="J65" s="19"/>
      <c r="K65" s="17"/>
      <c r="L65" s="19"/>
      <c r="M65" s="1"/>
      <c r="N65" s="71"/>
      <c r="O65" s="1">
        <f t="shared" si="0"/>
        <v>0</v>
      </c>
      <c r="P65" s="1">
        <f t="shared" si="2"/>
        <v>0</v>
      </c>
    </row>
    <row r="66" spans="2:16" ht="12.75">
      <c r="B66" s="1" t="s">
        <v>1370</v>
      </c>
      <c r="C66" s="17"/>
      <c r="D66" s="19"/>
      <c r="E66" s="17"/>
      <c r="F66" s="19"/>
      <c r="G66" s="17"/>
      <c r="H66" s="19"/>
      <c r="I66" s="17"/>
      <c r="J66" s="19"/>
      <c r="K66" s="17"/>
      <c r="L66" s="19"/>
      <c r="M66" s="1"/>
      <c r="N66" s="71"/>
      <c r="O66" s="1">
        <f t="shared" si="0"/>
        <v>0</v>
      </c>
      <c r="P66" s="1">
        <f t="shared" si="2"/>
        <v>0</v>
      </c>
    </row>
    <row r="67" spans="2:16" ht="12.75">
      <c r="B67" s="1" t="s">
        <v>1371</v>
      </c>
      <c r="C67" s="17"/>
      <c r="D67" s="19"/>
      <c r="E67" s="17"/>
      <c r="F67" s="19"/>
      <c r="G67" s="17"/>
      <c r="H67" s="19"/>
      <c r="I67" s="17"/>
      <c r="J67" s="19"/>
      <c r="K67" s="17"/>
      <c r="L67" s="19"/>
      <c r="M67" s="17"/>
      <c r="N67" s="19"/>
      <c r="O67" s="1">
        <f t="shared" si="0"/>
        <v>0</v>
      </c>
      <c r="P67" s="1">
        <f t="shared" si="2"/>
        <v>0</v>
      </c>
    </row>
    <row r="68" spans="1:16" ht="12.75">
      <c r="A68" s="11"/>
      <c r="B68" s="67" t="s">
        <v>1372</v>
      </c>
      <c r="C68" s="68"/>
      <c r="D68" s="69"/>
      <c r="E68" s="68"/>
      <c r="F68" s="69"/>
      <c r="G68" s="68"/>
      <c r="H68" s="69"/>
      <c r="I68" s="68"/>
      <c r="J68" s="69"/>
      <c r="K68" s="70"/>
      <c r="L68" s="69"/>
      <c r="M68" s="68">
        <f>'Raw Grouped'!AA243</f>
        <v>993</v>
      </c>
      <c r="N68" s="69">
        <f>'Raw Grouped'!AB243</f>
        <v>42532.281973816716</v>
      </c>
      <c r="O68" s="67">
        <f t="shared" si="0"/>
        <v>993</v>
      </c>
      <c r="P68" s="67">
        <f t="shared" si="2"/>
        <v>42532.281973816716</v>
      </c>
    </row>
    <row r="69" spans="1:16" ht="12.75">
      <c r="A69" s="17" t="s">
        <v>1380</v>
      </c>
      <c r="B69" s="1" t="s">
        <v>1365</v>
      </c>
      <c r="C69" s="17">
        <f>'Raw Grouped'!E245</f>
        <v>299</v>
      </c>
      <c r="D69" s="19">
        <f>'Raw Grouped'!F245</f>
        <v>69267</v>
      </c>
      <c r="E69" s="17">
        <f>'Raw Grouped'!G245</f>
        <v>296</v>
      </c>
      <c r="F69" s="19">
        <f>'Raw Grouped'!H245</f>
        <v>49322</v>
      </c>
      <c r="G69" s="17">
        <f>'Raw Grouped'!I245</f>
        <v>215</v>
      </c>
      <c r="H69" s="19">
        <f>'Raw Grouped'!J245</f>
        <v>43116</v>
      </c>
      <c r="I69" s="17">
        <f>'Raw Grouped'!K245</f>
        <v>9</v>
      </c>
      <c r="J69" s="19">
        <f>'Raw Grouped'!L245</f>
        <v>46588</v>
      </c>
      <c r="K69" s="17">
        <f>'Raw Grouped'!M245</f>
        <v>0</v>
      </c>
      <c r="L69" s="19">
        <f>'Raw Grouped'!N245</f>
        <v>0</v>
      </c>
      <c r="M69" s="17">
        <f>'Raw Grouped'!O245</f>
        <v>0</v>
      </c>
      <c r="N69" s="19">
        <f>'Raw Grouped'!P245</f>
        <v>0</v>
      </c>
      <c r="O69" s="1">
        <f aca="true" t="shared" si="3" ref="O69:O132">C69+E69+G69+I69+K69+M69</f>
        <v>819</v>
      </c>
      <c r="P69" s="1">
        <f t="shared" si="2"/>
        <v>54944.294261294264</v>
      </c>
    </row>
    <row r="70" spans="2:16" ht="12.75">
      <c r="B70" s="1" t="s">
        <v>1366</v>
      </c>
      <c r="C70" s="17">
        <f>'Raw Grouped'!E247</f>
        <v>154</v>
      </c>
      <c r="D70" s="19">
        <f>'Raw Grouped'!F247</f>
        <v>60922</v>
      </c>
      <c r="E70" s="17">
        <f>'Raw Grouped'!G247</f>
        <v>145</v>
      </c>
      <c r="F70" s="19">
        <f>'Raw Grouped'!H247</f>
        <v>44347</v>
      </c>
      <c r="G70" s="17">
        <f>'Raw Grouped'!I247</f>
        <v>139</v>
      </c>
      <c r="H70" s="19">
        <f>'Raw Grouped'!J247</f>
        <v>37569</v>
      </c>
      <c r="I70" s="17">
        <f>'Raw Grouped'!K247</f>
        <v>7</v>
      </c>
      <c r="J70" s="19">
        <f>'Raw Grouped'!L247</f>
        <v>34358</v>
      </c>
      <c r="K70" s="17">
        <f>'Raw Grouped'!M247</f>
        <v>5</v>
      </c>
      <c r="L70" s="19">
        <f>'Raw Grouped'!N247</f>
        <v>30423</v>
      </c>
      <c r="M70" s="17">
        <f>'Raw Grouped'!O247</f>
        <v>0</v>
      </c>
      <c r="N70" s="19">
        <f>'Raw Grouped'!P247</f>
        <v>0</v>
      </c>
      <c r="O70" s="1">
        <f t="shared" si="3"/>
        <v>450</v>
      </c>
      <c r="P70" s="1">
        <f t="shared" si="2"/>
        <v>47615.58888888889</v>
      </c>
    </row>
    <row r="71" spans="2:16" ht="12.75">
      <c r="B71" s="1" t="s">
        <v>1367</v>
      </c>
      <c r="C71" s="17">
        <f>'Raw Grouped'!E252</f>
        <v>452</v>
      </c>
      <c r="D71" s="19">
        <f>'Raw Grouped'!F252</f>
        <v>53278.77654867257</v>
      </c>
      <c r="E71" s="17">
        <f>'Raw Grouped'!G252</f>
        <v>347</v>
      </c>
      <c r="F71" s="19">
        <f>'Raw Grouped'!H252</f>
        <v>44519.67435158502</v>
      </c>
      <c r="G71" s="17">
        <f>'Raw Grouped'!I252</f>
        <v>404</v>
      </c>
      <c r="H71" s="19">
        <f>'Raw Grouped'!J252</f>
        <v>36891.63613861386</v>
      </c>
      <c r="I71" s="17">
        <f>'Raw Grouped'!K252</f>
        <v>86</v>
      </c>
      <c r="J71" s="19">
        <f>'Raw Grouped'!L252</f>
        <v>30093.872093023256</v>
      </c>
      <c r="K71" s="17">
        <f>'Raw Grouped'!M252</f>
        <v>43</v>
      </c>
      <c r="L71" s="19">
        <f>'Raw Grouped'!N252</f>
        <v>31310.976744186046</v>
      </c>
      <c r="M71" s="17">
        <f>'Raw Grouped'!O252</f>
        <v>0</v>
      </c>
      <c r="N71" s="19">
        <f>'Raw Grouped'!P252</f>
        <v>0</v>
      </c>
      <c r="O71" s="1">
        <f t="shared" si="3"/>
        <v>1332</v>
      </c>
      <c r="P71" s="1">
        <f t="shared" si="2"/>
        <v>43820.57057057057</v>
      </c>
    </row>
    <row r="72" spans="2:16" ht="12.75">
      <c r="B72" s="1" t="s">
        <v>1368</v>
      </c>
      <c r="C72" s="17">
        <f>'Raw Grouped'!E254</f>
        <v>86</v>
      </c>
      <c r="D72" s="19">
        <f>'Raw Grouped'!F254</f>
        <v>52403</v>
      </c>
      <c r="E72" s="17">
        <f>'Raw Grouped'!G254</f>
        <v>85</v>
      </c>
      <c r="F72" s="19">
        <f>'Raw Grouped'!H254</f>
        <v>41079</v>
      </c>
      <c r="G72" s="17">
        <f>'Raw Grouped'!I254</f>
        <v>136</v>
      </c>
      <c r="H72" s="19">
        <f>'Raw Grouped'!J254</f>
        <v>33723</v>
      </c>
      <c r="I72" s="17">
        <f>'Raw Grouped'!K254</f>
        <v>30</v>
      </c>
      <c r="J72" s="19">
        <f>'Raw Grouped'!L254</f>
        <v>25019</v>
      </c>
      <c r="K72" s="17">
        <f>'Raw Grouped'!M254</f>
        <v>0</v>
      </c>
      <c r="L72" s="19">
        <f>'Raw Grouped'!N254</f>
        <v>0</v>
      </c>
      <c r="M72" s="17">
        <f>'Raw Grouped'!O254</f>
        <v>0</v>
      </c>
      <c r="N72" s="19">
        <f>'Raw Grouped'!P254</f>
        <v>0</v>
      </c>
      <c r="O72" s="1">
        <f t="shared" si="3"/>
        <v>337</v>
      </c>
      <c r="P72" s="1">
        <f t="shared" si="2"/>
        <v>39570.53709198813</v>
      </c>
    </row>
    <row r="73" spans="2:16" ht="12.75">
      <c r="B73" s="1" t="s">
        <v>1369</v>
      </c>
      <c r="C73" s="17">
        <f>'Raw Grouped'!E256</f>
        <v>85</v>
      </c>
      <c r="D73" s="19">
        <f>'Raw Grouped'!F256</f>
        <v>57767</v>
      </c>
      <c r="E73" s="17">
        <f>'Raw Grouped'!G256</f>
        <v>103</v>
      </c>
      <c r="F73" s="19">
        <f>'Raw Grouped'!H256</f>
        <v>43509</v>
      </c>
      <c r="G73" s="17">
        <f>'Raw Grouped'!I256</f>
        <v>90</v>
      </c>
      <c r="H73" s="19">
        <f>'Raw Grouped'!J256</f>
        <v>36926</v>
      </c>
      <c r="I73" s="17">
        <f>'Raw Grouped'!K256</f>
        <v>5</v>
      </c>
      <c r="J73" s="19">
        <f>'Raw Grouped'!L256</f>
        <v>23728</v>
      </c>
      <c r="K73" s="17">
        <f>'Raw Grouped'!M256</f>
        <v>62</v>
      </c>
      <c r="L73" s="19">
        <f>'Raw Grouped'!N256</f>
        <v>25708</v>
      </c>
      <c r="M73" s="17">
        <f>'Raw Grouped'!O256</f>
        <v>0</v>
      </c>
      <c r="N73" s="19">
        <f>'Raw Grouped'!P256</f>
        <v>0</v>
      </c>
      <c r="O73" s="1">
        <f t="shared" si="3"/>
        <v>345</v>
      </c>
      <c r="P73" s="1">
        <f t="shared" si="2"/>
        <v>41818.8347826087</v>
      </c>
    </row>
    <row r="74" spans="2:16" ht="12.75">
      <c r="B74" s="1" t="s">
        <v>1370</v>
      </c>
      <c r="C74" s="17">
        <f>'Raw Grouped'!E258</f>
        <v>20</v>
      </c>
      <c r="D74" s="19">
        <f>'Raw Grouped'!F258</f>
        <v>53402</v>
      </c>
      <c r="E74" s="17">
        <f>'Raw Grouped'!G258</f>
        <v>38</v>
      </c>
      <c r="F74" s="19">
        <f>'Raw Grouped'!H258</f>
        <v>43017</v>
      </c>
      <c r="G74" s="17">
        <f>'Raw Grouped'!I258</f>
        <v>46</v>
      </c>
      <c r="H74" s="19">
        <f>'Raw Grouped'!J258</f>
        <v>36985</v>
      </c>
      <c r="I74" s="17">
        <f>'Raw Grouped'!K258</f>
        <v>10</v>
      </c>
      <c r="J74" s="19">
        <f>'Raw Grouped'!L258</f>
        <v>27034</v>
      </c>
      <c r="K74" s="17">
        <f>'Raw Grouped'!M258</f>
        <v>3</v>
      </c>
      <c r="L74" s="19">
        <f>'Raw Grouped'!N258</f>
        <v>27124</v>
      </c>
      <c r="M74" s="17">
        <f>'Raw Grouped'!O258</f>
        <v>0</v>
      </c>
      <c r="N74" s="19">
        <f>'Raw Grouped'!P258</f>
        <v>0</v>
      </c>
      <c r="O74" s="1">
        <f t="shared" si="3"/>
        <v>117</v>
      </c>
      <c r="P74" s="1">
        <f t="shared" si="2"/>
        <v>40647.07692307692</v>
      </c>
    </row>
    <row r="75" spans="2:16" ht="12.75">
      <c r="B75" s="1" t="s">
        <v>1371</v>
      </c>
      <c r="C75" s="17">
        <f>'Raw Grouped'!E260</f>
        <v>177</v>
      </c>
      <c r="D75" s="19">
        <f>'Raw Grouped'!F260</f>
        <v>43312</v>
      </c>
      <c r="E75" s="17">
        <f>'Raw Grouped'!G260</f>
        <v>371</v>
      </c>
      <c r="F75" s="19">
        <f>'Raw Grouped'!H260</f>
        <v>33541</v>
      </c>
      <c r="G75" s="17">
        <f>'Raw Grouped'!I260</f>
        <v>262</v>
      </c>
      <c r="H75" s="19">
        <f>'Raw Grouped'!J260</f>
        <v>28426</v>
      </c>
      <c r="I75" s="17">
        <f>'Raw Grouped'!K260</f>
        <v>130</v>
      </c>
      <c r="J75" s="19">
        <f>'Raw Grouped'!L260</f>
        <v>27404</v>
      </c>
      <c r="K75" s="17">
        <f>'Raw Grouped'!M260</f>
        <v>0</v>
      </c>
      <c r="L75" s="19">
        <f>'Raw Grouped'!N260</f>
        <v>0</v>
      </c>
      <c r="M75" s="17">
        <f>'Raw Grouped'!O260</f>
        <v>0</v>
      </c>
      <c r="N75" s="19">
        <f>'Raw Grouped'!P260</f>
        <v>0</v>
      </c>
      <c r="O75" s="1">
        <f t="shared" si="3"/>
        <v>940</v>
      </c>
      <c r="P75" s="1">
        <f t="shared" si="2"/>
        <v>33106.45425531915</v>
      </c>
    </row>
    <row r="76" spans="1:16" ht="12.75">
      <c r="A76" s="11"/>
      <c r="B76" s="67" t="s">
        <v>1372</v>
      </c>
      <c r="C76" s="68"/>
      <c r="D76" s="69"/>
      <c r="E76" s="68"/>
      <c r="F76" s="69"/>
      <c r="G76" s="68"/>
      <c r="H76" s="69"/>
      <c r="I76" s="68"/>
      <c r="J76" s="69"/>
      <c r="K76" s="70"/>
      <c r="L76" s="69"/>
      <c r="M76" s="68"/>
      <c r="N76" s="69"/>
      <c r="O76" s="67">
        <f t="shared" si="3"/>
        <v>0</v>
      </c>
      <c r="P76" s="67">
        <f t="shared" si="2"/>
        <v>0</v>
      </c>
    </row>
    <row r="77" spans="1:16" ht="12.75">
      <c r="A77" s="17" t="s">
        <v>1381</v>
      </c>
      <c r="B77" s="1" t="s">
        <v>1365</v>
      </c>
      <c r="C77" s="17">
        <f>'Raw Grouped'!Q245</f>
        <v>187</v>
      </c>
      <c r="D77" s="19">
        <f>'Raw Grouped'!R245</f>
        <v>79234</v>
      </c>
      <c r="E77" s="17">
        <f>'Raw Grouped'!S245</f>
        <v>149</v>
      </c>
      <c r="F77" s="19">
        <f>'Raw Grouped'!T245</f>
        <v>63287</v>
      </c>
      <c r="G77" s="17">
        <f>'Raw Grouped'!U245</f>
        <v>80</v>
      </c>
      <c r="H77" s="19">
        <f>'Raw Grouped'!V245</f>
        <v>53281</v>
      </c>
      <c r="I77" s="17">
        <f>'Raw Grouped'!W245</f>
        <v>3</v>
      </c>
      <c r="J77" s="19">
        <f>'Raw Grouped'!X245</f>
        <v>53847</v>
      </c>
      <c r="K77" s="17">
        <f>'Raw Grouped'!Y245</f>
        <v>0</v>
      </c>
      <c r="L77" s="19">
        <f>'Raw Grouped'!Z245</f>
        <v>0</v>
      </c>
      <c r="M77" s="17">
        <f>'Raw Grouped'!AA245</f>
        <v>0</v>
      </c>
      <c r="N77" s="19">
        <f>'Raw Grouped'!AB245</f>
        <v>0</v>
      </c>
      <c r="O77" s="1">
        <f t="shared" si="3"/>
        <v>419</v>
      </c>
      <c r="P77" s="1">
        <f aca="true" t="shared" si="4" ref="P77:P140">IF(O77&gt;0,(C77*D77+E77*F77+G77*H77+I77*J77+K77*L77+M77*N77)/O77,0)</f>
        <v>68426.11455847256</v>
      </c>
    </row>
    <row r="78" spans="2:16" ht="12.75">
      <c r="B78" s="1" t="s">
        <v>1366</v>
      </c>
      <c r="C78" s="17">
        <f>'Raw Grouped'!Q247</f>
        <v>123</v>
      </c>
      <c r="D78" s="19">
        <f>'Raw Grouped'!R247</f>
        <v>77342</v>
      </c>
      <c r="E78" s="17">
        <f>'Raw Grouped'!S247</f>
        <v>61</v>
      </c>
      <c r="F78" s="19">
        <f>'Raw Grouped'!T247</f>
        <v>60276</v>
      </c>
      <c r="G78" s="17">
        <f>'Raw Grouped'!U247</f>
        <v>27</v>
      </c>
      <c r="H78" s="19">
        <f>'Raw Grouped'!V247</f>
        <v>49792</v>
      </c>
      <c r="I78" s="17">
        <f>'Raw Grouped'!W247</f>
        <v>4</v>
      </c>
      <c r="J78" s="19">
        <f>'Raw Grouped'!X247</f>
        <v>28126</v>
      </c>
      <c r="K78" s="17">
        <f>'Raw Grouped'!Y247</f>
        <v>7</v>
      </c>
      <c r="L78" s="19">
        <f>'Raw Grouped'!Z247</f>
        <v>32026</v>
      </c>
      <c r="M78" s="17">
        <f>'Raw Grouped'!AA247</f>
        <v>0</v>
      </c>
      <c r="N78" s="19">
        <f>'Raw Grouped'!AB247</f>
        <v>0</v>
      </c>
      <c r="O78" s="1">
        <f t="shared" si="3"/>
        <v>222</v>
      </c>
      <c r="P78" s="1">
        <f t="shared" si="4"/>
        <v>66986.36036036036</v>
      </c>
    </row>
    <row r="79" spans="2:16" ht="12.75">
      <c r="B79" s="1" t="s">
        <v>1367</v>
      </c>
      <c r="C79" s="17">
        <f>'Raw Grouped'!Q252</f>
        <v>89</v>
      </c>
      <c r="D79" s="19">
        <f>'Raw Grouped'!R252</f>
        <v>67408.89887640449</v>
      </c>
      <c r="E79" s="17">
        <f>'Raw Grouped'!S252</f>
        <v>30</v>
      </c>
      <c r="F79" s="19">
        <f>'Raw Grouped'!T252</f>
        <v>61309</v>
      </c>
      <c r="G79" s="17">
        <f>'Raw Grouped'!U252</f>
        <v>13</v>
      </c>
      <c r="H79" s="19">
        <f>'Raw Grouped'!V252</f>
        <v>46953.61538461538</v>
      </c>
      <c r="I79" s="17">
        <f>'Raw Grouped'!W252</f>
        <v>1</v>
      </c>
      <c r="J79" s="19">
        <f>'Raw Grouped'!X252</f>
        <v>27000</v>
      </c>
      <c r="K79" s="17">
        <f>'Raw Grouped'!Y252</f>
        <v>3</v>
      </c>
      <c r="L79" s="19">
        <f>'Raw Grouped'!Z252</f>
        <v>30878</v>
      </c>
      <c r="M79" s="17">
        <f>'Raw Grouped'!AA252</f>
        <v>0</v>
      </c>
      <c r="N79" s="19">
        <f>'Raw Grouped'!AB252</f>
        <v>0</v>
      </c>
      <c r="O79" s="1">
        <f t="shared" si="3"/>
        <v>136</v>
      </c>
      <c r="P79" s="1">
        <f t="shared" si="4"/>
        <v>63005.095588235294</v>
      </c>
    </row>
    <row r="80" spans="2:16" ht="12.75">
      <c r="B80" s="1" t="s">
        <v>1368</v>
      </c>
      <c r="C80" s="17"/>
      <c r="D80" s="19"/>
      <c r="E80" s="17"/>
      <c r="F80" s="19"/>
      <c r="G80" s="17"/>
      <c r="H80" s="19"/>
      <c r="I80" s="17"/>
      <c r="J80" s="19"/>
      <c r="K80" s="17"/>
      <c r="L80" s="19"/>
      <c r="M80" s="1"/>
      <c r="N80" s="71"/>
      <c r="O80" s="1">
        <f t="shared" si="3"/>
        <v>0</v>
      </c>
      <c r="P80" s="1">
        <f t="shared" si="4"/>
        <v>0</v>
      </c>
    </row>
    <row r="81" spans="2:16" ht="12.75">
      <c r="B81" s="1" t="s">
        <v>1369</v>
      </c>
      <c r="C81" s="17">
        <f>'Raw Grouped'!Q256</f>
        <v>16</v>
      </c>
      <c r="D81" s="19">
        <f>'Raw Grouped'!R256</f>
        <v>70529</v>
      </c>
      <c r="E81" s="17">
        <f>'Raw Grouped'!S256</f>
        <v>7</v>
      </c>
      <c r="F81" s="19">
        <f>'Raw Grouped'!T256</f>
        <v>65186</v>
      </c>
      <c r="G81" s="17">
        <f>'Raw Grouped'!U256</f>
        <v>0</v>
      </c>
      <c r="H81" s="19">
        <f>'Raw Grouped'!V256</f>
        <v>0</v>
      </c>
      <c r="I81" s="17">
        <f>'Raw Grouped'!W256</f>
        <v>1</v>
      </c>
      <c r="J81" s="19">
        <f>'Raw Grouped'!X256</f>
        <v>27319</v>
      </c>
      <c r="K81" s="17">
        <f>'Raw Grouped'!Y256</f>
        <v>4</v>
      </c>
      <c r="L81" s="19">
        <f>'Raw Grouped'!Z256</f>
        <v>35068</v>
      </c>
      <c r="M81" s="17">
        <f>'Raw Grouped'!AA256</f>
        <v>0</v>
      </c>
      <c r="N81" s="19">
        <f>'Raw Grouped'!AB256</f>
        <v>0</v>
      </c>
      <c r="O81" s="1">
        <f t="shared" si="3"/>
        <v>28</v>
      </c>
      <c r="P81" s="1">
        <f t="shared" si="4"/>
        <v>62584.17857142857</v>
      </c>
    </row>
    <row r="82" spans="2:16" ht="12.75">
      <c r="B82" s="1" t="s">
        <v>1370</v>
      </c>
      <c r="C82" s="17">
        <f>'Raw Grouped'!Q258</f>
        <v>5</v>
      </c>
      <c r="D82" s="19">
        <f>'Raw Grouped'!R258</f>
        <v>52058</v>
      </c>
      <c r="E82" s="17">
        <f>'Raw Grouped'!S258</f>
        <v>3</v>
      </c>
      <c r="F82" s="19">
        <f>'Raw Grouped'!T258</f>
        <v>49063</v>
      </c>
      <c r="G82" s="17">
        <f>'Raw Grouped'!U258</f>
        <v>2</v>
      </c>
      <c r="H82" s="19">
        <f>'Raw Grouped'!V258</f>
        <v>37400</v>
      </c>
      <c r="I82" s="17">
        <f>'Raw Grouped'!W258</f>
        <v>0</v>
      </c>
      <c r="J82" s="19">
        <f>'Raw Grouped'!X258</f>
        <v>0</v>
      </c>
      <c r="K82" s="17">
        <f>'Raw Grouped'!Y258</f>
        <v>0</v>
      </c>
      <c r="L82" s="19">
        <f>'Raw Grouped'!Z258</f>
        <v>0</v>
      </c>
      <c r="M82" s="17">
        <f>'Raw Grouped'!AA258</f>
        <v>0</v>
      </c>
      <c r="N82" s="19">
        <f>'Raw Grouped'!AB258</f>
        <v>0</v>
      </c>
      <c r="O82" s="1">
        <f t="shared" si="3"/>
        <v>10</v>
      </c>
      <c r="P82" s="1">
        <f t="shared" si="4"/>
        <v>48227.9</v>
      </c>
    </row>
    <row r="83" spans="2:16" ht="12.75">
      <c r="B83" s="1" t="s">
        <v>1371</v>
      </c>
      <c r="C83" s="17">
        <f>'Raw Grouped'!Q260</f>
        <v>18</v>
      </c>
      <c r="D83" s="19">
        <f>'Raw Grouped'!R260</f>
        <v>51817</v>
      </c>
      <c r="E83" s="17">
        <f>'Raw Grouped'!S260</f>
        <v>18</v>
      </c>
      <c r="F83" s="19">
        <f>'Raw Grouped'!T260</f>
        <v>40503</v>
      </c>
      <c r="G83" s="17">
        <f>'Raw Grouped'!U260</f>
        <v>11</v>
      </c>
      <c r="H83" s="19">
        <f>'Raw Grouped'!V260</f>
        <v>38222</v>
      </c>
      <c r="I83" s="17">
        <f>'Raw Grouped'!W260</f>
        <v>4</v>
      </c>
      <c r="J83" s="19">
        <f>'Raw Grouped'!X260</f>
        <v>38828</v>
      </c>
      <c r="K83" s="17">
        <f>'Raw Grouped'!Y260</f>
        <v>0</v>
      </c>
      <c r="L83" s="19">
        <f>'Raw Grouped'!Z260</f>
        <v>0</v>
      </c>
      <c r="M83" s="17">
        <f>'Raw Grouped'!AA260</f>
        <v>0</v>
      </c>
      <c r="N83" s="19">
        <f>'Raw Grouped'!AB260</f>
        <v>0</v>
      </c>
      <c r="O83" s="1">
        <f t="shared" si="3"/>
        <v>51</v>
      </c>
      <c r="P83" s="1">
        <f t="shared" si="4"/>
        <v>43872.82352941176</v>
      </c>
    </row>
    <row r="84" spans="1:16" ht="12.75">
      <c r="A84" s="11"/>
      <c r="B84" s="67" t="s">
        <v>1372</v>
      </c>
      <c r="C84" s="68"/>
      <c r="D84" s="69"/>
      <c r="E84" s="68"/>
      <c r="F84" s="69"/>
      <c r="G84" s="68"/>
      <c r="H84" s="69"/>
      <c r="I84" s="68"/>
      <c r="J84" s="69"/>
      <c r="K84" s="70"/>
      <c r="L84" s="69"/>
      <c r="M84" s="68"/>
      <c r="N84" s="69"/>
      <c r="O84" s="67">
        <f t="shared" si="3"/>
        <v>0</v>
      </c>
      <c r="P84" s="67">
        <f t="shared" si="4"/>
        <v>0</v>
      </c>
    </row>
    <row r="85" spans="1:16" ht="12.75">
      <c r="A85" s="17" t="s">
        <v>1382</v>
      </c>
      <c r="B85" s="1" t="s">
        <v>1365</v>
      </c>
      <c r="C85" s="17">
        <f>'Raw Grouped'!E262</f>
        <v>346</v>
      </c>
      <c r="D85" s="19">
        <f>'Raw Grouped'!F262</f>
        <v>59826</v>
      </c>
      <c r="E85" s="17">
        <f>'Raw Grouped'!G262</f>
        <v>245</v>
      </c>
      <c r="F85" s="19">
        <f>'Raw Grouped'!H262</f>
        <v>43907</v>
      </c>
      <c r="G85" s="17">
        <f>'Raw Grouped'!I262</f>
        <v>184</v>
      </c>
      <c r="H85" s="19">
        <f>'Raw Grouped'!J262</f>
        <v>37689</v>
      </c>
      <c r="I85" s="17">
        <f>'Raw Grouped'!K262</f>
        <v>173</v>
      </c>
      <c r="J85" s="19">
        <f>'Raw Grouped'!L262</f>
        <v>26722</v>
      </c>
      <c r="K85" s="17">
        <f>'Raw Grouped'!M262</f>
        <v>0</v>
      </c>
      <c r="L85" s="19">
        <f>'Raw Grouped'!N262</f>
        <v>0</v>
      </c>
      <c r="M85" s="17">
        <f>'Raw Grouped'!O262</f>
        <v>0</v>
      </c>
      <c r="N85" s="19">
        <f>'Raw Grouped'!P262</f>
        <v>0</v>
      </c>
      <c r="O85" s="1">
        <f t="shared" si="3"/>
        <v>948</v>
      </c>
      <c r="P85" s="1">
        <f t="shared" si="4"/>
        <v>45374.148734177215</v>
      </c>
    </row>
    <row r="86" spans="2:16" ht="12.75">
      <c r="B86" s="1" t="s">
        <v>1366</v>
      </c>
      <c r="C86" s="17">
        <f>'Raw Grouped'!E266</f>
        <v>349</v>
      </c>
      <c r="D86" s="19">
        <f>'Raw Grouped'!F266</f>
        <v>53289.98280802292</v>
      </c>
      <c r="E86" s="17">
        <f>'Raw Grouped'!G266</f>
        <v>264</v>
      </c>
      <c r="F86" s="19">
        <f>'Raw Grouped'!H266</f>
        <v>40783.25</v>
      </c>
      <c r="G86" s="17">
        <f>'Raw Grouped'!I266</f>
        <v>254</v>
      </c>
      <c r="H86" s="19">
        <f>'Raw Grouped'!J266</f>
        <v>36848.82677165354</v>
      </c>
      <c r="I86" s="17">
        <f>'Raw Grouped'!K266</f>
        <v>165</v>
      </c>
      <c r="J86" s="19">
        <f>'Raw Grouped'!L266</f>
        <v>26284.042424242423</v>
      </c>
      <c r="K86" s="17">
        <f>'Raw Grouped'!M266</f>
        <v>0</v>
      </c>
      <c r="L86" s="19">
        <f>'Raw Grouped'!N266</f>
        <v>0</v>
      </c>
      <c r="M86" s="17">
        <f>'Raw Grouped'!O266</f>
        <v>0</v>
      </c>
      <c r="N86" s="19">
        <f>'Raw Grouped'!P266</f>
        <v>0</v>
      </c>
      <c r="O86" s="1">
        <f t="shared" si="3"/>
        <v>1032</v>
      </c>
      <c r="P86" s="1">
        <f t="shared" si="4"/>
        <v>41726.21220930233</v>
      </c>
    </row>
    <row r="87" spans="2:16" ht="12.75">
      <c r="B87" s="1" t="s">
        <v>1367</v>
      </c>
      <c r="C87" s="17">
        <f>'Raw Grouped'!E272</f>
        <v>326</v>
      </c>
      <c r="D87" s="19">
        <f>'Raw Grouped'!F272</f>
        <v>48485.73926380368</v>
      </c>
      <c r="E87" s="17">
        <f>'Raw Grouped'!G272</f>
        <v>325</v>
      </c>
      <c r="F87" s="19">
        <f>'Raw Grouped'!H272</f>
        <v>39692.163076923076</v>
      </c>
      <c r="G87" s="17">
        <f>'Raw Grouped'!I272</f>
        <v>530</v>
      </c>
      <c r="H87" s="19">
        <f>'Raw Grouped'!J272</f>
        <v>34420.916981132075</v>
      </c>
      <c r="I87" s="17">
        <f>'Raw Grouped'!K272</f>
        <v>203</v>
      </c>
      <c r="J87" s="19">
        <f>'Raw Grouped'!L272</f>
        <v>25000.472906403942</v>
      </c>
      <c r="K87" s="17">
        <f>'Raw Grouped'!M272</f>
        <v>0</v>
      </c>
      <c r="L87" s="19">
        <f>'Raw Grouped'!N272</f>
        <v>0</v>
      </c>
      <c r="M87" s="17">
        <f>'Raw Grouped'!O272</f>
        <v>0</v>
      </c>
      <c r="N87" s="19">
        <f>'Raw Grouped'!P272</f>
        <v>0</v>
      </c>
      <c r="O87" s="1">
        <f t="shared" si="3"/>
        <v>1384</v>
      </c>
      <c r="P87" s="1">
        <f t="shared" si="4"/>
        <v>37589.94653179191</v>
      </c>
    </row>
    <row r="88" spans="2:16" ht="12.75">
      <c r="B88" s="1" t="s">
        <v>1368</v>
      </c>
      <c r="C88" s="17">
        <f>'Raw Grouped'!E277</f>
        <v>150</v>
      </c>
      <c r="D88" s="19">
        <f>'Raw Grouped'!F277</f>
        <v>48318.36</v>
      </c>
      <c r="E88" s="17">
        <f>'Raw Grouped'!G277</f>
        <v>195</v>
      </c>
      <c r="F88" s="19">
        <f>'Raw Grouped'!H277</f>
        <v>40715.71282051282</v>
      </c>
      <c r="G88" s="17">
        <f>'Raw Grouped'!I277</f>
        <v>384</v>
      </c>
      <c r="H88" s="19">
        <f>'Raw Grouped'!J277</f>
        <v>34244.979166666664</v>
      </c>
      <c r="I88" s="17">
        <f>'Raw Grouped'!K277</f>
        <v>175</v>
      </c>
      <c r="J88" s="19">
        <f>'Raw Grouped'!L277</f>
        <v>26676.194285714286</v>
      </c>
      <c r="K88" s="17">
        <f>'Raw Grouped'!M277</f>
        <v>0</v>
      </c>
      <c r="L88" s="19">
        <f>'Raw Grouped'!N277</f>
        <v>0</v>
      </c>
      <c r="M88" s="17">
        <f>'Raw Grouped'!O277</f>
        <v>0</v>
      </c>
      <c r="N88" s="19">
        <f>'Raw Grouped'!P277</f>
        <v>0</v>
      </c>
      <c r="O88" s="1">
        <f t="shared" si="3"/>
        <v>904</v>
      </c>
      <c r="P88" s="1">
        <f t="shared" si="4"/>
        <v>36510.75663716814</v>
      </c>
    </row>
    <row r="89" spans="2:16" ht="12.75">
      <c r="B89" s="1" t="s">
        <v>1369</v>
      </c>
      <c r="C89" s="17">
        <f>'Raw Grouped'!E282</f>
        <v>135</v>
      </c>
      <c r="D89" s="19">
        <f>'Raw Grouped'!F282</f>
        <v>45804.851851851854</v>
      </c>
      <c r="E89" s="17">
        <f>'Raw Grouped'!G282</f>
        <v>108</v>
      </c>
      <c r="F89" s="19">
        <f>'Raw Grouped'!H282</f>
        <v>38378.4537037037</v>
      </c>
      <c r="G89" s="17">
        <f>'Raw Grouped'!I282</f>
        <v>171</v>
      </c>
      <c r="H89" s="19">
        <f>'Raw Grouped'!J282</f>
        <v>33115.40350877193</v>
      </c>
      <c r="I89" s="17">
        <f>'Raw Grouped'!K282</f>
        <v>60</v>
      </c>
      <c r="J89" s="19">
        <f>'Raw Grouped'!L282</f>
        <v>26691.083333333332</v>
      </c>
      <c r="K89" s="17">
        <f>'Raw Grouped'!M282</f>
        <v>19</v>
      </c>
      <c r="L89" s="19">
        <f>'Raw Grouped'!N282</f>
        <v>18178</v>
      </c>
      <c r="M89" s="17">
        <f>'Raw Grouped'!O282</f>
        <v>0</v>
      </c>
      <c r="N89" s="19">
        <f>'Raw Grouped'!P282</f>
        <v>0</v>
      </c>
      <c r="O89" s="1">
        <f t="shared" si="3"/>
        <v>493</v>
      </c>
      <c r="P89" s="1">
        <f t="shared" si="4"/>
        <v>36385.61663286004</v>
      </c>
    </row>
    <row r="90" spans="2:16" ht="12.75">
      <c r="B90" s="1" t="s">
        <v>1370</v>
      </c>
      <c r="C90" s="17"/>
      <c r="D90" s="19"/>
      <c r="E90" s="17"/>
      <c r="F90" s="19"/>
      <c r="G90" s="17"/>
      <c r="H90" s="19"/>
      <c r="I90" s="17"/>
      <c r="J90" s="19"/>
      <c r="K90" s="17"/>
      <c r="L90" s="19"/>
      <c r="M90" s="1"/>
      <c r="N90" s="71"/>
      <c r="O90" s="1">
        <f t="shared" si="3"/>
        <v>0</v>
      </c>
      <c r="P90" s="1">
        <f t="shared" si="4"/>
        <v>0</v>
      </c>
    </row>
    <row r="91" spans="2:16" ht="12.75">
      <c r="B91" s="1" t="s">
        <v>1371</v>
      </c>
      <c r="C91" s="17">
        <f>'Raw Grouped'!E290</f>
        <v>56</v>
      </c>
      <c r="D91" s="19">
        <f>'Raw Grouped'!F290</f>
        <v>40892.125</v>
      </c>
      <c r="E91" s="17">
        <f>'Raw Grouped'!G290</f>
        <v>137</v>
      </c>
      <c r="F91" s="19">
        <f>'Raw Grouped'!H290</f>
        <v>35765.61313868613</v>
      </c>
      <c r="G91" s="17">
        <f>'Raw Grouped'!I290</f>
        <v>143</v>
      </c>
      <c r="H91" s="19">
        <f>'Raw Grouped'!J290</f>
        <v>31091.020979020977</v>
      </c>
      <c r="I91" s="17">
        <f>'Raw Grouped'!K290</f>
        <v>170</v>
      </c>
      <c r="J91" s="19">
        <f>'Raw Grouped'!L290</f>
        <v>26769.50588235294</v>
      </c>
      <c r="K91" s="17">
        <f>'Raw Grouped'!M290</f>
        <v>0</v>
      </c>
      <c r="L91" s="19">
        <f>'Raw Grouped'!N290</f>
        <v>0</v>
      </c>
      <c r="M91" s="17">
        <f>'Raw Grouped'!O290</f>
        <v>0</v>
      </c>
      <c r="N91" s="19">
        <f>'Raw Grouped'!P290</f>
        <v>0</v>
      </c>
      <c r="O91" s="1">
        <f t="shared" si="3"/>
        <v>506</v>
      </c>
      <c r="P91" s="1">
        <f t="shared" si="4"/>
        <v>31989.486166007904</v>
      </c>
    </row>
    <row r="92" spans="1:16" ht="12.75">
      <c r="A92" s="11"/>
      <c r="B92" s="67" t="s">
        <v>1372</v>
      </c>
      <c r="C92" s="68"/>
      <c r="D92" s="69"/>
      <c r="E92" s="68"/>
      <c r="F92" s="69"/>
      <c r="G92" s="68"/>
      <c r="H92" s="69"/>
      <c r="I92" s="68"/>
      <c r="J92" s="69"/>
      <c r="K92" s="70"/>
      <c r="L92" s="69"/>
      <c r="M92" s="68">
        <f>'Raw Grouped'!O339</f>
        <v>772</v>
      </c>
      <c r="N92" s="69">
        <f>'Raw Grouped'!P339</f>
        <v>32729.95207253886</v>
      </c>
      <c r="O92" s="67">
        <f t="shared" si="3"/>
        <v>772</v>
      </c>
      <c r="P92" s="67">
        <f t="shared" si="4"/>
        <v>32729.95207253886</v>
      </c>
    </row>
    <row r="93" spans="1:16" ht="12.75">
      <c r="A93" s="17" t="s">
        <v>1383</v>
      </c>
      <c r="B93" s="1" t="s">
        <v>1365</v>
      </c>
      <c r="C93" s="17">
        <f>'Raw Grouped'!Q262</f>
        <v>113</v>
      </c>
      <c r="D93" s="19">
        <f>'Raw Grouped'!R262</f>
        <v>75459</v>
      </c>
      <c r="E93" s="17">
        <f>'Raw Grouped'!S262</f>
        <v>64</v>
      </c>
      <c r="F93" s="19">
        <f>'Raw Grouped'!T262</f>
        <v>57455</v>
      </c>
      <c r="G93" s="17">
        <f>'Raw Grouped'!U262</f>
        <v>62</v>
      </c>
      <c r="H93" s="19">
        <f>'Raw Grouped'!V262</f>
        <v>48668</v>
      </c>
      <c r="I93" s="17">
        <f>'Raw Grouped'!W262</f>
        <v>17</v>
      </c>
      <c r="J93" s="19">
        <f>'Raw Grouped'!X262</f>
        <v>32674</v>
      </c>
      <c r="K93" s="17">
        <f>'Raw Grouped'!Y262</f>
        <v>0</v>
      </c>
      <c r="L93" s="19">
        <f>'Raw Grouped'!Z262</f>
        <v>0</v>
      </c>
      <c r="M93" s="17">
        <f>'Raw Grouped'!AA262</f>
        <v>0</v>
      </c>
      <c r="N93" s="19">
        <f>'Raw Grouped'!AB262</f>
        <v>0</v>
      </c>
      <c r="O93" s="1">
        <f t="shared" si="3"/>
        <v>256</v>
      </c>
      <c r="P93" s="1">
        <f t="shared" si="4"/>
        <v>61628.36328125</v>
      </c>
    </row>
    <row r="94" spans="2:16" ht="12.75">
      <c r="B94" s="1" t="s">
        <v>1366</v>
      </c>
      <c r="C94" s="17">
        <f>'Raw Grouped'!Q266</f>
        <v>12</v>
      </c>
      <c r="D94" s="19">
        <f>'Raw Grouped'!R266</f>
        <v>69193.75</v>
      </c>
      <c r="E94" s="17">
        <f>'Raw Grouped'!S266</f>
        <v>12</v>
      </c>
      <c r="F94" s="19">
        <f>'Raw Grouped'!T266</f>
        <v>45932.833333333336</v>
      </c>
      <c r="G94" s="17">
        <f>'Raw Grouped'!U266</f>
        <v>7</v>
      </c>
      <c r="H94" s="19">
        <f>'Raw Grouped'!V266</f>
        <v>39852.142857142855</v>
      </c>
      <c r="I94" s="17">
        <f>'Raw Grouped'!W266</f>
        <v>8</v>
      </c>
      <c r="J94" s="19">
        <f>'Raw Grouped'!X266</f>
        <v>26031</v>
      </c>
      <c r="K94" s="17">
        <f>'Raw Grouped'!Y266</f>
        <v>0</v>
      </c>
      <c r="L94" s="19">
        <f>'Raw Grouped'!Z266</f>
        <v>0</v>
      </c>
      <c r="M94" s="17">
        <f>'Raw Grouped'!AA266</f>
        <v>0</v>
      </c>
      <c r="N94" s="19">
        <f>'Raw Grouped'!AB266</f>
        <v>0</v>
      </c>
      <c r="O94" s="1">
        <f t="shared" si="3"/>
        <v>39</v>
      </c>
      <c r="P94" s="1">
        <f t="shared" si="4"/>
        <v>47916.205128205125</v>
      </c>
    </row>
    <row r="95" spans="2:16" ht="12.75">
      <c r="B95" s="1" t="s">
        <v>1367</v>
      </c>
      <c r="C95" s="17">
        <f>'Raw Grouped'!Q272</f>
        <v>82</v>
      </c>
      <c r="D95" s="19">
        <f>'Raw Grouped'!R272</f>
        <v>64036.04878048781</v>
      </c>
      <c r="E95" s="17">
        <f>'Raw Grouped'!S272</f>
        <v>48</v>
      </c>
      <c r="F95" s="19">
        <f>'Raw Grouped'!T272</f>
        <v>55415.145833333336</v>
      </c>
      <c r="G95" s="17">
        <f>'Raw Grouped'!U272</f>
        <v>32</v>
      </c>
      <c r="H95" s="19">
        <f>'Raw Grouped'!V272</f>
        <v>43467.90625</v>
      </c>
      <c r="I95" s="17">
        <f>'Raw Grouped'!W272</f>
        <v>19</v>
      </c>
      <c r="J95" s="19">
        <f>'Raw Grouped'!X272</f>
        <v>34467.57894736842</v>
      </c>
      <c r="K95" s="17">
        <f>'Raw Grouped'!Y272</f>
        <v>0</v>
      </c>
      <c r="L95" s="19">
        <f>'Raw Grouped'!Z272</f>
        <v>0</v>
      </c>
      <c r="M95" s="17">
        <f>'Raw Grouped'!AA272</f>
        <v>0</v>
      </c>
      <c r="N95" s="19">
        <f>'Raw Grouped'!AB272</f>
        <v>0</v>
      </c>
      <c r="O95" s="1">
        <f t="shared" si="3"/>
        <v>181</v>
      </c>
      <c r="P95" s="1">
        <f t="shared" si="4"/>
        <v>55009.613259668506</v>
      </c>
    </row>
    <row r="96" spans="2:16" ht="12.75">
      <c r="B96" s="1" t="s">
        <v>1368</v>
      </c>
      <c r="C96" s="17">
        <f>'Raw Grouped'!Q277</f>
        <v>26</v>
      </c>
      <c r="D96" s="19">
        <f>'Raw Grouped'!R277</f>
        <v>62339.192307692305</v>
      </c>
      <c r="E96" s="17">
        <f>'Raw Grouped'!S277</f>
        <v>14</v>
      </c>
      <c r="F96" s="19">
        <f>'Raw Grouped'!T277</f>
        <v>55023.21428571428</v>
      </c>
      <c r="G96" s="17">
        <f>'Raw Grouped'!U277</f>
        <v>18</v>
      </c>
      <c r="H96" s="19">
        <f>'Raw Grouped'!V277</f>
        <v>45351.333333333336</v>
      </c>
      <c r="I96" s="17">
        <f>'Raw Grouped'!W277</f>
        <v>12</v>
      </c>
      <c r="J96" s="19">
        <f>'Raw Grouped'!X277</f>
        <v>32556.416666666668</v>
      </c>
      <c r="K96" s="17">
        <f>'Raw Grouped'!Y277</f>
        <v>0</v>
      </c>
      <c r="L96" s="19">
        <f>'Raw Grouped'!Z277</f>
        <v>0</v>
      </c>
      <c r="M96" s="17">
        <f>'Raw Grouped'!AA277</f>
        <v>0</v>
      </c>
      <c r="N96" s="19">
        <f>'Raw Grouped'!AB277</f>
        <v>0</v>
      </c>
      <c r="O96" s="1">
        <f t="shared" si="3"/>
        <v>70</v>
      </c>
      <c r="P96" s="1">
        <f t="shared" si="4"/>
        <v>51402.07142857143</v>
      </c>
    </row>
    <row r="97" spans="2:16" ht="12.75">
      <c r="B97" s="1" t="s">
        <v>1369</v>
      </c>
      <c r="C97" s="17">
        <f>'Raw Grouped'!Q282</f>
        <v>7</v>
      </c>
      <c r="D97" s="19">
        <f>'Raw Grouped'!R282</f>
        <v>53330.28571428572</v>
      </c>
      <c r="E97" s="17">
        <f>'Raw Grouped'!S282</f>
        <v>15</v>
      </c>
      <c r="F97" s="19">
        <f>'Raw Grouped'!T282</f>
        <v>49825.86666666667</v>
      </c>
      <c r="G97" s="17">
        <f>'Raw Grouped'!U282</f>
        <v>19</v>
      </c>
      <c r="H97" s="19">
        <f>'Raw Grouped'!V282</f>
        <v>36309.84210526316</v>
      </c>
      <c r="I97" s="17">
        <f>'Raw Grouped'!W282</f>
        <v>13</v>
      </c>
      <c r="J97" s="19">
        <f>'Raw Grouped'!X282</f>
        <v>34250.230769230766</v>
      </c>
      <c r="K97" s="17">
        <f>'Raw Grouped'!Y282</f>
        <v>1</v>
      </c>
      <c r="L97" s="19">
        <f>'Raw Grouped'!Z282</f>
        <v>30917</v>
      </c>
      <c r="M97" s="17">
        <f>'Raw Grouped'!AA282</f>
        <v>0</v>
      </c>
      <c r="N97" s="19">
        <f>'Raw Grouped'!AB282</f>
        <v>0</v>
      </c>
      <c r="O97" s="1">
        <f t="shared" si="3"/>
        <v>55</v>
      </c>
      <c r="P97" s="1">
        <f t="shared" si="4"/>
        <v>41577.4</v>
      </c>
    </row>
    <row r="98" spans="2:16" ht="12.75">
      <c r="B98" s="1" t="s">
        <v>1370</v>
      </c>
      <c r="C98" s="17"/>
      <c r="D98" s="19"/>
      <c r="E98" s="17"/>
      <c r="F98" s="19"/>
      <c r="G98" s="17"/>
      <c r="H98" s="19"/>
      <c r="I98" s="17"/>
      <c r="J98" s="19"/>
      <c r="K98" s="17"/>
      <c r="L98" s="19"/>
      <c r="M98" s="1"/>
      <c r="N98" s="71"/>
      <c r="O98" s="1">
        <f t="shared" si="3"/>
        <v>0</v>
      </c>
      <c r="P98" s="1">
        <f t="shared" si="4"/>
        <v>0</v>
      </c>
    </row>
    <row r="99" spans="2:16" ht="12.75">
      <c r="B99" s="1" t="s">
        <v>1371</v>
      </c>
      <c r="C99" s="17">
        <f>'Raw Grouped'!Q290</f>
        <v>3</v>
      </c>
      <c r="D99" s="19">
        <f>'Raw Grouped'!R290</f>
        <v>159423</v>
      </c>
      <c r="E99" s="17">
        <f>'Raw Grouped'!S290</f>
        <v>24</v>
      </c>
      <c r="F99" s="19">
        <f>'Raw Grouped'!T290</f>
        <v>45269.291666666664</v>
      </c>
      <c r="G99" s="17">
        <f>'Raw Grouped'!U290</f>
        <v>12</v>
      </c>
      <c r="H99" s="19">
        <f>'Raw Grouped'!V290</f>
        <v>40767.916666666664</v>
      </c>
      <c r="I99" s="17">
        <f>'Raw Grouped'!W290</f>
        <v>20</v>
      </c>
      <c r="J99" s="19">
        <f>'Raw Grouped'!X290</f>
        <v>34553.7</v>
      </c>
      <c r="K99" s="17">
        <f>'Raw Grouped'!Y290</f>
        <v>0</v>
      </c>
      <c r="L99" s="19">
        <f>'Raw Grouped'!Z290</f>
        <v>0</v>
      </c>
      <c r="M99" s="17">
        <f>'Raw Grouped'!AA290</f>
        <v>0</v>
      </c>
      <c r="N99" s="19">
        <f>'Raw Grouped'!AB290</f>
        <v>0</v>
      </c>
      <c r="O99" s="1">
        <f t="shared" si="3"/>
        <v>59</v>
      </c>
      <c r="P99" s="1">
        <f t="shared" si="4"/>
        <v>46525.779661016946</v>
      </c>
    </row>
    <row r="100" spans="1:16" ht="12.75">
      <c r="A100" s="11"/>
      <c r="B100" s="67" t="s">
        <v>1372</v>
      </c>
      <c r="C100" s="68"/>
      <c r="D100" s="69"/>
      <c r="E100" s="68"/>
      <c r="F100" s="69"/>
      <c r="G100" s="68"/>
      <c r="H100" s="69"/>
      <c r="I100" s="68"/>
      <c r="J100" s="69"/>
      <c r="K100" s="70"/>
      <c r="L100" s="69"/>
      <c r="M100" s="68"/>
      <c r="N100" s="69"/>
      <c r="O100" s="67">
        <f t="shared" si="3"/>
        <v>0</v>
      </c>
      <c r="P100" s="67">
        <f t="shared" si="4"/>
        <v>0</v>
      </c>
    </row>
    <row r="101" spans="1:16" ht="12.75">
      <c r="A101" s="17" t="s">
        <v>1384</v>
      </c>
      <c r="B101" s="1" t="s">
        <v>1365</v>
      </c>
      <c r="C101" s="17">
        <f>'Raw Grouped'!E341</f>
        <v>423</v>
      </c>
      <c r="D101" s="19">
        <f>'Raw Grouped'!F341</f>
        <v>73989</v>
      </c>
      <c r="E101" s="17">
        <f>'Raw Grouped'!G341</f>
        <v>336</v>
      </c>
      <c r="F101" s="19">
        <f>'Raw Grouped'!H341</f>
        <v>52297</v>
      </c>
      <c r="G101" s="17">
        <f>'Raw Grouped'!I341</f>
        <v>199</v>
      </c>
      <c r="H101" s="19">
        <f>'Raw Grouped'!J341</f>
        <v>46196</v>
      </c>
      <c r="I101" s="17">
        <f>'Raw Grouped'!K341</f>
        <v>57</v>
      </c>
      <c r="J101" s="19">
        <f>'Raw Grouped'!L341</f>
        <v>32643</v>
      </c>
      <c r="K101" s="17">
        <f>'Raw Grouped'!M341</f>
        <v>59</v>
      </c>
      <c r="L101" s="19">
        <f>'Raw Grouped'!N341</f>
        <v>32736</v>
      </c>
      <c r="M101" s="17">
        <f>'Raw Grouped'!O341</f>
        <v>0</v>
      </c>
      <c r="N101" s="19">
        <f>'Raw Grouped'!P341</f>
        <v>0</v>
      </c>
      <c r="O101" s="1">
        <f t="shared" si="3"/>
        <v>1074</v>
      </c>
      <c r="P101" s="1">
        <f t="shared" si="4"/>
        <v>57592.38175046555</v>
      </c>
    </row>
    <row r="102" spans="2:16" ht="12.75">
      <c r="B102" s="1" t="s">
        <v>1366</v>
      </c>
      <c r="C102" s="17">
        <f>'Raw Grouped'!E343</f>
        <v>85</v>
      </c>
      <c r="D102" s="19">
        <f>'Raw Grouped'!F343</f>
        <v>66747</v>
      </c>
      <c r="E102" s="17">
        <f>'Raw Grouped'!G343</f>
        <v>105</v>
      </c>
      <c r="F102" s="19">
        <f>'Raw Grouped'!H343</f>
        <v>47642</v>
      </c>
      <c r="G102" s="17">
        <f>'Raw Grouped'!I343</f>
        <v>84</v>
      </c>
      <c r="H102" s="19">
        <f>'Raw Grouped'!J343</f>
        <v>43003</v>
      </c>
      <c r="I102" s="17">
        <f>'Raw Grouped'!K343</f>
        <v>25</v>
      </c>
      <c r="J102" s="19">
        <f>'Raw Grouped'!L343</f>
        <v>30542</v>
      </c>
      <c r="K102" s="17">
        <f>'Raw Grouped'!M343</f>
        <v>11</v>
      </c>
      <c r="L102" s="19">
        <f>'Raw Grouped'!N343</f>
        <v>32599</v>
      </c>
      <c r="M102" s="17">
        <f>'Raw Grouped'!O343</f>
        <v>0</v>
      </c>
      <c r="N102" s="19">
        <f>'Raw Grouped'!P343</f>
        <v>0</v>
      </c>
      <c r="O102" s="1">
        <f t="shared" si="3"/>
        <v>310</v>
      </c>
      <c r="P102" s="1">
        <f t="shared" si="4"/>
        <v>49710.632258064514</v>
      </c>
    </row>
    <row r="103" spans="2:16" ht="12.75">
      <c r="B103" s="1" t="s">
        <v>1367</v>
      </c>
      <c r="C103" s="17"/>
      <c r="D103" s="19"/>
      <c r="E103" s="17"/>
      <c r="F103" s="19"/>
      <c r="G103" s="17"/>
      <c r="H103" s="19"/>
      <c r="I103" s="17"/>
      <c r="J103" s="19"/>
      <c r="K103" s="17"/>
      <c r="L103" s="19"/>
      <c r="M103" s="1"/>
      <c r="N103" s="71"/>
      <c r="O103" s="1">
        <f t="shared" si="3"/>
        <v>0</v>
      </c>
      <c r="P103" s="1">
        <f t="shared" si="4"/>
        <v>0</v>
      </c>
    </row>
    <row r="104" spans="2:16" ht="12.75">
      <c r="B104" s="1" t="s">
        <v>1368</v>
      </c>
      <c r="C104" s="17">
        <f>'Raw Grouped'!E351</f>
        <v>405</v>
      </c>
      <c r="D104" s="19">
        <f>'Raw Grouped'!F351</f>
        <v>60277.06419753086</v>
      </c>
      <c r="E104" s="17">
        <f>'Raw Grouped'!G351</f>
        <v>404</v>
      </c>
      <c r="F104" s="19">
        <f>'Raw Grouped'!H351</f>
        <v>49133.123762376235</v>
      </c>
      <c r="G104" s="17">
        <f>'Raw Grouped'!I351</f>
        <v>471</v>
      </c>
      <c r="H104" s="19">
        <f>'Raw Grouped'!J351</f>
        <v>41577.51804670913</v>
      </c>
      <c r="I104" s="17">
        <f>'Raw Grouped'!K351</f>
        <v>72</v>
      </c>
      <c r="J104" s="19">
        <f>'Raw Grouped'!L351</f>
        <v>33918.916666666664</v>
      </c>
      <c r="K104" s="17">
        <f>'Raw Grouped'!M351</f>
        <v>107</v>
      </c>
      <c r="L104" s="19">
        <f>'Raw Grouped'!N351</f>
        <v>31243.728971962617</v>
      </c>
      <c r="M104" s="17">
        <f>'Raw Grouped'!O351</f>
        <v>0</v>
      </c>
      <c r="N104" s="19">
        <f>'Raw Grouped'!P351</f>
        <v>0</v>
      </c>
      <c r="O104" s="1">
        <f t="shared" si="3"/>
        <v>1459</v>
      </c>
      <c r="P104" s="1">
        <f t="shared" si="4"/>
        <v>47724.63673749143</v>
      </c>
    </row>
    <row r="105" spans="2:16" ht="12.75">
      <c r="B105" s="1" t="s">
        <v>1369</v>
      </c>
      <c r="C105" s="17">
        <f>'Raw Grouped'!E355</f>
        <v>29</v>
      </c>
      <c r="D105" s="19">
        <f>'Raw Grouped'!F355</f>
        <v>59518.06896551724</v>
      </c>
      <c r="E105" s="17">
        <f>'Raw Grouped'!G355</f>
        <v>49</v>
      </c>
      <c r="F105" s="19">
        <f>'Raw Grouped'!H355</f>
        <v>46079.02040816326</v>
      </c>
      <c r="G105" s="17">
        <f>'Raw Grouped'!I355</f>
        <v>63</v>
      </c>
      <c r="H105" s="19">
        <f>'Raw Grouped'!J355</f>
        <v>40272.80952380953</v>
      </c>
      <c r="I105" s="17">
        <f>'Raw Grouped'!K355</f>
        <v>7</v>
      </c>
      <c r="J105" s="19">
        <f>'Raw Grouped'!L355</f>
        <v>36606.142857142855</v>
      </c>
      <c r="K105" s="17">
        <f>'Raw Grouped'!M355</f>
        <v>39</v>
      </c>
      <c r="L105" s="19">
        <f>'Raw Grouped'!N355</f>
        <v>29019.05128205128</v>
      </c>
      <c r="M105" s="17">
        <f>'Raw Grouped'!O355</f>
        <v>0</v>
      </c>
      <c r="N105" s="19">
        <f>'Raw Grouped'!P355</f>
        <v>0</v>
      </c>
      <c r="O105" s="1">
        <f t="shared" si="3"/>
        <v>187</v>
      </c>
      <c r="P105" s="1">
        <f t="shared" si="4"/>
        <v>42294.48663101604</v>
      </c>
    </row>
    <row r="106" spans="2:16" ht="12.75">
      <c r="B106" s="1" t="s">
        <v>1370</v>
      </c>
      <c r="C106" s="17">
        <f>'Raw Grouped'!E357</f>
        <v>26</v>
      </c>
      <c r="D106" s="19">
        <f>'Raw Grouped'!F357</f>
        <v>64164</v>
      </c>
      <c r="E106" s="17">
        <f>'Raw Grouped'!G357</f>
        <v>33</v>
      </c>
      <c r="F106" s="19">
        <f>'Raw Grouped'!H357</f>
        <v>50046</v>
      </c>
      <c r="G106" s="17">
        <f>'Raw Grouped'!I357</f>
        <v>34</v>
      </c>
      <c r="H106" s="19">
        <f>'Raw Grouped'!J357</f>
        <v>38404</v>
      </c>
      <c r="I106" s="17">
        <f>'Raw Grouped'!K357</f>
        <v>11</v>
      </c>
      <c r="J106" s="19">
        <f>'Raw Grouped'!L357</f>
        <v>34235</v>
      </c>
      <c r="K106" s="17">
        <f>'Raw Grouped'!M357</f>
        <v>0</v>
      </c>
      <c r="L106" s="19">
        <f>'Raw Grouped'!N357</f>
        <v>0</v>
      </c>
      <c r="M106" s="17">
        <f>'Raw Grouped'!O357</f>
        <v>0</v>
      </c>
      <c r="N106" s="19">
        <f>'Raw Grouped'!P357</f>
        <v>0</v>
      </c>
      <c r="O106" s="1">
        <f t="shared" si="3"/>
        <v>104</v>
      </c>
      <c r="P106" s="1">
        <f t="shared" si="4"/>
        <v>48097.144230769234</v>
      </c>
    </row>
    <row r="107" spans="2:16" ht="12.75">
      <c r="B107" s="1" t="s">
        <v>1371</v>
      </c>
      <c r="C107" s="17">
        <f>'Raw Grouped'!E382</f>
        <v>681</v>
      </c>
      <c r="D107" s="19">
        <f>'Raw Grouped'!F382</f>
        <v>53799.45374449339</v>
      </c>
      <c r="E107" s="17">
        <f>'Raw Grouped'!G382</f>
        <v>488</v>
      </c>
      <c r="F107" s="19">
        <f>'Raw Grouped'!H382</f>
        <v>44886.89344262295</v>
      </c>
      <c r="G107" s="17">
        <f>'Raw Grouped'!I382</f>
        <v>439</v>
      </c>
      <c r="H107" s="19">
        <f>'Raw Grouped'!J382</f>
        <v>36902.73804100228</v>
      </c>
      <c r="I107" s="17">
        <f>'Raw Grouped'!K382</f>
        <v>120</v>
      </c>
      <c r="J107" s="19">
        <f>'Raw Grouped'!L382</f>
        <v>32385.025</v>
      </c>
      <c r="K107" s="17">
        <f>'Raw Grouped'!M382</f>
        <v>6</v>
      </c>
      <c r="L107" s="19">
        <f>'Raw Grouped'!N382</f>
        <v>28524.666666666668</v>
      </c>
      <c r="M107" s="17">
        <f>'Raw Grouped'!O382</f>
        <v>0</v>
      </c>
      <c r="N107" s="19">
        <f>'Raw Grouped'!P382</f>
        <v>0</v>
      </c>
      <c r="O107" s="1">
        <f t="shared" si="3"/>
        <v>1734</v>
      </c>
      <c r="P107" s="1">
        <f t="shared" si="4"/>
        <v>45443.993656286046</v>
      </c>
    </row>
    <row r="108" spans="1:16" ht="12.75">
      <c r="A108" s="11"/>
      <c r="B108" s="67" t="s">
        <v>1372</v>
      </c>
      <c r="C108" s="68"/>
      <c r="D108" s="69"/>
      <c r="E108" s="68"/>
      <c r="F108" s="69"/>
      <c r="G108" s="68"/>
      <c r="H108" s="69"/>
      <c r="I108" s="68"/>
      <c r="J108" s="69"/>
      <c r="K108" s="70"/>
      <c r="L108" s="69"/>
      <c r="M108" s="68"/>
      <c r="N108" s="69"/>
      <c r="O108" s="67">
        <f t="shared" si="3"/>
        <v>0</v>
      </c>
      <c r="P108" s="67">
        <f t="shared" si="4"/>
        <v>0</v>
      </c>
    </row>
    <row r="109" spans="1:16" ht="12.75">
      <c r="A109" s="17" t="s">
        <v>1385</v>
      </c>
      <c r="B109" s="1" t="s">
        <v>1365</v>
      </c>
      <c r="C109" s="17">
        <f>'Raw Grouped'!Q341</f>
        <v>218</v>
      </c>
      <c r="D109" s="19">
        <f>'Raw Grouped'!R341</f>
        <v>99832</v>
      </c>
      <c r="E109" s="17">
        <f>'Raw Grouped'!S341</f>
        <v>86</v>
      </c>
      <c r="F109" s="19">
        <f>'Raw Grouped'!T341</f>
        <v>68599</v>
      </c>
      <c r="G109" s="17">
        <f>'Raw Grouped'!U341</f>
        <v>27</v>
      </c>
      <c r="H109" s="19">
        <f>'Raw Grouped'!V341</f>
        <v>51368</v>
      </c>
      <c r="I109" s="17">
        <f>'Raw Grouped'!W341</f>
        <v>15</v>
      </c>
      <c r="J109" s="19">
        <f>'Raw Grouped'!X341</f>
        <v>44946</v>
      </c>
      <c r="K109" s="17">
        <f>'Raw Grouped'!Y341</f>
        <v>64</v>
      </c>
      <c r="L109" s="19">
        <f>'Raw Grouped'!Z341</f>
        <v>38344</v>
      </c>
      <c r="M109" s="17">
        <f>'Raw Grouped'!AA341</f>
        <v>0</v>
      </c>
      <c r="N109" s="19">
        <f>'Raw Grouped'!AB341</f>
        <v>0</v>
      </c>
      <c r="O109" s="1">
        <f t="shared" si="3"/>
        <v>410</v>
      </c>
      <c r="P109" s="1">
        <f t="shared" si="4"/>
        <v>78483.00487804879</v>
      </c>
    </row>
    <row r="110" spans="2:16" ht="12.75">
      <c r="B110" s="1" t="s">
        <v>1366</v>
      </c>
      <c r="C110" s="17">
        <f>'Raw Grouped'!Q343</f>
        <v>14</v>
      </c>
      <c r="D110" s="19">
        <f>'Raw Grouped'!R343</f>
        <v>92167</v>
      </c>
      <c r="E110" s="17">
        <f>'Raw Grouped'!S343</f>
        <v>24</v>
      </c>
      <c r="F110" s="19">
        <f>'Raw Grouped'!T343</f>
        <v>67006</v>
      </c>
      <c r="G110" s="17">
        <f>'Raw Grouped'!U343</f>
        <v>7</v>
      </c>
      <c r="H110" s="19">
        <f>'Raw Grouped'!V343</f>
        <v>51320</v>
      </c>
      <c r="I110" s="17">
        <f>'Raw Grouped'!W343</f>
        <v>3</v>
      </c>
      <c r="J110" s="19">
        <f>'Raw Grouped'!X343</f>
        <v>43989</v>
      </c>
      <c r="K110" s="17">
        <f>'Raw Grouped'!Y343</f>
        <v>1</v>
      </c>
      <c r="L110" s="19">
        <f>'Raw Grouped'!Z343</f>
        <v>57218</v>
      </c>
      <c r="M110" s="17">
        <f>'Raw Grouped'!AA343</f>
        <v>0</v>
      </c>
      <c r="N110" s="19">
        <f>'Raw Grouped'!AB343</f>
        <v>0</v>
      </c>
      <c r="O110" s="1">
        <f t="shared" si="3"/>
        <v>49</v>
      </c>
      <c r="P110" s="1">
        <f t="shared" si="4"/>
        <v>70345.04081632652</v>
      </c>
    </row>
    <row r="111" spans="2:16" ht="12.75">
      <c r="B111" s="1" t="s">
        <v>1367</v>
      </c>
      <c r="C111" s="17"/>
      <c r="D111" s="19"/>
      <c r="E111" s="17"/>
      <c r="F111" s="19"/>
      <c r="G111" s="17"/>
      <c r="H111" s="19"/>
      <c r="I111" s="17"/>
      <c r="J111" s="19"/>
      <c r="K111" s="17"/>
      <c r="L111" s="19"/>
      <c r="M111" s="1"/>
      <c r="N111" s="71"/>
      <c r="O111" s="1">
        <f t="shared" si="3"/>
        <v>0</v>
      </c>
      <c r="P111" s="1">
        <f t="shared" si="4"/>
        <v>0</v>
      </c>
    </row>
    <row r="112" spans="2:16" ht="12.75">
      <c r="B112" s="1" t="s">
        <v>1368</v>
      </c>
      <c r="C112" s="17">
        <f>'Raw Grouped'!Q351</f>
        <v>15</v>
      </c>
      <c r="D112" s="19">
        <f>'Raw Grouped'!R351</f>
        <v>83304.2</v>
      </c>
      <c r="E112" s="17">
        <f>'Raw Grouped'!S351</f>
        <v>11</v>
      </c>
      <c r="F112" s="19">
        <f>'Raw Grouped'!T351</f>
        <v>61754.72727272727</v>
      </c>
      <c r="G112" s="17">
        <f>'Raw Grouped'!U351</f>
        <v>7</v>
      </c>
      <c r="H112" s="19">
        <f>'Raw Grouped'!V351</f>
        <v>62876.71428571428</v>
      </c>
      <c r="I112" s="17">
        <f>'Raw Grouped'!W351</f>
        <v>0</v>
      </c>
      <c r="J112" s="19">
        <f>'Raw Grouped'!X351</f>
        <v>0</v>
      </c>
      <c r="K112" s="17">
        <f>'Raw Grouped'!Y351</f>
        <v>2</v>
      </c>
      <c r="L112" s="19">
        <f>'Raw Grouped'!Z351</f>
        <v>47265</v>
      </c>
      <c r="M112" s="17">
        <f>'Raw Grouped'!AA351</f>
        <v>0</v>
      </c>
      <c r="N112" s="19">
        <f>'Raw Grouped'!AB351</f>
        <v>0</v>
      </c>
      <c r="O112" s="1">
        <f t="shared" si="3"/>
        <v>35</v>
      </c>
      <c r="P112" s="1">
        <f t="shared" si="4"/>
        <v>70386.62857142858</v>
      </c>
    </row>
    <row r="113" spans="2:16" ht="12.75">
      <c r="B113" s="1" t="s">
        <v>1369</v>
      </c>
      <c r="C113" s="17">
        <f>'Raw Grouped'!Q355</f>
        <v>4</v>
      </c>
      <c r="D113" s="19">
        <f>'Raw Grouped'!R355</f>
        <v>63788</v>
      </c>
      <c r="E113" s="17">
        <f>'Raw Grouped'!S355</f>
        <v>17</v>
      </c>
      <c r="F113" s="19">
        <f>'Raw Grouped'!T355</f>
        <v>61134.23529411765</v>
      </c>
      <c r="G113" s="17">
        <f>'Raw Grouped'!U355</f>
        <v>5</v>
      </c>
      <c r="H113" s="19">
        <f>'Raw Grouped'!V355</f>
        <v>53695</v>
      </c>
      <c r="I113" s="17">
        <f>'Raw Grouped'!W355</f>
        <v>3</v>
      </c>
      <c r="J113" s="19">
        <f>'Raw Grouped'!X355</f>
        <v>49726</v>
      </c>
      <c r="K113" s="17">
        <f>'Raw Grouped'!Y355</f>
        <v>16</v>
      </c>
      <c r="L113" s="19">
        <f>'Raw Grouped'!Z355</f>
        <v>42246</v>
      </c>
      <c r="M113" s="17">
        <f>'Raw Grouped'!AA355</f>
        <v>0</v>
      </c>
      <c r="N113" s="19">
        <f>'Raw Grouped'!AB355</f>
        <v>0</v>
      </c>
      <c r="O113" s="1">
        <f t="shared" si="3"/>
        <v>45</v>
      </c>
      <c r="P113" s="1">
        <f t="shared" si="4"/>
        <v>53067.177777777775</v>
      </c>
    </row>
    <row r="114" spans="2:16" ht="12.75">
      <c r="B114" s="1" t="s">
        <v>1370</v>
      </c>
      <c r="C114" s="17"/>
      <c r="D114" s="19"/>
      <c r="E114" s="17"/>
      <c r="F114" s="19"/>
      <c r="G114" s="17"/>
      <c r="H114" s="19"/>
      <c r="I114" s="17"/>
      <c r="J114" s="19"/>
      <c r="K114" s="17"/>
      <c r="L114" s="19"/>
      <c r="M114" s="1"/>
      <c r="N114" s="71"/>
      <c r="O114" s="1">
        <f t="shared" si="3"/>
        <v>0</v>
      </c>
      <c r="P114" s="1">
        <f t="shared" si="4"/>
        <v>0</v>
      </c>
    </row>
    <row r="115" spans="2:16" ht="12.75">
      <c r="B115" s="1" t="s">
        <v>1371</v>
      </c>
      <c r="C115" s="17">
        <f>'Raw Grouped'!Q382</f>
        <v>34</v>
      </c>
      <c r="D115" s="19">
        <f>'Raw Grouped'!R382</f>
        <v>68279.5</v>
      </c>
      <c r="E115" s="17">
        <f>'Raw Grouped'!S382</f>
        <v>35</v>
      </c>
      <c r="F115" s="19">
        <f>'Raw Grouped'!T382</f>
        <v>55978.2</v>
      </c>
      <c r="G115" s="17">
        <f>'Raw Grouped'!U382</f>
        <v>42</v>
      </c>
      <c r="H115" s="19">
        <f>'Raw Grouped'!V382</f>
        <v>42412.19047619047</v>
      </c>
      <c r="I115" s="17">
        <f>'Raw Grouped'!W382</f>
        <v>19</v>
      </c>
      <c r="J115" s="19">
        <f>'Raw Grouped'!X382</f>
        <v>34786.89473684211</v>
      </c>
      <c r="K115" s="17">
        <f>'Raw Grouped'!Y382</f>
        <v>1</v>
      </c>
      <c r="L115" s="19">
        <f>'Raw Grouped'!Z382</f>
        <v>74658</v>
      </c>
      <c r="M115" s="17">
        <f>'Raw Grouped'!AA382</f>
        <v>0</v>
      </c>
      <c r="N115" s="19">
        <f>'Raw Grouped'!AB382</f>
        <v>0</v>
      </c>
      <c r="O115" s="1">
        <f t="shared" si="3"/>
        <v>131</v>
      </c>
      <c r="P115" s="1">
        <f t="shared" si="4"/>
        <v>51890.54198473282</v>
      </c>
    </row>
    <row r="116" spans="1:16" ht="12.75">
      <c r="A116" s="11"/>
      <c r="B116" s="67" t="s">
        <v>1372</v>
      </c>
      <c r="C116" s="68"/>
      <c r="D116" s="69"/>
      <c r="E116" s="68"/>
      <c r="F116" s="69"/>
      <c r="G116" s="68"/>
      <c r="H116" s="69"/>
      <c r="I116" s="68"/>
      <c r="J116" s="69"/>
      <c r="K116" s="70"/>
      <c r="L116" s="69"/>
      <c r="M116" s="68"/>
      <c r="N116" s="69"/>
      <c r="O116" s="67">
        <f t="shared" si="3"/>
        <v>0</v>
      </c>
      <c r="P116" s="67">
        <f t="shared" si="4"/>
        <v>0</v>
      </c>
    </row>
    <row r="117" spans="1:16" ht="12.75">
      <c r="A117" s="17" t="s">
        <v>1386</v>
      </c>
      <c r="B117" s="1" t="s">
        <v>1365</v>
      </c>
      <c r="C117" s="17">
        <f>'Raw Grouped'!E384</f>
        <v>136</v>
      </c>
      <c r="D117" s="19">
        <f>'Raw Grouped'!F384</f>
        <v>57159</v>
      </c>
      <c r="E117" s="17">
        <f>'Raw Grouped'!G384</f>
        <v>127</v>
      </c>
      <c r="F117" s="19">
        <f>'Raw Grouped'!H384</f>
        <v>45706</v>
      </c>
      <c r="G117" s="17">
        <f>'Raw Grouped'!I384</f>
        <v>138</v>
      </c>
      <c r="H117" s="19">
        <f>'Raw Grouped'!J384</f>
        <v>41009</v>
      </c>
      <c r="I117" s="17">
        <f>'Raw Grouped'!K384</f>
        <v>45</v>
      </c>
      <c r="J117" s="19">
        <f>'Raw Grouped'!L384</f>
        <v>27019</v>
      </c>
      <c r="K117" s="17">
        <f>'Raw Grouped'!M384</f>
        <v>0</v>
      </c>
      <c r="L117" s="19">
        <f>'Raw Grouped'!N384</f>
        <v>0</v>
      </c>
      <c r="M117" s="17">
        <f>'Raw Grouped'!O384</f>
        <v>0</v>
      </c>
      <c r="N117" s="19">
        <f>'Raw Grouped'!P384</f>
        <v>0</v>
      </c>
      <c r="O117" s="1">
        <f t="shared" si="3"/>
        <v>446</v>
      </c>
      <c r="P117" s="1">
        <f t="shared" si="4"/>
        <v>45859.60313901345</v>
      </c>
    </row>
    <row r="118" spans="2:16" ht="12.75">
      <c r="B118" s="1" t="s">
        <v>1366</v>
      </c>
      <c r="C118" s="17">
        <f>'Raw Grouped'!E388</f>
        <v>261</v>
      </c>
      <c r="D118" s="19">
        <f>'Raw Grouped'!F388</f>
        <v>60957.988505747126</v>
      </c>
      <c r="E118" s="17">
        <f>'Raw Grouped'!G388</f>
        <v>257</v>
      </c>
      <c r="F118" s="19">
        <f>'Raw Grouped'!H388</f>
        <v>47335.96498054475</v>
      </c>
      <c r="G118" s="17">
        <f>'Raw Grouped'!I388</f>
        <v>277</v>
      </c>
      <c r="H118" s="19">
        <f>'Raw Grouped'!J388</f>
        <v>40064.870036101085</v>
      </c>
      <c r="I118" s="17">
        <f>'Raw Grouped'!K388</f>
        <v>89</v>
      </c>
      <c r="J118" s="19">
        <f>'Raw Grouped'!L388</f>
        <v>31162.955056179777</v>
      </c>
      <c r="K118" s="17">
        <f>'Raw Grouped'!M388</f>
        <v>0</v>
      </c>
      <c r="L118" s="19">
        <f>'Raw Grouped'!N388</f>
        <v>0</v>
      </c>
      <c r="M118" s="17">
        <f>'Raw Grouped'!O388</f>
        <v>0</v>
      </c>
      <c r="N118" s="19">
        <f>'Raw Grouped'!P388</f>
        <v>0</v>
      </c>
      <c r="O118" s="1">
        <f t="shared" si="3"/>
        <v>884</v>
      </c>
      <c r="P118" s="1">
        <f t="shared" si="4"/>
        <v>47451.18778280543</v>
      </c>
    </row>
    <row r="119" spans="2:16" ht="12.75">
      <c r="B119" s="1" t="s">
        <v>1367</v>
      </c>
      <c r="C119" s="17">
        <f>'Raw Grouped'!E390</f>
        <v>64</v>
      </c>
      <c r="D119" s="19">
        <f>'Raw Grouped'!F390</f>
        <v>48913</v>
      </c>
      <c r="E119" s="17">
        <f>'Raw Grouped'!G390</f>
        <v>76</v>
      </c>
      <c r="F119" s="19">
        <f>'Raw Grouped'!H390</f>
        <v>40277</v>
      </c>
      <c r="G119" s="17">
        <f>'Raw Grouped'!I390</f>
        <v>91</v>
      </c>
      <c r="H119" s="19">
        <f>'Raw Grouped'!J390</f>
        <v>36576</v>
      </c>
      <c r="I119" s="17">
        <f>'Raw Grouped'!K390</f>
        <v>49</v>
      </c>
      <c r="J119" s="19">
        <f>'Raw Grouped'!L390</f>
        <v>28878</v>
      </c>
      <c r="K119" s="17">
        <f>'Raw Grouped'!M390</f>
        <v>0</v>
      </c>
      <c r="L119" s="19">
        <f>'Raw Grouped'!N390</f>
        <v>0</v>
      </c>
      <c r="M119" s="17">
        <f>'Raw Grouped'!O390</f>
        <v>0</v>
      </c>
      <c r="N119" s="19">
        <f>'Raw Grouped'!P390</f>
        <v>0</v>
      </c>
      <c r="O119" s="1">
        <f t="shared" si="3"/>
        <v>280</v>
      </c>
      <c r="P119" s="1">
        <f t="shared" si="4"/>
        <v>39053.29285714286</v>
      </c>
    </row>
    <row r="120" spans="2:16" ht="12.75">
      <c r="B120" s="1" t="s">
        <v>1368</v>
      </c>
      <c r="C120" s="17"/>
      <c r="D120" s="19"/>
      <c r="E120" s="17"/>
      <c r="F120" s="19"/>
      <c r="G120" s="17"/>
      <c r="H120" s="19"/>
      <c r="I120" s="17"/>
      <c r="J120" s="19"/>
      <c r="K120" s="17"/>
      <c r="L120" s="19"/>
      <c r="M120" s="1"/>
      <c r="N120" s="71"/>
      <c r="O120" s="1">
        <f t="shared" si="3"/>
        <v>0</v>
      </c>
      <c r="P120" s="1">
        <f t="shared" si="4"/>
        <v>0</v>
      </c>
    </row>
    <row r="121" spans="2:16" ht="12.75">
      <c r="B121" s="1" t="s">
        <v>1369</v>
      </c>
      <c r="C121" s="17">
        <f>'Raw Grouped'!E394</f>
        <v>85</v>
      </c>
      <c r="D121" s="19">
        <f>'Raw Grouped'!F394</f>
        <v>46888.41176470588</v>
      </c>
      <c r="E121" s="17">
        <f>'Raw Grouped'!G394</f>
        <v>43</v>
      </c>
      <c r="F121" s="19">
        <f>'Raw Grouped'!H394</f>
        <v>40091.813953488374</v>
      </c>
      <c r="G121" s="17">
        <f>'Raw Grouped'!I394</f>
        <v>96</v>
      </c>
      <c r="H121" s="19">
        <f>'Raw Grouped'!J394</f>
        <v>38220.916666666664</v>
      </c>
      <c r="I121" s="17">
        <f>'Raw Grouped'!K394</f>
        <v>78</v>
      </c>
      <c r="J121" s="19">
        <f>'Raw Grouped'!L394</f>
        <v>28102.23076923077</v>
      </c>
      <c r="K121" s="17">
        <f>'Raw Grouped'!M394</f>
        <v>0</v>
      </c>
      <c r="L121" s="19">
        <f>'Raw Grouped'!N394</f>
        <v>0</v>
      </c>
      <c r="M121" s="17">
        <f>'Raw Grouped'!O394</f>
        <v>0</v>
      </c>
      <c r="N121" s="19">
        <f>'Raw Grouped'!P394</f>
        <v>0</v>
      </c>
      <c r="O121" s="1">
        <f t="shared" si="3"/>
        <v>302</v>
      </c>
      <c r="P121" s="1">
        <f t="shared" si="4"/>
        <v>38313.394039735096</v>
      </c>
    </row>
    <row r="122" spans="2:16" ht="12.75">
      <c r="B122" s="1" t="s">
        <v>1370</v>
      </c>
      <c r="C122" s="17">
        <f>'Raw Grouped'!E398</f>
        <v>45</v>
      </c>
      <c r="D122" s="19">
        <f>'Raw Grouped'!F398</f>
        <v>44186.77777777778</v>
      </c>
      <c r="E122" s="17">
        <f>'Raw Grouped'!G398</f>
        <v>26</v>
      </c>
      <c r="F122" s="19">
        <f>'Raw Grouped'!H398</f>
        <v>38501.769230769234</v>
      </c>
      <c r="G122" s="17">
        <f>'Raw Grouped'!I398</f>
        <v>96</v>
      </c>
      <c r="H122" s="19">
        <f>'Raw Grouped'!J398</f>
        <v>35045</v>
      </c>
      <c r="I122" s="17">
        <f>'Raw Grouped'!K398</f>
        <v>39</v>
      </c>
      <c r="J122" s="19">
        <f>'Raw Grouped'!L398</f>
        <v>29193.589743589742</v>
      </c>
      <c r="K122" s="17">
        <f>'Raw Grouped'!M398</f>
        <v>0</v>
      </c>
      <c r="L122" s="19">
        <f>'Raw Grouped'!N398</f>
        <v>0</v>
      </c>
      <c r="M122" s="17">
        <f>'Raw Grouped'!O398</f>
        <v>0</v>
      </c>
      <c r="N122" s="19">
        <f>'Raw Grouped'!P398</f>
        <v>0</v>
      </c>
      <c r="O122" s="1">
        <f t="shared" si="3"/>
        <v>206</v>
      </c>
      <c r="P122" s="1">
        <f t="shared" si="4"/>
        <v>36370.49029126213</v>
      </c>
    </row>
    <row r="123" spans="2:16" ht="12.75">
      <c r="B123" s="1" t="s">
        <v>1371</v>
      </c>
      <c r="C123" s="17"/>
      <c r="D123" s="19"/>
      <c r="E123" s="17"/>
      <c r="F123" s="19"/>
      <c r="G123" s="17"/>
      <c r="H123" s="19"/>
      <c r="I123" s="17"/>
      <c r="J123" s="19"/>
      <c r="K123" s="17"/>
      <c r="L123" s="19"/>
      <c r="M123" s="17">
        <f>'Raw Grouped'!O415</f>
        <v>1551</v>
      </c>
      <c r="N123" s="19">
        <f>'Raw Grouped'!P415</f>
        <v>36513.94758220503</v>
      </c>
      <c r="O123" s="1">
        <f t="shared" si="3"/>
        <v>1551</v>
      </c>
      <c r="P123" s="1">
        <f t="shared" si="4"/>
        <v>36513.94758220503</v>
      </c>
    </row>
    <row r="124" spans="1:16" ht="12.75">
      <c r="A124" s="11"/>
      <c r="B124" s="67" t="s">
        <v>1372</v>
      </c>
      <c r="C124" s="68"/>
      <c r="D124" s="69"/>
      <c r="E124" s="68"/>
      <c r="F124" s="69"/>
      <c r="G124" s="68"/>
      <c r="H124" s="69"/>
      <c r="I124" s="68"/>
      <c r="J124" s="69"/>
      <c r="K124" s="70"/>
      <c r="L124" s="69"/>
      <c r="M124" s="68"/>
      <c r="N124" s="69"/>
      <c r="O124" s="67">
        <f t="shared" si="3"/>
        <v>0</v>
      </c>
      <c r="P124" s="67">
        <f t="shared" si="4"/>
        <v>0</v>
      </c>
    </row>
    <row r="125" spans="1:16" ht="12.75">
      <c r="A125" s="17" t="s">
        <v>1387</v>
      </c>
      <c r="B125" s="1" t="s">
        <v>1365</v>
      </c>
      <c r="C125" s="17">
        <f>'Raw Grouped'!Q384</f>
        <v>171</v>
      </c>
      <c r="D125" s="19">
        <f>'Raw Grouped'!R384</f>
        <v>73999</v>
      </c>
      <c r="E125" s="17">
        <f>'Raw Grouped'!S384</f>
        <v>66</v>
      </c>
      <c r="F125" s="19">
        <f>'Raw Grouped'!T384</f>
        <v>58937</v>
      </c>
      <c r="G125" s="17">
        <f>'Raw Grouped'!U384</f>
        <v>59</v>
      </c>
      <c r="H125" s="19">
        <f>'Raw Grouped'!V384</f>
        <v>50818</v>
      </c>
      <c r="I125" s="17">
        <f>'Raw Grouped'!W384</f>
        <v>10</v>
      </c>
      <c r="J125" s="19">
        <f>'Raw Grouped'!X384</f>
        <v>36205</v>
      </c>
      <c r="K125" s="17">
        <f>'Raw Grouped'!Y384</f>
        <v>0</v>
      </c>
      <c r="L125" s="19">
        <f>'Raw Grouped'!Z384</f>
        <v>0</v>
      </c>
      <c r="M125" s="17">
        <f>'Raw Grouped'!AA384</f>
        <v>0</v>
      </c>
      <c r="N125" s="19">
        <f>'Raw Grouped'!AB384</f>
        <v>0</v>
      </c>
      <c r="O125" s="1">
        <f t="shared" si="3"/>
        <v>306</v>
      </c>
      <c r="P125" s="1">
        <f t="shared" si="4"/>
        <v>65045.69607843137</v>
      </c>
    </row>
    <row r="126" spans="2:16" ht="12.75">
      <c r="B126" s="1" t="s">
        <v>1366</v>
      </c>
      <c r="C126" s="17">
        <f>'Raw Grouped'!Q388</f>
        <v>58</v>
      </c>
      <c r="D126" s="19">
        <f>'Raw Grouped'!R388</f>
        <v>76721.68965517242</v>
      </c>
      <c r="E126" s="17">
        <f>'Raw Grouped'!S388</f>
        <v>50</v>
      </c>
      <c r="F126" s="19">
        <f>'Raw Grouped'!T388</f>
        <v>61497.8</v>
      </c>
      <c r="G126" s="17">
        <f>'Raw Grouped'!U388</f>
        <v>22</v>
      </c>
      <c r="H126" s="19">
        <f>'Raw Grouped'!V388</f>
        <v>51838.681818181816</v>
      </c>
      <c r="I126" s="17">
        <f>'Raw Grouped'!W388</f>
        <v>4</v>
      </c>
      <c r="J126" s="19">
        <f>'Raw Grouped'!X388</f>
        <v>38341</v>
      </c>
      <c r="K126" s="17">
        <f>'Raw Grouped'!Y388</f>
        <v>0</v>
      </c>
      <c r="L126" s="19">
        <f>'Raw Grouped'!Z388</f>
        <v>0</v>
      </c>
      <c r="M126" s="17">
        <f>'Raw Grouped'!AA388</f>
        <v>0</v>
      </c>
      <c r="N126" s="19">
        <f>'Raw Grouped'!AB388</f>
        <v>0</v>
      </c>
      <c r="O126" s="1">
        <f t="shared" si="3"/>
        <v>134</v>
      </c>
      <c r="P126" s="1">
        <f t="shared" si="4"/>
        <v>65810.17164179105</v>
      </c>
    </row>
    <row r="127" spans="2:16" ht="12.75">
      <c r="B127" s="1" t="s">
        <v>1367</v>
      </c>
      <c r="C127" s="17">
        <f>'Raw Grouped'!Q390</f>
        <v>20</v>
      </c>
      <c r="D127" s="19">
        <f>'Raw Grouped'!R390</f>
        <v>64826</v>
      </c>
      <c r="E127" s="17">
        <f>'Raw Grouped'!S390</f>
        <v>14</v>
      </c>
      <c r="F127" s="19">
        <f>'Raw Grouped'!T390</f>
        <v>62398</v>
      </c>
      <c r="G127" s="17">
        <f>'Raw Grouped'!U390</f>
        <v>8</v>
      </c>
      <c r="H127" s="19">
        <f>'Raw Grouped'!V390</f>
        <v>55862</v>
      </c>
      <c r="I127" s="17">
        <f>'Raw Grouped'!W390</f>
        <v>3</v>
      </c>
      <c r="J127" s="19">
        <f>'Raw Grouped'!X390</f>
        <v>52029</v>
      </c>
      <c r="K127" s="17">
        <f>'Raw Grouped'!Y390</f>
        <v>0</v>
      </c>
      <c r="L127" s="19">
        <f>'Raw Grouped'!Z390</f>
        <v>0</v>
      </c>
      <c r="M127" s="17">
        <f>'Raw Grouped'!AA390</f>
        <v>0</v>
      </c>
      <c r="N127" s="19">
        <f>'Raw Grouped'!AB390</f>
        <v>0</v>
      </c>
      <c r="O127" s="1">
        <f t="shared" si="3"/>
        <v>45</v>
      </c>
      <c r="P127" s="1">
        <f t="shared" si="4"/>
        <v>61623.88888888889</v>
      </c>
    </row>
    <row r="128" spans="2:16" ht="12.75">
      <c r="B128" s="1" t="s">
        <v>1368</v>
      </c>
      <c r="C128" s="17"/>
      <c r="D128" s="19"/>
      <c r="E128" s="17"/>
      <c r="F128" s="19"/>
      <c r="G128" s="17"/>
      <c r="H128" s="19"/>
      <c r="I128" s="17"/>
      <c r="J128" s="19"/>
      <c r="K128" s="17"/>
      <c r="L128" s="19"/>
      <c r="M128" s="1"/>
      <c r="N128" s="71"/>
      <c r="O128" s="1">
        <f t="shared" si="3"/>
        <v>0</v>
      </c>
      <c r="P128" s="1">
        <f t="shared" si="4"/>
        <v>0</v>
      </c>
    </row>
    <row r="129" spans="2:16" ht="12.75">
      <c r="B129" s="1" t="s">
        <v>1369</v>
      </c>
      <c r="C129" s="17">
        <f>'Raw Grouped'!Q394</f>
        <v>22</v>
      </c>
      <c r="D129" s="19">
        <f>'Raw Grouped'!R394</f>
        <v>60716.13636363636</v>
      </c>
      <c r="E129" s="17">
        <f>'Raw Grouped'!S394</f>
        <v>10</v>
      </c>
      <c r="F129" s="19">
        <f>'Raw Grouped'!T394</f>
        <v>57375</v>
      </c>
      <c r="G129" s="17">
        <f>'Raw Grouped'!U394</f>
        <v>8</v>
      </c>
      <c r="H129" s="19">
        <f>'Raw Grouped'!V394</f>
        <v>46946.75</v>
      </c>
      <c r="I129" s="17">
        <f>'Raw Grouped'!W394</f>
        <v>2</v>
      </c>
      <c r="J129" s="19">
        <f>'Raw Grouped'!X394</f>
        <v>35742.5</v>
      </c>
      <c r="K129" s="17">
        <f>'Raw Grouped'!Y394</f>
        <v>0</v>
      </c>
      <c r="L129" s="19">
        <f>'Raw Grouped'!Z394</f>
        <v>0</v>
      </c>
      <c r="M129" s="17">
        <f>'Raw Grouped'!AA394</f>
        <v>0</v>
      </c>
      <c r="N129" s="19">
        <f>'Raw Grouped'!AB394</f>
        <v>0</v>
      </c>
      <c r="O129" s="1">
        <f t="shared" si="3"/>
        <v>42</v>
      </c>
      <c r="P129" s="1">
        <f t="shared" si="4"/>
        <v>56108.666666666664</v>
      </c>
    </row>
    <row r="130" spans="2:16" ht="12.75">
      <c r="B130" s="1" t="s">
        <v>1370</v>
      </c>
      <c r="C130" s="17">
        <f>'Raw Grouped'!Q398</f>
        <v>12</v>
      </c>
      <c r="D130" s="19">
        <f>'Raw Grouped'!R398</f>
        <v>56581</v>
      </c>
      <c r="E130" s="17">
        <f>'Raw Grouped'!S398</f>
        <v>6</v>
      </c>
      <c r="F130" s="19">
        <f>'Raw Grouped'!T398</f>
        <v>45649.666666666664</v>
      </c>
      <c r="G130" s="17">
        <f>'Raw Grouped'!U398</f>
        <v>6</v>
      </c>
      <c r="H130" s="19">
        <f>'Raw Grouped'!V398</f>
        <v>45539</v>
      </c>
      <c r="I130" s="17">
        <f>'Raw Grouped'!W398</f>
        <v>3</v>
      </c>
      <c r="J130" s="19">
        <f>'Raw Grouped'!X398</f>
        <v>40907</v>
      </c>
      <c r="K130" s="17">
        <f>'Raw Grouped'!Y398</f>
        <v>0</v>
      </c>
      <c r="L130" s="19">
        <f>'Raw Grouped'!Z398</f>
        <v>0</v>
      </c>
      <c r="M130" s="17">
        <f>'Raw Grouped'!AA398</f>
        <v>0</v>
      </c>
      <c r="N130" s="19">
        <f>'Raw Grouped'!AB398</f>
        <v>0</v>
      </c>
      <c r="O130" s="1">
        <f t="shared" si="3"/>
        <v>27</v>
      </c>
      <c r="P130" s="1">
        <f t="shared" si="4"/>
        <v>49956.48148148148</v>
      </c>
    </row>
    <row r="131" spans="2:16" ht="12.75">
      <c r="B131" s="1" t="s">
        <v>1371</v>
      </c>
      <c r="C131" s="17"/>
      <c r="D131" s="19"/>
      <c r="E131" s="17"/>
      <c r="F131" s="19"/>
      <c r="G131" s="17"/>
      <c r="H131" s="19"/>
      <c r="I131" s="17"/>
      <c r="J131" s="19"/>
      <c r="K131" s="17"/>
      <c r="L131" s="19"/>
      <c r="M131" s="17">
        <f>'Raw Grouped'!AA415</f>
        <v>559</v>
      </c>
      <c r="N131" s="19">
        <f>'Raw Grouped'!AB415</f>
        <v>38388.322003577814</v>
      </c>
      <c r="O131" s="1">
        <f t="shared" si="3"/>
        <v>559</v>
      </c>
      <c r="P131" s="1">
        <f t="shared" si="4"/>
        <v>38388.322003577814</v>
      </c>
    </row>
    <row r="132" spans="1:16" ht="12.75">
      <c r="A132" s="11"/>
      <c r="B132" s="67" t="s">
        <v>1372</v>
      </c>
      <c r="C132" s="68"/>
      <c r="D132" s="69"/>
      <c r="E132" s="68"/>
      <c r="F132" s="69"/>
      <c r="G132" s="68"/>
      <c r="H132" s="69"/>
      <c r="I132" s="68"/>
      <c r="J132" s="69"/>
      <c r="K132" s="70"/>
      <c r="L132" s="69"/>
      <c r="M132" s="68"/>
      <c r="N132" s="69"/>
      <c r="O132" s="67">
        <f t="shared" si="3"/>
        <v>0</v>
      </c>
      <c r="P132" s="67">
        <f t="shared" si="4"/>
        <v>0</v>
      </c>
    </row>
    <row r="133" spans="1:16" ht="12.75">
      <c r="A133" s="16" t="s">
        <v>1388</v>
      </c>
      <c r="B133" s="1" t="s">
        <v>1365</v>
      </c>
      <c r="C133" s="17">
        <f>'Raw Grouped'!E419</f>
        <v>782</v>
      </c>
      <c r="D133" s="19">
        <f>'Raw Grouped'!F419</f>
        <v>72682.18542199489</v>
      </c>
      <c r="E133" s="17">
        <f>'Raw Grouped'!G419</f>
        <v>480</v>
      </c>
      <c r="F133" s="19">
        <f>'Raw Grouped'!H419</f>
        <v>51439.94583333333</v>
      </c>
      <c r="G133" s="17">
        <f>'Raw Grouped'!I419</f>
        <v>302</v>
      </c>
      <c r="H133" s="19">
        <f>'Raw Grouped'!J419</f>
        <v>45144.49006622517</v>
      </c>
      <c r="I133" s="17">
        <f>'Raw Grouped'!K419</f>
        <v>19</v>
      </c>
      <c r="J133" s="19">
        <f>'Raw Grouped'!L419</f>
        <v>36556.94736842105</v>
      </c>
      <c r="K133" s="17">
        <f>'Raw Grouped'!M419</f>
        <v>230</v>
      </c>
      <c r="L133" s="19">
        <f>'Raw Grouped'!N419</f>
        <v>32131.517391304347</v>
      </c>
      <c r="M133" s="17">
        <f>'Raw Grouped'!O419</f>
        <v>0</v>
      </c>
      <c r="N133" s="19">
        <f>'Raw Grouped'!P419</f>
        <v>0</v>
      </c>
      <c r="O133" s="1">
        <f aca="true" t="shared" si="5" ref="O133:O196">C133+E133+G133+I133+K133+M133</f>
        <v>1813</v>
      </c>
      <c r="P133" s="1">
        <f t="shared" si="4"/>
        <v>56948.212906784334</v>
      </c>
    </row>
    <row r="134" spans="2:16" ht="12.75">
      <c r="B134" s="1" t="s">
        <v>1366</v>
      </c>
      <c r="C134" s="17">
        <f>'Raw Grouped'!E421</f>
        <v>128</v>
      </c>
      <c r="D134" s="19">
        <f>'Raw Grouped'!F421</f>
        <v>65701</v>
      </c>
      <c r="E134" s="17">
        <f>'Raw Grouped'!G421</f>
        <v>170</v>
      </c>
      <c r="F134" s="19">
        <f>'Raw Grouped'!H421</f>
        <v>46603</v>
      </c>
      <c r="G134" s="17">
        <f>'Raw Grouped'!I421</f>
        <v>123</v>
      </c>
      <c r="H134" s="19">
        <f>'Raw Grouped'!J421</f>
        <v>39460</v>
      </c>
      <c r="I134" s="17">
        <f>'Raw Grouped'!K421</f>
        <v>9</v>
      </c>
      <c r="J134" s="19">
        <f>'Raw Grouped'!L421</f>
        <v>31153</v>
      </c>
      <c r="K134" s="17">
        <f>'Raw Grouped'!M421</f>
        <v>94</v>
      </c>
      <c r="L134" s="19">
        <f>'Raw Grouped'!N421</f>
        <v>29535</v>
      </c>
      <c r="M134" s="17">
        <f>'Raw Grouped'!O421</f>
        <v>0</v>
      </c>
      <c r="N134" s="19">
        <f>'Raw Grouped'!P421</f>
        <v>0</v>
      </c>
      <c r="O134" s="1">
        <f t="shared" si="5"/>
        <v>524</v>
      </c>
      <c r="P134" s="1">
        <f t="shared" si="4"/>
        <v>46264.28435114504</v>
      </c>
    </row>
    <row r="135" spans="2:16" ht="12.75">
      <c r="B135" s="1" t="s">
        <v>1367</v>
      </c>
      <c r="C135" s="17">
        <f>'Raw Grouped'!E429</f>
        <v>714</v>
      </c>
      <c r="D135" s="19">
        <f>'Raw Grouped'!F429</f>
        <v>57122.80532212885</v>
      </c>
      <c r="E135" s="17">
        <f>'Raw Grouped'!G429</f>
        <v>791</v>
      </c>
      <c r="F135" s="19">
        <f>'Raw Grouped'!H429</f>
        <v>46321.62958280657</v>
      </c>
      <c r="G135" s="17">
        <f>'Raw Grouped'!I429</f>
        <v>798</v>
      </c>
      <c r="H135" s="19">
        <f>'Raw Grouped'!J429</f>
        <v>40440.06766917293</v>
      </c>
      <c r="I135" s="17">
        <f>'Raw Grouped'!K429</f>
        <v>39</v>
      </c>
      <c r="J135" s="19">
        <f>'Raw Grouped'!L429</f>
        <v>35643.333333333336</v>
      </c>
      <c r="K135" s="17">
        <f>'Raw Grouped'!M429</f>
        <v>340</v>
      </c>
      <c r="L135" s="19">
        <f>'Raw Grouped'!N429</f>
        <v>33790.00294117647</v>
      </c>
      <c r="M135" s="17">
        <f>'Raw Grouped'!O429</f>
        <v>0</v>
      </c>
      <c r="N135" s="19">
        <f>'Raw Grouped'!P429</f>
        <v>0</v>
      </c>
      <c r="O135" s="1">
        <f t="shared" si="5"/>
        <v>2682</v>
      </c>
      <c r="P135" s="1">
        <f t="shared" si="4"/>
        <v>45703.19052945563</v>
      </c>
    </row>
    <row r="136" spans="2:16" ht="12.75">
      <c r="B136" s="1" t="s">
        <v>1368</v>
      </c>
      <c r="C136" s="17">
        <f>'Raw Grouped'!E431</f>
        <v>90</v>
      </c>
      <c r="D136" s="19">
        <f>'Raw Grouped'!F431</f>
        <v>57547</v>
      </c>
      <c r="E136" s="17">
        <f>'Raw Grouped'!G431</f>
        <v>108</v>
      </c>
      <c r="F136" s="19">
        <f>'Raw Grouped'!H431</f>
        <v>44901</v>
      </c>
      <c r="G136" s="17">
        <f>'Raw Grouped'!I431</f>
        <v>112</v>
      </c>
      <c r="H136" s="19">
        <f>'Raw Grouped'!J431</f>
        <v>38554</v>
      </c>
      <c r="I136" s="17">
        <f>'Raw Grouped'!K431</f>
        <v>2</v>
      </c>
      <c r="J136" s="19">
        <f>'Raw Grouped'!L431</f>
        <v>34314</v>
      </c>
      <c r="K136" s="17">
        <f>'Raw Grouped'!M431</f>
        <v>22</v>
      </c>
      <c r="L136" s="19">
        <f>'Raw Grouped'!N431</f>
        <v>31448</v>
      </c>
      <c r="M136" s="17">
        <f>'Raw Grouped'!O431</f>
        <v>0</v>
      </c>
      <c r="N136" s="19">
        <f>'Raw Grouped'!P431</f>
        <v>0</v>
      </c>
      <c r="O136" s="1">
        <f t="shared" si="5"/>
        <v>334</v>
      </c>
      <c r="P136" s="1">
        <f t="shared" si="4"/>
        <v>45230.748502994014</v>
      </c>
    </row>
    <row r="137" spans="2:16" ht="12.75">
      <c r="B137" s="1" t="s">
        <v>1369</v>
      </c>
      <c r="C137" s="17">
        <f>'Raw Grouped'!E435</f>
        <v>61</v>
      </c>
      <c r="D137" s="19">
        <f>'Raw Grouped'!F435</f>
        <v>57686.42622950819</v>
      </c>
      <c r="E137" s="17">
        <f>'Raw Grouped'!G435</f>
        <v>97</v>
      </c>
      <c r="F137" s="19">
        <f>'Raw Grouped'!H435</f>
        <v>45378.73195876289</v>
      </c>
      <c r="G137" s="17">
        <f>'Raw Grouped'!I435</f>
        <v>86</v>
      </c>
      <c r="H137" s="19">
        <f>'Raw Grouped'!J435</f>
        <v>39565.767441860466</v>
      </c>
      <c r="I137" s="17">
        <f>'Raw Grouped'!K435</f>
        <v>3</v>
      </c>
      <c r="J137" s="19">
        <f>'Raw Grouped'!L435</f>
        <v>33860.666666666664</v>
      </c>
      <c r="K137" s="17">
        <f>'Raw Grouped'!M435</f>
        <v>57</v>
      </c>
      <c r="L137" s="19">
        <f>'Raw Grouped'!N435</f>
        <v>33375.47368421053</v>
      </c>
      <c r="M137" s="17">
        <f>'Raw Grouped'!O435</f>
        <v>0</v>
      </c>
      <c r="N137" s="19">
        <f>'Raw Grouped'!P435</f>
        <v>0</v>
      </c>
      <c r="O137" s="1">
        <f t="shared" si="5"/>
        <v>304</v>
      </c>
      <c r="P137" s="1">
        <f t="shared" si="4"/>
        <v>43839.63486842105</v>
      </c>
    </row>
    <row r="138" spans="2:16" ht="12.75">
      <c r="B138" s="1" t="s">
        <v>1370</v>
      </c>
      <c r="C138" s="17">
        <f>'Raw Grouped'!E440</f>
        <v>106</v>
      </c>
      <c r="D138" s="19">
        <f>'Raw Grouped'!F440</f>
        <v>53583.056603773584</v>
      </c>
      <c r="E138" s="17">
        <f>'Raw Grouped'!G440</f>
        <v>109</v>
      </c>
      <c r="F138" s="19">
        <f>'Raw Grouped'!H440</f>
        <v>44978.449541284404</v>
      </c>
      <c r="G138" s="17">
        <f>'Raw Grouped'!I440</f>
        <v>86</v>
      </c>
      <c r="H138" s="19">
        <f>'Raw Grouped'!J440</f>
        <v>36580.82558139535</v>
      </c>
      <c r="I138" s="17">
        <f>'Raw Grouped'!K440</f>
        <v>10</v>
      </c>
      <c r="J138" s="19">
        <f>'Raw Grouped'!L440</f>
        <v>34086.6</v>
      </c>
      <c r="K138" s="17">
        <f>'Raw Grouped'!M440</f>
        <v>73</v>
      </c>
      <c r="L138" s="19">
        <f>'Raw Grouped'!N440</f>
        <v>34719.87671232877</v>
      </c>
      <c r="M138" s="17">
        <f>'Raw Grouped'!O440</f>
        <v>0</v>
      </c>
      <c r="N138" s="19">
        <f>'Raw Grouped'!P440</f>
        <v>0</v>
      </c>
      <c r="O138" s="1">
        <f t="shared" si="5"/>
        <v>384</v>
      </c>
      <c r="P138" s="1">
        <f t="shared" si="4"/>
        <v>43239.122395833336</v>
      </c>
    </row>
    <row r="139" spans="2:16" ht="12.75">
      <c r="B139" s="1" t="s">
        <v>1371</v>
      </c>
      <c r="C139" s="17"/>
      <c r="D139" s="19"/>
      <c r="E139" s="17"/>
      <c r="F139" s="19"/>
      <c r="G139" s="17"/>
      <c r="H139" s="19"/>
      <c r="I139" s="17"/>
      <c r="J139" s="19"/>
      <c r="K139" s="17"/>
      <c r="L139" s="19"/>
      <c r="M139" s="17">
        <f>'Raw Grouped'!O500</f>
        <v>3944</v>
      </c>
      <c r="N139" s="19">
        <f>'Raw Grouped'!P500</f>
        <v>29543.585953346857</v>
      </c>
      <c r="O139" s="1">
        <f t="shared" si="5"/>
        <v>3944</v>
      </c>
      <c r="P139" s="1">
        <f t="shared" si="4"/>
        <v>29543.585953346857</v>
      </c>
    </row>
    <row r="140" spans="1:16" ht="12.75">
      <c r="A140" s="11"/>
      <c r="B140" s="67" t="s">
        <v>1372</v>
      </c>
      <c r="C140" s="68"/>
      <c r="D140" s="69"/>
      <c r="E140" s="68"/>
      <c r="F140" s="69"/>
      <c r="G140" s="68"/>
      <c r="H140" s="69"/>
      <c r="I140" s="68"/>
      <c r="J140" s="69"/>
      <c r="K140" s="70"/>
      <c r="L140" s="69"/>
      <c r="M140" s="68"/>
      <c r="N140" s="69"/>
      <c r="O140" s="67">
        <f t="shared" si="5"/>
        <v>0</v>
      </c>
      <c r="P140" s="67">
        <f t="shared" si="4"/>
        <v>0</v>
      </c>
    </row>
    <row r="141" spans="1:16" ht="12.75">
      <c r="A141" s="16" t="s">
        <v>1389</v>
      </c>
      <c r="B141" s="1" t="s">
        <v>1365</v>
      </c>
      <c r="C141" s="17">
        <f>'Raw Grouped'!Q419</f>
        <v>287</v>
      </c>
      <c r="D141" s="19">
        <f>'Raw Grouped'!R419</f>
        <v>93752.61324041811</v>
      </c>
      <c r="E141" s="17">
        <f>'Raw Grouped'!S419</f>
        <v>162</v>
      </c>
      <c r="F141" s="19">
        <f>'Raw Grouped'!T419</f>
        <v>68455.77777777778</v>
      </c>
      <c r="G141" s="17">
        <f>'Raw Grouped'!U419</f>
        <v>121</v>
      </c>
      <c r="H141" s="19">
        <f>'Raw Grouped'!V419</f>
        <v>56732.14876033058</v>
      </c>
      <c r="I141" s="17">
        <f>'Raw Grouped'!W419</f>
        <v>6</v>
      </c>
      <c r="J141" s="19">
        <f>'Raw Grouped'!X419</f>
        <v>46947.333333333336</v>
      </c>
      <c r="K141" s="17">
        <f>'Raw Grouped'!Y419</f>
        <v>82</v>
      </c>
      <c r="L141" s="19">
        <f>'Raw Grouped'!Z419</f>
        <v>56062.365853658535</v>
      </c>
      <c r="M141" s="17">
        <f>'Raw Grouped'!AA419</f>
        <v>0</v>
      </c>
      <c r="N141" s="19">
        <f>'Raw Grouped'!AB419</f>
        <v>0</v>
      </c>
      <c r="O141" s="1">
        <f t="shared" si="5"/>
        <v>658</v>
      </c>
      <c r="P141" s="1">
        <f aca="true" t="shared" si="6" ref="P141:P204">IF(O141&gt;0,(C141*D141+E141*F141+G141*H141+I141*J141+K141*L141+M141*N141)/O141,0)</f>
        <v>75593.04559270517</v>
      </c>
    </row>
    <row r="142" spans="2:16" ht="12.75">
      <c r="B142" s="1" t="s">
        <v>1366</v>
      </c>
      <c r="C142" s="17">
        <f>'Raw Grouped'!Q421</f>
        <v>9</v>
      </c>
      <c r="D142" s="19">
        <f>'Raw Grouped'!R421</f>
        <v>78115</v>
      </c>
      <c r="E142" s="17">
        <f>'Raw Grouped'!S421</f>
        <v>3</v>
      </c>
      <c r="F142" s="19">
        <f>'Raw Grouped'!T421</f>
        <v>55736</v>
      </c>
      <c r="G142" s="17">
        <f>'Raw Grouped'!U421</f>
        <v>5</v>
      </c>
      <c r="H142" s="19">
        <f>'Raw Grouped'!V421</f>
        <v>45354</v>
      </c>
      <c r="I142" s="17">
        <f>'Raw Grouped'!W421</f>
        <v>0</v>
      </c>
      <c r="J142" s="19">
        <f>'Raw Grouped'!X421</f>
        <v>0</v>
      </c>
      <c r="K142" s="17">
        <f>'Raw Grouped'!Y421</f>
        <v>7</v>
      </c>
      <c r="L142" s="19">
        <f>'Raw Grouped'!Z421</f>
        <v>38418</v>
      </c>
      <c r="M142" s="17">
        <f>'Raw Grouped'!AA421</f>
        <v>0</v>
      </c>
      <c r="N142" s="19">
        <f>'Raw Grouped'!AB421</f>
        <v>0</v>
      </c>
      <c r="O142" s="1">
        <f t="shared" si="5"/>
        <v>24</v>
      </c>
      <c r="P142" s="1">
        <f t="shared" si="6"/>
        <v>56914.125</v>
      </c>
    </row>
    <row r="143" spans="2:16" ht="12.75">
      <c r="B143" s="1" t="s">
        <v>1367</v>
      </c>
      <c r="C143" s="17">
        <f>'Raw Grouped'!Q429</f>
        <v>107</v>
      </c>
      <c r="D143" s="19">
        <f>'Raw Grouped'!R429</f>
        <v>71968.1214953271</v>
      </c>
      <c r="E143" s="17">
        <f>'Raw Grouped'!S429</f>
        <v>75</v>
      </c>
      <c r="F143" s="19">
        <f>'Raw Grouped'!T429</f>
        <v>60692.96</v>
      </c>
      <c r="G143" s="17">
        <f>'Raw Grouped'!U429</f>
        <v>40</v>
      </c>
      <c r="H143" s="19">
        <f>'Raw Grouped'!V429</f>
        <v>50494.975</v>
      </c>
      <c r="I143" s="17">
        <f>'Raw Grouped'!W429</f>
        <v>3</v>
      </c>
      <c r="J143" s="19">
        <f>'Raw Grouped'!X429</f>
        <v>43424.666666666664</v>
      </c>
      <c r="K143" s="17">
        <f>'Raw Grouped'!Y429</f>
        <v>86</v>
      </c>
      <c r="L143" s="19">
        <f>'Raw Grouped'!Z429</f>
        <v>40480.186046511626</v>
      </c>
      <c r="M143" s="17">
        <f>'Raw Grouped'!AA429</f>
        <v>0</v>
      </c>
      <c r="N143" s="19">
        <f>'Raw Grouped'!AB429</f>
        <v>0</v>
      </c>
      <c r="O143" s="1">
        <f t="shared" si="5"/>
        <v>311</v>
      </c>
      <c r="P143" s="1">
        <f t="shared" si="6"/>
        <v>57504.59807073955</v>
      </c>
    </row>
    <row r="144" spans="2:16" ht="12.75">
      <c r="B144" s="1" t="s">
        <v>1368</v>
      </c>
      <c r="C144" s="17">
        <f>'Raw Grouped'!Q431</f>
        <v>16</v>
      </c>
      <c r="D144" s="19">
        <f>'Raw Grouped'!R431</f>
        <v>66733</v>
      </c>
      <c r="E144" s="17">
        <f>'Raw Grouped'!S431</f>
        <v>10</v>
      </c>
      <c r="F144" s="19">
        <f>'Raw Grouped'!T431</f>
        <v>52843</v>
      </c>
      <c r="G144" s="17">
        <f>'Raw Grouped'!U431</f>
        <v>1</v>
      </c>
      <c r="H144" s="19">
        <f>'Raw Grouped'!V431</f>
        <v>48428</v>
      </c>
      <c r="I144" s="17">
        <f>'Raw Grouped'!W431</f>
        <v>0</v>
      </c>
      <c r="J144" s="19">
        <f>'Raw Grouped'!X431</f>
        <v>0</v>
      </c>
      <c r="K144" s="17">
        <f>'Raw Grouped'!Y431</f>
        <v>2</v>
      </c>
      <c r="L144" s="19">
        <f>'Raw Grouped'!Z431</f>
        <v>31095</v>
      </c>
      <c r="M144" s="17">
        <f>'Raw Grouped'!AA431</f>
        <v>0</v>
      </c>
      <c r="N144" s="19">
        <f>'Raw Grouped'!AB431</f>
        <v>0</v>
      </c>
      <c r="O144" s="1">
        <f t="shared" si="5"/>
        <v>29</v>
      </c>
      <c r="P144" s="1">
        <f t="shared" si="6"/>
        <v>58854.34482758621</v>
      </c>
    </row>
    <row r="145" spans="2:16" ht="12.75">
      <c r="B145" s="1" t="s">
        <v>1369</v>
      </c>
      <c r="C145" s="17">
        <f>'Raw Grouped'!Q435</f>
        <v>13</v>
      </c>
      <c r="D145" s="19">
        <f>'Raw Grouped'!R435</f>
        <v>73372.69230769231</v>
      </c>
      <c r="E145" s="17">
        <f>'Raw Grouped'!S435</f>
        <v>17</v>
      </c>
      <c r="F145" s="19">
        <f>'Raw Grouped'!T435</f>
        <v>61700</v>
      </c>
      <c r="G145" s="17">
        <f>'Raw Grouped'!U435</f>
        <v>7</v>
      </c>
      <c r="H145" s="19">
        <f>'Raw Grouped'!V435</f>
        <v>51906</v>
      </c>
      <c r="I145" s="17">
        <f>'Raw Grouped'!W435</f>
        <v>0</v>
      </c>
      <c r="J145" s="19">
        <f>'Raw Grouped'!X435</f>
        <v>0</v>
      </c>
      <c r="K145" s="17">
        <f>'Raw Grouped'!Y435</f>
        <v>9</v>
      </c>
      <c r="L145" s="19">
        <f>'Raw Grouped'!Z435</f>
        <v>44449</v>
      </c>
      <c r="M145" s="17">
        <f>'Raw Grouped'!AA435</f>
        <v>0</v>
      </c>
      <c r="N145" s="19">
        <f>'Raw Grouped'!AB435</f>
        <v>0</v>
      </c>
      <c r="O145" s="1">
        <f t="shared" si="5"/>
        <v>46</v>
      </c>
      <c r="P145" s="1">
        <f t="shared" si="6"/>
        <v>60133.217391304344</v>
      </c>
    </row>
    <row r="146" spans="2:16" ht="12.75">
      <c r="B146" s="1" t="s">
        <v>1370</v>
      </c>
      <c r="C146" s="17">
        <f>'Raw Grouped'!Q440</f>
        <v>7</v>
      </c>
      <c r="D146" s="19">
        <f>'Raw Grouped'!R440</f>
        <v>71517.42857142857</v>
      </c>
      <c r="E146" s="17">
        <f>'Raw Grouped'!S440</f>
        <v>12</v>
      </c>
      <c r="F146" s="19">
        <f>'Raw Grouped'!T440</f>
        <v>57476</v>
      </c>
      <c r="G146" s="17">
        <f>'Raw Grouped'!U440</f>
        <v>5</v>
      </c>
      <c r="H146" s="19">
        <f>'Raw Grouped'!V440</f>
        <v>44919</v>
      </c>
      <c r="I146" s="17">
        <f>'Raw Grouped'!W440</f>
        <v>0</v>
      </c>
      <c r="J146" s="19">
        <f>'Raw Grouped'!X440</f>
        <v>0</v>
      </c>
      <c r="K146" s="17">
        <f>'Raw Grouped'!Y440</f>
        <v>10</v>
      </c>
      <c r="L146" s="19">
        <f>'Raw Grouped'!Z440</f>
        <v>45226.2</v>
      </c>
      <c r="M146" s="17">
        <f>'Raw Grouped'!AA440</f>
        <v>0</v>
      </c>
      <c r="N146" s="19">
        <f>'Raw Grouped'!AB440</f>
        <v>0</v>
      </c>
      <c r="O146" s="1">
        <f t="shared" si="5"/>
        <v>34</v>
      </c>
      <c r="P146" s="1">
        <f t="shared" si="6"/>
        <v>54917.382352941175</v>
      </c>
    </row>
    <row r="147" spans="2:16" ht="12.75">
      <c r="B147" s="1" t="s">
        <v>1371</v>
      </c>
      <c r="C147" s="17"/>
      <c r="D147" s="19"/>
      <c r="E147" s="17"/>
      <c r="F147" s="19"/>
      <c r="G147" s="17"/>
      <c r="H147" s="19"/>
      <c r="I147" s="17"/>
      <c r="J147" s="19"/>
      <c r="K147" s="17"/>
      <c r="L147" s="19"/>
      <c r="M147" s="17"/>
      <c r="N147" s="19"/>
      <c r="O147" s="1">
        <f t="shared" si="5"/>
        <v>0</v>
      </c>
      <c r="P147" s="1">
        <f t="shared" si="6"/>
        <v>0</v>
      </c>
    </row>
    <row r="148" spans="1:16" ht="12.75">
      <c r="A148" s="11"/>
      <c r="B148" s="67" t="s">
        <v>1372</v>
      </c>
      <c r="C148" s="68"/>
      <c r="D148" s="69"/>
      <c r="E148" s="68"/>
      <c r="F148" s="69"/>
      <c r="G148" s="68"/>
      <c r="H148" s="69"/>
      <c r="I148" s="68"/>
      <c r="J148" s="69"/>
      <c r="K148" s="70"/>
      <c r="L148" s="69"/>
      <c r="M148" s="68"/>
      <c r="N148" s="69"/>
      <c r="O148" s="67">
        <f t="shared" si="5"/>
        <v>0</v>
      </c>
      <c r="P148" s="67">
        <f t="shared" si="6"/>
        <v>0</v>
      </c>
    </row>
    <row r="149" spans="1:16" ht="12.75">
      <c r="A149" s="16" t="s">
        <v>1390</v>
      </c>
      <c r="B149" s="1" t="s">
        <v>1365</v>
      </c>
      <c r="C149" s="17">
        <f>'Raw Grouped'!E505</f>
        <v>440</v>
      </c>
      <c r="D149" s="19">
        <f>'Raw Grouped'!F505</f>
        <v>59013.70909090909</v>
      </c>
      <c r="E149" s="17">
        <f>'Raw Grouped'!G505</f>
        <v>410</v>
      </c>
      <c r="F149" s="19">
        <f>'Raw Grouped'!H505</f>
        <v>44465.424390243905</v>
      </c>
      <c r="G149" s="17">
        <f>'Raw Grouped'!I505</f>
        <v>334</v>
      </c>
      <c r="H149" s="19">
        <f>'Raw Grouped'!J505</f>
        <v>37790.74251497006</v>
      </c>
      <c r="I149" s="17">
        <f>'Raw Grouped'!K505</f>
        <v>31</v>
      </c>
      <c r="J149" s="19">
        <f>'Raw Grouped'!L505</f>
        <v>21410.548387096773</v>
      </c>
      <c r="K149" s="17">
        <f>'Raw Grouped'!M505</f>
        <v>0</v>
      </c>
      <c r="L149" s="19">
        <f>'Raw Grouped'!N505</f>
        <v>0</v>
      </c>
      <c r="M149" s="17">
        <f>'Raw Grouped'!O505</f>
        <v>0</v>
      </c>
      <c r="N149" s="19">
        <f>'Raw Grouped'!P505</f>
        <v>0</v>
      </c>
      <c r="O149" s="1">
        <f t="shared" si="5"/>
        <v>1215</v>
      </c>
      <c r="P149" s="1">
        <f t="shared" si="6"/>
        <v>47310.85679012346</v>
      </c>
    </row>
    <row r="150" spans="2:16" ht="12.75">
      <c r="B150" s="1" t="s">
        <v>1366</v>
      </c>
      <c r="C150" s="17"/>
      <c r="D150" s="19"/>
      <c r="E150" s="17"/>
      <c r="F150" s="19"/>
      <c r="G150" s="17"/>
      <c r="H150" s="19"/>
      <c r="I150" s="17"/>
      <c r="J150" s="19"/>
      <c r="K150" s="17"/>
      <c r="L150" s="19"/>
      <c r="M150" s="1"/>
      <c r="N150" s="71"/>
      <c r="O150" s="1">
        <f t="shared" si="5"/>
        <v>0</v>
      </c>
      <c r="P150" s="1">
        <f t="shared" si="6"/>
        <v>0</v>
      </c>
    </row>
    <row r="151" spans="2:16" ht="12.75">
      <c r="B151" s="1" t="s">
        <v>1367</v>
      </c>
      <c r="C151" s="17">
        <f>'Raw Grouped'!E507</f>
        <v>113</v>
      </c>
      <c r="D151" s="19">
        <f>'Raw Grouped'!F507</f>
        <v>52480</v>
      </c>
      <c r="E151" s="17">
        <f>'Raw Grouped'!G507</f>
        <v>61</v>
      </c>
      <c r="F151" s="19">
        <f>'Raw Grouped'!H507</f>
        <v>46358</v>
      </c>
      <c r="G151" s="17">
        <f>'Raw Grouped'!I507</f>
        <v>165</v>
      </c>
      <c r="H151" s="19">
        <f>'Raw Grouped'!J507</f>
        <v>40816</v>
      </c>
      <c r="I151" s="17">
        <f>'Raw Grouped'!K507</f>
        <v>47</v>
      </c>
      <c r="J151" s="19">
        <f>'Raw Grouped'!L507</f>
        <v>33865</v>
      </c>
      <c r="K151" s="17">
        <f>'Raw Grouped'!M507</f>
        <v>0</v>
      </c>
      <c r="L151" s="19">
        <f>'Raw Grouped'!N507</f>
        <v>0</v>
      </c>
      <c r="M151" s="17">
        <f>'Raw Grouped'!O507</f>
        <v>0</v>
      </c>
      <c r="N151" s="19">
        <f>'Raw Grouped'!P507</f>
        <v>0</v>
      </c>
      <c r="O151" s="1">
        <f t="shared" si="5"/>
        <v>386</v>
      </c>
      <c r="P151" s="1">
        <f t="shared" si="6"/>
        <v>44260.033678756474</v>
      </c>
    </row>
    <row r="152" spans="2:16" ht="12.75">
      <c r="B152" s="1" t="s">
        <v>1368</v>
      </c>
      <c r="C152" s="17">
        <f>'Raw Grouped'!E511</f>
        <v>116</v>
      </c>
      <c r="D152" s="19">
        <f>'Raw Grouped'!F511</f>
        <v>46476.03448275862</v>
      </c>
      <c r="E152" s="17">
        <f>'Raw Grouped'!G511</f>
        <v>93</v>
      </c>
      <c r="F152" s="19">
        <f>'Raw Grouped'!H511</f>
        <v>40520.04301075269</v>
      </c>
      <c r="G152" s="17">
        <f>'Raw Grouped'!I511</f>
        <v>132</v>
      </c>
      <c r="H152" s="19">
        <f>'Raw Grouped'!J511</f>
        <v>36986.77272727273</v>
      </c>
      <c r="I152" s="17">
        <f>'Raw Grouped'!K511</f>
        <v>113</v>
      </c>
      <c r="J152" s="19">
        <f>'Raw Grouped'!L511</f>
        <v>29896.185840707964</v>
      </c>
      <c r="K152" s="17">
        <f>'Raw Grouped'!M511</f>
        <v>0</v>
      </c>
      <c r="L152" s="19">
        <f>'Raw Grouped'!N511</f>
        <v>0</v>
      </c>
      <c r="M152" s="17">
        <f>'Raw Grouped'!O511</f>
        <v>0</v>
      </c>
      <c r="N152" s="19">
        <f>'Raw Grouped'!P511</f>
        <v>0</v>
      </c>
      <c r="O152" s="1">
        <f t="shared" si="5"/>
        <v>454</v>
      </c>
      <c r="P152" s="1">
        <f t="shared" si="6"/>
        <v>38370.279735682816</v>
      </c>
    </row>
    <row r="153" spans="2:16" ht="12.75">
      <c r="B153" s="1" t="s">
        <v>1369</v>
      </c>
      <c r="C153" s="17">
        <f>'Raw Grouped'!E517</f>
        <v>119</v>
      </c>
      <c r="D153" s="19">
        <f>'Raw Grouped'!F517</f>
        <v>45923.361344537814</v>
      </c>
      <c r="E153" s="17">
        <f>'Raw Grouped'!G517</f>
        <v>97</v>
      </c>
      <c r="F153" s="19">
        <f>'Raw Grouped'!H517</f>
        <v>39335.536082474224</v>
      </c>
      <c r="G153" s="17">
        <f>'Raw Grouped'!I517</f>
        <v>215</v>
      </c>
      <c r="H153" s="19">
        <f>'Raw Grouped'!J517</f>
        <v>35369.46046511628</v>
      </c>
      <c r="I153" s="17">
        <f>'Raw Grouped'!K517</f>
        <v>108</v>
      </c>
      <c r="J153" s="19">
        <f>'Raw Grouped'!L517</f>
        <v>29171.15740740741</v>
      </c>
      <c r="K153" s="17">
        <f>'Raw Grouped'!M517</f>
        <v>0</v>
      </c>
      <c r="L153" s="19">
        <f>'Raw Grouped'!N517</f>
        <v>0</v>
      </c>
      <c r="M153" s="17">
        <f>'Raw Grouped'!O517</f>
        <v>0</v>
      </c>
      <c r="N153" s="19">
        <f>'Raw Grouped'!P517</f>
        <v>0</v>
      </c>
      <c r="O153" s="1">
        <f t="shared" si="5"/>
        <v>539</v>
      </c>
      <c r="P153" s="1">
        <f t="shared" si="6"/>
        <v>37171.32838589981</v>
      </c>
    </row>
    <row r="154" spans="2:16" ht="12.75">
      <c r="B154" s="1" t="s">
        <v>1370</v>
      </c>
      <c r="C154" s="17">
        <f>'Raw Grouped'!E522</f>
        <v>21</v>
      </c>
      <c r="D154" s="19">
        <f>'Raw Grouped'!F522</f>
        <v>43822.19047619047</v>
      </c>
      <c r="E154" s="17">
        <f>'Raw Grouped'!G522</f>
        <v>49</v>
      </c>
      <c r="F154" s="19">
        <f>'Raw Grouped'!H522</f>
        <v>37356.95918367347</v>
      </c>
      <c r="G154" s="17">
        <f>'Raw Grouped'!I522</f>
        <v>52</v>
      </c>
      <c r="H154" s="19">
        <f>'Raw Grouped'!J522</f>
        <v>32272.634615384617</v>
      </c>
      <c r="I154" s="17">
        <f>'Raw Grouped'!K522</f>
        <v>42</v>
      </c>
      <c r="J154" s="19">
        <f>'Raw Grouped'!L522</f>
        <v>30460.190476190477</v>
      </c>
      <c r="K154" s="17">
        <f>'Raw Grouped'!M522</f>
        <v>0</v>
      </c>
      <c r="L154" s="19">
        <f>'Raw Grouped'!N522</f>
        <v>0</v>
      </c>
      <c r="M154" s="17">
        <f>'Raw Grouped'!O522</f>
        <v>0</v>
      </c>
      <c r="N154" s="19">
        <f>'Raw Grouped'!P522</f>
        <v>0</v>
      </c>
      <c r="O154" s="1">
        <f t="shared" si="5"/>
        <v>164</v>
      </c>
      <c r="P154" s="1">
        <f t="shared" si="6"/>
        <v>34806.4756097561</v>
      </c>
    </row>
    <row r="155" spans="2:16" ht="12.75">
      <c r="B155" s="1" t="s">
        <v>1371</v>
      </c>
      <c r="C155" s="17"/>
      <c r="D155" s="19"/>
      <c r="E155" s="17"/>
      <c r="F155" s="19"/>
      <c r="G155" s="17"/>
      <c r="H155" s="19"/>
      <c r="I155" s="17"/>
      <c r="J155" s="19"/>
      <c r="K155" s="17"/>
      <c r="L155" s="19"/>
      <c r="M155" s="17">
        <f>'Raw Grouped'!O539</f>
        <v>895</v>
      </c>
      <c r="N155" s="19">
        <f>'Raw Grouped'!P539</f>
        <v>33652.76424581005</v>
      </c>
      <c r="O155" s="1">
        <f t="shared" si="5"/>
        <v>895</v>
      </c>
      <c r="P155" s="1">
        <f t="shared" si="6"/>
        <v>33652.76424581005</v>
      </c>
    </row>
    <row r="156" spans="1:16" ht="12.75">
      <c r="A156" s="11"/>
      <c r="B156" s="67" t="s">
        <v>1372</v>
      </c>
      <c r="C156" s="68"/>
      <c r="D156" s="69"/>
      <c r="E156" s="68"/>
      <c r="F156" s="69"/>
      <c r="G156" s="68"/>
      <c r="H156" s="69"/>
      <c r="I156" s="68"/>
      <c r="J156" s="69"/>
      <c r="K156" s="70"/>
      <c r="L156" s="69"/>
      <c r="M156" s="68"/>
      <c r="N156" s="69"/>
      <c r="O156" s="67">
        <f t="shared" si="5"/>
        <v>0</v>
      </c>
      <c r="P156" s="67">
        <f t="shared" si="6"/>
        <v>0</v>
      </c>
    </row>
    <row r="157" spans="1:16" ht="12.75">
      <c r="A157" s="16" t="s">
        <v>1391</v>
      </c>
      <c r="B157" s="1" t="s">
        <v>1365</v>
      </c>
      <c r="C157" s="17">
        <f>'Raw Grouped'!Q505</f>
        <v>140</v>
      </c>
      <c r="D157" s="19">
        <f>'Raw Grouped'!R505</f>
        <v>80085.74285714286</v>
      </c>
      <c r="E157" s="17">
        <f>'Raw Grouped'!S505</f>
        <v>48</v>
      </c>
      <c r="F157" s="19">
        <f>'Raw Grouped'!T505</f>
        <v>57280</v>
      </c>
      <c r="G157" s="17">
        <f>'Raw Grouped'!U505</f>
        <v>51</v>
      </c>
      <c r="H157" s="19">
        <f>'Raw Grouped'!V505</f>
        <v>48844.705882352944</v>
      </c>
      <c r="I157" s="17">
        <f>'Raw Grouped'!W505</f>
        <v>20</v>
      </c>
      <c r="J157" s="19">
        <f>'Raw Grouped'!X505</f>
        <v>28552</v>
      </c>
      <c r="K157" s="17">
        <f>'Raw Grouped'!Y505</f>
        <v>0</v>
      </c>
      <c r="L157" s="19">
        <f>'Raw Grouped'!Z505</f>
        <v>0</v>
      </c>
      <c r="M157" s="17">
        <f>'Raw Grouped'!AA505</f>
        <v>0</v>
      </c>
      <c r="N157" s="19">
        <f>'Raw Grouped'!AB505</f>
        <v>0</v>
      </c>
      <c r="O157" s="1">
        <f t="shared" si="5"/>
        <v>259</v>
      </c>
      <c r="P157" s="1">
        <f t="shared" si="6"/>
        <v>65728.04633204633</v>
      </c>
    </row>
    <row r="158" spans="2:16" ht="12.75">
      <c r="B158" s="1" t="s">
        <v>1366</v>
      </c>
      <c r="C158" s="17"/>
      <c r="D158" s="19"/>
      <c r="E158" s="17"/>
      <c r="F158" s="19"/>
      <c r="G158" s="17"/>
      <c r="H158" s="19"/>
      <c r="I158" s="17"/>
      <c r="J158" s="19"/>
      <c r="K158" s="17"/>
      <c r="L158" s="19"/>
      <c r="M158" s="1"/>
      <c r="N158" s="71"/>
      <c r="O158" s="1">
        <f t="shared" si="5"/>
        <v>0</v>
      </c>
      <c r="P158" s="1">
        <f t="shared" si="6"/>
        <v>0</v>
      </c>
    </row>
    <row r="159" spans="2:16" ht="12.75">
      <c r="B159" s="1" t="s">
        <v>1367</v>
      </c>
      <c r="C159" s="17"/>
      <c r="D159" s="19"/>
      <c r="E159" s="17"/>
      <c r="F159" s="19"/>
      <c r="G159" s="17"/>
      <c r="H159" s="19"/>
      <c r="I159" s="17"/>
      <c r="J159" s="19"/>
      <c r="K159" s="17"/>
      <c r="L159" s="19"/>
      <c r="M159" s="1"/>
      <c r="N159" s="71"/>
      <c r="O159" s="1">
        <f t="shared" si="5"/>
        <v>0</v>
      </c>
      <c r="P159" s="1">
        <f t="shared" si="6"/>
        <v>0</v>
      </c>
    </row>
    <row r="160" spans="2:16" ht="12.75">
      <c r="B160" s="1" t="s">
        <v>1368</v>
      </c>
      <c r="C160" s="17">
        <f>'Raw Grouped'!Q511</f>
        <v>14</v>
      </c>
      <c r="D160" s="19">
        <f>'Raw Grouped'!R511</f>
        <v>60422.57142857143</v>
      </c>
      <c r="E160" s="17">
        <f>'Raw Grouped'!S511</f>
        <v>6</v>
      </c>
      <c r="F160" s="19">
        <f>'Raw Grouped'!T511</f>
        <v>54282.666666666664</v>
      </c>
      <c r="G160" s="17">
        <f>'Raw Grouped'!U511</f>
        <v>12</v>
      </c>
      <c r="H160" s="19">
        <f>'Raw Grouped'!V511</f>
        <v>44683.666666666664</v>
      </c>
      <c r="I160" s="17">
        <f>'Raw Grouped'!W511</f>
        <v>2</v>
      </c>
      <c r="J160" s="19">
        <f>'Raw Grouped'!X511</f>
        <v>50136</v>
      </c>
      <c r="K160" s="17">
        <f>'Raw Grouped'!Y511</f>
        <v>0</v>
      </c>
      <c r="L160" s="19">
        <f>'Raw Grouped'!Z511</f>
        <v>0</v>
      </c>
      <c r="M160" s="17">
        <f>'Raw Grouped'!AA511</f>
        <v>0</v>
      </c>
      <c r="N160" s="19">
        <f>'Raw Grouped'!AB511</f>
        <v>0</v>
      </c>
      <c r="O160" s="1">
        <f t="shared" si="5"/>
        <v>34</v>
      </c>
      <c r="P160" s="1">
        <f t="shared" si="6"/>
        <v>53179.05882352941</v>
      </c>
    </row>
    <row r="161" spans="2:16" ht="12.75">
      <c r="B161" s="1" t="s">
        <v>1369</v>
      </c>
      <c r="C161" s="17">
        <f>'Raw Grouped'!Q517</f>
        <v>15</v>
      </c>
      <c r="D161" s="19">
        <f>'Raw Grouped'!R517</f>
        <v>61685.4</v>
      </c>
      <c r="E161" s="17">
        <f>'Raw Grouped'!S517</f>
        <v>4</v>
      </c>
      <c r="F161" s="19">
        <f>'Raw Grouped'!T517</f>
        <v>52327</v>
      </c>
      <c r="G161" s="17">
        <f>'Raw Grouped'!U517</f>
        <v>9</v>
      </c>
      <c r="H161" s="19">
        <f>'Raw Grouped'!V517</f>
        <v>46432.555555555555</v>
      </c>
      <c r="I161" s="17">
        <f>'Raw Grouped'!W517</f>
        <v>11</v>
      </c>
      <c r="J161" s="19">
        <f>'Raw Grouped'!X517</f>
        <v>37617.818181818184</v>
      </c>
      <c r="K161" s="17">
        <f>'Raw Grouped'!Y517</f>
        <v>0</v>
      </c>
      <c r="L161" s="19">
        <f>'Raw Grouped'!Z517</f>
        <v>0</v>
      </c>
      <c r="M161" s="17">
        <f>'Raw Grouped'!AA517</f>
        <v>0</v>
      </c>
      <c r="N161" s="19">
        <f>'Raw Grouped'!AB517</f>
        <v>0</v>
      </c>
      <c r="O161" s="1">
        <f t="shared" si="5"/>
        <v>39</v>
      </c>
      <c r="P161" s="1">
        <f t="shared" si="6"/>
        <v>50417.38461538462</v>
      </c>
    </row>
    <row r="162" spans="2:16" ht="12.75">
      <c r="B162" s="1" t="s">
        <v>1370</v>
      </c>
      <c r="C162" s="17">
        <f>'Raw Grouped'!Q522</f>
        <v>3</v>
      </c>
      <c r="D162" s="19">
        <f>'Raw Grouped'!R522</f>
        <v>54170</v>
      </c>
      <c r="E162" s="17">
        <f>'Raw Grouped'!S522</f>
        <v>14</v>
      </c>
      <c r="F162" s="19">
        <f>'Raw Grouped'!T522</f>
        <v>47266.42857142857</v>
      </c>
      <c r="G162" s="17">
        <f>'Raw Grouped'!U522</f>
        <v>12</v>
      </c>
      <c r="H162" s="19">
        <f>'Raw Grouped'!V522</f>
        <v>36396.666666666664</v>
      </c>
      <c r="I162" s="17">
        <f>'Raw Grouped'!W522</f>
        <v>12</v>
      </c>
      <c r="J162" s="19">
        <f>'Raw Grouped'!X522</f>
        <v>33361.666666666664</v>
      </c>
      <c r="K162" s="17">
        <f>'Raw Grouped'!Y522</f>
        <v>0</v>
      </c>
      <c r="L162" s="19">
        <f>'Raw Grouped'!Z522</f>
        <v>0</v>
      </c>
      <c r="M162" s="17">
        <f>'Raw Grouped'!AA522</f>
        <v>0</v>
      </c>
      <c r="N162" s="19">
        <f>'Raw Grouped'!AB522</f>
        <v>0</v>
      </c>
      <c r="O162" s="1">
        <f t="shared" si="5"/>
        <v>41</v>
      </c>
      <c r="P162" s="1">
        <f t="shared" si="6"/>
        <v>40520.48780487805</v>
      </c>
    </row>
    <row r="163" spans="2:16" ht="12.75">
      <c r="B163" s="1" t="s">
        <v>1371</v>
      </c>
      <c r="C163" s="17"/>
      <c r="D163" s="19"/>
      <c r="E163" s="17"/>
      <c r="F163" s="19"/>
      <c r="G163" s="17"/>
      <c r="H163" s="19"/>
      <c r="I163" s="17"/>
      <c r="J163" s="19"/>
      <c r="K163" s="17"/>
      <c r="L163" s="19"/>
      <c r="M163" s="17">
        <f>'Raw Grouped'!AA539</f>
        <v>214</v>
      </c>
      <c r="N163" s="19">
        <f>'Raw Grouped'!AB539</f>
        <v>45908.70560747664</v>
      </c>
      <c r="O163" s="1">
        <f t="shared" si="5"/>
        <v>214</v>
      </c>
      <c r="P163" s="1">
        <f t="shared" si="6"/>
        <v>45908.70560747664</v>
      </c>
    </row>
    <row r="164" spans="1:16" ht="12.75">
      <c r="A164" s="11"/>
      <c r="B164" s="67" t="s">
        <v>1372</v>
      </c>
      <c r="C164" s="68"/>
      <c r="D164" s="69"/>
      <c r="E164" s="68"/>
      <c r="F164" s="69"/>
      <c r="G164" s="68"/>
      <c r="H164" s="69"/>
      <c r="I164" s="68"/>
      <c r="J164" s="69"/>
      <c r="K164" s="70"/>
      <c r="L164" s="69"/>
      <c r="M164" s="68"/>
      <c r="N164" s="69"/>
      <c r="O164" s="67">
        <f t="shared" si="5"/>
        <v>0</v>
      </c>
      <c r="P164" s="67">
        <f t="shared" si="6"/>
        <v>0</v>
      </c>
    </row>
    <row r="165" spans="1:16" ht="12.75">
      <c r="A165" s="17" t="s">
        <v>1392</v>
      </c>
      <c r="B165" s="1" t="s">
        <v>1365</v>
      </c>
      <c r="C165" s="17">
        <f>'Raw Grouped'!E541</f>
        <v>363</v>
      </c>
      <c r="D165" s="19">
        <f>'Raw Grouped'!F541</f>
        <v>66033</v>
      </c>
      <c r="E165" s="17">
        <f>'Raw Grouped'!G541</f>
        <v>289</v>
      </c>
      <c r="F165" s="19">
        <f>'Raw Grouped'!H541</f>
        <v>48969</v>
      </c>
      <c r="G165" s="17">
        <f>'Raw Grouped'!I541</f>
        <v>186</v>
      </c>
      <c r="H165" s="19">
        <f>'Raw Grouped'!J541</f>
        <v>42587</v>
      </c>
      <c r="I165" s="17">
        <f>'Raw Grouped'!K541</f>
        <v>46</v>
      </c>
      <c r="J165" s="19">
        <f>'Raw Grouped'!L541</f>
        <v>30256</v>
      </c>
      <c r="K165" s="17">
        <f>'Raw Grouped'!M541</f>
        <v>12</v>
      </c>
      <c r="L165" s="19">
        <f>'Raw Grouped'!N541</f>
        <v>42602</v>
      </c>
      <c r="M165" s="17">
        <f>'Raw Grouped'!O541</f>
        <v>0</v>
      </c>
      <c r="N165" s="19">
        <f>'Raw Grouped'!P541</f>
        <v>0</v>
      </c>
      <c r="O165" s="1">
        <f t="shared" si="5"/>
        <v>896</v>
      </c>
      <c r="P165" s="1">
        <f t="shared" si="6"/>
        <v>53511.38616071428</v>
      </c>
    </row>
    <row r="166" spans="2:16" ht="12.75">
      <c r="B166" s="1" t="s">
        <v>1366</v>
      </c>
      <c r="C166" s="17">
        <f>'Raw Grouped'!E543</f>
        <v>303</v>
      </c>
      <c r="D166" s="19">
        <f>'Raw Grouped'!F543</f>
        <v>65985</v>
      </c>
      <c r="E166" s="17">
        <f>'Raw Grouped'!G543</f>
        <v>221</v>
      </c>
      <c r="F166" s="19">
        <f>'Raw Grouped'!H543</f>
        <v>48096</v>
      </c>
      <c r="G166" s="17">
        <f>'Raw Grouped'!I543</f>
        <v>156</v>
      </c>
      <c r="H166" s="19">
        <f>'Raw Grouped'!J543</f>
        <v>40542</v>
      </c>
      <c r="I166" s="17">
        <f>'Raw Grouped'!K543</f>
        <v>42</v>
      </c>
      <c r="J166" s="19">
        <f>'Raw Grouped'!L543</f>
        <v>22095</v>
      </c>
      <c r="K166" s="17">
        <f>'Raw Grouped'!M543</f>
        <v>37</v>
      </c>
      <c r="L166" s="19">
        <f>'Raw Grouped'!N543</f>
        <v>32727</v>
      </c>
      <c r="M166" s="17">
        <f>'Raw Grouped'!O543</f>
        <v>0</v>
      </c>
      <c r="N166" s="19">
        <f>'Raw Grouped'!P543</f>
        <v>0</v>
      </c>
      <c r="O166" s="1">
        <f t="shared" si="5"/>
        <v>759</v>
      </c>
      <c r="P166" s="1">
        <f t="shared" si="6"/>
        <v>51496.85375494071</v>
      </c>
    </row>
    <row r="167" spans="2:16" ht="12.75">
      <c r="B167" s="1" t="s">
        <v>1367</v>
      </c>
      <c r="C167" s="17">
        <f>'Raw Grouped'!E545</f>
        <v>79</v>
      </c>
      <c r="D167" s="19">
        <f>'Raw Grouped'!F545</f>
        <v>50975</v>
      </c>
      <c r="E167" s="17">
        <f>'Raw Grouped'!G545</f>
        <v>80</v>
      </c>
      <c r="F167" s="19">
        <f>'Raw Grouped'!H545</f>
        <v>41139</v>
      </c>
      <c r="G167" s="17">
        <f>'Raw Grouped'!I545</f>
        <v>57</v>
      </c>
      <c r="H167" s="19">
        <f>'Raw Grouped'!J545</f>
        <v>34916</v>
      </c>
      <c r="I167" s="17">
        <f>'Raw Grouped'!K545</f>
        <v>22</v>
      </c>
      <c r="J167" s="19">
        <f>'Raw Grouped'!L545</f>
        <v>27769</v>
      </c>
      <c r="K167" s="17">
        <f>'Raw Grouped'!M545</f>
        <v>2</v>
      </c>
      <c r="L167" s="19">
        <f>'Raw Grouped'!N545</f>
        <v>24270</v>
      </c>
      <c r="M167" s="17">
        <f>'Raw Grouped'!O545</f>
        <v>0</v>
      </c>
      <c r="N167" s="19">
        <f>'Raw Grouped'!P545</f>
        <v>0</v>
      </c>
      <c r="O167" s="1">
        <f t="shared" si="5"/>
        <v>240</v>
      </c>
      <c r="P167" s="1">
        <f t="shared" si="6"/>
        <v>41532.5625</v>
      </c>
    </row>
    <row r="168" spans="2:16" ht="12.75">
      <c r="B168" s="1" t="s">
        <v>1368</v>
      </c>
      <c r="C168" s="17">
        <f>'Raw Grouped'!E547</f>
        <v>67</v>
      </c>
      <c r="D168" s="19">
        <f>'Raw Grouped'!F547</f>
        <v>51555</v>
      </c>
      <c r="E168" s="17">
        <f>'Raw Grouped'!G547</f>
        <v>80</v>
      </c>
      <c r="F168" s="19">
        <f>'Raw Grouped'!H547</f>
        <v>44260</v>
      </c>
      <c r="G168" s="17">
        <f>'Raw Grouped'!I547</f>
        <v>132</v>
      </c>
      <c r="H168" s="19">
        <f>'Raw Grouped'!J547</f>
        <v>34780</v>
      </c>
      <c r="I168" s="17">
        <f>'Raw Grouped'!K547</f>
        <v>36</v>
      </c>
      <c r="J168" s="19">
        <f>'Raw Grouped'!L547</f>
        <v>27558</v>
      </c>
      <c r="K168" s="17">
        <f>'Raw Grouped'!M547</f>
        <v>0</v>
      </c>
      <c r="L168" s="19">
        <f>'Raw Grouped'!N547</f>
        <v>0</v>
      </c>
      <c r="M168" s="17">
        <f>'Raw Grouped'!O547</f>
        <v>0</v>
      </c>
      <c r="N168" s="19">
        <f>'Raw Grouped'!P547</f>
        <v>0</v>
      </c>
      <c r="O168" s="1">
        <f t="shared" si="5"/>
        <v>315</v>
      </c>
      <c r="P168" s="1">
        <f t="shared" si="6"/>
        <v>39930.263492063496</v>
      </c>
    </row>
    <row r="169" spans="2:16" ht="12.75">
      <c r="B169" s="1" t="s">
        <v>1369</v>
      </c>
      <c r="C169" s="17">
        <f>'Raw Grouped'!E552</f>
        <v>163</v>
      </c>
      <c r="D169" s="19">
        <f>'Raw Grouped'!F552</f>
        <v>48540.66871165644</v>
      </c>
      <c r="E169" s="17">
        <f>'Raw Grouped'!G552</f>
        <v>152</v>
      </c>
      <c r="F169" s="19">
        <f>'Raw Grouped'!H552</f>
        <v>42510.09210526316</v>
      </c>
      <c r="G169" s="17">
        <f>'Raw Grouped'!I552</f>
        <v>148</v>
      </c>
      <c r="H169" s="19">
        <f>'Raw Grouped'!J552</f>
        <v>36067.47297297297</v>
      </c>
      <c r="I169" s="17">
        <f>'Raw Grouped'!K552</f>
        <v>55</v>
      </c>
      <c r="J169" s="19">
        <f>'Raw Grouped'!L552</f>
        <v>28008.2</v>
      </c>
      <c r="K169" s="17">
        <f>'Raw Grouped'!M552</f>
        <v>24</v>
      </c>
      <c r="L169" s="19">
        <f>'Raw Grouped'!N552</f>
        <v>32975</v>
      </c>
      <c r="M169" s="17">
        <f>'Raw Grouped'!O552</f>
        <v>0</v>
      </c>
      <c r="N169" s="19">
        <f>'Raw Grouped'!P552</f>
        <v>0</v>
      </c>
      <c r="O169" s="1">
        <f t="shared" si="5"/>
        <v>542</v>
      </c>
      <c r="P169" s="1">
        <f t="shared" si="6"/>
        <v>40670.66420664207</v>
      </c>
    </row>
    <row r="170" spans="2:16" ht="12.75">
      <c r="B170" s="1" t="s">
        <v>1370</v>
      </c>
      <c r="C170" s="17">
        <f>'Raw Grouped'!E558</f>
        <v>128</v>
      </c>
      <c r="D170" s="19">
        <f>'Raw Grouped'!F558</f>
        <v>49338.828125</v>
      </c>
      <c r="E170" s="17">
        <f>'Raw Grouped'!G558</f>
        <v>151</v>
      </c>
      <c r="F170" s="19">
        <f>'Raw Grouped'!H558</f>
        <v>40700.708609271525</v>
      </c>
      <c r="G170" s="17">
        <f>'Raw Grouped'!I558</f>
        <v>126</v>
      </c>
      <c r="H170" s="19">
        <f>'Raw Grouped'!J558</f>
        <v>35870.468253968254</v>
      </c>
      <c r="I170" s="17">
        <f>'Raw Grouped'!K558</f>
        <v>65</v>
      </c>
      <c r="J170" s="19">
        <f>'Raw Grouped'!L558</f>
        <v>29073.30769230769</v>
      </c>
      <c r="K170" s="17">
        <f>'Raw Grouped'!M558</f>
        <v>4</v>
      </c>
      <c r="L170" s="19">
        <f>'Raw Grouped'!N558</f>
        <v>60290.5</v>
      </c>
      <c r="M170" s="17">
        <f>'Raw Grouped'!O558</f>
        <v>0</v>
      </c>
      <c r="N170" s="19">
        <f>'Raw Grouped'!P558</f>
        <v>0</v>
      </c>
      <c r="O170" s="1">
        <f t="shared" si="5"/>
        <v>474</v>
      </c>
      <c r="P170" s="1">
        <f t="shared" si="6"/>
        <v>40320.21729957806</v>
      </c>
    </row>
    <row r="171" spans="2:16" ht="12.75">
      <c r="B171" s="1" t="s">
        <v>1371</v>
      </c>
      <c r="C171" s="17">
        <f>'Raw Grouped'!E581</f>
        <v>41</v>
      </c>
      <c r="D171" s="19">
        <f>'Raw Grouped'!F581</f>
        <v>45782.07317073171</v>
      </c>
      <c r="E171" s="17">
        <f>'Raw Grouped'!G581</f>
        <v>33</v>
      </c>
      <c r="F171" s="19">
        <f>'Raw Grouped'!H581</f>
        <v>37079.09090909091</v>
      </c>
      <c r="G171" s="17">
        <f>'Raw Grouped'!I581</f>
        <v>27</v>
      </c>
      <c r="H171" s="19">
        <f>'Raw Grouped'!J581</f>
        <v>32905.07407407407</v>
      </c>
      <c r="I171" s="17">
        <f>'Raw Grouped'!K581</f>
        <v>2</v>
      </c>
      <c r="J171" s="19">
        <f>'Raw Grouped'!L581</f>
        <v>28195.5</v>
      </c>
      <c r="K171" s="17">
        <f>'Raw Grouped'!M581</f>
        <v>995</v>
      </c>
      <c r="L171" s="19">
        <f>'Raw Grouped'!N581</f>
        <v>31388</v>
      </c>
      <c r="M171" s="17">
        <f>'Raw Grouped'!O581</f>
        <v>0</v>
      </c>
      <c r="N171" s="19">
        <f>'Raw Grouped'!P581</f>
        <v>0</v>
      </c>
      <c r="O171" s="1">
        <f t="shared" si="5"/>
        <v>1098</v>
      </c>
      <c r="P171" s="1">
        <f t="shared" si="6"/>
        <v>32128.017304189434</v>
      </c>
    </row>
    <row r="172" spans="1:16" ht="12.75">
      <c r="A172" s="11"/>
      <c r="B172" s="67" t="s">
        <v>1372</v>
      </c>
      <c r="C172" s="68"/>
      <c r="D172" s="69"/>
      <c r="E172" s="68"/>
      <c r="F172" s="69"/>
      <c r="G172" s="68"/>
      <c r="H172" s="69"/>
      <c r="I172" s="68"/>
      <c r="J172" s="69"/>
      <c r="K172" s="70"/>
      <c r="L172" s="69"/>
      <c r="M172" s="68"/>
      <c r="N172" s="69"/>
      <c r="O172" s="67">
        <f t="shared" si="5"/>
        <v>0</v>
      </c>
      <c r="P172" s="67">
        <f t="shared" si="6"/>
        <v>0</v>
      </c>
    </row>
    <row r="173" spans="1:16" ht="12.75">
      <c r="A173" s="17" t="s">
        <v>1393</v>
      </c>
      <c r="B173" s="1" t="s">
        <v>1365</v>
      </c>
      <c r="C173" s="17">
        <f>'Raw Grouped'!Q541</f>
        <v>48</v>
      </c>
      <c r="D173" s="19">
        <f>'Raw Grouped'!R541</f>
        <v>78786</v>
      </c>
      <c r="E173" s="17">
        <f>'Raw Grouped'!S541</f>
        <v>30</v>
      </c>
      <c r="F173" s="19">
        <f>'Raw Grouped'!T541</f>
        <v>67330</v>
      </c>
      <c r="G173" s="17">
        <f>'Raw Grouped'!U541</f>
        <v>10</v>
      </c>
      <c r="H173" s="19">
        <f>'Raw Grouped'!V541</f>
        <v>48868</v>
      </c>
      <c r="I173" s="17">
        <f>'Raw Grouped'!W541</f>
        <v>16</v>
      </c>
      <c r="J173" s="19">
        <f>'Raw Grouped'!X541</f>
        <v>34766</v>
      </c>
      <c r="K173" s="17">
        <f>'Raw Grouped'!Y541</f>
        <v>18</v>
      </c>
      <c r="L173" s="19">
        <f>'Raw Grouped'!Z541</f>
        <v>52886</v>
      </c>
      <c r="M173" s="17">
        <f>'Raw Grouped'!AA541</f>
        <v>0</v>
      </c>
      <c r="N173" s="19">
        <f>'Raw Grouped'!AB541</f>
        <v>0</v>
      </c>
      <c r="O173" s="1">
        <f t="shared" si="5"/>
        <v>122</v>
      </c>
      <c r="P173" s="1">
        <f t="shared" si="6"/>
        <v>63922.229508196724</v>
      </c>
    </row>
    <row r="174" spans="2:16" ht="12.75">
      <c r="B174" s="1" t="s">
        <v>1366</v>
      </c>
      <c r="C174" s="17">
        <f>'Raw Grouped'!Q543</f>
        <v>67</v>
      </c>
      <c r="D174" s="19">
        <f>'Raw Grouped'!R543</f>
        <v>73782</v>
      </c>
      <c r="E174" s="17">
        <f>'Raw Grouped'!S543</f>
        <v>24</v>
      </c>
      <c r="F174" s="19">
        <f>'Raw Grouped'!T543</f>
        <v>52016</v>
      </c>
      <c r="G174" s="17">
        <f>'Raw Grouped'!U543</f>
        <v>11</v>
      </c>
      <c r="H174" s="19">
        <f>'Raw Grouped'!V543</f>
        <v>41716</v>
      </c>
      <c r="I174" s="17">
        <f>'Raw Grouped'!W543</f>
        <v>1</v>
      </c>
      <c r="J174" s="19">
        <f>'Raw Grouped'!X543</f>
        <v>41256</v>
      </c>
      <c r="K174" s="17">
        <f>'Raw Grouped'!Y543</f>
        <v>17</v>
      </c>
      <c r="L174" s="19">
        <f>'Raw Grouped'!Z543</f>
        <v>37153</v>
      </c>
      <c r="M174" s="17">
        <f>'Raw Grouped'!AA543</f>
        <v>0</v>
      </c>
      <c r="N174" s="19">
        <f>'Raw Grouped'!AB543</f>
        <v>0</v>
      </c>
      <c r="O174" s="1">
        <f t="shared" si="5"/>
        <v>120</v>
      </c>
      <c r="P174" s="1">
        <f t="shared" si="6"/>
        <v>61029.25833333333</v>
      </c>
    </row>
    <row r="175" spans="2:16" ht="12.75">
      <c r="B175" s="1" t="s">
        <v>1367</v>
      </c>
      <c r="C175" s="17">
        <f>'Raw Grouped'!Q545</f>
        <v>0</v>
      </c>
      <c r="D175" s="19">
        <f>'Raw Grouped'!R545</f>
        <v>0</v>
      </c>
      <c r="E175" s="17">
        <f>'Raw Grouped'!S545</f>
        <v>4</v>
      </c>
      <c r="F175" s="19">
        <f>'Raw Grouped'!T545</f>
        <v>48537</v>
      </c>
      <c r="G175" s="17">
        <f>'Raw Grouped'!U545</f>
        <v>2</v>
      </c>
      <c r="H175" s="19">
        <f>'Raw Grouped'!V545</f>
        <v>52105</v>
      </c>
      <c r="I175" s="17">
        <f>'Raw Grouped'!W545</f>
        <v>0</v>
      </c>
      <c r="J175" s="19">
        <f>'Raw Grouped'!X545</f>
        <v>0</v>
      </c>
      <c r="K175" s="17">
        <f>'Raw Grouped'!Y545</f>
        <v>0</v>
      </c>
      <c r="L175" s="19">
        <f>'Raw Grouped'!Z545</f>
        <v>0</v>
      </c>
      <c r="M175" s="17">
        <f>'Raw Grouped'!AA545</f>
        <v>0</v>
      </c>
      <c r="N175" s="19">
        <f>'Raw Grouped'!AB545</f>
        <v>0</v>
      </c>
      <c r="O175" s="1">
        <f t="shared" si="5"/>
        <v>6</v>
      </c>
      <c r="P175" s="1">
        <f t="shared" si="6"/>
        <v>49726.333333333336</v>
      </c>
    </row>
    <row r="176" spans="2:16" ht="12.75">
      <c r="B176" s="1" t="s">
        <v>1368</v>
      </c>
      <c r="C176" s="17">
        <f>'Raw Grouped'!Q547</f>
        <v>21</v>
      </c>
      <c r="D176" s="19">
        <f>'Raw Grouped'!R547</f>
        <v>66323</v>
      </c>
      <c r="E176" s="17">
        <f>'Raw Grouped'!S547</f>
        <v>9</v>
      </c>
      <c r="F176" s="19">
        <f>'Raw Grouped'!T547</f>
        <v>55243</v>
      </c>
      <c r="G176" s="17">
        <f>'Raw Grouped'!U547</f>
        <v>2</v>
      </c>
      <c r="H176" s="19">
        <f>'Raw Grouped'!V547</f>
        <v>42679</v>
      </c>
      <c r="I176" s="17">
        <f>'Raw Grouped'!W547</f>
        <v>0</v>
      </c>
      <c r="J176" s="19">
        <f>'Raw Grouped'!X547</f>
        <v>0</v>
      </c>
      <c r="K176" s="17">
        <f>'Raw Grouped'!Y547</f>
        <v>0</v>
      </c>
      <c r="L176" s="19">
        <f>'Raw Grouped'!Z547</f>
        <v>0</v>
      </c>
      <c r="M176" s="17">
        <f>'Raw Grouped'!AA547</f>
        <v>0</v>
      </c>
      <c r="N176" s="19">
        <f>'Raw Grouped'!AB547</f>
        <v>0</v>
      </c>
      <c r="O176" s="1">
        <f t="shared" si="5"/>
        <v>32</v>
      </c>
      <c r="P176" s="1">
        <f t="shared" si="6"/>
        <v>61729</v>
      </c>
    </row>
    <row r="177" spans="2:16" ht="12.75">
      <c r="B177" s="1" t="s">
        <v>1369</v>
      </c>
      <c r="C177" s="17">
        <f>'Raw Grouped'!Q552</f>
        <v>18</v>
      </c>
      <c r="D177" s="19">
        <f>'Raw Grouped'!R552</f>
        <v>65307</v>
      </c>
      <c r="E177" s="17">
        <f>'Raw Grouped'!S552</f>
        <v>8</v>
      </c>
      <c r="F177" s="19">
        <f>'Raw Grouped'!T552</f>
        <v>57822</v>
      </c>
      <c r="G177" s="17">
        <f>'Raw Grouped'!U552</f>
        <v>6</v>
      </c>
      <c r="H177" s="19">
        <f>'Raw Grouped'!V552</f>
        <v>45287</v>
      </c>
      <c r="I177" s="17">
        <f>'Raw Grouped'!W552</f>
        <v>4</v>
      </c>
      <c r="J177" s="19">
        <f>'Raw Grouped'!X552</f>
        <v>37924</v>
      </c>
      <c r="K177" s="17">
        <f>'Raw Grouped'!Y552</f>
        <v>1</v>
      </c>
      <c r="L177" s="19">
        <f>'Raw Grouped'!Z552</f>
        <v>49016</v>
      </c>
      <c r="M177" s="17">
        <f>'Raw Grouped'!AA552</f>
        <v>0</v>
      </c>
      <c r="N177" s="19">
        <f>'Raw Grouped'!AB552</f>
        <v>0</v>
      </c>
      <c r="O177" s="1">
        <f t="shared" si="5"/>
        <v>37</v>
      </c>
      <c r="P177" s="1">
        <f t="shared" si="6"/>
        <v>57041.51351351351</v>
      </c>
    </row>
    <row r="178" spans="2:16" ht="12.75">
      <c r="B178" s="1" t="s">
        <v>1370</v>
      </c>
      <c r="C178" s="17">
        <f>'Raw Grouped'!Q558</f>
        <v>21</v>
      </c>
      <c r="D178" s="19">
        <f>'Raw Grouped'!R558</f>
        <v>65830.95238095238</v>
      </c>
      <c r="E178" s="17">
        <f>'Raw Grouped'!S558</f>
        <v>16</v>
      </c>
      <c r="F178" s="19">
        <f>'Raw Grouped'!T558</f>
        <v>54632.375</v>
      </c>
      <c r="G178" s="17">
        <f>'Raw Grouped'!U558</f>
        <v>5</v>
      </c>
      <c r="H178" s="19">
        <f>'Raw Grouped'!V558</f>
        <v>42360.4</v>
      </c>
      <c r="I178" s="17">
        <f>'Raw Grouped'!W558</f>
        <v>4</v>
      </c>
      <c r="J178" s="19">
        <f>'Raw Grouped'!X558</f>
        <v>35980.5</v>
      </c>
      <c r="K178" s="17">
        <f>'Raw Grouped'!Y558</f>
        <v>1</v>
      </c>
      <c r="L178" s="19">
        <f>'Raw Grouped'!Z558</f>
        <v>35500</v>
      </c>
      <c r="M178" s="17">
        <f>'Raw Grouped'!AA558</f>
        <v>0</v>
      </c>
      <c r="N178" s="19">
        <f>'Raw Grouped'!AB558</f>
        <v>0</v>
      </c>
      <c r="O178" s="1">
        <f t="shared" si="5"/>
        <v>47</v>
      </c>
      <c r="P178" s="1">
        <f t="shared" si="6"/>
        <v>56336</v>
      </c>
    </row>
    <row r="179" spans="2:16" ht="12.75">
      <c r="B179" s="1" t="s">
        <v>1371</v>
      </c>
      <c r="C179" s="17">
        <f>'Raw Grouped'!Q581</f>
        <v>3</v>
      </c>
      <c r="D179" s="19">
        <f>'Raw Grouped'!R581</f>
        <v>62231</v>
      </c>
      <c r="E179" s="17">
        <f>'Raw Grouped'!S581</f>
        <v>7</v>
      </c>
      <c r="F179" s="19">
        <f>'Raw Grouped'!T581</f>
        <v>47653.42857142857</v>
      </c>
      <c r="G179" s="17">
        <f>'Raw Grouped'!U581</f>
        <v>5</v>
      </c>
      <c r="H179" s="19">
        <f>'Raw Grouped'!V581</f>
        <v>40679.4</v>
      </c>
      <c r="I179" s="17">
        <f>'Raw Grouped'!W581</f>
        <v>5</v>
      </c>
      <c r="J179" s="19">
        <f>'Raw Grouped'!X581</f>
        <v>33529.4</v>
      </c>
      <c r="K179" s="17">
        <f>'Raw Grouped'!Y581</f>
        <v>2</v>
      </c>
      <c r="L179" s="19">
        <f>'Raw Grouped'!Z581</f>
        <v>49708</v>
      </c>
      <c r="M179" s="17">
        <f>'Raw Grouped'!AA581</f>
        <v>0</v>
      </c>
      <c r="N179" s="19">
        <f>'Raw Grouped'!AB581</f>
        <v>0</v>
      </c>
      <c r="O179" s="1">
        <f t="shared" si="5"/>
        <v>22</v>
      </c>
      <c r="P179" s="1">
        <f t="shared" si="6"/>
        <v>45033.045454545456</v>
      </c>
    </row>
    <row r="180" spans="1:16" ht="12.75">
      <c r="A180" s="11"/>
      <c r="B180" s="67" t="s">
        <v>1372</v>
      </c>
      <c r="C180" s="68"/>
      <c r="D180" s="69"/>
      <c r="E180" s="68"/>
      <c r="F180" s="69"/>
      <c r="G180" s="68"/>
      <c r="H180" s="69"/>
      <c r="I180" s="68"/>
      <c r="J180" s="69"/>
      <c r="K180" s="70"/>
      <c r="L180" s="69"/>
      <c r="M180" s="68"/>
      <c r="N180" s="69"/>
      <c r="O180" s="67">
        <f t="shared" si="5"/>
        <v>0</v>
      </c>
      <c r="P180" s="67">
        <f t="shared" si="6"/>
        <v>0</v>
      </c>
    </row>
    <row r="181" spans="1:16" ht="12.75">
      <c r="A181" s="17" t="s">
        <v>1394</v>
      </c>
      <c r="B181" s="1" t="s">
        <v>1365</v>
      </c>
      <c r="C181" s="17">
        <f>'Raw Grouped'!E583</f>
        <v>532</v>
      </c>
      <c r="D181" s="19">
        <f>'Raw Grouped'!F583</f>
        <v>63833</v>
      </c>
      <c r="E181" s="17">
        <f>'Raw Grouped'!G583</f>
        <v>294</v>
      </c>
      <c r="F181" s="19">
        <f>'Raw Grouped'!H583</f>
        <v>49591</v>
      </c>
      <c r="G181" s="17">
        <f>'Raw Grouped'!I583</f>
        <v>193</v>
      </c>
      <c r="H181" s="19">
        <f>'Raw Grouped'!J583</f>
        <v>42575</v>
      </c>
      <c r="I181" s="17">
        <f>'Raw Grouped'!K583</f>
        <v>59</v>
      </c>
      <c r="J181" s="19">
        <f>'Raw Grouped'!L583</f>
        <v>28122</v>
      </c>
      <c r="K181" s="17">
        <f>'Raw Grouped'!M583</f>
        <v>8</v>
      </c>
      <c r="L181" s="19">
        <f>'Raw Grouped'!N583</f>
        <v>37307</v>
      </c>
      <c r="M181" s="17">
        <f>'Raw Grouped'!O583</f>
        <v>0</v>
      </c>
      <c r="N181" s="19">
        <f>'Raw Grouped'!P583</f>
        <v>0</v>
      </c>
      <c r="O181" s="1">
        <f t="shared" si="5"/>
        <v>1086</v>
      </c>
      <c r="P181" s="1">
        <f t="shared" si="6"/>
        <v>54064.03222836096</v>
      </c>
    </row>
    <row r="182" spans="2:16" ht="12.75">
      <c r="B182" s="1" t="s">
        <v>1366</v>
      </c>
      <c r="C182" s="17">
        <f>'Raw Grouped'!E585</f>
        <v>247</v>
      </c>
      <c r="D182" s="19">
        <f>'Raw Grouped'!F585</f>
        <v>62629</v>
      </c>
      <c r="E182" s="17">
        <f>'Raw Grouped'!G585</f>
        <v>209</v>
      </c>
      <c r="F182" s="19">
        <f>'Raw Grouped'!H585</f>
        <v>47382</v>
      </c>
      <c r="G182" s="17">
        <f>'Raw Grouped'!I585</f>
        <v>193</v>
      </c>
      <c r="H182" s="19">
        <f>'Raw Grouped'!J585</f>
        <v>39865</v>
      </c>
      <c r="I182" s="17">
        <f>'Raw Grouped'!K585</f>
        <v>60</v>
      </c>
      <c r="J182" s="19">
        <f>'Raw Grouped'!L585</f>
        <v>25986</v>
      </c>
      <c r="K182" s="17">
        <f>'Raw Grouped'!M585</f>
        <v>0</v>
      </c>
      <c r="L182" s="19">
        <f>'Raw Grouped'!N585</f>
        <v>0</v>
      </c>
      <c r="M182" s="17">
        <f>'Raw Grouped'!O585</f>
        <v>0</v>
      </c>
      <c r="N182" s="19">
        <f>'Raw Grouped'!P585</f>
        <v>0</v>
      </c>
      <c r="O182" s="1">
        <f t="shared" si="5"/>
        <v>709</v>
      </c>
      <c r="P182" s="1">
        <f t="shared" si="6"/>
        <v>48836.82087447109</v>
      </c>
    </row>
    <row r="183" spans="2:16" ht="12.75">
      <c r="B183" s="1" t="s">
        <v>1367</v>
      </c>
      <c r="C183" s="17">
        <f>'Raw Grouped'!E591</f>
        <v>419</v>
      </c>
      <c r="D183" s="19">
        <f>'Raw Grouped'!F591</f>
        <v>54760.09307875895</v>
      </c>
      <c r="E183" s="17">
        <f>'Raw Grouped'!G591</f>
        <v>336</v>
      </c>
      <c r="F183" s="19">
        <f>'Raw Grouped'!H591</f>
        <v>45274.46130952381</v>
      </c>
      <c r="G183" s="17">
        <f>'Raw Grouped'!I591</f>
        <v>422</v>
      </c>
      <c r="H183" s="19">
        <f>'Raw Grouped'!J591</f>
        <v>37143.69194312796</v>
      </c>
      <c r="I183" s="17">
        <f>'Raw Grouped'!K591</f>
        <v>113</v>
      </c>
      <c r="J183" s="19">
        <f>'Raw Grouped'!L591</f>
        <v>28672.849557522124</v>
      </c>
      <c r="K183" s="17">
        <f>'Raw Grouped'!M591</f>
        <v>0</v>
      </c>
      <c r="L183" s="19">
        <f>'Raw Grouped'!N591</f>
        <v>0</v>
      </c>
      <c r="M183" s="17">
        <f>'Raw Grouped'!O591</f>
        <v>0</v>
      </c>
      <c r="N183" s="19">
        <f>'Raw Grouped'!P591</f>
        <v>0</v>
      </c>
      <c r="O183" s="1">
        <f t="shared" si="5"/>
        <v>1290</v>
      </c>
      <c r="P183" s="1">
        <f t="shared" si="6"/>
        <v>44241.37054263566</v>
      </c>
    </row>
    <row r="184" spans="2:16" ht="12.75">
      <c r="B184" s="1" t="s">
        <v>1368</v>
      </c>
      <c r="C184" s="17">
        <f>'Raw Grouped'!E596</f>
        <v>365</v>
      </c>
      <c r="D184" s="19">
        <f>'Raw Grouped'!F596</f>
        <v>55977.07123287671</v>
      </c>
      <c r="E184" s="17">
        <f>'Raw Grouped'!G596</f>
        <v>219</v>
      </c>
      <c r="F184" s="19">
        <f>'Raw Grouped'!H596</f>
        <v>43843.90410958904</v>
      </c>
      <c r="G184" s="17">
        <f>'Raw Grouped'!I596</f>
        <v>271</v>
      </c>
      <c r="H184" s="19">
        <f>'Raw Grouped'!J596</f>
        <v>36364.217712177124</v>
      </c>
      <c r="I184" s="17">
        <f>'Raw Grouped'!K596</f>
        <v>40</v>
      </c>
      <c r="J184" s="19">
        <f>'Raw Grouped'!L596</f>
        <v>25818.8</v>
      </c>
      <c r="K184" s="17">
        <f>'Raw Grouped'!M596</f>
        <v>0</v>
      </c>
      <c r="L184" s="19">
        <f>'Raw Grouped'!N596</f>
        <v>0</v>
      </c>
      <c r="M184" s="17">
        <f>'Raw Grouped'!O596</f>
        <v>0</v>
      </c>
      <c r="N184" s="19">
        <f>'Raw Grouped'!P596</f>
        <v>0</v>
      </c>
      <c r="O184" s="1">
        <f t="shared" si="5"/>
        <v>895</v>
      </c>
      <c r="P184" s="1">
        <f t="shared" si="6"/>
        <v>45721.67709497207</v>
      </c>
    </row>
    <row r="185" spans="2:16" ht="12.75">
      <c r="B185" s="1" t="s">
        <v>1369</v>
      </c>
      <c r="C185" s="17">
        <f>'Raw Grouped'!E598</f>
        <v>90</v>
      </c>
      <c r="D185" s="19">
        <f>'Raw Grouped'!F598</f>
        <v>50851</v>
      </c>
      <c r="E185" s="17">
        <f>'Raw Grouped'!G598</f>
        <v>52</v>
      </c>
      <c r="F185" s="19">
        <f>'Raw Grouped'!H598</f>
        <v>43367</v>
      </c>
      <c r="G185" s="17">
        <f>'Raw Grouped'!I598</f>
        <v>40</v>
      </c>
      <c r="H185" s="19">
        <f>'Raw Grouped'!J598</f>
        <v>36857</v>
      </c>
      <c r="I185" s="17">
        <f>'Raw Grouped'!K598</f>
        <v>17</v>
      </c>
      <c r="J185" s="19">
        <f>'Raw Grouped'!L598</f>
        <v>30090</v>
      </c>
      <c r="K185" s="17">
        <f>'Raw Grouped'!M598</f>
        <v>0</v>
      </c>
      <c r="L185" s="19">
        <f>'Raw Grouped'!N598</f>
        <v>0</v>
      </c>
      <c r="M185" s="17">
        <f>'Raw Grouped'!O598</f>
        <v>0</v>
      </c>
      <c r="N185" s="19">
        <f>'Raw Grouped'!P598</f>
        <v>0</v>
      </c>
      <c r="O185" s="1">
        <f t="shared" si="5"/>
        <v>199</v>
      </c>
      <c r="P185" s="1">
        <f t="shared" si="6"/>
        <v>44308.9648241206</v>
      </c>
    </row>
    <row r="186" spans="2:16" ht="12.75">
      <c r="B186" s="1" t="s">
        <v>1370</v>
      </c>
      <c r="C186" s="17"/>
      <c r="D186" s="19"/>
      <c r="E186" s="17"/>
      <c r="F186" s="19"/>
      <c r="G186" s="17"/>
      <c r="H186" s="19"/>
      <c r="I186" s="17"/>
      <c r="J186" s="19"/>
      <c r="K186" s="17"/>
      <c r="L186" s="19"/>
      <c r="M186" s="1"/>
      <c r="N186" s="71"/>
      <c r="O186" s="1">
        <f t="shared" si="5"/>
        <v>0</v>
      </c>
      <c r="P186" s="1">
        <f t="shared" si="6"/>
        <v>0</v>
      </c>
    </row>
    <row r="187" spans="2:16" ht="12.75">
      <c r="B187" s="1" t="s">
        <v>1371</v>
      </c>
      <c r="C187" s="17">
        <f>'Raw Grouped'!E614</f>
        <v>122</v>
      </c>
      <c r="D187" s="19">
        <f>'Raw Grouped'!F614</f>
        <v>45720.401639344265</v>
      </c>
      <c r="E187" s="17">
        <f>'Raw Grouped'!G614</f>
        <v>533</v>
      </c>
      <c r="F187" s="19">
        <f>'Raw Grouped'!H614</f>
        <v>38099.7373358349</v>
      </c>
      <c r="G187" s="17">
        <f>'Raw Grouped'!I614</f>
        <v>336</v>
      </c>
      <c r="H187" s="19">
        <f>'Raw Grouped'!J614</f>
        <v>32338.154761904763</v>
      </c>
      <c r="I187" s="17">
        <f>'Raw Grouped'!K614</f>
        <v>309</v>
      </c>
      <c r="J187" s="19">
        <f>'Raw Grouped'!L614</f>
        <v>27279.77993527508</v>
      </c>
      <c r="K187" s="17">
        <f>'Raw Grouped'!M614</f>
        <v>2</v>
      </c>
      <c r="L187" s="19">
        <f>'Raw Grouped'!N614</f>
        <v>27641</v>
      </c>
      <c r="M187" s="17">
        <f>'Raw Grouped'!O614</f>
        <v>0</v>
      </c>
      <c r="N187" s="19">
        <f>'Raw Grouped'!P614</f>
        <v>0</v>
      </c>
      <c r="O187" s="1">
        <f t="shared" si="5"/>
        <v>1302</v>
      </c>
      <c r="P187" s="1">
        <f t="shared" si="6"/>
        <v>34743.01305683564</v>
      </c>
    </row>
    <row r="188" spans="1:16" ht="12.75">
      <c r="A188" s="11"/>
      <c r="B188" s="67" t="s">
        <v>1372</v>
      </c>
      <c r="C188" s="68"/>
      <c r="D188" s="69"/>
      <c r="E188" s="68"/>
      <c r="F188" s="69"/>
      <c r="G188" s="68"/>
      <c r="H188" s="69"/>
      <c r="I188" s="68"/>
      <c r="J188" s="69"/>
      <c r="K188" s="70"/>
      <c r="L188" s="69"/>
      <c r="M188" s="68"/>
      <c r="N188" s="69"/>
      <c r="O188" s="67">
        <f t="shared" si="5"/>
        <v>0</v>
      </c>
      <c r="P188" s="67">
        <f t="shared" si="6"/>
        <v>0</v>
      </c>
    </row>
    <row r="189" spans="1:16" ht="12.75">
      <c r="A189" s="17" t="s">
        <v>1395</v>
      </c>
      <c r="B189" s="1" t="s">
        <v>1365</v>
      </c>
      <c r="C189" s="17">
        <f>'Raw Grouped'!Q583</f>
        <v>39</v>
      </c>
      <c r="D189" s="19">
        <f>'Raw Grouped'!R583</f>
        <v>99995</v>
      </c>
      <c r="E189" s="17">
        <f>'Raw Grouped'!S583</f>
        <v>18</v>
      </c>
      <c r="F189" s="19">
        <f>'Raw Grouped'!T583</f>
        <v>59093</v>
      </c>
      <c r="G189" s="17">
        <f>'Raw Grouped'!U583</f>
        <v>9</v>
      </c>
      <c r="H189" s="19">
        <f>'Raw Grouped'!V583</f>
        <v>45904</v>
      </c>
      <c r="I189" s="17">
        <f>'Raw Grouped'!W583</f>
        <v>10</v>
      </c>
      <c r="J189" s="19">
        <f>'Raw Grouped'!X583</f>
        <v>31200</v>
      </c>
      <c r="K189" s="17">
        <f>'Raw Grouped'!Y583</f>
        <v>1</v>
      </c>
      <c r="L189" s="19">
        <f>'Raw Grouped'!Z583</f>
        <v>35693</v>
      </c>
      <c r="M189" s="17">
        <f>'Raw Grouped'!AA583</f>
        <v>0</v>
      </c>
      <c r="N189" s="19">
        <f>'Raw Grouped'!AB583</f>
        <v>0</v>
      </c>
      <c r="O189" s="1">
        <f t="shared" si="5"/>
        <v>77</v>
      </c>
      <c r="P189" s="1">
        <f t="shared" si="6"/>
        <v>74341.66233766233</v>
      </c>
    </row>
    <row r="190" spans="2:16" ht="12.75">
      <c r="B190" s="1" t="s">
        <v>1366</v>
      </c>
      <c r="C190" s="17">
        <f>'Raw Grouped'!Q585</f>
        <v>19</v>
      </c>
      <c r="D190" s="19">
        <f>'Raw Grouped'!R585</f>
        <v>88233</v>
      </c>
      <c r="E190" s="17">
        <f>'Raw Grouped'!S585</f>
        <v>14</v>
      </c>
      <c r="F190" s="19">
        <f>'Raw Grouped'!T585</f>
        <v>57339</v>
      </c>
      <c r="G190" s="17">
        <f>'Raw Grouped'!U585</f>
        <v>9</v>
      </c>
      <c r="H190" s="19">
        <f>'Raw Grouped'!V585</f>
        <v>43154</v>
      </c>
      <c r="I190" s="17">
        <f>'Raw Grouped'!W585</f>
        <v>8</v>
      </c>
      <c r="J190" s="19">
        <f>'Raw Grouped'!X585</f>
        <v>42465</v>
      </c>
      <c r="K190" s="17">
        <f>'Raw Grouped'!Y585</f>
        <v>0</v>
      </c>
      <c r="L190" s="19">
        <f>'Raw Grouped'!Z585</f>
        <v>0</v>
      </c>
      <c r="M190" s="17">
        <f>'Raw Grouped'!AA585</f>
        <v>0</v>
      </c>
      <c r="N190" s="19">
        <f>'Raw Grouped'!AB585</f>
        <v>0</v>
      </c>
      <c r="O190" s="1">
        <f t="shared" si="5"/>
        <v>50</v>
      </c>
      <c r="P190" s="1">
        <f t="shared" si="6"/>
        <v>64145.58</v>
      </c>
    </row>
    <row r="191" spans="2:16" ht="12.75">
      <c r="B191" s="1" t="s">
        <v>1367</v>
      </c>
      <c r="C191" s="17">
        <f>'Raw Grouped'!Q591</f>
        <v>25</v>
      </c>
      <c r="D191" s="19">
        <f>'Raw Grouped'!R591</f>
        <v>67716.6</v>
      </c>
      <c r="E191" s="17">
        <f>'Raw Grouped'!S591</f>
        <v>37</v>
      </c>
      <c r="F191" s="19">
        <f>'Raw Grouped'!T591</f>
        <v>53950.7027027027</v>
      </c>
      <c r="G191" s="17">
        <f>'Raw Grouped'!U591</f>
        <v>85</v>
      </c>
      <c r="H191" s="19">
        <f>'Raw Grouped'!V591</f>
        <v>41033.705882352944</v>
      </c>
      <c r="I191" s="17">
        <f>'Raw Grouped'!W591</f>
        <v>38</v>
      </c>
      <c r="J191" s="19">
        <f>'Raw Grouped'!X591</f>
        <v>33153.05263157895</v>
      </c>
      <c r="K191" s="17">
        <f>'Raw Grouped'!Y591</f>
        <v>1</v>
      </c>
      <c r="L191" s="19">
        <f>'Raw Grouped'!Z591</f>
        <v>53930</v>
      </c>
      <c r="M191" s="17">
        <f>'Raw Grouped'!AA591</f>
        <v>0</v>
      </c>
      <c r="N191" s="19">
        <f>'Raw Grouped'!AB591</f>
        <v>0</v>
      </c>
      <c r="O191" s="1">
        <f t="shared" si="5"/>
        <v>186</v>
      </c>
      <c r="P191" s="1">
        <f t="shared" si="6"/>
        <v>45648.93548387097</v>
      </c>
    </row>
    <row r="192" spans="2:16" ht="12.75">
      <c r="B192" s="1" t="s">
        <v>1368</v>
      </c>
      <c r="C192" s="17">
        <f>'Raw Grouped'!Q596</f>
        <v>5</v>
      </c>
      <c r="D192" s="19">
        <f>'Raw Grouped'!R596</f>
        <v>65400</v>
      </c>
      <c r="E192" s="17">
        <f>'Raw Grouped'!S596</f>
        <v>10</v>
      </c>
      <c r="F192" s="19">
        <f>'Raw Grouped'!T596</f>
        <v>46493.3</v>
      </c>
      <c r="G192" s="17">
        <f>'Raw Grouped'!U596</f>
        <v>14</v>
      </c>
      <c r="H192" s="19">
        <f>'Raw Grouped'!V596</f>
        <v>42295.42857142857</v>
      </c>
      <c r="I192" s="17">
        <f>'Raw Grouped'!W596</f>
        <v>7</v>
      </c>
      <c r="J192" s="19">
        <f>'Raw Grouped'!X596</f>
        <v>32898.28571428572</v>
      </c>
      <c r="K192" s="17">
        <f>'Raw Grouped'!Y596</f>
        <v>0</v>
      </c>
      <c r="L192" s="19">
        <f>'Raw Grouped'!Z596</f>
        <v>0</v>
      </c>
      <c r="M192" s="17">
        <f>'Raw Grouped'!AA596</f>
        <v>0</v>
      </c>
      <c r="N192" s="19">
        <f>'Raw Grouped'!AB596</f>
        <v>0</v>
      </c>
      <c r="O192" s="1">
        <f t="shared" si="5"/>
        <v>36</v>
      </c>
      <c r="P192" s="1">
        <f t="shared" si="6"/>
        <v>44843.25</v>
      </c>
    </row>
    <row r="193" spans="2:16" ht="12.75">
      <c r="B193" s="1" t="s">
        <v>1369</v>
      </c>
      <c r="C193" s="17">
        <f>'Raw Grouped'!Q598</f>
        <v>16</v>
      </c>
      <c r="D193" s="19">
        <f>'Raw Grouped'!R598</f>
        <v>63405</v>
      </c>
      <c r="E193" s="17">
        <f>'Raw Grouped'!S598</f>
        <v>4</v>
      </c>
      <c r="F193" s="19">
        <f>'Raw Grouped'!T598</f>
        <v>53771</v>
      </c>
      <c r="G193" s="17">
        <f>'Raw Grouped'!U598</f>
        <v>3</v>
      </c>
      <c r="H193" s="19">
        <f>'Raw Grouped'!V598</f>
        <v>43666</v>
      </c>
      <c r="I193" s="17">
        <f>'Raw Grouped'!W598</f>
        <v>2</v>
      </c>
      <c r="J193" s="19">
        <f>'Raw Grouped'!X598</f>
        <v>36446</v>
      </c>
      <c r="K193" s="17">
        <f>'Raw Grouped'!Y598</f>
        <v>0</v>
      </c>
      <c r="L193" s="19">
        <f>'Raw Grouped'!Z598</f>
        <v>0</v>
      </c>
      <c r="M193" s="17">
        <f>'Raw Grouped'!AA598</f>
        <v>0</v>
      </c>
      <c r="N193" s="19">
        <f>'Raw Grouped'!AB598</f>
        <v>0</v>
      </c>
      <c r="O193" s="1">
        <f t="shared" si="5"/>
        <v>25</v>
      </c>
      <c r="P193" s="1">
        <f t="shared" si="6"/>
        <v>57338.16</v>
      </c>
    </row>
    <row r="194" spans="2:16" ht="12.75">
      <c r="B194" s="1" t="s">
        <v>1370</v>
      </c>
      <c r="C194" s="17"/>
      <c r="D194" s="19"/>
      <c r="E194" s="17"/>
      <c r="F194" s="19"/>
      <c r="G194" s="17"/>
      <c r="H194" s="19"/>
      <c r="I194" s="17"/>
      <c r="J194" s="19"/>
      <c r="K194" s="17"/>
      <c r="L194" s="19"/>
      <c r="M194" s="1"/>
      <c r="N194" s="71"/>
      <c r="O194" s="1">
        <f t="shared" si="5"/>
        <v>0</v>
      </c>
      <c r="P194" s="1">
        <f t="shared" si="6"/>
        <v>0</v>
      </c>
    </row>
    <row r="195" spans="2:16" ht="12.75">
      <c r="B195" s="1" t="s">
        <v>1371</v>
      </c>
      <c r="C195" s="17">
        <f>'Raw Grouped'!Q614</f>
        <v>39</v>
      </c>
      <c r="D195" s="19">
        <f>'Raw Grouped'!R614</f>
        <v>58784.769230769234</v>
      </c>
      <c r="E195" s="17">
        <f>'Raw Grouped'!S614</f>
        <v>84</v>
      </c>
      <c r="F195" s="19">
        <f>'Raw Grouped'!T614</f>
        <v>48325.82142857143</v>
      </c>
      <c r="G195" s="17">
        <f>'Raw Grouped'!U614</f>
        <v>69</v>
      </c>
      <c r="H195" s="19">
        <f>'Raw Grouped'!V614</f>
        <v>41646.637681159424</v>
      </c>
      <c r="I195" s="17">
        <f>'Raw Grouped'!W614</f>
        <v>87</v>
      </c>
      <c r="J195" s="19">
        <f>'Raw Grouped'!X614</f>
        <v>35269.96551724138</v>
      </c>
      <c r="K195" s="17">
        <f>'Raw Grouped'!Y614</f>
        <v>15</v>
      </c>
      <c r="L195" s="19">
        <f>'Raw Grouped'!Z614</f>
        <v>36367</v>
      </c>
      <c r="M195" s="17">
        <f>'Raw Grouped'!AA614</f>
        <v>0</v>
      </c>
      <c r="N195" s="19">
        <f>'Raw Grouped'!AB614</f>
        <v>0</v>
      </c>
      <c r="O195" s="1">
        <f t="shared" si="5"/>
        <v>294</v>
      </c>
      <c r="P195" s="1">
        <f t="shared" si="6"/>
        <v>43672.05782312925</v>
      </c>
    </row>
    <row r="196" spans="1:16" ht="12.75">
      <c r="A196" s="11"/>
      <c r="B196" s="67" t="s">
        <v>1372</v>
      </c>
      <c r="C196" s="68"/>
      <c r="D196" s="69"/>
      <c r="E196" s="68"/>
      <c r="F196" s="69"/>
      <c r="G196" s="68"/>
      <c r="H196" s="69"/>
      <c r="I196" s="68">
        <f>'Raw Grouped'!W645+'Raw Grouped'!W631</f>
        <v>131</v>
      </c>
      <c r="J196" s="69">
        <f>(('Raw Grouped'!W645*'Raw Grouped'!X645)+('Raw Grouped'!W631*'Raw Grouped'!X631))/I196</f>
        <v>27507.31297709924</v>
      </c>
      <c r="K196" s="70">
        <f>'Raw Grouped'!Y645+'Raw Grouped'!Y631</f>
        <v>288</v>
      </c>
      <c r="L196" s="69">
        <f>(('Raw Grouped'!Y645*'Raw Grouped'!Z645)+('Raw Grouped'!Y631*'Raw Grouped'!Z631))/K196</f>
        <v>30039.395833333332</v>
      </c>
      <c r="M196" s="68">
        <f>'Raw Grouped'!AA645</f>
        <v>0</v>
      </c>
      <c r="N196" s="69">
        <f>'Raw Grouped'!AB645</f>
        <v>0</v>
      </c>
      <c r="O196" s="67">
        <f t="shared" si="5"/>
        <v>419</v>
      </c>
      <c r="P196" s="67">
        <f t="shared" si="6"/>
        <v>29247.742243436755</v>
      </c>
    </row>
    <row r="197" spans="1:16" ht="12.75">
      <c r="A197" s="17" t="s">
        <v>1396</v>
      </c>
      <c r="B197" s="1" t="s">
        <v>1365</v>
      </c>
      <c r="C197" s="17">
        <f>'Raw Grouped'!E653</f>
        <v>2620</v>
      </c>
      <c r="D197" s="19">
        <f>'Raw Grouped'!F653</f>
        <v>69730.60916030535</v>
      </c>
      <c r="E197" s="17">
        <f>'Raw Grouped'!G653</f>
        <v>1698</v>
      </c>
      <c r="F197" s="19">
        <f>'Raw Grouped'!H653</f>
        <v>47526.32273262662</v>
      </c>
      <c r="G197" s="17">
        <f>'Raw Grouped'!I653</f>
        <v>1512</v>
      </c>
      <c r="H197" s="19">
        <f>'Raw Grouped'!J653</f>
        <v>41640.048941798945</v>
      </c>
      <c r="I197" s="17">
        <f>'Raw Grouped'!K653</f>
        <v>90</v>
      </c>
      <c r="J197" s="19">
        <f>'Raw Grouped'!L653</f>
        <v>31822.9</v>
      </c>
      <c r="K197" s="17">
        <f>'Raw Grouped'!M653</f>
        <v>406</v>
      </c>
      <c r="L197" s="19">
        <f>'Raw Grouped'!N653</f>
        <v>32296.55418719212</v>
      </c>
      <c r="M197" s="17">
        <f>'Raw Grouped'!O653</f>
        <v>0</v>
      </c>
      <c r="N197" s="19">
        <f>'Raw Grouped'!P653</f>
        <v>0</v>
      </c>
      <c r="O197" s="1">
        <f aca="true" t="shared" si="7" ref="O197:O244">C197+E197+G197+I197+K197+M197</f>
        <v>6326</v>
      </c>
      <c r="P197" s="1">
        <f t="shared" si="6"/>
        <v>54114.78153651598</v>
      </c>
    </row>
    <row r="198" spans="2:16" ht="12.75">
      <c r="B198" s="1" t="s">
        <v>1366</v>
      </c>
      <c r="C198" s="17">
        <f>'Raw Grouped'!E657</f>
        <v>305</v>
      </c>
      <c r="D198" s="19">
        <f>'Raw Grouped'!F657</f>
        <v>64226.504918032784</v>
      </c>
      <c r="E198" s="17">
        <f>'Raw Grouped'!G657</f>
        <v>281</v>
      </c>
      <c r="F198" s="19">
        <f>'Raw Grouped'!H657</f>
        <v>46535.85409252669</v>
      </c>
      <c r="G198" s="17">
        <f>'Raw Grouped'!I657</f>
        <v>192</v>
      </c>
      <c r="H198" s="19">
        <f>'Raw Grouped'!J657</f>
        <v>39338.34375</v>
      </c>
      <c r="I198" s="17">
        <f>'Raw Grouped'!K657</f>
        <v>44</v>
      </c>
      <c r="J198" s="19">
        <f>'Raw Grouped'!L657</f>
        <v>25492</v>
      </c>
      <c r="K198" s="17">
        <f>'Raw Grouped'!M657</f>
        <v>40</v>
      </c>
      <c r="L198" s="19">
        <f>'Raw Grouped'!N657</f>
        <v>26499</v>
      </c>
      <c r="M198" s="17">
        <f>'Raw Grouped'!O657</f>
        <v>0</v>
      </c>
      <c r="N198" s="19">
        <f>'Raw Grouped'!P657</f>
        <v>0</v>
      </c>
      <c r="O198" s="1">
        <f t="shared" si="7"/>
        <v>862</v>
      </c>
      <c r="P198" s="1">
        <f t="shared" si="6"/>
        <v>49188.20069605568</v>
      </c>
    </row>
    <row r="199" spans="2:16" ht="12.75">
      <c r="B199" s="1" t="s">
        <v>1367</v>
      </c>
      <c r="C199" s="17">
        <f>'Raw Grouped'!E674</f>
        <v>1274</v>
      </c>
      <c r="D199" s="19">
        <f>'Raw Grouped'!F674</f>
        <v>52438.9262166405</v>
      </c>
      <c r="E199" s="17">
        <f>'Raw Grouped'!G674</f>
        <v>1077</v>
      </c>
      <c r="F199" s="19">
        <f>'Raw Grouped'!H674</f>
        <v>43167.23491179202</v>
      </c>
      <c r="G199" s="17">
        <f>'Raw Grouped'!I674</f>
        <v>1272</v>
      </c>
      <c r="H199" s="19">
        <f>'Raw Grouped'!J674</f>
        <v>36390.02830188679</v>
      </c>
      <c r="I199" s="17">
        <f>'Raw Grouped'!K674</f>
        <v>367</v>
      </c>
      <c r="J199" s="19">
        <f>'Raw Grouped'!L674</f>
        <v>29306.637602179835</v>
      </c>
      <c r="K199" s="17">
        <f>'Raw Grouped'!M674</f>
        <v>301</v>
      </c>
      <c r="L199" s="19">
        <f>'Raw Grouped'!N674</f>
        <v>27702.00996677741</v>
      </c>
      <c r="M199" s="17">
        <f>'Raw Grouped'!O674</f>
        <v>0</v>
      </c>
      <c r="N199" s="19">
        <f>'Raw Grouped'!P674</f>
        <v>0</v>
      </c>
      <c r="O199" s="1">
        <f t="shared" si="7"/>
        <v>4291</v>
      </c>
      <c r="P199" s="1">
        <f t="shared" si="6"/>
        <v>41640.704031694244</v>
      </c>
    </row>
    <row r="200" spans="2:16" ht="12.75">
      <c r="B200" s="1" t="s">
        <v>1368</v>
      </c>
      <c r="C200" s="17">
        <f>'Raw Grouped'!E682</f>
        <v>254</v>
      </c>
      <c r="D200" s="19">
        <f>'Raw Grouped'!F682</f>
        <v>50880.14173228347</v>
      </c>
      <c r="E200" s="17">
        <f>'Raw Grouped'!G682</f>
        <v>263</v>
      </c>
      <c r="F200" s="19">
        <f>'Raw Grouped'!H682</f>
        <v>43746.48288973384</v>
      </c>
      <c r="G200" s="17">
        <f>'Raw Grouped'!I682</f>
        <v>356</v>
      </c>
      <c r="H200" s="19">
        <f>'Raw Grouped'!J682</f>
        <v>36949.11797752809</v>
      </c>
      <c r="I200" s="17">
        <f>'Raw Grouped'!K682</f>
        <v>159</v>
      </c>
      <c r="J200" s="19">
        <f>'Raw Grouped'!L682</f>
        <v>27908.1572327044</v>
      </c>
      <c r="K200" s="17">
        <f>'Raw Grouped'!M682</f>
        <v>112</v>
      </c>
      <c r="L200" s="19">
        <f>'Raw Grouped'!N682</f>
        <v>30965.678571428572</v>
      </c>
      <c r="M200" s="17">
        <f>'Raw Grouped'!O682</f>
        <v>0</v>
      </c>
      <c r="N200" s="19">
        <f>'Raw Grouped'!P682</f>
        <v>0</v>
      </c>
      <c r="O200" s="1">
        <f t="shared" si="7"/>
        <v>1144</v>
      </c>
      <c r="P200" s="1">
        <f t="shared" si="6"/>
        <v>39762.51748251748</v>
      </c>
    </row>
    <row r="201" spans="2:16" ht="12.75">
      <c r="B201" s="1" t="s">
        <v>1369</v>
      </c>
      <c r="C201" s="17">
        <f>'Raw Grouped'!E688</f>
        <v>47</v>
      </c>
      <c r="D201" s="19">
        <f>'Raw Grouped'!F688</f>
        <v>50286.02127659575</v>
      </c>
      <c r="E201" s="17">
        <f>'Raw Grouped'!G688</f>
        <v>70</v>
      </c>
      <c r="F201" s="19">
        <f>'Raw Grouped'!H688</f>
        <v>42463.68571428571</v>
      </c>
      <c r="G201" s="17">
        <f>'Raw Grouped'!I688</f>
        <v>108</v>
      </c>
      <c r="H201" s="19">
        <f>'Raw Grouped'!J688</f>
        <v>37117.67592592593</v>
      </c>
      <c r="I201" s="17">
        <f>'Raw Grouped'!K688</f>
        <v>22</v>
      </c>
      <c r="J201" s="19">
        <f>'Raw Grouped'!L688</f>
        <v>31467</v>
      </c>
      <c r="K201" s="17">
        <f>'Raw Grouped'!M688</f>
        <v>16</v>
      </c>
      <c r="L201" s="19">
        <f>'Raw Grouped'!N688</f>
        <v>33695</v>
      </c>
      <c r="M201" s="17">
        <f>'Raw Grouped'!O688</f>
        <v>0</v>
      </c>
      <c r="N201" s="19">
        <f>'Raw Grouped'!P688</f>
        <v>0</v>
      </c>
      <c r="O201" s="1">
        <f t="shared" si="7"/>
        <v>263</v>
      </c>
      <c r="P201" s="1">
        <f t="shared" si="6"/>
        <v>40212.94296577947</v>
      </c>
    </row>
    <row r="202" spans="2:16" ht="12.75">
      <c r="B202" s="1" t="s">
        <v>1370</v>
      </c>
      <c r="C202" s="17">
        <f>'Raw Grouped'!E692</f>
        <v>19</v>
      </c>
      <c r="D202" s="19">
        <f>'Raw Grouped'!F692</f>
        <v>51728</v>
      </c>
      <c r="E202" s="17">
        <f>'Raw Grouped'!G692</f>
        <v>54</v>
      </c>
      <c r="F202" s="19">
        <f>'Raw Grouped'!H692</f>
        <v>42337</v>
      </c>
      <c r="G202" s="17">
        <f>'Raw Grouped'!I692</f>
        <v>57</v>
      </c>
      <c r="H202" s="19">
        <f>'Raw Grouped'!J692</f>
        <v>35737</v>
      </c>
      <c r="I202" s="17">
        <f>'Raw Grouped'!K692</f>
        <v>4</v>
      </c>
      <c r="J202" s="19">
        <f>'Raw Grouped'!L692</f>
        <v>30725</v>
      </c>
      <c r="K202" s="17">
        <f>'Raw Grouped'!M692</f>
        <v>32</v>
      </c>
      <c r="L202" s="19">
        <f>'Raw Grouped'!N692</f>
        <v>28332</v>
      </c>
      <c r="M202" s="17">
        <f>'Raw Grouped'!O692</f>
        <v>0</v>
      </c>
      <c r="N202" s="19">
        <f>'Raw Grouped'!P692</f>
        <v>0</v>
      </c>
      <c r="O202" s="1">
        <f t="shared" si="7"/>
        <v>166</v>
      </c>
      <c r="P202" s="1">
        <f t="shared" si="6"/>
        <v>38166.0421686747</v>
      </c>
    </row>
    <row r="203" spans="2:16" ht="12.75">
      <c r="B203" s="1" t="s">
        <v>1371</v>
      </c>
      <c r="C203" s="17"/>
      <c r="D203" s="19"/>
      <c r="E203" s="17"/>
      <c r="F203" s="19"/>
      <c r="G203" s="17"/>
      <c r="H203" s="19"/>
      <c r="I203" s="17"/>
      <c r="J203" s="19"/>
      <c r="K203" s="17"/>
      <c r="L203" s="19"/>
      <c r="M203" s="17">
        <f>'Raw Grouped'!O771</f>
        <v>7719</v>
      </c>
      <c r="N203" s="19">
        <f>'Raw Grouped'!P771</f>
        <v>36654.382303407176</v>
      </c>
      <c r="O203" s="1">
        <f t="shared" si="7"/>
        <v>7719</v>
      </c>
      <c r="P203" s="1">
        <f t="shared" si="6"/>
        <v>36654.382303407176</v>
      </c>
    </row>
    <row r="204" spans="1:16" ht="12.75">
      <c r="A204" s="11"/>
      <c r="B204" s="67" t="s">
        <v>1372</v>
      </c>
      <c r="C204" s="68"/>
      <c r="D204" s="69"/>
      <c r="E204" s="68"/>
      <c r="F204" s="69"/>
      <c r="G204" s="68"/>
      <c r="H204" s="69"/>
      <c r="I204" s="68"/>
      <c r="J204" s="69"/>
      <c r="K204" s="70"/>
      <c r="L204" s="69"/>
      <c r="M204" s="68"/>
      <c r="N204" s="69"/>
      <c r="O204" s="67">
        <f t="shared" si="7"/>
        <v>0</v>
      </c>
      <c r="P204" s="67">
        <f t="shared" si="6"/>
        <v>0</v>
      </c>
    </row>
    <row r="205" spans="1:16" ht="12.75">
      <c r="A205" s="17" t="s">
        <v>1397</v>
      </c>
      <c r="B205" s="1" t="s">
        <v>1365</v>
      </c>
      <c r="C205" s="17"/>
      <c r="D205" s="19"/>
      <c r="E205" s="17"/>
      <c r="F205" s="19"/>
      <c r="G205" s="17"/>
      <c r="H205" s="19"/>
      <c r="I205" s="17"/>
      <c r="J205" s="19"/>
      <c r="K205" s="17"/>
      <c r="L205" s="19"/>
      <c r="M205" s="1"/>
      <c r="N205" s="71"/>
      <c r="O205" s="1">
        <f t="shared" si="7"/>
        <v>0</v>
      </c>
      <c r="P205" s="1">
        <f aca="true" t="shared" si="8" ref="P205:P268">IF(O205&gt;0,(C205*D205+E205*F205+G205*H205+I205*J205+K205*L205+M205*N205)/O205,0)</f>
        <v>0</v>
      </c>
    </row>
    <row r="206" spans="2:16" ht="12.75">
      <c r="B206" s="1" t="s">
        <v>1366</v>
      </c>
      <c r="C206" s="17"/>
      <c r="D206" s="19"/>
      <c r="E206" s="17"/>
      <c r="F206" s="19"/>
      <c r="G206" s="17"/>
      <c r="H206" s="19"/>
      <c r="I206" s="17"/>
      <c r="J206" s="19"/>
      <c r="K206" s="17"/>
      <c r="L206" s="19"/>
      <c r="M206" s="1"/>
      <c r="N206" s="71"/>
      <c r="O206" s="1">
        <f t="shared" si="7"/>
        <v>0</v>
      </c>
      <c r="P206" s="1">
        <f t="shared" si="8"/>
        <v>0</v>
      </c>
    </row>
    <row r="207" spans="2:16" ht="12.75">
      <c r="B207" s="1" t="s">
        <v>1367</v>
      </c>
      <c r="C207" s="17"/>
      <c r="D207" s="19"/>
      <c r="E207" s="17"/>
      <c r="F207" s="19"/>
      <c r="G207" s="17"/>
      <c r="H207" s="19"/>
      <c r="I207" s="17"/>
      <c r="J207" s="19"/>
      <c r="K207" s="17"/>
      <c r="L207" s="19"/>
      <c r="M207" s="1"/>
      <c r="N207" s="71"/>
      <c r="O207" s="1">
        <f t="shared" si="7"/>
        <v>0</v>
      </c>
      <c r="P207" s="1">
        <f t="shared" si="8"/>
        <v>0</v>
      </c>
    </row>
    <row r="208" spans="2:16" ht="12.75">
      <c r="B208" s="1" t="s">
        <v>1368</v>
      </c>
      <c r="C208" s="17"/>
      <c r="D208" s="19"/>
      <c r="E208" s="17"/>
      <c r="F208" s="19"/>
      <c r="G208" s="17"/>
      <c r="H208" s="19"/>
      <c r="I208" s="17"/>
      <c r="J208" s="19"/>
      <c r="K208" s="17"/>
      <c r="L208" s="19"/>
      <c r="M208" s="1"/>
      <c r="N208" s="71"/>
      <c r="O208" s="1">
        <f t="shared" si="7"/>
        <v>0</v>
      </c>
      <c r="P208" s="1">
        <f t="shared" si="8"/>
        <v>0</v>
      </c>
    </row>
    <row r="209" spans="2:16" ht="12.75">
      <c r="B209" s="1" t="s">
        <v>1369</v>
      </c>
      <c r="C209" s="17"/>
      <c r="D209" s="19"/>
      <c r="E209" s="17"/>
      <c r="F209" s="19"/>
      <c r="G209" s="17"/>
      <c r="H209" s="19"/>
      <c r="I209" s="17"/>
      <c r="J209" s="19"/>
      <c r="K209" s="17"/>
      <c r="L209" s="19"/>
      <c r="M209" s="1"/>
      <c r="N209" s="71"/>
      <c r="O209" s="1">
        <f t="shared" si="7"/>
        <v>0</v>
      </c>
      <c r="P209" s="1">
        <f t="shared" si="8"/>
        <v>0</v>
      </c>
    </row>
    <row r="210" spans="2:16" ht="12.75">
      <c r="B210" s="1" t="s">
        <v>1370</v>
      </c>
      <c r="C210" s="17"/>
      <c r="D210" s="19"/>
      <c r="E210" s="17"/>
      <c r="F210" s="19"/>
      <c r="G210" s="17"/>
      <c r="H210" s="19"/>
      <c r="I210" s="17"/>
      <c r="J210" s="19"/>
      <c r="K210" s="17"/>
      <c r="L210" s="19"/>
      <c r="M210" s="1"/>
      <c r="N210" s="71"/>
      <c r="O210" s="1">
        <f t="shared" si="7"/>
        <v>0</v>
      </c>
      <c r="P210" s="1">
        <f t="shared" si="8"/>
        <v>0</v>
      </c>
    </row>
    <row r="211" spans="2:16" ht="12.75">
      <c r="B211" s="1" t="s">
        <v>1371</v>
      </c>
      <c r="C211" s="17"/>
      <c r="D211" s="19"/>
      <c r="E211" s="17"/>
      <c r="F211" s="19"/>
      <c r="G211" s="17"/>
      <c r="H211" s="19"/>
      <c r="I211" s="17"/>
      <c r="J211" s="19"/>
      <c r="K211" s="17"/>
      <c r="L211" s="19"/>
      <c r="M211" s="17"/>
      <c r="N211" s="19"/>
      <c r="O211" s="1">
        <f t="shared" si="7"/>
        <v>0</v>
      </c>
      <c r="P211" s="1">
        <f t="shared" si="8"/>
        <v>0</v>
      </c>
    </row>
    <row r="212" spans="1:16" ht="12.75">
      <c r="A212" s="11"/>
      <c r="B212" s="67" t="s">
        <v>1372</v>
      </c>
      <c r="C212" s="68"/>
      <c r="D212" s="69"/>
      <c r="E212" s="68"/>
      <c r="F212" s="69"/>
      <c r="G212" s="68"/>
      <c r="H212" s="69"/>
      <c r="I212" s="68"/>
      <c r="J212" s="69"/>
      <c r="K212" s="70"/>
      <c r="L212" s="69"/>
      <c r="M212" s="68"/>
      <c r="N212" s="69"/>
      <c r="O212" s="67">
        <f t="shared" si="7"/>
        <v>0</v>
      </c>
      <c r="P212" s="67">
        <f t="shared" si="8"/>
        <v>0</v>
      </c>
    </row>
    <row r="213" spans="1:16" ht="12.75">
      <c r="A213" s="17" t="s">
        <v>1398</v>
      </c>
      <c r="B213" s="1" t="s">
        <v>1365</v>
      </c>
      <c r="C213" s="17">
        <f>'Raw Grouped'!E775</f>
        <v>728</v>
      </c>
      <c r="D213" s="19">
        <f>'Raw Grouped'!F775</f>
        <v>73099.08379120879</v>
      </c>
      <c r="E213" s="17">
        <f>'Raw Grouped'!G775</f>
        <v>602</v>
      </c>
      <c r="F213" s="19">
        <f>'Raw Grouped'!H775</f>
        <v>50913.976744186046</v>
      </c>
      <c r="G213" s="17">
        <f>'Raw Grouped'!I775</f>
        <v>353</v>
      </c>
      <c r="H213" s="19">
        <f>'Raw Grouped'!J775</f>
        <v>44107.54957507082</v>
      </c>
      <c r="I213" s="17">
        <f>'Raw Grouped'!K775</f>
        <v>85</v>
      </c>
      <c r="J213" s="19">
        <f>'Raw Grouped'!L775</f>
        <v>26627.329411764706</v>
      </c>
      <c r="K213" s="17">
        <f>'Raw Grouped'!M775</f>
        <v>23</v>
      </c>
      <c r="L213" s="19">
        <f>'Raw Grouped'!N775</f>
        <v>41630</v>
      </c>
      <c r="M213" s="17">
        <f>'Raw Grouped'!O775</f>
        <v>0</v>
      </c>
      <c r="N213" s="19">
        <f>'Raw Grouped'!P775</f>
        <v>0</v>
      </c>
      <c r="O213" s="1">
        <f t="shared" si="7"/>
        <v>1791</v>
      </c>
      <c r="P213" s="1">
        <f t="shared" si="8"/>
        <v>57318.327749860415</v>
      </c>
    </row>
    <row r="214" spans="2:16" ht="12.75">
      <c r="B214" s="1" t="s">
        <v>1366</v>
      </c>
      <c r="C214" s="17">
        <f>'Raw Grouped'!E781</f>
        <v>675</v>
      </c>
      <c r="D214" s="19">
        <f>'Raw Grouped'!F781</f>
        <v>70908.34370370371</v>
      </c>
      <c r="E214" s="17">
        <f>'Raw Grouped'!G781</f>
        <v>774</v>
      </c>
      <c r="F214" s="19">
        <f>'Raw Grouped'!H781</f>
        <v>51479.6976744186</v>
      </c>
      <c r="G214" s="17">
        <f>'Raw Grouped'!I781</f>
        <v>511</v>
      </c>
      <c r="H214" s="19">
        <f>'Raw Grouped'!J781</f>
        <v>41463.33659491194</v>
      </c>
      <c r="I214" s="17">
        <f>'Raw Grouped'!K781</f>
        <v>144</v>
      </c>
      <c r="J214" s="19">
        <f>'Raw Grouped'!L781</f>
        <v>31673.083333333332</v>
      </c>
      <c r="K214" s="17">
        <f>'Raw Grouped'!M781</f>
        <v>44</v>
      </c>
      <c r="L214" s="19">
        <f>'Raw Grouped'!N781</f>
        <v>33310.90909090909</v>
      </c>
      <c r="M214" s="17">
        <f>'Raw Grouped'!O781</f>
        <v>0</v>
      </c>
      <c r="N214" s="19">
        <f>'Raw Grouped'!P781</f>
        <v>0</v>
      </c>
      <c r="O214" s="1">
        <f t="shared" si="7"/>
        <v>2148</v>
      </c>
      <c r="P214" s="1">
        <f t="shared" si="8"/>
        <v>53502.22858472998</v>
      </c>
    </row>
    <row r="215" spans="2:16" ht="12.75">
      <c r="B215" s="1" t="s">
        <v>1367</v>
      </c>
      <c r="C215" s="17">
        <f>'Raw Grouped'!E783</f>
        <v>183</v>
      </c>
      <c r="D215" s="19">
        <f>'Raw Grouped'!F783</f>
        <v>54684</v>
      </c>
      <c r="E215" s="17">
        <f>'Raw Grouped'!G783</f>
        <v>150</v>
      </c>
      <c r="F215" s="19">
        <f>'Raw Grouped'!H783</f>
        <v>46701</v>
      </c>
      <c r="G215" s="17">
        <f>'Raw Grouped'!I783</f>
        <v>129</v>
      </c>
      <c r="H215" s="19">
        <f>'Raw Grouped'!J783</f>
        <v>39245</v>
      </c>
      <c r="I215" s="17">
        <f>'Raw Grouped'!K783</f>
        <v>27</v>
      </c>
      <c r="J215" s="19">
        <f>'Raw Grouped'!L783</f>
        <v>30732</v>
      </c>
      <c r="K215" s="17">
        <f>'Raw Grouped'!M783</f>
        <v>0</v>
      </c>
      <c r="L215" s="19">
        <f>'Raw Grouped'!N783</f>
        <v>0</v>
      </c>
      <c r="M215" s="17">
        <f>'Raw Grouped'!O783</f>
        <v>0</v>
      </c>
      <c r="N215" s="19">
        <f>'Raw Grouped'!P783</f>
        <v>0</v>
      </c>
      <c r="O215" s="1">
        <f t="shared" si="7"/>
        <v>489</v>
      </c>
      <c r="P215" s="1">
        <f t="shared" si="8"/>
        <v>46839.85889570552</v>
      </c>
    </row>
    <row r="216" spans="2:16" ht="12.75">
      <c r="B216" s="1" t="s">
        <v>1368</v>
      </c>
      <c r="C216" s="17">
        <f>'Raw Grouped'!E788</f>
        <v>267</v>
      </c>
      <c r="D216" s="19">
        <f>'Raw Grouped'!F788</f>
        <v>52004.808988764045</v>
      </c>
      <c r="E216" s="17">
        <f>'Raw Grouped'!G788</f>
        <v>251</v>
      </c>
      <c r="F216" s="19">
        <f>'Raw Grouped'!H788</f>
        <v>43421.35856573705</v>
      </c>
      <c r="G216" s="17">
        <f>'Raw Grouped'!I788</f>
        <v>222</v>
      </c>
      <c r="H216" s="19">
        <f>'Raw Grouped'!J788</f>
        <v>37994.95045045045</v>
      </c>
      <c r="I216" s="17">
        <f>'Raw Grouped'!K788</f>
        <v>74</v>
      </c>
      <c r="J216" s="19">
        <f>'Raw Grouped'!L788</f>
        <v>30050.486486486487</v>
      </c>
      <c r="K216" s="17">
        <f>'Raw Grouped'!M788</f>
        <v>1</v>
      </c>
      <c r="L216" s="19">
        <f>'Raw Grouped'!N788</f>
        <v>20308</v>
      </c>
      <c r="M216" s="17">
        <f>'Raw Grouped'!O788</f>
        <v>0</v>
      </c>
      <c r="N216" s="19">
        <f>'Raw Grouped'!P788</f>
        <v>0</v>
      </c>
      <c r="O216" s="1">
        <f t="shared" si="7"/>
        <v>815</v>
      </c>
      <c r="P216" s="1">
        <f t="shared" si="8"/>
        <v>43512.84417177914</v>
      </c>
    </row>
    <row r="217" spans="2:16" ht="12.75">
      <c r="B217" s="1" t="s">
        <v>1369</v>
      </c>
      <c r="C217" s="17">
        <f>'Raw Grouped'!E790</f>
        <v>40</v>
      </c>
      <c r="D217" s="19">
        <f>'Raw Grouped'!F790</f>
        <v>52319</v>
      </c>
      <c r="E217" s="17">
        <f>'Raw Grouped'!G790</f>
        <v>50</v>
      </c>
      <c r="F217" s="19">
        <f>'Raw Grouped'!H790</f>
        <v>44049</v>
      </c>
      <c r="G217" s="17">
        <f>'Raw Grouped'!I790</f>
        <v>56</v>
      </c>
      <c r="H217" s="19">
        <f>'Raw Grouped'!J790</f>
        <v>36326</v>
      </c>
      <c r="I217" s="17">
        <f>'Raw Grouped'!K790</f>
        <v>11</v>
      </c>
      <c r="J217" s="19">
        <f>'Raw Grouped'!L790</f>
        <v>32295</v>
      </c>
      <c r="K217" s="17">
        <f>'Raw Grouped'!M790</f>
        <v>0</v>
      </c>
      <c r="L217" s="19">
        <f>'Raw Grouped'!N790</f>
        <v>0</v>
      </c>
      <c r="M217" s="17">
        <f>'Raw Grouped'!O790</f>
        <v>0</v>
      </c>
      <c r="N217" s="19">
        <f>'Raw Grouped'!P790</f>
        <v>0</v>
      </c>
      <c r="O217" s="1">
        <f t="shared" si="7"/>
        <v>157</v>
      </c>
      <c r="P217" s="1">
        <f t="shared" si="8"/>
        <v>42577.7770700637</v>
      </c>
    </row>
    <row r="218" spans="2:16" ht="12.75">
      <c r="B218" s="1" t="s">
        <v>1370</v>
      </c>
      <c r="C218" s="17">
        <f>'Raw Grouped'!E795</f>
        <v>123</v>
      </c>
      <c r="D218" s="19">
        <f>'Raw Grouped'!F795</f>
        <v>52619.69918699187</v>
      </c>
      <c r="E218" s="17">
        <f>'Raw Grouped'!G795</f>
        <v>101</v>
      </c>
      <c r="F218" s="19">
        <f>'Raw Grouped'!H795</f>
        <v>43203.43564356436</v>
      </c>
      <c r="G218" s="17">
        <f>'Raw Grouped'!I795</f>
        <v>136</v>
      </c>
      <c r="H218" s="19">
        <f>'Raw Grouped'!J795</f>
        <v>36254.94117647059</v>
      </c>
      <c r="I218" s="17">
        <f>'Raw Grouped'!K795</f>
        <v>24</v>
      </c>
      <c r="J218" s="19">
        <f>'Raw Grouped'!L795</f>
        <v>31216.666666666668</v>
      </c>
      <c r="K218" s="17">
        <f>'Raw Grouped'!M795</f>
        <v>1</v>
      </c>
      <c r="L218" s="19">
        <f>'Raw Grouped'!N795</f>
        <v>31878</v>
      </c>
      <c r="M218" s="17">
        <f>'Raw Grouped'!O795</f>
        <v>0</v>
      </c>
      <c r="N218" s="19">
        <f>'Raw Grouped'!P795</f>
        <v>0</v>
      </c>
      <c r="O218" s="1">
        <f t="shared" si="7"/>
        <v>385</v>
      </c>
      <c r="P218" s="1">
        <f t="shared" si="8"/>
        <v>42980.57142857143</v>
      </c>
    </row>
    <row r="219" spans="2:16" ht="12.75">
      <c r="B219" s="1" t="s">
        <v>1371</v>
      </c>
      <c r="C219" s="17">
        <f>'Raw Grouped'!E799</f>
        <v>402</v>
      </c>
      <c r="D219" s="19">
        <f>'Raw Grouped'!F799</f>
        <v>44706.80597014925</v>
      </c>
      <c r="E219" s="17">
        <f>'Raw Grouped'!G799</f>
        <v>660</v>
      </c>
      <c r="F219" s="19">
        <f>'Raw Grouped'!H799</f>
        <v>39809.90606060606</v>
      </c>
      <c r="G219" s="17">
        <f>'Raw Grouped'!I799</f>
        <v>569</v>
      </c>
      <c r="H219" s="19">
        <f>'Raw Grouped'!J799</f>
        <v>34908.72759226713</v>
      </c>
      <c r="I219" s="17">
        <f>'Raw Grouped'!K799</f>
        <v>239</v>
      </c>
      <c r="J219" s="19">
        <f>'Raw Grouped'!L799</f>
        <v>30531.991631799163</v>
      </c>
      <c r="K219" s="17">
        <f>'Raw Grouped'!M799</f>
        <v>5</v>
      </c>
      <c r="L219" s="19">
        <f>'Raw Grouped'!N799</f>
        <v>21923</v>
      </c>
      <c r="M219" s="17">
        <f>'Raw Grouped'!O799</f>
        <v>0</v>
      </c>
      <c r="N219" s="19">
        <f>'Raw Grouped'!P799</f>
        <v>0</v>
      </c>
      <c r="O219" s="1">
        <f t="shared" si="7"/>
        <v>1875</v>
      </c>
      <c r="P219" s="1">
        <f t="shared" si="8"/>
        <v>38142.13386666666</v>
      </c>
    </row>
    <row r="220" spans="1:16" ht="12.75">
      <c r="A220" s="11"/>
      <c r="B220" s="67" t="s">
        <v>1372</v>
      </c>
      <c r="C220" s="68"/>
      <c r="D220" s="69"/>
      <c r="E220" s="68"/>
      <c r="F220" s="69"/>
      <c r="G220" s="68"/>
      <c r="H220" s="69"/>
      <c r="I220" s="68"/>
      <c r="J220" s="69"/>
      <c r="K220" s="70"/>
      <c r="L220" s="69"/>
      <c r="M220" s="68"/>
      <c r="N220" s="69"/>
      <c r="O220" s="67">
        <f t="shared" si="7"/>
        <v>0</v>
      </c>
      <c r="P220" s="67">
        <f t="shared" si="8"/>
        <v>0</v>
      </c>
    </row>
    <row r="221" spans="1:16" ht="12.75">
      <c r="A221" s="17" t="s">
        <v>1399</v>
      </c>
      <c r="B221" s="1" t="s">
        <v>1365</v>
      </c>
      <c r="C221" s="17">
        <f>'Raw Grouped'!Q775</f>
        <v>339</v>
      </c>
      <c r="D221" s="19">
        <f>'Raw Grouped'!R775</f>
        <v>90781.45427728613</v>
      </c>
      <c r="E221" s="17">
        <f>'Raw Grouped'!S775</f>
        <v>196</v>
      </c>
      <c r="F221" s="19">
        <f>'Raw Grouped'!T775</f>
        <v>60168.23469387755</v>
      </c>
      <c r="G221" s="17">
        <f>'Raw Grouped'!U775</f>
        <v>63</v>
      </c>
      <c r="H221" s="19">
        <f>'Raw Grouped'!V775</f>
        <v>49280.555555555555</v>
      </c>
      <c r="I221" s="17">
        <f>'Raw Grouped'!W775</f>
        <v>10</v>
      </c>
      <c r="J221" s="19">
        <f>'Raw Grouped'!X775</f>
        <v>45682.1</v>
      </c>
      <c r="K221" s="17">
        <f>'Raw Grouped'!Y775</f>
        <v>21</v>
      </c>
      <c r="L221" s="19">
        <f>'Raw Grouped'!Z775</f>
        <v>42718</v>
      </c>
      <c r="M221" s="17">
        <f>'Raw Grouped'!AA775</f>
        <v>0</v>
      </c>
      <c r="N221" s="19">
        <f>'Raw Grouped'!AB775</f>
        <v>0</v>
      </c>
      <c r="O221" s="1">
        <f t="shared" si="7"/>
        <v>629</v>
      </c>
      <c r="P221" s="1">
        <f t="shared" si="8"/>
        <v>74763.84896661367</v>
      </c>
    </row>
    <row r="222" spans="2:16" ht="12.75">
      <c r="B222" s="1" t="s">
        <v>1366</v>
      </c>
      <c r="C222" s="17">
        <f>'Raw Grouped'!Q781</f>
        <v>120</v>
      </c>
      <c r="D222" s="19">
        <f>'Raw Grouped'!R781</f>
        <v>86652.69166666667</v>
      </c>
      <c r="E222" s="17">
        <f>'Raw Grouped'!S781</f>
        <v>151</v>
      </c>
      <c r="F222" s="19">
        <f>'Raw Grouped'!T781</f>
        <v>68109.96688741722</v>
      </c>
      <c r="G222" s="17">
        <f>'Raw Grouped'!U781</f>
        <v>111</v>
      </c>
      <c r="H222" s="19">
        <f>'Raw Grouped'!V781</f>
        <v>51057.07207207207</v>
      </c>
      <c r="I222" s="17">
        <f>'Raw Grouped'!W781</f>
        <v>41</v>
      </c>
      <c r="J222" s="19">
        <f>'Raw Grouped'!X781</f>
        <v>39953.87804878049</v>
      </c>
      <c r="K222" s="17">
        <f>'Raw Grouped'!Y781</f>
        <v>13</v>
      </c>
      <c r="L222" s="19">
        <f>'Raw Grouped'!Z781</f>
        <v>37648.769230769234</v>
      </c>
      <c r="M222" s="17">
        <f>'Raw Grouped'!AA781</f>
        <v>0</v>
      </c>
      <c r="N222" s="19">
        <f>'Raw Grouped'!AB781</f>
        <v>0</v>
      </c>
      <c r="O222" s="1">
        <f t="shared" si="7"/>
        <v>436</v>
      </c>
      <c r="P222" s="1">
        <f t="shared" si="8"/>
        <v>65316.06880733945</v>
      </c>
    </row>
    <row r="223" spans="2:16" ht="12.75">
      <c r="B223" s="1" t="s">
        <v>1367</v>
      </c>
      <c r="C223" s="17">
        <f>'Raw Grouped'!Q783</f>
        <v>28</v>
      </c>
      <c r="D223" s="19">
        <f>'Raw Grouped'!R783</f>
        <v>74956</v>
      </c>
      <c r="E223" s="17">
        <f>'Raw Grouped'!S783</f>
        <v>7</v>
      </c>
      <c r="F223" s="19">
        <f>'Raw Grouped'!T783</f>
        <v>56229</v>
      </c>
      <c r="G223" s="17">
        <f>'Raw Grouped'!U783</f>
        <v>2</v>
      </c>
      <c r="H223" s="19">
        <f>'Raw Grouped'!V783</f>
        <v>55410</v>
      </c>
      <c r="I223" s="17">
        <f>'Raw Grouped'!W783</f>
        <v>2</v>
      </c>
      <c r="J223" s="19">
        <f>'Raw Grouped'!X783</f>
        <v>38380</v>
      </c>
      <c r="K223" s="17">
        <f>'Raw Grouped'!Y783</f>
        <v>0</v>
      </c>
      <c r="L223" s="19">
        <f>'Raw Grouped'!Z783</f>
        <v>0</v>
      </c>
      <c r="M223" s="17">
        <f>'Raw Grouped'!AA783</f>
        <v>0</v>
      </c>
      <c r="N223" s="19">
        <f>'Raw Grouped'!AB783</f>
        <v>0</v>
      </c>
      <c r="O223" s="1">
        <f t="shared" si="7"/>
        <v>39</v>
      </c>
      <c r="P223" s="1">
        <f t="shared" si="8"/>
        <v>68716.69230769231</v>
      </c>
    </row>
    <row r="224" spans="2:16" ht="12.75">
      <c r="B224" s="1" t="s">
        <v>1368</v>
      </c>
      <c r="C224" s="17">
        <f>'Raw Grouped'!Q788</f>
        <v>20</v>
      </c>
      <c r="D224" s="19">
        <f>'Raw Grouped'!R788</f>
        <v>62217.6</v>
      </c>
      <c r="E224" s="17">
        <f>'Raw Grouped'!S788</f>
        <v>14</v>
      </c>
      <c r="F224" s="19">
        <f>'Raw Grouped'!T788</f>
        <v>60113.142857142855</v>
      </c>
      <c r="G224" s="17">
        <f>'Raw Grouped'!U788</f>
        <v>6</v>
      </c>
      <c r="H224" s="19">
        <f>'Raw Grouped'!V788</f>
        <v>52804.666666666664</v>
      </c>
      <c r="I224" s="17">
        <f>'Raw Grouped'!W788</f>
        <v>5</v>
      </c>
      <c r="J224" s="19">
        <f>'Raw Grouped'!X788</f>
        <v>29175.6</v>
      </c>
      <c r="K224" s="17">
        <f>'Raw Grouped'!Y788</f>
        <v>0</v>
      </c>
      <c r="L224" s="19">
        <f>'Raw Grouped'!Z788</f>
        <v>0</v>
      </c>
      <c r="M224" s="17">
        <f>'Raw Grouped'!AA788</f>
        <v>0</v>
      </c>
      <c r="N224" s="19">
        <f>'Raw Grouped'!AB788</f>
        <v>0</v>
      </c>
      <c r="O224" s="1">
        <f t="shared" si="7"/>
        <v>45</v>
      </c>
      <c r="P224" s="1">
        <f t="shared" si="8"/>
        <v>56636.48888888889</v>
      </c>
    </row>
    <row r="225" spans="2:16" ht="12.75">
      <c r="B225" s="1" t="s">
        <v>1369</v>
      </c>
      <c r="C225" s="17"/>
      <c r="D225" s="19"/>
      <c r="E225" s="17"/>
      <c r="F225" s="19"/>
      <c r="G225" s="17"/>
      <c r="H225" s="19"/>
      <c r="I225" s="17"/>
      <c r="J225" s="19"/>
      <c r="K225" s="17"/>
      <c r="L225" s="19"/>
      <c r="M225" s="1"/>
      <c r="N225" s="71"/>
      <c r="O225" s="1">
        <f t="shared" si="7"/>
        <v>0</v>
      </c>
      <c r="P225" s="1">
        <f t="shared" si="8"/>
        <v>0</v>
      </c>
    </row>
    <row r="226" spans="2:16" ht="12.75">
      <c r="B226" s="1" t="s">
        <v>1370</v>
      </c>
      <c r="C226" s="17">
        <f>'Raw Grouped'!Q795</f>
        <v>6</v>
      </c>
      <c r="D226" s="19">
        <f>'Raw Grouped'!R795</f>
        <v>60638.666666666664</v>
      </c>
      <c r="E226" s="17">
        <f>'Raw Grouped'!S795</f>
        <v>1</v>
      </c>
      <c r="F226" s="19">
        <f>'Raw Grouped'!T795</f>
        <v>35134</v>
      </c>
      <c r="G226" s="17">
        <f>'Raw Grouped'!U795</f>
        <v>1</v>
      </c>
      <c r="H226" s="19">
        <f>'Raw Grouped'!V795</f>
        <v>43200</v>
      </c>
      <c r="I226" s="17">
        <f>'Raw Grouped'!W795</f>
        <v>0</v>
      </c>
      <c r="J226" s="19">
        <f>'Raw Grouped'!X795</f>
        <v>0</v>
      </c>
      <c r="K226" s="17">
        <f>'Raw Grouped'!Y795</f>
        <v>2</v>
      </c>
      <c r="L226" s="19">
        <f>'Raw Grouped'!Z795</f>
        <v>36400</v>
      </c>
      <c r="M226" s="17">
        <f>'Raw Grouped'!AA795</f>
        <v>0</v>
      </c>
      <c r="N226" s="19">
        <f>'Raw Grouped'!AB795</f>
        <v>0</v>
      </c>
      <c r="O226" s="1">
        <f t="shared" si="7"/>
        <v>10</v>
      </c>
      <c r="P226" s="1">
        <f t="shared" si="8"/>
        <v>51496.6</v>
      </c>
    </row>
    <row r="227" spans="2:16" ht="12.75">
      <c r="B227" s="1" t="s">
        <v>1371</v>
      </c>
      <c r="C227" s="17">
        <f>'Raw Grouped'!Q799</f>
        <v>10</v>
      </c>
      <c r="D227" s="19">
        <f>'Raw Grouped'!R799</f>
        <v>53518</v>
      </c>
      <c r="E227" s="17">
        <f>'Raw Grouped'!S799</f>
        <v>2</v>
      </c>
      <c r="F227" s="19">
        <f>'Raw Grouped'!T799</f>
        <v>51364</v>
      </c>
      <c r="G227" s="17">
        <f>'Raw Grouped'!U799</f>
        <v>25</v>
      </c>
      <c r="H227" s="19">
        <f>'Raw Grouped'!V799</f>
        <v>44427</v>
      </c>
      <c r="I227" s="17">
        <f>'Raw Grouped'!W799</f>
        <v>12</v>
      </c>
      <c r="J227" s="19">
        <f>'Raw Grouped'!X799</f>
        <v>39151</v>
      </c>
      <c r="K227" s="17">
        <f>'Raw Grouped'!Y799</f>
        <v>0</v>
      </c>
      <c r="L227" s="19">
        <f>'Raw Grouped'!Z799</f>
        <v>0</v>
      </c>
      <c r="M227" s="17">
        <f>'Raw Grouped'!AA799</f>
        <v>0</v>
      </c>
      <c r="N227" s="19">
        <f>'Raw Grouped'!AB799</f>
        <v>0</v>
      </c>
      <c r="O227" s="1">
        <f t="shared" si="7"/>
        <v>49</v>
      </c>
      <c r="P227" s="1">
        <f t="shared" si="8"/>
        <v>45273.36734693877</v>
      </c>
    </row>
    <row r="228" spans="1:16" ht="12.75">
      <c r="A228" s="11"/>
      <c r="B228" s="67" t="s">
        <v>1372</v>
      </c>
      <c r="C228" s="68"/>
      <c r="D228" s="69"/>
      <c r="E228" s="68"/>
      <c r="F228" s="69"/>
      <c r="G228" s="68"/>
      <c r="H228" s="69"/>
      <c r="I228" s="68"/>
      <c r="J228" s="69"/>
      <c r="K228" s="70"/>
      <c r="L228" s="69"/>
      <c r="M228" s="68"/>
      <c r="N228" s="69"/>
      <c r="O228" s="67">
        <f t="shared" si="7"/>
        <v>0</v>
      </c>
      <c r="P228" s="67">
        <f t="shared" si="8"/>
        <v>0</v>
      </c>
    </row>
    <row r="229" spans="1:16" ht="12.75">
      <c r="A229" s="17" t="s">
        <v>1400</v>
      </c>
      <c r="B229" s="1" t="s">
        <v>1365</v>
      </c>
      <c r="C229" s="17">
        <f>'Raw Grouped'!E801</f>
        <v>239</v>
      </c>
      <c r="D229" s="19">
        <f>'Raw Grouped'!F801</f>
        <v>58601</v>
      </c>
      <c r="E229" s="17">
        <f>'Raw Grouped'!G801</f>
        <v>202</v>
      </c>
      <c r="F229" s="19">
        <f>'Raw Grouped'!H801</f>
        <v>46591</v>
      </c>
      <c r="G229" s="17">
        <f>'Raw Grouped'!I801</f>
        <v>215</v>
      </c>
      <c r="H229" s="19">
        <f>'Raw Grouped'!J801</f>
        <v>38027</v>
      </c>
      <c r="I229" s="17">
        <f>'Raw Grouped'!K801</f>
        <v>7</v>
      </c>
      <c r="J229" s="19">
        <f>'Raw Grouped'!L801</f>
        <v>31000</v>
      </c>
      <c r="K229" s="17">
        <f>'Raw Grouped'!M801</f>
        <v>5</v>
      </c>
      <c r="L229" s="19">
        <f>'Raw Grouped'!N801</f>
        <v>25114</v>
      </c>
      <c r="M229" s="17">
        <f>'Raw Grouped'!O801</f>
        <v>0</v>
      </c>
      <c r="N229" s="19">
        <f>'Raw Grouped'!P801</f>
        <v>0</v>
      </c>
      <c r="O229" s="1">
        <f t="shared" si="7"/>
        <v>668</v>
      </c>
      <c r="P229" s="1">
        <f t="shared" si="8"/>
        <v>47807.479041916165</v>
      </c>
    </row>
    <row r="230" spans="2:16" ht="12.75">
      <c r="B230" s="1" t="s">
        <v>1366</v>
      </c>
      <c r="C230" s="17"/>
      <c r="D230" s="19"/>
      <c r="E230" s="17"/>
      <c r="F230" s="19"/>
      <c r="G230" s="17"/>
      <c r="H230" s="19"/>
      <c r="I230" s="17"/>
      <c r="J230" s="19"/>
      <c r="K230" s="17"/>
      <c r="L230" s="19"/>
      <c r="M230" s="1"/>
      <c r="N230" s="71"/>
      <c r="O230" s="1">
        <f t="shared" si="7"/>
        <v>0</v>
      </c>
      <c r="P230" s="1">
        <f t="shared" si="8"/>
        <v>0</v>
      </c>
    </row>
    <row r="231" spans="2:16" ht="12.75">
      <c r="B231" s="1" t="s">
        <v>1367</v>
      </c>
      <c r="C231" s="17">
        <f>'Raw Grouped'!E803</f>
        <v>153</v>
      </c>
      <c r="D231" s="19">
        <f>'Raw Grouped'!F803</f>
        <v>50904</v>
      </c>
      <c r="E231" s="17">
        <f>'Raw Grouped'!G803</f>
        <v>122</v>
      </c>
      <c r="F231" s="19">
        <f>'Raw Grouped'!H803</f>
        <v>40866</v>
      </c>
      <c r="G231" s="17">
        <f>'Raw Grouped'!I803</f>
        <v>96</v>
      </c>
      <c r="H231" s="19">
        <f>'Raw Grouped'!J803</f>
        <v>32999</v>
      </c>
      <c r="I231" s="17">
        <f>'Raw Grouped'!K803</f>
        <v>19</v>
      </c>
      <c r="J231" s="19">
        <f>'Raw Grouped'!L803</f>
        <v>24798</v>
      </c>
      <c r="K231" s="17">
        <f>'Raw Grouped'!M803</f>
        <v>0</v>
      </c>
      <c r="L231" s="19">
        <f>'Raw Grouped'!N803</f>
        <v>0</v>
      </c>
      <c r="M231" s="17">
        <f>'Raw Grouped'!O803</f>
        <v>0</v>
      </c>
      <c r="N231" s="19">
        <f>'Raw Grouped'!P803</f>
        <v>0</v>
      </c>
      <c r="O231" s="1">
        <f t="shared" si="7"/>
        <v>390</v>
      </c>
      <c r="P231" s="1">
        <f t="shared" si="8"/>
        <v>42084.692307692305</v>
      </c>
    </row>
    <row r="232" spans="2:16" ht="12.75">
      <c r="B232" s="1" t="s">
        <v>1368</v>
      </c>
      <c r="C232" s="17"/>
      <c r="D232" s="19"/>
      <c r="E232" s="17"/>
      <c r="F232" s="19"/>
      <c r="G232" s="17"/>
      <c r="H232" s="19"/>
      <c r="I232" s="17"/>
      <c r="J232" s="19"/>
      <c r="K232" s="17"/>
      <c r="L232" s="19"/>
      <c r="M232" s="1"/>
      <c r="N232" s="71"/>
      <c r="O232" s="1">
        <f t="shared" si="7"/>
        <v>0</v>
      </c>
      <c r="P232" s="1">
        <f t="shared" si="8"/>
        <v>0</v>
      </c>
    </row>
    <row r="233" spans="2:16" ht="12.75">
      <c r="B233" s="1" t="s">
        <v>1369</v>
      </c>
      <c r="C233" s="17"/>
      <c r="D233" s="19"/>
      <c r="E233" s="17"/>
      <c r="F233" s="19"/>
      <c r="G233" s="17"/>
      <c r="H233" s="19"/>
      <c r="I233" s="17"/>
      <c r="J233" s="19"/>
      <c r="K233" s="17"/>
      <c r="L233" s="19"/>
      <c r="M233" s="1"/>
      <c r="N233" s="71"/>
      <c r="O233" s="1">
        <f t="shared" si="7"/>
        <v>0</v>
      </c>
      <c r="P233" s="1">
        <f t="shared" si="8"/>
        <v>0</v>
      </c>
    </row>
    <row r="234" spans="2:16" ht="12.75">
      <c r="B234" s="1" t="s">
        <v>1370</v>
      </c>
      <c r="C234" s="17">
        <f>'Raw Grouped'!E813</f>
        <v>262</v>
      </c>
      <c r="D234" s="19">
        <f>'Raw Grouped'!F813</f>
        <v>44197.099236641225</v>
      </c>
      <c r="E234" s="17">
        <f>'Raw Grouped'!G813</f>
        <v>274</v>
      </c>
      <c r="F234" s="19">
        <f>'Raw Grouped'!H813</f>
        <v>36846.959854014596</v>
      </c>
      <c r="G234" s="17">
        <f>'Raw Grouped'!I813</f>
        <v>254</v>
      </c>
      <c r="H234" s="19">
        <f>'Raw Grouped'!J813</f>
        <v>32555.716535433072</v>
      </c>
      <c r="I234" s="17">
        <f>'Raw Grouped'!K813</f>
        <v>93</v>
      </c>
      <c r="J234" s="19">
        <f>'Raw Grouped'!L813</f>
        <v>28572.43010752688</v>
      </c>
      <c r="K234" s="17">
        <f>'Raw Grouped'!M813</f>
        <v>7</v>
      </c>
      <c r="L234" s="19">
        <f>'Raw Grouped'!N813</f>
        <v>25867</v>
      </c>
      <c r="M234" s="17">
        <f>'Raw Grouped'!O813</f>
        <v>0</v>
      </c>
      <c r="N234" s="19">
        <f>'Raw Grouped'!P813</f>
        <v>0</v>
      </c>
      <c r="O234" s="1">
        <f t="shared" si="7"/>
        <v>890</v>
      </c>
      <c r="P234" s="1">
        <f t="shared" si="8"/>
        <v>36835.01573033708</v>
      </c>
    </row>
    <row r="235" spans="2:16" ht="12.75">
      <c r="B235" s="1" t="s">
        <v>1371</v>
      </c>
      <c r="C235" s="17">
        <f>'Raw Grouped'!E819</f>
        <v>77</v>
      </c>
      <c r="D235" s="19">
        <f>'Raw Grouped'!F819</f>
        <v>41858.493506493505</v>
      </c>
      <c r="E235" s="17">
        <f>'Raw Grouped'!G819</f>
        <v>52</v>
      </c>
      <c r="F235" s="19">
        <f>'Raw Grouped'!H819</f>
        <v>34338.82692307692</v>
      </c>
      <c r="G235" s="17">
        <f>'Raw Grouped'!I819</f>
        <v>56</v>
      </c>
      <c r="H235" s="19">
        <f>'Raw Grouped'!J819</f>
        <v>29426.214285714286</v>
      </c>
      <c r="I235" s="17">
        <f>'Raw Grouped'!K819</f>
        <v>35</v>
      </c>
      <c r="J235" s="19">
        <f>'Raw Grouped'!L819</f>
        <v>25348.714285714286</v>
      </c>
      <c r="K235" s="17">
        <f>'Raw Grouped'!M819</f>
        <v>4</v>
      </c>
      <c r="L235" s="19">
        <f>'Raw Grouped'!N819</f>
        <v>21669</v>
      </c>
      <c r="M235" s="17">
        <f>'Raw Grouped'!O819</f>
        <v>0</v>
      </c>
      <c r="N235" s="19">
        <f>'Raw Grouped'!P819</f>
        <v>0</v>
      </c>
      <c r="O235" s="1">
        <f t="shared" si="7"/>
        <v>224</v>
      </c>
      <c r="P235" s="1">
        <f t="shared" si="8"/>
        <v>34064.607142857145</v>
      </c>
    </row>
    <row r="236" spans="1:16" ht="12.75">
      <c r="A236" s="11"/>
      <c r="B236" s="67" t="s">
        <v>1372</v>
      </c>
      <c r="C236" s="68"/>
      <c r="D236" s="69"/>
      <c r="E236" s="68"/>
      <c r="F236" s="69"/>
      <c r="G236" s="68"/>
      <c r="H236" s="69"/>
      <c r="I236" s="68"/>
      <c r="J236" s="69"/>
      <c r="K236" s="70"/>
      <c r="L236" s="69"/>
      <c r="M236" s="68"/>
      <c r="N236" s="69"/>
      <c r="O236" s="67">
        <f t="shared" si="7"/>
        <v>0</v>
      </c>
      <c r="P236" s="67">
        <f t="shared" si="8"/>
        <v>0</v>
      </c>
    </row>
    <row r="237" spans="1:16" ht="12.75">
      <c r="A237" s="17" t="s">
        <v>1401</v>
      </c>
      <c r="B237" s="1" t="s">
        <v>1365</v>
      </c>
      <c r="C237" s="17">
        <f>'Raw Grouped'!Q801</f>
        <v>130</v>
      </c>
      <c r="D237" s="19">
        <f>'Raw Grouped'!R801</f>
        <v>69858</v>
      </c>
      <c r="E237" s="17">
        <f>'Raw Grouped'!S801</f>
        <v>56</v>
      </c>
      <c r="F237" s="19">
        <f>'Raw Grouped'!T801</f>
        <v>57756</v>
      </c>
      <c r="G237" s="17">
        <f>'Raw Grouped'!U801</f>
        <v>54</v>
      </c>
      <c r="H237" s="19">
        <f>'Raw Grouped'!V801</f>
        <v>47912</v>
      </c>
      <c r="I237" s="17">
        <f>'Raw Grouped'!W801</f>
        <v>10</v>
      </c>
      <c r="J237" s="19">
        <f>'Raw Grouped'!X801</f>
        <v>44524</v>
      </c>
      <c r="K237" s="17">
        <f>'Raw Grouped'!Y801</f>
        <v>3</v>
      </c>
      <c r="L237" s="19">
        <f>'Raw Grouped'!Z801</f>
        <v>32348</v>
      </c>
      <c r="M237" s="17">
        <f>'Raw Grouped'!AA801</f>
        <v>0</v>
      </c>
      <c r="N237" s="19">
        <f>'Raw Grouped'!AB801</f>
        <v>0</v>
      </c>
      <c r="O237" s="1">
        <f t="shared" si="7"/>
        <v>253</v>
      </c>
      <c r="P237" s="1">
        <f t="shared" si="8"/>
        <v>61049.04347826087</v>
      </c>
    </row>
    <row r="238" spans="2:16" ht="12.75">
      <c r="B238" s="1" t="s">
        <v>1366</v>
      </c>
      <c r="C238" s="17"/>
      <c r="D238" s="19"/>
      <c r="E238" s="17"/>
      <c r="F238" s="19"/>
      <c r="G238" s="17"/>
      <c r="H238" s="19"/>
      <c r="I238" s="17"/>
      <c r="J238" s="19"/>
      <c r="K238" s="17"/>
      <c r="L238" s="19"/>
      <c r="M238" s="1"/>
      <c r="N238" s="71"/>
      <c r="O238" s="1">
        <f t="shared" si="7"/>
        <v>0</v>
      </c>
      <c r="P238" s="1">
        <f t="shared" si="8"/>
        <v>0</v>
      </c>
    </row>
    <row r="239" spans="2:16" ht="12.75">
      <c r="B239" s="1" t="s">
        <v>1367</v>
      </c>
      <c r="C239" s="17">
        <f>'Raw Grouped'!Q803</f>
        <v>6</v>
      </c>
      <c r="D239" s="19">
        <f>'Raw Grouped'!R803</f>
        <v>63637</v>
      </c>
      <c r="E239" s="17">
        <f>'Raw Grouped'!S803</f>
        <v>3</v>
      </c>
      <c r="F239" s="19">
        <f>'Raw Grouped'!T803</f>
        <v>55647</v>
      </c>
      <c r="G239" s="17">
        <f>'Raw Grouped'!U803</f>
        <v>2</v>
      </c>
      <c r="H239" s="19">
        <f>'Raw Grouped'!V803</f>
        <v>36663</v>
      </c>
      <c r="I239" s="17">
        <f>'Raw Grouped'!W803</f>
        <v>1</v>
      </c>
      <c r="J239" s="19">
        <f>'Raw Grouped'!X803</f>
        <v>42000</v>
      </c>
      <c r="K239" s="17">
        <f>'Raw Grouped'!Y803</f>
        <v>0</v>
      </c>
      <c r="L239" s="19">
        <f>'Raw Grouped'!Z803</f>
        <v>0</v>
      </c>
      <c r="M239" s="17">
        <f>'Raw Grouped'!AA803</f>
        <v>0</v>
      </c>
      <c r="N239" s="19">
        <f>'Raw Grouped'!AB803</f>
        <v>0</v>
      </c>
      <c r="O239" s="1">
        <f t="shared" si="7"/>
        <v>12</v>
      </c>
      <c r="P239" s="1">
        <f t="shared" si="8"/>
        <v>55340.75</v>
      </c>
    </row>
    <row r="240" spans="2:16" ht="12.75">
      <c r="B240" s="1" t="s">
        <v>1368</v>
      </c>
      <c r="C240" s="17"/>
      <c r="D240" s="19"/>
      <c r="E240" s="17"/>
      <c r="F240" s="19"/>
      <c r="G240" s="17"/>
      <c r="H240" s="19"/>
      <c r="I240" s="17"/>
      <c r="J240" s="19"/>
      <c r="K240" s="17"/>
      <c r="L240" s="19"/>
      <c r="M240" s="1"/>
      <c r="N240" s="71"/>
      <c r="O240" s="1">
        <f t="shared" si="7"/>
        <v>0</v>
      </c>
      <c r="P240" s="1">
        <f t="shared" si="8"/>
        <v>0</v>
      </c>
    </row>
    <row r="241" spans="2:16" ht="12.75">
      <c r="B241" s="1" t="s">
        <v>1369</v>
      </c>
      <c r="C241" s="17"/>
      <c r="D241" s="19"/>
      <c r="E241" s="17"/>
      <c r="F241" s="19"/>
      <c r="G241" s="17"/>
      <c r="H241" s="19"/>
      <c r="I241" s="17"/>
      <c r="J241" s="19"/>
      <c r="K241" s="17"/>
      <c r="L241" s="19"/>
      <c r="M241" s="1"/>
      <c r="N241" s="71"/>
      <c r="O241" s="1">
        <f t="shared" si="7"/>
        <v>0</v>
      </c>
      <c r="P241" s="1">
        <f t="shared" si="8"/>
        <v>0</v>
      </c>
    </row>
    <row r="242" spans="2:16" ht="12.75">
      <c r="B242" s="1" t="s">
        <v>1370</v>
      </c>
      <c r="C242" s="17">
        <f>'Raw Grouped'!Q813</f>
        <v>19</v>
      </c>
      <c r="D242" s="19">
        <f>'Raw Grouped'!R813</f>
        <v>55382.63157894737</v>
      </c>
      <c r="E242" s="17">
        <f>'Raw Grouped'!S813</f>
        <v>13</v>
      </c>
      <c r="F242" s="19">
        <f>'Raw Grouped'!T813</f>
        <v>48296</v>
      </c>
      <c r="G242" s="17">
        <f>'Raw Grouped'!U813</f>
        <v>11</v>
      </c>
      <c r="H242" s="19">
        <f>'Raw Grouped'!V813</f>
        <v>37538.818181818184</v>
      </c>
      <c r="I242" s="17">
        <f>'Raw Grouped'!W813</f>
        <v>11</v>
      </c>
      <c r="J242" s="19">
        <f>'Raw Grouped'!X813</f>
        <v>36502.72727272727</v>
      </c>
      <c r="K242" s="17">
        <f>'Raw Grouped'!Y813</f>
        <v>2</v>
      </c>
      <c r="L242" s="19">
        <f>'Raw Grouped'!Z813</f>
        <v>43500</v>
      </c>
      <c r="M242" s="17">
        <f>'Raw Grouped'!AA813</f>
        <v>0</v>
      </c>
      <c r="N242" s="19">
        <f>'Raw Grouped'!AB813</f>
        <v>0</v>
      </c>
      <c r="O242" s="1">
        <f t="shared" si="7"/>
        <v>56</v>
      </c>
      <c r="P242" s="1">
        <f t="shared" si="8"/>
        <v>46099.55357142857</v>
      </c>
    </row>
    <row r="243" spans="2:16" ht="12.75">
      <c r="B243" s="1" t="s">
        <v>1371</v>
      </c>
      <c r="C243" s="17">
        <f>'Raw Grouped'!Q819</f>
        <v>7</v>
      </c>
      <c r="D243" s="19">
        <f>'Raw Grouped'!R819</f>
        <v>48212.57142857143</v>
      </c>
      <c r="E243" s="17">
        <f>'Raw Grouped'!S819</f>
        <v>1</v>
      </c>
      <c r="F243" s="19">
        <f>'Raw Grouped'!T819</f>
        <v>34596</v>
      </c>
      <c r="G243" s="17">
        <f>'Raw Grouped'!U819</f>
        <v>1</v>
      </c>
      <c r="H243" s="19">
        <f>'Raw Grouped'!V819</f>
        <v>35052</v>
      </c>
      <c r="I243" s="17">
        <f>'Raw Grouped'!W819</f>
        <v>1</v>
      </c>
      <c r="J243" s="19">
        <f>'Raw Grouped'!X819</f>
        <v>26664</v>
      </c>
      <c r="K243" s="17">
        <f>'Raw Grouped'!Y819</f>
        <v>0</v>
      </c>
      <c r="L243" s="19">
        <f>'Raw Grouped'!Z819</f>
        <v>0</v>
      </c>
      <c r="M243" s="17">
        <f>'Raw Grouped'!AA819</f>
        <v>0</v>
      </c>
      <c r="N243" s="19">
        <f>'Raw Grouped'!AB819</f>
        <v>0</v>
      </c>
      <c r="O243" s="1">
        <f t="shared" si="7"/>
        <v>10</v>
      </c>
      <c r="P243" s="1">
        <f t="shared" si="8"/>
        <v>43380</v>
      </c>
    </row>
    <row r="244" spans="1:16" ht="12.75">
      <c r="A244" s="11"/>
      <c r="B244" s="67" t="s">
        <v>1372</v>
      </c>
      <c r="C244" s="68"/>
      <c r="D244" s="69"/>
      <c r="E244" s="68"/>
      <c r="F244" s="69"/>
      <c r="G244" s="68"/>
      <c r="H244" s="69"/>
      <c r="I244" s="68"/>
      <c r="J244" s="69"/>
      <c r="K244" s="70"/>
      <c r="L244" s="69"/>
      <c r="M244" s="68"/>
      <c r="N244" s="69"/>
      <c r="O244" s="67">
        <f t="shared" si="7"/>
        <v>0</v>
      </c>
      <c r="P244" s="67">
        <f t="shared" si="8"/>
        <v>0</v>
      </c>
    </row>
  </sheetData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32"/>
  <sheetViews>
    <sheetView showGridLines="0" defaultGridColor="0" zoomScale="80" zoomScaleNormal="80" colorId="22" workbookViewId="0" topLeftCell="A1">
      <selection activeCell="C8" sqref="C8"/>
    </sheetView>
  </sheetViews>
  <sheetFormatPr defaultColWidth="9.7109375" defaultRowHeight="12.75"/>
  <sheetData>
    <row r="1" spans="1:9" ht="12.75">
      <c r="A1" t="s">
        <v>1402</v>
      </c>
      <c r="I1" s="16"/>
    </row>
    <row r="2" ht="12.75">
      <c r="I2" s="16"/>
    </row>
    <row r="3" spans="1:8" ht="12.75">
      <c r="A3" s="11" t="s">
        <v>36</v>
      </c>
      <c r="B3" s="11" t="s">
        <v>1403</v>
      </c>
      <c r="C3" s="11"/>
      <c r="D3" s="11"/>
      <c r="E3" s="11" t="s">
        <v>1404</v>
      </c>
      <c r="F3" s="11"/>
      <c r="G3" s="11"/>
      <c r="H3" s="11"/>
    </row>
    <row r="4" spans="1:8" ht="12.75">
      <c r="A4" s="72" t="s">
        <v>1405</v>
      </c>
      <c r="B4" s="6" t="s">
        <v>1406</v>
      </c>
      <c r="C4" s="6"/>
      <c r="D4" s="72"/>
      <c r="E4" s="6" t="s">
        <v>1406</v>
      </c>
      <c r="F4" s="6"/>
      <c r="G4" s="6"/>
      <c r="H4" s="6"/>
    </row>
    <row r="5" spans="1:8" ht="12.75">
      <c r="A5" s="72" t="s">
        <v>1407</v>
      </c>
      <c r="B5" s="6" t="s">
        <v>1406</v>
      </c>
      <c r="C5" s="6"/>
      <c r="D5" s="72"/>
      <c r="E5" s="6" t="s">
        <v>1406</v>
      </c>
      <c r="F5" s="6"/>
      <c r="G5" s="6"/>
      <c r="H5" s="6"/>
    </row>
    <row r="6" spans="1:8" ht="12.75">
      <c r="A6" s="72" t="s">
        <v>1408</v>
      </c>
      <c r="B6" s="6" t="s">
        <v>1409</v>
      </c>
      <c r="C6" s="6"/>
      <c r="D6" s="72"/>
      <c r="E6" s="6" t="s">
        <v>1410</v>
      </c>
      <c r="F6" s="6"/>
      <c r="G6" s="6"/>
      <c r="H6" s="6"/>
    </row>
    <row r="7" spans="1:8" ht="12.75">
      <c r="A7" s="72" t="s">
        <v>1411</v>
      </c>
      <c r="B7" s="6" t="s">
        <v>1406</v>
      </c>
      <c r="C7" s="6"/>
      <c r="D7" s="72"/>
      <c r="E7" s="6" t="s">
        <v>1406</v>
      </c>
      <c r="F7" s="6"/>
      <c r="G7" s="6"/>
      <c r="H7" s="6"/>
    </row>
    <row r="8" spans="1:8" ht="12.75">
      <c r="A8" s="72" t="s">
        <v>1412</v>
      </c>
      <c r="B8" s="6" t="s">
        <v>1406</v>
      </c>
      <c r="C8" s="6"/>
      <c r="D8" s="72"/>
      <c r="E8" s="6" t="s">
        <v>1406</v>
      </c>
      <c r="F8" s="6"/>
      <c r="G8" s="6"/>
      <c r="H8" s="6"/>
    </row>
    <row r="9" spans="1:8" ht="12.75">
      <c r="A9" s="72" t="s">
        <v>1413</v>
      </c>
      <c r="B9" s="6" t="s">
        <v>1406</v>
      </c>
      <c r="C9" s="6"/>
      <c r="D9" s="72"/>
      <c r="E9" s="6" t="s">
        <v>1406</v>
      </c>
      <c r="F9" s="6"/>
      <c r="G9" s="6"/>
      <c r="H9" s="6"/>
    </row>
    <row r="10" spans="1:8" ht="12.75">
      <c r="A10" s="72" t="s">
        <v>1414</v>
      </c>
      <c r="B10" s="6" t="s">
        <v>1406</v>
      </c>
      <c r="C10" s="6"/>
      <c r="D10" s="72"/>
      <c r="E10" s="6" t="s">
        <v>1406</v>
      </c>
      <c r="F10" s="6"/>
      <c r="G10" s="6"/>
      <c r="H10" s="6"/>
    </row>
    <row r="11" spans="1:8" ht="12.75">
      <c r="A11" s="72" t="s">
        <v>1415</v>
      </c>
      <c r="B11" s="6" t="s">
        <v>1406</v>
      </c>
      <c r="C11" s="6"/>
      <c r="D11" s="72"/>
      <c r="E11" s="6" t="s">
        <v>1406</v>
      </c>
      <c r="F11" s="6"/>
      <c r="G11" s="6"/>
      <c r="H11" s="6"/>
    </row>
    <row r="12" spans="1:8" ht="12.75">
      <c r="A12" s="72" t="s">
        <v>1416</v>
      </c>
      <c r="B12" s="6" t="s">
        <v>1406</v>
      </c>
      <c r="C12" s="6"/>
      <c r="D12" s="72"/>
      <c r="E12" s="6" t="s">
        <v>1406</v>
      </c>
      <c r="F12" s="6"/>
      <c r="G12" s="6"/>
      <c r="H12" s="6"/>
    </row>
    <row r="13" spans="1:8" ht="12.75">
      <c r="A13" s="72" t="s">
        <v>1417</v>
      </c>
      <c r="B13" s="6" t="s">
        <v>1406</v>
      </c>
      <c r="C13" s="6"/>
      <c r="D13" s="72"/>
      <c r="E13" s="6" t="s">
        <v>1406</v>
      </c>
      <c r="F13" s="6"/>
      <c r="G13" s="6"/>
      <c r="H13" s="6"/>
    </row>
    <row r="14" spans="1:8" ht="12.75">
      <c r="A14" s="72" t="s">
        <v>1418</v>
      </c>
      <c r="B14" s="6" t="s">
        <v>1406</v>
      </c>
      <c r="C14" s="6"/>
      <c r="D14" s="72"/>
      <c r="E14" s="6" t="s">
        <v>1406</v>
      </c>
      <c r="F14" s="6"/>
      <c r="G14" s="6"/>
      <c r="H14" s="6"/>
    </row>
    <row r="15" spans="1:8" ht="12.75">
      <c r="A15" s="72" t="s">
        <v>1419</v>
      </c>
      <c r="B15" s="6" t="s">
        <v>1406</v>
      </c>
      <c r="C15" s="6"/>
      <c r="D15" s="72"/>
      <c r="E15" s="6" t="s">
        <v>1406</v>
      </c>
      <c r="F15" s="6"/>
      <c r="G15" s="6"/>
      <c r="H15" s="6"/>
    </row>
    <row r="16" spans="1:8" ht="12.75">
      <c r="A16" s="72" t="s">
        <v>1420</v>
      </c>
      <c r="B16" s="6" t="s">
        <v>1421</v>
      </c>
      <c r="C16" s="6"/>
      <c r="D16" s="72"/>
      <c r="E16" s="6" t="s">
        <v>1422</v>
      </c>
      <c r="F16" s="6"/>
      <c r="G16" s="6"/>
      <c r="H16" s="6"/>
    </row>
    <row r="17" spans="1:5" ht="12.75">
      <c r="A17" s="3"/>
      <c r="D17" s="3"/>
      <c r="E17" t="s">
        <v>1423</v>
      </c>
    </row>
    <row r="18" spans="1:5" ht="12.75">
      <c r="A18" s="3"/>
      <c r="D18" s="3"/>
      <c r="E18" t="s">
        <v>1424</v>
      </c>
    </row>
    <row r="19" spans="1:5" ht="12.75">
      <c r="A19" s="3"/>
      <c r="D19" s="3"/>
      <c r="E19" t="s">
        <v>1425</v>
      </c>
    </row>
    <row r="20" spans="1:5" ht="12.75">
      <c r="A20" s="3"/>
      <c r="D20" s="3"/>
      <c r="E20" t="s">
        <v>1426</v>
      </c>
    </row>
    <row r="21" spans="1:5" ht="12.75">
      <c r="A21" s="3"/>
      <c r="D21" s="3"/>
      <c r="E21" t="s">
        <v>1427</v>
      </c>
    </row>
    <row r="22" spans="1:5" ht="12.75">
      <c r="A22" s="3"/>
      <c r="D22" s="3"/>
      <c r="E22" t="s">
        <v>1428</v>
      </c>
    </row>
    <row r="23" spans="1:5" ht="12.75">
      <c r="A23" s="3"/>
      <c r="D23" s="3"/>
      <c r="E23" t="s">
        <v>1429</v>
      </c>
    </row>
    <row r="24" spans="1:5" ht="12.75">
      <c r="A24" s="3"/>
      <c r="D24" s="3"/>
      <c r="E24" t="s">
        <v>1430</v>
      </c>
    </row>
    <row r="25" spans="1:5" ht="12.75">
      <c r="A25" s="3"/>
      <c r="D25" s="3"/>
      <c r="E25" t="s">
        <v>1431</v>
      </c>
    </row>
    <row r="26" spans="1:8" ht="12.75">
      <c r="A26" s="72" t="s">
        <v>1432</v>
      </c>
      <c r="B26" s="6" t="s">
        <v>1406</v>
      </c>
      <c r="C26" s="6"/>
      <c r="D26" s="72"/>
      <c r="E26" s="6" t="s">
        <v>1406</v>
      </c>
      <c r="F26" s="6"/>
      <c r="G26" s="6"/>
      <c r="H26" s="6"/>
    </row>
    <row r="27" spans="1:8" ht="12.75">
      <c r="A27" s="72" t="s">
        <v>1433</v>
      </c>
      <c r="B27" s="6" t="s">
        <v>1406</v>
      </c>
      <c r="C27" s="6"/>
      <c r="D27" s="72"/>
      <c r="E27" s="6" t="s">
        <v>1406</v>
      </c>
      <c r="F27" s="6"/>
      <c r="G27" s="6"/>
      <c r="H27" s="6"/>
    </row>
    <row r="28" spans="1:8" ht="12.75">
      <c r="A28" s="72" t="s">
        <v>1434</v>
      </c>
      <c r="B28" s="6" t="s">
        <v>1406</v>
      </c>
      <c r="C28" s="6"/>
      <c r="D28" s="72"/>
      <c r="E28" s="6" t="s">
        <v>1406</v>
      </c>
      <c r="F28" s="6"/>
      <c r="G28" s="6"/>
      <c r="H28" s="6"/>
    </row>
    <row r="29" spans="1:8" ht="12.75">
      <c r="A29" s="72" t="s">
        <v>1435</v>
      </c>
      <c r="B29" s="6" t="s">
        <v>1406</v>
      </c>
      <c r="C29" s="6"/>
      <c r="D29" s="72"/>
      <c r="E29" s="6" t="s">
        <v>1406</v>
      </c>
      <c r="F29" s="6"/>
      <c r="G29" s="6"/>
      <c r="H29" s="6"/>
    </row>
    <row r="30" spans="1:8" ht="12.75">
      <c r="A30" s="72" t="s">
        <v>1436</v>
      </c>
      <c r="B30" s="6" t="s">
        <v>1406</v>
      </c>
      <c r="C30" s="6"/>
      <c r="D30" s="72"/>
      <c r="E30" s="6" t="s">
        <v>1406</v>
      </c>
      <c r="F30" s="6"/>
      <c r="G30" s="6"/>
      <c r="H30" s="6"/>
    </row>
    <row r="31" spans="1:8" ht="12.75">
      <c r="A31" s="72" t="s">
        <v>1437</v>
      </c>
      <c r="B31" s="6" t="s">
        <v>1406</v>
      </c>
      <c r="C31" s="6"/>
      <c r="D31" s="72"/>
      <c r="E31" s="6" t="s">
        <v>1406</v>
      </c>
      <c r="F31" s="6"/>
      <c r="G31" s="6"/>
      <c r="H31" s="6"/>
    </row>
    <row r="32" spans="1:4" ht="12.75">
      <c r="A32" s="3"/>
      <c r="D32" s="3"/>
    </row>
  </sheetData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150"/>
  <sheetViews>
    <sheetView showGridLines="0" defaultGridColor="0" zoomScale="80" zoomScaleNormal="80" colorId="22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U95" sqref="U95"/>
    </sheetView>
  </sheetViews>
  <sheetFormatPr defaultColWidth="9.7109375" defaultRowHeight="12.75"/>
  <cols>
    <col min="3" max="3" width="6.7109375" style="0" customWidth="1"/>
    <col min="5" max="5" width="10.7109375" style="0" customWidth="1"/>
    <col min="6" max="6" width="6.7109375" style="0" customWidth="1"/>
    <col min="8" max="8" width="10.7109375" style="0" customWidth="1"/>
    <col min="9" max="9" width="6.7109375" style="0" customWidth="1"/>
    <col min="11" max="11" width="10.7109375" style="0" customWidth="1"/>
    <col min="12" max="12" width="6.7109375" style="0" customWidth="1"/>
    <col min="15" max="15" width="6.7109375" style="0" customWidth="1"/>
    <col min="18" max="18" width="6.7109375" style="0" customWidth="1"/>
    <col min="20" max="20" width="10.7109375" style="0" customWidth="1"/>
    <col min="23" max="23" width="11.7109375" style="0" customWidth="1"/>
  </cols>
  <sheetData>
    <row r="1" spans="1:22" ht="15">
      <c r="A1" s="74" t="s">
        <v>1438</v>
      </c>
      <c r="B1" s="75"/>
      <c r="C1" s="75"/>
      <c r="D1" s="75"/>
      <c r="E1" s="75"/>
      <c r="F1" s="75"/>
      <c r="G1" s="73"/>
      <c r="H1" s="73"/>
      <c r="I1" s="73"/>
      <c r="J1" s="73"/>
      <c r="K1" s="73"/>
      <c r="L1" s="73"/>
      <c r="M1" s="1"/>
      <c r="N1" s="1"/>
      <c r="O1" s="73"/>
      <c r="P1" s="73"/>
      <c r="Q1" s="73"/>
      <c r="R1" s="1"/>
      <c r="S1" s="1"/>
      <c r="T1" s="1"/>
      <c r="U1" s="1"/>
      <c r="V1" s="1"/>
    </row>
    <row r="2" spans="1:6" ht="15">
      <c r="A2" s="76" t="s">
        <v>1439</v>
      </c>
      <c r="B2" s="77"/>
      <c r="C2" s="75"/>
      <c r="D2" s="75"/>
      <c r="E2" s="75"/>
      <c r="F2" s="75"/>
    </row>
    <row r="3" ht="12.75">
      <c r="A3" s="17"/>
    </row>
    <row r="4" spans="1:23" ht="12.75">
      <c r="A4" s="78"/>
      <c r="B4" s="78"/>
      <c r="C4" s="79" t="s">
        <v>1356</v>
      </c>
      <c r="D4" s="79"/>
      <c r="E4" s="80"/>
      <c r="F4" s="79" t="s">
        <v>1357</v>
      </c>
      <c r="G4" s="79"/>
      <c r="H4" s="80"/>
      <c r="I4" s="79" t="s">
        <v>1358</v>
      </c>
      <c r="J4" s="79"/>
      <c r="K4" s="80"/>
      <c r="L4" s="79" t="s">
        <v>1359</v>
      </c>
      <c r="M4" s="79"/>
      <c r="N4" s="80"/>
      <c r="O4" s="81" t="s">
        <v>34</v>
      </c>
      <c r="P4" s="81"/>
      <c r="Q4" s="82"/>
      <c r="R4" s="79" t="s">
        <v>1360</v>
      </c>
      <c r="S4" s="79"/>
      <c r="T4" s="80"/>
      <c r="U4" s="79" t="s">
        <v>1361</v>
      </c>
      <c r="V4" s="79"/>
      <c r="W4" s="82"/>
    </row>
    <row r="5" spans="1:23" ht="12.75">
      <c r="A5" s="68"/>
      <c r="B5" s="67"/>
      <c r="C5" s="120" t="s">
        <v>1362</v>
      </c>
      <c r="D5" s="121" t="s">
        <v>1363</v>
      </c>
      <c r="E5" s="83" t="s">
        <v>1440</v>
      </c>
      <c r="F5" s="120" t="s">
        <v>1362</v>
      </c>
      <c r="G5" s="121" t="s">
        <v>1363</v>
      </c>
      <c r="H5" s="83" t="s">
        <v>1440</v>
      </c>
      <c r="I5" s="120" t="s">
        <v>1362</v>
      </c>
      <c r="J5" s="121" t="s">
        <v>1363</v>
      </c>
      <c r="K5" s="83" t="s">
        <v>1440</v>
      </c>
      <c r="L5" s="120" t="s">
        <v>1362</v>
      </c>
      <c r="M5" s="121" t="s">
        <v>1363</v>
      </c>
      <c r="N5" s="83" t="s">
        <v>1440</v>
      </c>
      <c r="O5" s="120" t="s">
        <v>1362</v>
      </c>
      <c r="P5" s="121" t="s">
        <v>1363</v>
      </c>
      <c r="Q5" s="83" t="s">
        <v>1440</v>
      </c>
      <c r="R5" s="120" t="s">
        <v>1362</v>
      </c>
      <c r="S5" s="121" t="s">
        <v>1363</v>
      </c>
      <c r="T5" s="83" t="s">
        <v>1440</v>
      </c>
      <c r="U5" s="120" t="s">
        <v>1362</v>
      </c>
      <c r="V5" s="121" t="s">
        <v>1363</v>
      </c>
      <c r="W5" s="83" t="s">
        <v>1440</v>
      </c>
    </row>
    <row r="6" spans="1:23" ht="12.75">
      <c r="A6" s="73"/>
      <c r="B6" s="1"/>
      <c r="C6" s="73"/>
      <c r="D6" s="84"/>
      <c r="E6" s="84"/>
      <c r="F6" s="73"/>
      <c r="G6" s="84"/>
      <c r="H6" s="84"/>
      <c r="I6" s="73"/>
      <c r="J6" s="84"/>
      <c r="K6" s="84"/>
      <c r="L6" s="73"/>
      <c r="M6" s="84"/>
      <c r="N6" s="84"/>
      <c r="O6" s="73"/>
      <c r="P6" s="84"/>
      <c r="Q6" s="84"/>
      <c r="R6" s="73"/>
      <c r="S6" s="84"/>
      <c r="T6" s="84"/>
      <c r="U6" s="73"/>
      <c r="V6" s="84"/>
      <c r="W6" s="84"/>
    </row>
    <row r="7" spans="1:23" ht="12.75">
      <c r="A7" s="73" t="s">
        <v>42</v>
      </c>
      <c r="B7" s="1" t="s">
        <v>1365</v>
      </c>
      <c r="C7" s="73">
        <f>('Grouped Summary'!C5+'Grouped Summary'!C13)</f>
        <v>654</v>
      </c>
      <c r="D7" s="71">
        <f>IF(C7&gt;0,(('Grouped Summary'!C5*'Grouped Summary'!D5)+(('Grouped Summary'!C13*'Grouped Summary'!D13)*0.81818))/C7,0)</f>
        <v>62228.4902364526</v>
      </c>
      <c r="E7" s="71">
        <f aca="true" t="shared" si="0" ref="E7:E38">C7*D7</f>
        <v>40697432.61464</v>
      </c>
      <c r="F7" s="73">
        <f>('Grouped Summary'!E5+'Grouped Summary'!E13)</f>
        <v>640</v>
      </c>
      <c r="G7" s="71">
        <f>IF(F7&gt;0,(('Grouped Summary'!E5*'Grouped Summary'!F5)+(('Grouped Summary'!E13*'Grouped Summary'!F13)*0.81818))/F7,0)</f>
        <v>46213.635697625</v>
      </c>
      <c r="H7" s="71">
        <f aca="true" t="shared" si="1" ref="H7:H38">F7*G7</f>
        <v>29576726.84648</v>
      </c>
      <c r="I7" s="73">
        <f>('Grouped Summary'!G5+'Grouped Summary'!G13)</f>
        <v>458</v>
      </c>
      <c r="J7" s="71">
        <f>IF(I7&gt;0,(('Grouped Summary'!G5*'Grouped Summary'!H5)+(('Grouped Summary'!G13*'Grouped Summary'!H13)*0.81818))/I7,0)</f>
        <v>39433.57028393013</v>
      </c>
      <c r="K7" s="71">
        <f aca="true" t="shared" si="2" ref="K7:K38">I7*J7</f>
        <v>18060575.19004</v>
      </c>
      <c r="L7" s="73">
        <f>('Grouped Summary'!I5+'Grouped Summary'!I13)</f>
        <v>126</v>
      </c>
      <c r="M7" s="71">
        <f>IF(L7&gt;0,(('Grouped Summary'!I5*'Grouped Summary'!J5)+(('Grouped Summary'!I13*'Grouped Summary'!J13)*0.81818))/L7,0)</f>
        <v>26642.104487142857</v>
      </c>
      <c r="N7" s="71">
        <f aca="true" t="shared" si="3" ref="N7:N38">L7*M7</f>
        <v>3356905.16538</v>
      </c>
      <c r="O7" s="73">
        <f>('Grouped Summary'!K5+'Grouped Summary'!K13)</f>
        <v>23</v>
      </c>
      <c r="P7" s="71">
        <f>IF(O7&gt;0,(('Grouped Summary'!K5*'Grouped Summary'!L5)+(('Grouped Summary'!K13*'Grouped Summary'!L13)*0.81818))/O7,0)</f>
        <v>32863.978333913044</v>
      </c>
      <c r="Q7" s="71">
        <f aca="true" t="shared" si="4" ref="Q7:Q39">O7*P7</f>
        <v>755871.50168</v>
      </c>
      <c r="R7" s="73">
        <f>('Grouped Summary'!M5+'Grouped Summary'!M13)</f>
        <v>0</v>
      </c>
      <c r="S7" s="71">
        <f>IF(R7&gt;0,(('Grouped Summary'!M5*'Grouped Summary'!N5)+(('Grouped Summary'!M13*'Grouped Summary'!N13)*0.81818))/R7,0)</f>
        <v>0</v>
      </c>
      <c r="T7" s="71">
        <f aca="true" t="shared" si="5" ref="T7:T38">R7*S7</f>
        <v>0</v>
      </c>
      <c r="U7" s="73">
        <f>('Grouped Summary'!O5+'Grouped Summary'!O13)</f>
        <v>1901</v>
      </c>
      <c r="V7" s="71">
        <f>IF(U7&gt;0,(('Grouped Summary'!O5*'Grouped Summary'!P5)+(('Grouped Summary'!O13*'Grouped Summary'!P13)*0.81818))/U7,0)</f>
        <v>48630.98964661757</v>
      </c>
      <c r="W7" s="71">
        <f aca="true" t="shared" si="6" ref="W7:W38">U7*V7</f>
        <v>92447511.31822</v>
      </c>
    </row>
    <row r="8" spans="1:23" ht="12.75">
      <c r="A8" s="73" t="s">
        <v>42</v>
      </c>
      <c r="B8" s="1" t="s">
        <v>1366</v>
      </c>
      <c r="C8" s="73">
        <f>('Grouped Summary'!C6+'Grouped Summary'!C14)</f>
        <v>125</v>
      </c>
      <c r="D8" s="71">
        <f>IF(C8&gt;0,(('Grouped Summary'!C6*'Grouped Summary'!D6)+(('Grouped Summary'!C14*'Grouped Summary'!D14)*0.81818))/C8,0)</f>
        <v>64862.55083648</v>
      </c>
      <c r="E8" s="71">
        <f t="shared" si="0"/>
        <v>8107818.85456</v>
      </c>
      <c r="F8" s="73">
        <f>('Grouped Summary'!E6+'Grouped Summary'!E14)</f>
        <v>180</v>
      </c>
      <c r="G8" s="71">
        <f>IF(F8&gt;0,(('Grouped Summary'!E6*'Grouped Summary'!F6)+(('Grouped Summary'!E14*'Grouped Summary'!F14)*0.81818))/F8,0)</f>
        <v>46544.928775333334</v>
      </c>
      <c r="H8" s="71">
        <f t="shared" si="1"/>
        <v>8378087.17956</v>
      </c>
      <c r="I8" s="73">
        <f>('Grouped Summary'!G6+'Grouped Summary'!G14)</f>
        <v>134</v>
      </c>
      <c r="J8" s="71">
        <f>IF(I8&gt;0,(('Grouped Summary'!G6*'Grouped Summary'!H6)+(('Grouped Summary'!G14*'Grouped Summary'!H14)*0.81818))/I8,0)</f>
        <v>37570.85721641791</v>
      </c>
      <c r="K8" s="71">
        <f t="shared" si="2"/>
        <v>5034494.867000001</v>
      </c>
      <c r="L8" s="73">
        <f>('Grouped Summary'!I6+'Grouped Summary'!I14)</f>
        <v>18</v>
      </c>
      <c r="M8" s="71">
        <f>IF(L8&gt;0,(('Grouped Summary'!I6*'Grouped Summary'!J6)+(('Grouped Summary'!I14*'Grouped Summary'!J14)*0.81818))/L8,0)</f>
        <v>29846.90388888889</v>
      </c>
      <c r="N8" s="71">
        <f t="shared" si="3"/>
        <v>537244.27</v>
      </c>
      <c r="O8" s="73">
        <f>('Grouped Summary'!K6+'Grouped Summary'!K14)</f>
        <v>25</v>
      </c>
      <c r="P8" s="71">
        <f>IF(O8&gt;0,(('Grouped Summary'!K6*'Grouped Summary'!L6)+(('Grouped Summary'!K14*'Grouped Summary'!L14)*0.81818))/O8,0)</f>
        <v>32986.6402392</v>
      </c>
      <c r="Q8" s="71">
        <f t="shared" si="4"/>
        <v>824666.00598</v>
      </c>
      <c r="R8" s="73">
        <f>('Grouped Summary'!M6+'Grouped Summary'!M14)</f>
        <v>0</v>
      </c>
      <c r="S8" s="71">
        <f>IF(R8&gt;0,(('Grouped Summary'!M6*'Grouped Summary'!N6)+(('Grouped Summary'!M14*'Grouped Summary'!N14)*0.81818))/R8,0)</f>
        <v>0</v>
      </c>
      <c r="T8" s="71">
        <f t="shared" si="5"/>
        <v>0</v>
      </c>
      <c r="U8" s="73">
        <f>('Grouped Summary'!O6+'Grouped Summary'!O14)</f>
        <v>482</v>
      </c>
      <c r="V8" s="71">
        <f>IF(U8&gt;0,(('Grouped Summary'!O6*'Grouped Summary'!P6)+(('Grouped Summary'!O14*'Grouped Summary'!P14)*0.81818))/U8,0)</f>
        <v>47473.674641286314</v>
      </c>
      <c r="W8" s="71">
        <f t="shared" si="6"/>
        <v>22882311.177100003</v>
      </c>
    </row>
    <row r="9" spans="1:23" ht="12.75">
      <c r="A9" s="73" t="s">
        <v>42</v>
      </c>
      <c r="B9" s="1" t="s">
        <v>1367</v>
      </c>
      <c r="C9" s="73">
        <f>('Grouped Summary'!C7+'Grouped Summary'!C15)</f>
        <v>375</v>
      </c>
      <c r="D9" s="71">
        <f>IF(C9&gt;0,(('Grouped Summary'!C7*'Grouped Summary'!D7)+(('Grouped Summary'!C15*'Grouped Summary'!D15)*0.81818))/C9,0)</f>
        <v>54279.378187413335</v>
      </c>
      <c r="E9" s="71">
        <f t="shared" si="0"/>
        <v>20354766.82028</v>
      </c>
      <c r="F9" s="73">
        <f>('Grouped Summary'!E7+'Grouped Summary'!E15)</f>
        <v>310</v>
      </c>
      <c r="G9" s="71">
        <f>IF(F9&gt;0,(('Grouped Summary'!E7*'Grouped Summary'!F7)+(('Grouped Summary'!E15*'Grouped Summary'!F15)*0.81818))/F9,0)</f>
        <v>42557.777462967744</v>
      </c>
      <c r="H9" s="71">
        <f t="shared" si="1"/>
        <v>13192911.01352</v>
      </c>
      <c r="I9" s="73">
        <f>('Grouped Summary'!G7+'Grouped Summary'!G15)</f>
        <v>435</v>
      </c>
      <c r="J9" s="71">
        <f>IF(I9&gt;0,(('Grouped Summary'!G7*'Grouped Summary'!H7)+(('Grouped Summary'!G15*'Grouped Summary'!H15)*0.81818))/I9,0)</f>
        <v>37372.83350928736</v>
      </c>
      <c r="K9" s="71">
        <f t="shared" si="2"/>
        <v>16257182.576540003</v>
      </c>
      <c r="L9" s="73">
        <f>('Grouped Summary'!I7+'Grouped Summary'!I15)</f>
        <v>155</v>
      </c>
      <c r="M9" s="71">
        <f>IF(L9&gt;0,(('Grouped Summary'!I7*'Grouped Summary'!J7)+(('Grouped Summary'!I15*'Grouped Summary'!J15)*0.81818))/L9,0)</f>
        <v>30149.51139870968</v>
      </c>
      <c r="N9" s="71">
        <f t="shared" si="3"/>
        <v>4673174.2668</v>
      </c>
      <c r="O9" s="73">
        <f>('Grouped Summary'!K7+'Grouped Summary'!K15)</f>
        <v>21</v>
      </c>
      <c r="P9" s="71">
        <f>IF(O9&gt;0,(('Grouped Summary'!K7*'Grouped Summary'!L7)+(('Grouped Summary'!K15*'Grouped Summary'!L15)*0.81818))/O9,0)</f>
        <v>24924.20890095238</v>
      </c>
      <c r="Q9" s="71">
        <f t="shared" si="4"/>
        <v>523408.38692</v>
      </c>
      <c r="R9" s="73">
        <f>('Grouped Summary'!M7+'Grouped Summary'!M15)</f>
        <v>0</v>
      </c>
      <c r="S9" s="71">
        <f>IF(R9&gt;0,(('Grouped Summary'!M7*'Grouped Summary'!N7)+(('Grouped Summary'!M15*'Grouped Summary'!N15)*0.81818))/R9,0)</f>
        <v>0</v>
      </c>
      <c r="T9" s="71">
        <f t="shared" si="5"/>
        <v>0</v>
      </c>
      <c r="U9" s="73">
        <f>('Grouped Summary'!O7+'Grouped Summary'!O15)</f>
        <v>1296</v>
      </c>
      <c r="V9" s="71">
        <f>IF(U9&gt;0,(('Grouped Summary'!O7*'Grouped Summary'!P7)+(('Grouped Summary'!O15*'Grouped Summary'!P15)*0.81818))/U9,0)</f>
        <v>42439.385080293214</v>
      </c>
      <c r="W9" s="71">
        <f t="shared" si="6"/>
        <v>55001443.06406</v>
      </c>
    </row>
    <row r="10" spans="1:23" ht="12.75">
      <c r="A10" s="73" t="s">
        <v>42</v>
      </c>
      <c r="B10" s="1" t="s">
        <v>1368</v>
      </c>
      <c r="C10" s="73">
        <f>('Grouped Summary'!C8+'Grouped Summary'!C16)</f>
        <v>143</v>
      </c>
      <c r="D10" s="71">
        <f>IF(C10&gt;0,(('Grouped Summary'!C8*'Grouped Summary'!D8)+(('Grouped Summary'!C16*'Grouped Summary'!D16)*0.81818))/C10,0)</f>
        <v>48262.247482797204</v>
      </c>
      <c r="E10" s="71">
        <f t="shared" si="0"/>
        <v>6901501.39004</v>
      </c>
      <c r="F10" s="73">
        <f>('Grouped Summary'!E8+'Grouped Summary'!E16)</f>
        <v>165</v>
      </c>
      <c r="G10" s="71">
        <f>IF(F10&gt;0,(('Grouped Summary'!E8*'Grouped Summary'!F8)+(('Grouped Summary'!E16*'Grouped Summary'!F16)*0.81818))/F10,0)</f>
        <v>39927.487649212126</v>
      </c>
      <c r="H10" s="71">
        <f t="shared" si="1"/>
        <v>6588035.46212</v>
      </c>
      <c r="I10" s="73">
        <f>('Grouped Summary'!G8+'Grouped Summary'!G16)</f>
        <v>205</v>
      </c>
      <c r="J10" s="71">
        <f>IF(I10&gt;0,(('Grouped Summary'!G8*'Grouped Summary'!H8)+(('Grouped Summary'!G16*'Grouped Summary'!H16)*0.81818))/I10,0)</f>
        <v>30751.320800390244</v>
      </c>
      <c r="K10" s="71">
        <f t="shared" si="2"/>
        <v>6304020.76408</v>
      </c>
      <c r="L10" s="73">
        <f>('Grouped Summary'!I8+'Grouped Summary'!I16)</f>
        <v>58</v>
      </c>
      <c r="M10" s="71">
        <f>IF(L10&gt;0,(('Grouped Summary'!I8*'Grouped Summary'!J8)+(('Grouped Summary'!I16*'Grouped Summary'!J16)*0.81818))/L10,0)</f>
        <v>26591.285137931034</v>
      </c>
      <c r="N10" s="71">
        <f t="shared" si="3"/>
        <v>1542294.538</v>
      </c>
      <c r="O10" s="73">
        <f>('Grouped Summary'!K8+'Grouped Summary'!K16)</f>
        <v>0</v>
      </c>
      <c r="P10" s="71">
        <f>IF(O10&gt;0,(('Grouped Summary'!K8*'Grouped Summary'!L8)+(('Grouped Summary'!K16*'Grouped Summary'!L16)*0.81818))/O10,0)</f>
        <v>0</v>
      </c>
      <c r="Q10" s="71">
        <f t="shared" si="4"/>
        <v>0</v>
      </c>
      <c r="R10" s="73">
        <f>('Grouped Summary'!M8+'Grouped Summary'!M16)</f>
        <v>0</v>
      </c>
      <c r="S10" s="71">
        <f>IF(R10&gt;0,(('Grouped Summary'!M8*'Grouped Summary'!N8)+(('Grouped Summary'!M16*'Grouped Summary'!N16)*0.81818))/R10,0)</f>
        <v>0</v>
      </c>
      <c r="T10" s="71">
        <f t="shared" si="5"/>
        <v>0</v>
      </c>
      <c r="U10" s="73">
        <f>('Grouped Summary'!O8+'Grouped Summary'!O16)</f>
        <v>571</v>
      </c>
      <c r="V10" s="71">
        <f>IF(U10&gt;0,(('Grouped Summary'!O8*'Grouped Summary'!P8)+(('Grouped Summary'!O16*'Grouped Summary'!P16)*0.81818))/U10,0)</f>
        <v>37365.76559411559</v>
      </c>
      <c r="W10" s="71">
        <f t="shared" si="6"/>
        <v>21335852.15424</v>
      </c>
    </row>
    <row r="11" spans="1:23" ht="12.75">
      <c r="A11" s="73" t="s">
        <v>42</v>
      </c>
      <c r="B11" s="1" t="s">
        <v>1369</v>
      </c>
      <c r="C11" s="73">
        <f>('Grouped Summary'!C9+'Grouped Summary'!C17)</f>
        <v>135</v>
      </c>
      <c r="D11" s="71">
        <f>IF(C11&gt;0,(('Grouped Summary'!C9*'Grouped Summary'!D9)+(('Grouped Summary'!C17*'Grouped Summary'!D17)*0.81818))/C11,0)</f>
        <v>48038.041136148146</v>
      </c>
      <c r="E11" s="71">
        <f t="shared" si="0"/>
        <v>6485135.5533799995</v>
      </c>
      <c r="F11" s="73">
        <f>('Grouped Summary'!E9+'Grouped Summary'!E17)</f>
        <v>143</v>
      </c>
      <c r="G11" s="71">
        <f>IF(F11&gt;0,(('Grouped Summary'!E9*'Grouped Summary'!F9)+(('Grouped Summary'!E17*'Grouped Summary'!F17)*0.81818))/F11,0)</f>
        <v>40121.31308195805</v>
      </c>
      <c r="H11" s="71">
        <f t="shared" si="1"/>
        <v>5737347.77072</v>
      </c>
      <c r="I11" s="73">
        <f>('Grouped Summary'!G9+'Grouped Summary'!G17)</f>
        <v>194</v>
      </c>
      <c r="J11" s="71">
        <f>IF(I11&gt;0,(('Grouped Summary'!G9*'Grouped Summary'!H9)+(('Grouped Summary'!G17*'Grouped Summary'!H17)*0.81818))/I11,0)</f>
        <v>34960.51308350515</v>
      </c>
      <c r="K11" s="71">
        <f t="shared" si="2"/>
        <v>6782339.538199999</v>
      </c>
      <c r="L11" s="73">
        <f>('Grouped Summary'!I9+'Grouped Summary'!I17)</f>
        <v>92</v>
      </c>
      <c r="M11" s="71">
        <f>IF(L11&gt;0,(('Grouped Summary'!I9*'Grouped Summary'!J9)+(('Grouped Summary'!I17*'Grouped Summary'!J17)*0.81818))/L11,0)</f>
        <v>28848.143594782607</v>
      </c>
      <c r="N11" s="71">
        <f t="shared" si="3"/>
        <v>2654029.21072</v>
      </c>
      <c r="O11" s="73">
        <f>('Grouped Summary'!K9+'Grouped Summary'!K17)</f>
        <v>2</v>
      </c>
      <c r="P11" s="71">
        <f>IF(O11&gt;0,(('Grouped Summary'!K9*'Grouped Summary'!L9)+(('Grouped Summary'!K17*'Grouped Summary'!L17)*0.81818))/O11,0)</f>
        <v>28113.97116</v>
      </c>
      <c r="Q11" s="71">
        <f t="shared" si="4"/>
        <v>56227.94232</v>
      </c>
      <c r="R11" s="73">
        <f>('Grouped Summary'!M9+'Grouped Summary'!M17)</f>
        <v>0</v>
      </c>
      <c r="S11" s="71">
        <f>IF(R11&gt;0,(('Grouped Summary'!M9*'Grouped Summary'!N9)+(('Grouped Summary'!M17*'Grouped Summary'!N17)*0.81818))/R11,0)</f>
        <v>0</v>
      </c>
      <c r="T11" s="71">
        <f t="shared" si="5"/>
        <v>0</v>
      </c>
      <c r="U11" s="73">
        <f>('Grouped Summary'!O9+'Grouped Summary'!O17)</f>
        <v>566</v>
      </c>
      <c r="V11" s="71">
        <f>IF(U11&gt;0,(('Grouped Summary'!O9*'Grouped Summary'!P9)+(('Grouped Summary'!O17*'Grouped Summary'!P17)*0.81818))/U11,0)</f>
        <v>38365.865751484096</v>
      </c>
      <c r="W11" s="71">
        <f t="shared" si="6"/>
        <v>21715080.015339997</v>
      </c>
    </row>
    <row r="12" spans="1:23" ht="12.75">
      <c r="A12" s="73" t="s">
        <v>42</v>
      </c>
      <c r="B12" s="1" t="s">
        <v>1370</v>
      </c>
      <c r="C12" s="73">
        <f>('Grouped Summary'!C10+'Grouped Summary'!C18)</f>
        <v>24</v>
      </c>
      <c r="D12" s="71">
        <f>IF(C12&gt;0,(('Grouped Summary'!C10*'Grouped Summary'!D10)+(('Grouped Summary'!C18*'Grouped Summary'!D18)*0.81818))/C12,0)</f>
        <v>50231.005679166665</v>
      </c>
      <c r="E12" s="71">
        <f t="shared" si="0"/>
        <v>1205544.1363</v>
      </c>
      <c r="F12" s="73">
        <f>('Grouped Summary'!E10+'Grouped Summary'!E18)</f>
        <v>14</v>
      </c>
      <c r="G12" s="71">
        <f>IF(F12&gt;0,(('Grouped Summary'!E10*'Grouped Summary'!F10)+(('Grouped Summary'!E18*'Grouped Summary'!F18)*0.81818))/F12,0)</f>
        <v>44489.744784285715</v>
      </c>
      <c r="H12" s="71">
        <f t="shared" si="1"/>
        <v>622856.42698</v>
      </c>
      <c r="I12" s="73">
        <f>('Grouped Summary'!G10+'Grouped Summary'!G18)</f>
        <v>28</v>
      </c>
      <c r="J12" s="71">
        <f>IF(I12&gt;0,(('Grouped Summary'!G10*'Grouped Summary'!H10)+(('Grouped Summary'!G18*'Grouped Summary'!H18)*0.81818))/I12,0)</f>
        <v>37621.54528571428</v>
      </c>
      <c r="K12" s="71">
        <f t="shared" si="2"/>
        <v>1053403.268</v>
      </c>
      <c r="L12" s="73">
        <f>('Grouped Summary'!I10+'Grouped Summary'!I18)</f>
        <v>0</v>
      </c>
      <c r="M12" s="71">
        <f>IF(L12&gt;0,(('Grouped Summary'!I10*'Grouped Summary'!J10)+(('Grouped Summary'!I18*'Grouped Summary'!J18)*0.81818))/L12,0)</f>
        <v>0</v>
      </c>
      <c r="N12" s="71">
        <f t="shared" si="3"/>
        <v>0</v>
      </c>
      <c r="O12" s="73">
        <f>('Grouped Summary'!K10+'Grouped Summary'!K18)</f>
        <v>0</v>
      </c>
      <c r="P12" s="71">
        <f>IF(O12&gt;0,(('Grouped Summary'!K10*'Grouped Summary'!L10)+(('Grouped Summary'!K18*'Grouped Summary'!L18)*0.81818))/O12,0)</f>
        <v>0</v>
      </c>
      <c r="Q12" s="71">
        <f t="shared" si="4"/>
        <v>0</v>
      </c>
      <c r="R12" s="73">
        <f>('Grouped Summary'!M10+'Grouped Summary'!M18)</f>
        <v>0</v>
      </c>
      <c r="S12" s="71">
        <f>IF(R12&gt;0,(('Grouped Summary'!M10*'Grouped Summary'!N10)+(('Grouped Summary'!M18*'Grouped Summary'!N18)*0.81818))/R12,0)</f>
        <v>0</v>
      </c>
      <c r="T12" s="71">
        <f t="shared" si="5"/>
        <v>0</v>
      </c>
      <c r="U12" s="73">
        <f>('Grouped Summary'!O10+'Grouped Summary'!O18)</f>
        <v>66</v>
      </c>
      <c r="V12" s="71">
        <f>IF(U12&gt;0,(('Grouped Summary'!O10*'Grouped Summary'!P10)+(('Grouped Summary'!O18*'Grouped Summary'!P18)*0.81818))/U12,0)</f>
        <v>43663.69441333333</v>
      </c>
      <c r="W12" s="71">
        <f t="shared" si="6"/>
        <v>2881803.83128</v>
      </c>
    </row>
    <row r="13" spans="1:23" ht="15">
      <c r="A13" s="73"/>
      <c r="B13" s="122" t="s">
        <v>1441</v>
      </c>
      <c r="C13" s="85">
        <f>SUM(C7:C12)</f>
        <v>1456</v>
      </c>
      <c r="D13" s="86">
        <f>((C7*D7)+(C8*D8)+(C9*D9)+(C10*D10)+(C11*D11)+(C12*D12))/C13</f>
        <v>57522.11495137362</v>
      </c>
      <c r="E13" s="71">
        <f t="shared" si="0"/>
        <v>83752199.36919999</v>
      </c>
      <c r="F13" s="85">
        <f>SUM(F7:F12)</f>
        <v>1452</v>
      </c>
      <c r="G13" s="86">
        <f>((F7*G7)+(F8*G8)+(F9*G9)+(F10*G10)+(F11*G11)+(F12*G12))/F13</f>
        <v>44143.22637698347</v>
      </c>
      <c r="H13" s="71">
        <f t="shared" si="1"/>
        <v>64095964.699379995</v>
      </c>
      <c r="I13" s="85">
        <f>SUM(I7:I12)</f>
        <v>1454</v>
      </c>
      <c r="J13" s="86">
        <f>((I7*J7)+(I8*J8)+(I9*J9)+(I10*J10)+(I11*J11)+(I12*J12))/I13</f>
        <v>36789.557224112796</v>
      </c>
      <c r="K13" s="71">
        <f t="shared" si="2"/>
        <v>53492016.20386001</v>
      </c>
      <c r="L13" s="85">
        <f>SUM(L7:L12)</f>
        <v>449</v>
      </c>
      <c r="M13" s="86">
        <f>((L7*M7)+(L8*M8)+(L9*M9)+(L10*M10)+(L11*M11)+(L12*M12))/L13</f>
        <v>28426.831739198216</v>
      </c>
      <c r="N13" s="71">
        <f t="shared" si="3"/>
        <v>12763647.4509</v>
      </c>
      <c r="O13" s="85">
        <f>SUM(O7:O12)</f>
        <v>71</v>
      </c>
      <c r="P13" s="86">
        <f>((O7*P7)+(O8*P8)+(O9*P9)+(O10*P10)+(O11*P11)+(O12*P12))/O13</f>
        <v>30424.98361830986</v>
      </c>
      <c r="Q13" s="71">
        <f t="shared" si="4"/>
        <v>2160173.8369</v>
      </c>
      <c r="R13" s="85">
        <f>SUM(R7:R12)</f>
        <v>0</v>
      </c>
      <c r="S13" s="86">
        <f>IF(R13&gt;0,((R7*S7)+(R8*S8)+(R9*S9)+(R10*S10)+(R11*S11)+(R12*S12))/R13,0)</f>
        <v>0</v>
      </c>
      <c r="T13" s="71">
        <f t="shared" si="5"/>
        <v>0</v>
      </c>
      <c r="U13" s="85">
        <f>SUM(U7:U12)</f>
        <v>4882</v>
      </c>
      <c r="V13" s="86">
        <f>((U7*V7)+(U8*V8)+(U9*V9)+(U10*V10)+(U11*V11)+(U12*V12))/U13</f>
        <v>44298.238746464565</v>
      </c>
      <c r="W13" s="71">
        <f t="shared" si="6"/>
        <v>216264001.56024</v>
      </c>
    </row>
    <row r="14" spans="1:23" ht="12.75">
      <c r="A14" s="73" t="s">
        <v>42</v>
      </c>
      <c r="B14" s="1" t="s">
        <v>1371</v>
      </c>
      <c r="C14" s="73">
        <f>('Grouped Summary'!C11+'Grouped Summary'!C19)</f>
        <v>0</v>
      </c>
      <c r="D14" s="71">
        <f>IF(C14&gt;0,(('Grouped Summary'!C11*'Grouped Summary'!D11)+(('Grouped Summary'!C19*'Grouped Summary'!D19)*0.81818))/C14,0)</f>
        <v>0</v>
      </c>
      <c r="E14" s="71">
        <f t="shared" si="0"/>
        <v>0</v>
      </c>
      <c r="F14" s="73">
        <f>('Grouped Summary'!E11+'Grouped Summary'!E19)</f>
        <v>0</v>
      </c>
      <c r="G14" s="71">
        <f>IF(F14&gt;0,(('Grouped Summary'!E11*'Grouped Summary'!F11)+(('Grouped Summary'!E19*'Grouped Summary'!F19)*0.81818))/F14,0)</f>
        <v>0</v>
      </c>
      <c r="H14" s="71">
        <f t="shared" si="1"/>
        <v>0</v>
      </c>
      <c r="I14" s="73">
        <f>('Grouped Summary'!G11+'Grouped Summary'!G19)</f>
        <v>0</v>
      </c>
      <c r="J14" s="71">
        <f>IF(I14&gt;0,(('Grouped Summary'!G11*'Grouped Summary'!H11)+(('Grouped Summary'!G19*'Grouped Summary'!H19)*0.81818))/I14,0)</f>
        <v>0</v>
      </c>
      <c r="K14" s="71">
        <f t="shared" si="2"/>
        <v>0</v>
      </c>
      <c r="L14" s="73">
        <f>('Grouped Summary'!I11+'Grouped Summary'!I19)</f>
        <v>0</v>
      </c>
      <c r="M14" s="71">
        <f>IF(L14&gt;0,(('Grouped Summary'!I11*'Grouped Summary'!J11)+(('Grouped Summary'!I19*'Grouped Summary'!J19)*0.81818))/L14,0)</f>
        <v>0</v>
      </c>
      <c r="N14" s="71">
        <f t="shared" si="3"/>
        <v>0</v>
      </c>
      <c r="O14" s="73">
        <f>('Grouped Summary'!K11+'Grouped Summary'!K19)</f>
        <v>0</v>
      </c>
      <c r="P14" s="71">
        <f>IF(O14&gt;0,(('Grouped Summary'!K11*'Grouped Summary'!L11)+(('Grouped Summary'!K19*'Grouped Summary'!L19)*0.81818))/O14,0)</f>
        <v>0</v>
      </c>
      <c r="Q14" s="71">
        <f t="shared" si="4"/>
        <v>0</v>
      </c>
      <c r="R14" s="73">
        <f>('Grouped Summary'!M11+'Grouped Summary'!M19)</f>
        <v>219</v>
      </c>
      <c r="S14" s="71">
        <f>IF(R14&gt;0,(('Grouped Summary'!M11*'Grouped Summary'!N11)+(('Grouped Summary'!M19*'Grouped Summary'!N19)*0.81818))/R14,0)</f>
        <v>38285.95759114155</v>
      </c>
      <c r="T14" s="71">
        <f t="shared" si="5"/>
        <v>8384624.71246</v>
      </c>
      <c r="U14" s="73">
        <f>('Grouped Summary'!O11+'Grouped Summary'!O19)</f>
        <v>219</v>
      </c>
      <c r="V14" s="71">
        <f>IF(U14&gt;0,(('Grouped Summary'!O11*'Grouped Summary'!P11)+(('Grouped Summary'!O19*'Grouped Summary'!P19)*0.81818))/U14,0)</f>
        <v>38285.95759114155</v>
      </c>
      <c r="W14" s="71">
        <f t="shared" si="6"/>
        <v>8384624.71246</v>
      </c>
    </row>
    <row r="15" spans="1:23" ht="12.75">
      <c r="A15" s="87" t="s">
        <v>42</v>
      </c>
      <c r="B15" s="67" t="s">
        <v>1372</v>
      </c>
      <c r="C15" s="87">
        <f>('Grouped Summary'!C12+'Grouped Summary'!C20)</f>
        <v>0</v>
      </c>
      <c r="D15" s="88">
        <f>IF(C15&gt;0,(('Grouped Summary'!C12*'Grouped Summary'!D12)+(('Grouped Summary'!C20*'Grouped Summary'!D20)*0.81818))/C15,0)</f>
        <v>0</v>
      </c>
      <c r="E15" s="88">
        <f t="shared" si="0"/>
        <v>0</v>
      </c>
      <c r="F15" s="87">
        <f>('Grouped Summary'!E12+'Grouped Summary'!E20)</f>
        <v>0</v>
      </c>
      <c r="G15" s="88">
        <f>IF(F15&gt;0,(('Grouped Summary'!E12*'Grouped Summary'!F12)+(('Grouped Summary'!E20*'Grouped Summary'!F20)*0.81818))/F15,0)</f>
        <v>0</v>
      </c>
      <c r="H15" s="88">
        <f t="shared" si="1"/>
        <v>0</v>
      </c>
      <c r="I15" s="87">
        <f>('Grouped Summary'!G12+'Grouped Summary'!G20)</f>
        <v>0</v>
      </c>
      <c r="J15" s="88">
        <f>IF(I15&gt;0,(('Grouped Summary'!G12*'Grouped Summary'!H12)+(('Grouped Summary'!G20*'Grouped Summary'!H20)*0.81818))/I15,0)</f>
        <v>0</v>
      </c>
      <c r="K15" s="88">
        <f t="shared" si="2"/>
        <v>0</v>
      </c>
      <c r="L15" s="87">
        <f>('Grouped Summary'!I12+'Grouped Summary'!I20)</f>
        <v>0</v>
      </c>
      <c r="M15" s="88">
        <f>IF(L15&gt;0,(('Grouped Summary'!I12*'Grouped Summary'!J12)+(('Grouped Summary'!I20*'Grouped Summary'!J20)*0.81818))/L15,0)</f>
        <v>0</v>
      </c>
      <c r="N15" s="88">
        <f t="shared" si="3"/>
        <v>0</v>
      </c>
      <c r="O15" s="87">
        <f>('Grouped Summary'!K12+'Grouped Summary'!K20)</f>
        <v>0</v>
      </c>
      <c r="P15" s="88">
        <f>IF(O15&gt;0,(('Grouped Summary'!K12*'Grouped Summary'!L12)+(('Grouped Summary'!K20*'Grouped Summary'!L20)*0.81818))/O15,0)</f>
        <v>0</v>
      </c>
      <c r="Q15" s="88">
        <f t="shared" si="4"/>
        <v>0</v>
      </c>
      <c r="R15" s="87">
        <f>('Grouped Summary'!M12+'Grouped Summary'!M20)</f>
        <v>357</v>
      </c>
      <c r="S15" s="88">
        <f>IF(R15&gt;0,(('Grouped Summary'!M12*'Grouped Summary'!N12)+(('Grouped Summary'!M20*'Grouped Summary'!N20)*0.81818))/R15,0)</f>
        <v>38097.307822913164</v>
      </c>
      <c r="T15" s="88">
        <f t="shared" si="5"/>
        <v>13600738.89278</v>
      </c>
      <c r="U15" s="87">
        <f>('Grouped Summary'!O12+'Grouped Summary'!O20)</f>
        <v>357</v>
      </c>
      <c r="V15" s="88">
        <f>IF(U15&gt;0,(('Grouped Summary'!O12*'Grouped Summary'!P12)+(('Grouped Summary'!O20*'Grouped Summary'!P20)*0.81818))/U15,0)</f>
        <v>38097.307822913164</v>
      </c>
      <c r="W15" s="88">
        <f t="shared" si="6"/>
        <v>13600738.89278</v>
      </c>
    </row>
    <row r="16" spans="1:23" ht="12.75">
      <c r="A16" s="73" t="s">
        <v>153</v>
      </c>
      <c r="B16" s="1" t="s">
        <v>1365</v>
      </c>
      <c r="C16" s="73">
        <f>('Grouped Summary'!C21+'Grouped Summary'!C29)</f>
        <v>320</v>
      </c>
      <c r="D16" s="71">
        <f>IF(C16&gt;0,(('Grouped Summary'!C21*'Grouped Summary'!D21)+(('Grouped Summary'!C29*'Grouped Summary'!D29)*0.81818))/C16,0)</f>
        <v>60378.34946000001</v>
      </c>
      <c r="E16" s="71">
        <f t="shared" si="0"/>
        <v>19321071.827200003</v>
      </c>
      <c r="F16" s="73">
        <f>('Grouped Summary'!E21+'Grouped Summary'!E29)</f>
        <v>195</v>
      </c>
      <c r="G16" s="71">
        <f>IF(F16&gt;0,(('Grouped Summary'!E21*'Grouped Summary'!F21)+(('Grouped Summary'!E29*'Grouped Summary'!F29)*0.81818))/F16,0)</f>
        <v>46758.68994358975</v>
      </c>
      <c r="H16" s="71">
        <f t="shared" si="1"/>
        <v>9117944.539</v>
      </c>
      <c r="I16" s="73">
        <f>('Grouped Summary'!G21+'Grouped Summary'!G29)</f>
        <v>206</v>
      </c>
      <c r="J16" s="71">
        <f>IF(I16&gt;0,(('Grouped Summary'!G21*'Grouped Summary'!H21)+(('Grouped Summary'!G29*'Grouped Summary'!H29)*0.81818))/I16,0)</f>
        <v>40529.16605514563</v>
      </c>
      <c r="K16" s="71">
        <f t="shared" si="2"/>
        <v>8349008.207359999</v>
      </c>
      <c r="L16" s="73">
        <f>('Grouped Summary'!I21+'Grouped Summary'!I29)</f>
        <v>73</v>
      </c>
      <c r="M16" s="71">
        <f>IF(L16&gt;0,(('Grouped Summary'!I21*'Grouped Summary'!J21)+(('Grouped Summary'!I29*'Grouped Summary'!J29)*0.81818))/L16,0)</f>
        <v>25755.721686027395</v>
      </c>
      <c r="N16" s="71">
        <f t="shared" si="3"/>
        <v>1880167.6830799999</v>
      </c>
      <c r="O16" s="73">
        <f>('Grouped Summary'!K21+'Grouped Summary'!K29)</f>
        <v>14</v>
      </c>
      <c r="P16" s="71">
        <f>IF(O16&gt;0,(('Grouped Summary'!K21*'Grouped Summary'!L21)+(('Grouped Summary'!K29*'Grouped Summary'!L29)*0.81818))/O16,0)</f>
        <v>13275</v>
      </c>
      <c r="Q16" s="71">
        <f t="shared" si="4"/>
        <v>185850</v>
      </c>
      <c r="R16" s="73">
        <f>('Grouped Summary'!M21+'Grouped Summary'!M29)</f>
        <v>0</v>
      </c>
      <c r="S16" s="71">
        <f>IF(R16&gt;0,(('Grouped Summary'!M21*'Grouped Summary'!N21)+(('Grouped Summary'!M29*'Grouped Summary'!N29)*0.81818))/R16,0)</f>
        <v>0</v>
      </c>
      <c r="T16" s="71">
        <f t="shared" si="5"/>
        <v>0</v>
      </c>
      <c r="U16" s="73">
        <f>('Grouped Summary'!O21+'Grouped Summary'!O29)</f>
        <v>808</v>
      </c>
      <c r="V16" s="71">
        <f>IF(U16&gt;0,(('Grouped Summary'!O21*'Grouped Summary'!P21)+(('Grouped Summary'!O29*'Grouped Summary'!P29)*0.81818))/U16,0)</f>
        <v>48086.68596118812</v>
      </c>
      <c r="W16" s="71">
        <f t="shared" si="6"/>
        <v>38854042.25664</v>
      </c>
    </row>
    <row r="17" spans="1:23" ht="12.75">
      <c r="A17" s="73" t="s">
        <v>153</v>
      </c>
      <c r="B17" s="1" t="s">
        <v>1366</v>
      </c>
      <c r="C17" s="73">
        <f>('Grouped Summary'!C22+'Grouped Summary'!C30)</f>
        <v>0</v>
      </c>
      <c r="D17" s="71">
        <f>IF(C17&gt;0,(('Grouped Summary'!C22*'Grouped Summary'!D22)+(('Grouped Summary'!C30*'Grouped Summary'!D30)*0.81818))/C17,0)</f>
        <v>0</v>
      </c>
      <c r="E17" s="71">
        <f t="shared" si="0"/>
        <v>0</v>
      </c>
      <c r="F17" s="73">
        <f>('Grouped Summary'!E22+'Grouped Summary'!E30)</f>
        <v>0</v>
      </c>
      <c r="G17" s="71">
        <f>IF(F17&gt;0,(('Grouped Summary'!E22*'Grouped Summary'!F22)+(('Grouped Summary'!E30*'Grouped Summary'!F30)*0.81818))/F17,0)</f>
        <v>0</v>
      </c>
      <c r="H17" s="71">
        <f t="shared" si="1"/>
        <v>0</v>
      </c>
      <c r="I17" s="73">
        <f>('Grouped Summary'!G22+'Grouped Summary'!G30)</f>
        <v>0</v>
      </c>
      <c r="J17" s="71">
        <f>IF(I17&gt;0,(('Grouped Summary'!G22*'Grouped Summary'!H22)+(('Grouped Summary'!G30*'Grouped Summary'!H30)*0.81818))/I17,0)</f>
        <v>0</v>
      </c>
      <c r="K17" s="71">
        <f t="shared" si="2"/>
        <v>0</v>
      </c>
      <c r="L17" s="73">
        <f>('Grouped Summary'!I22+'Grouped Summary'!I30)</f>
        <v>0</v>
      </c>
      <c r="M17" s="71">
        <f>IF(L17&gt;0,(('Grouped Summary'!I22*'Grouped Summary'!J22)+(('Grouped Summary'!I30*'Grouped Summary'!J30)*0.81818))/L17,0)</f>
        <v>0</v>
      </c>
      <c r="N17" s="71">
        <f t="shared" si="3"/>
        <v>0</v>
      </c>
      <c r="O17" s="73">
        <f>('Grouped Summary'!K22+'Grouped Summary'!K30)</f>
        <v>0</v>
      </c>
      <c r="P17" s="71">
        <f>IF(O17&gt;0,(('Grouped Summary'!K22*'Grouped Summary'!L22)+(('Grouped Summary'!K30*'Grouped Summary'!L30)*0.81818))/O17,0)</f>
        <v>0</v>
      </c>
      <c r="Q17" s="71">
        <f t="shared" si="4"/>
        <v>0</v>
      </c>
      <c r="R17" s="73">
        <f>('Grouped Summary'!M22+'Grouped Summary'!M30)</f>
        <v>0</v>
      </c>
      <c r="S17" s="71">
        <f>IF(R17&gt;0,(('Grouped Summary'!M22*'Grouped Summary'!N22)+(('Grouped Summary'!M30*'Grouped Summary'!N30)*0.81818))/R17,0)</f>
        <v>0</v>
      </c>
      <c r="T17" s="71">
        <f t="shared" si="5"/>
        <v>0</v>
      </c>
      <c r="U17" s="73">
        <f>('Grouped Summary'!O22+'Grouped Summary'!O30)</f>
        <v>0</v>
      </c>
      <c r="V17" s="71">
        <f>IF(U17&gt;0,(('Grouped Summary'!O22*'Grouped Summary'!P22)+(('Grouped Summary'!O30*'Grouped Summary'!P30)*0.81818))/U17,0)</f>
        <v>0</v>
      </c>
      <c r="W17" s="71">
        <f t="shared" si="6"/>
        <v>0</v>
      </c>
    </row>
    <row r="18" spans="1:23" ht="12.75">
      <c r="A18" s="73" t="s">
        <v>153</v>
      </c>
      <c r="B18" s="1" t="s">
        <v>1367</v>
      </c>
      <c r="C18" s="73">
        <f>('Grouped Summary'!C23+'Grouped Summary'!C31)</f>
        <v>316</v>
      </c>
      <c r="D18" s="71">
        <f>IF(C18&gt;0,(('Grouped Summary'!C23*'Grouped Summary'!D23)+(('Grouped Summary'!C31*'Grouped Summary'!D31)*0.81818))/C18,0)</f>
        <v>54231.41652297468</v>
      </c>
      <c r="E18" s="71">
        <f t="shared" si="0"/>
        <v>17137127.62126</v>
      </c>
      <c r="F18" s="73">
        <f>('Grouped Summary'!E23+'Grouped Summary'!E31)</f>
        <v>286</v>
      </c>
      <c r="G18" s="71">
        <f>IF(F18&gt;0,(('Grouped Summary'!E23*'Grouped Summary'!F23)+(('Grouped Summary'!E31*'Grouped Summary'!F31)*0.81818))/F18,0)</f>
        <v>43440.02310482517</v>
      </c>
      <c r="H18" s="71">
        <f t="shared" si="1"/>
        <v>12423846.60798</v>
      </c>
      <c r="I18" s="73">
        <f>('Grouped Summary'!G23+'Grouped Summary'!G31)</f>
        <v>267</v>
      </c>
      <c r="J18" s="71">
        <f>IF(I18&gt;0,(('Grouped Summary'!G23*'Grouped Summary'!H23)+(('Grouped Summary'!G31*'Grouped Summary'!H31)*0.81818))/I18,0)</f>
        <v>36336.65221280899</v>
      </c>
      <c r="K18" s="71">
        <f t="shared" si="2"/>
        <v>9701886.14082</v>
      </c>
      <c r="L18" s="73">
        <f>('Grouped Summary'!I23+'Grouped Summary'!I31)</f>
        <v>225</v>
      </c>
      <c r="M18" s="71">
        <f>IF(L18&gt;0,(('Grouped Summary'!I23*'Grouped Summary'!J23)+(('Grouped Summary'!I31*'Grouped Summary'!J31)*0.81818))/L18,0)</f>
        <v>27946.022967644447</v>
      </c>
      <c r="N18" s="71">
        <f t="shared" si="3"/>
        <v>6287855.16772</v>
      </c>
      <c r="O18" s="73">
        <f>('Grouped Summary'!K23+'Grouped Summary'!K31)</f>
        <v>33</v>
      </c>
      <c r="P18" s="71">
        <f>IF(O18&gt;0,(('Grouped Summary'!K23*'Grouped Summary'!L23)+(('Grouped Summary'!K31*'Grouped Summary'!L31)*0.81818))/O18,0)</f>
        <v>28634.537727272727</v>
      </c>
      <c r="Q18" s="71">
        <f t="shared" si="4"/>
        <v>944939.745</v>
      </c>
      <c r="R18" s="73">
        <f>('Grouped Summary'!M23+'Grouped Summary'!M31)</f>
        <v>0</v>
      </c>
      <c r="S18" s="71">
        <f>IF(R18&gt;0,(('Grouped Summary'!M23*'Grouped Summary'!N23)+(('Grouped Summary'!M31*'Grouped Summary'!N31)*0.81818))/R18,0)</f>
        <v>0</v>
      </c>
      <c r="T18" s="71">
        <f t="shared" si="5"/>
        <v>0</v>
      </c>
      <c r="U18" s="73">
        <f>('Grouped Summary'!O23+'Grouped Summary'!O31)</f>
        <v>1127</v>
      </c>
      <c r="V18" s="71">
        <f>IF(U18&gt;0,(('Grouped Summary'!O23*'Grouped Summary'!P23)+(('Grouped Summary'!O31*'Grouped Summary'!P31)*0.81818))/U18,0)</f>
        <v>41256.127136450756</v>
      </c>
      <c r="W18" s="71">
        <f t="shared" si="6"/>
        <v>46495655.28278</v>
      </c>
    </row>
    <row r="19" spans="1:23" ht="12.75">
      <c r="A19" s="73" t="s">
        <v>153</v>
      </c>
      <c r="B19" s="1" t="s">
        <v>1368</v>
      </c>
      <c r="C19" s="73">
        <f>('Grouped Summary'!C24+'Grouped Summary'!C32)</f>
        <v>0</v>
      </c>
      <c r="D19" s="71">
        <f>IF(C19&gt;0,(('Grouped Summary'!C24*'Grouped Summary'!D24)+(('Grouped Summary'!C32*'Grouped Summary'!D32)*0.81818))/C19,0)</f>
        <v>0</v>
      </c>
      <c r="E19" s="71">
        <f t="shared" si="0"/>
        <v>0</v>
      </c>
      <c r="F19" s="73">
        <f>('Grouped Summary'!E24+'Grouped Summary'!E32)</f>
        <v>0</v>
      </c>
      <c r="G19" s="71">
        <f>IF(F19&gt;0,(('Grouped Summary'!E24*'Grouped Summary'!F24)+(('Grouped Summary'!E32*'Grouped Summary'!F32)*0.81818))/F19,0)</f>
        <v>0</v>
      </c>
      <c r="H19" s="71">
        <f t="shared" si="1"/>
        <v>0</v>
      </c>
      <c r="I19" s="73">
        <f>('Grouped Summary'!G24+'Grouped Summary'!G32)</f>
        <v>0</v>
      </c>
      <c r="J19" s="71">
        <f>IF(I19&gt;0,(('Grouped Summary'!G24*'Grouped Summary'!H24)+(('Grouped Summary'!G32*'Grouped Summary'!H32)*0.81818))/I19,0)</f>
        <v>0</v>
      </c>
      <c r="K19" s="71">
        <f t="shared" si="2"/>
        <v>0</v>
      </c>
      <c r="L19" s="73">
        <f>('Grouped Summary'!I24+'Grouped Summary'!I32)</f>
        <v>0</v>
      </c>
      <c r="M19" s="71">
        <f>IF(L19&gt;0,(('Grouped Summary'!I24*'Grouped Summary'!J24)+(('Grouped Summary'!I32*'Grouped Summary'!J32)*0.81818))/L19,0)</f>
        <v>0</v>
      </c>
      <c r="N19" s="71">
        <f t="shared" si="3"/>
        <v>0</v>
      </c>
      <c r="O19" s="73">
        <f>('Grouped Summary'!K24+'Grouped Summary'!K32)</f>
        <v>0</v>
      </c>
      <c r="P19" s="71">
        <f>IF(O19&gt;0,(('Grouped Summary'!K24*'Grouped Summary'!L24)+(('Grouped Summary'!K32*'Grouped Summary'!L32)*0.81818))/O19,0)</f>
        <v>0</v>
      </c>
      <c r="Q19" s="71">
        <f t="shared" si="4"/>
        <v>0</v>
      </c>
      <c r="R19" s="73">
        <f>('Grouped Summary'!M24+'Grouped Summary'!M32)</f>
        <v>0</v>
      </c>
      <c r="S19" s="71">
        <f>IF(R19&gt;0,(('Grouped Summary'!M24*'Grouped Summary'!N24)+(('Grouped Summary'!M32*'Grouped Summary'!N32)*0.81818))/R19,0)</f>
        <v>0</v>
      </c>
      <c r="T19" s="71">
        <f t="shared" si="5"/>
        <v>0</v>
      </c>
      <c r="U19" s="73">
        <f>('Grouped Summary'!O24+'Grouped Summary'!O32)</f>
        <v>0</v>
      </c>
      <c r="V19" s="71">
        <f>IF(U19&gt;0,(('Grouped Summary'!O24*'Grouped Summary'!P24)+(('Grouped Summary'!O32*'Grouped Summary'!P32)*0.81818))/U19,0)</f>
        <v>0</v>
      </c>
      <c r="W19" s="71">
        <f t="shared" si="6"/>
        <v>0</v>
      </c>
    </row>
    <row r="20" spans="1:23" ht="12.75">
      <c r="A20" s="73" t="s">
        <v>153</v>
      </c>
      <c r="B20" s="1" t="s">
        <v>1369</v>
      </c>
      <c r="C20" s="73">
        <f>('Grouped Summary'!C25+'Grouped Summary'!C33)</f>
        <v>102</v>
      </c>
      <c r="D20" s="71">
        <f>IF(C20&gt;0,(('Grouped Summary'!C25*'Grouped Summary'!D25)+(('Grouped Summary'!C33*'Grouped Summary'!D33)*0.81818))/C20,0)</f>
        <v>45837.318904705884</v>
      </c>
      <c r="E20" s="71">
        <f t="shared" si="0"/>
        <v>4675406.52828</v>
      </c>
      <c r="F20" s="73">
        <f>('Grouped Summary'!E25+'Grouped Summary'!E33)</f>
        <v>109</v>
      </c>
      <c r="G20" s="71">
        <f>IF(F20&gt;0,(('Grouped Summary'!E25*'Grouped Summary'!F25)+(('Grouped Summary'!E33*'Grouped Summary'!F33)*0.81818))/F20,0)</f>
        <v>39367.780270091745</v>
      </c>
      <c r="H20" s="71">
        <f t="shared" si="1"/>
        <v>4291088.04944</v>
      </c>
      <c r="I20" s="73">
        <f>('Grouped Summary'!G25+'Grouped Summary'!G33)</f>
        <v>87</v>
      </c>
      <c r="J20" s="71">
        <f>IF(I20&gt;0,(('Grouped Summary'!G25*'Grouped Summary'!H25)+(('Grouped Summary'!G33*'Grouped Summary'!H33)*0.81818))/I20,0)</f>
        <v>35557.22668827586</v>
      </c>
      <c r="K20" s="71">
        <f t="shared" si="2"/>
        <v>3093478.72188</v>
      </c>
      <c r="L20" s="73">
        <f>('Grouped Summary'!I25+'Grouped Summary'!I33)</f>
        <v>29</v>
      </c>
      <c r="M20" s="71">
        <f>IF(L20&gt;0,(('Grouped Summary'!I25*'Grouped Summary'!J25)+(('Grouped Summary'!I33*'Grouped Summary'!J33)*0.81818))/L20,0)</f>
        <v>26416.23944827586</v>
      </c>
      <c r="N20" s="71">
        <f t="shared" si="3"/>
        <v>766070.944</v>
      </c>
      <c r="O20" s="73">
        <f>('Grouped Summary'!K25+'Grouped Summary'!K33)</f>
        <v>0</v>
      </c>
      <c r="P20" s="71">
        <f>IF(O20&gt;0,(('Grouped Summary'!K25*'Grouped Summary'!L25)+(('Grouped Summary'!K33*'Grouped Summary'!L33)*0.81818))/O20,0)</f>
        <v>0</v>
      </c>
      <c r="Q20" s="71">
        <f t="shared" si="4"/>
        <v>0</v>
      </c>
      <c r="R20" s="73">
        <f>('Grouped Summary'!M25+'Grouped Summary'!M33)</f>
        <v>0</v>
      </c>
      <c r="S20" s="71">
        <f>IF(R20&gt;0,(('Grouped Summary'!M25*'Grouped Summary'!N25)+(('Grouped Summary'!M33*'Grouped Summary'!N33)*0.81818))/R20,0)</f>
        <v>0</v>
      </c>
      <c r="T20" s="71">
        <f t="shared" si="5"/>
        <v>0</v>
      </c>
      <c r="U20" s="73">
        <f>('Grouped Summary'!O25+'Grouped Summary'!O33)</f>
        <v>327</v>
      </c>
      <c r="V20" s="71">
        <f>IF(U20&gt;0,(('Grouped Summary'!O25*'Grouped Summary'!P25)+(('Grouped Summary'!O33*'Grouped Summary'!P33)*0.81818))/U20,0)</f>
        <v>39223.376891743115</v>
      </c>
      <c r="W20" s="71">
        <f t="shared" si="6"/>
        <v>12826044.243599998</v>
      </c>
    </row>
    <row r="21" spans="1:23" ht="12.75">
      <c r="A21" s="73" t="s">
        <v>153</v>
      </c>
      <c r="B21" s="1" t="s">
        <v>1370</v>
      </c>
      <c r="C21" s="73">
        <f>('Grouped Summary'!C26+'Grouped Summary'!C34)</f>
        <v>103</v>
      </c>
      <c r="D21" s="71">
        <f>IF(C21&gt;0,(('Grouped Summary'!C26*'Grouped Summary'!D26)+(('Grouped Summary'!C34*'Grouped Summary'!D34)*0.81818))/C21,0)</f>
        <v>46274.04371417475</v>
      </c>
      <c r="E21" s="71">
        <f t="shared" si="0"/>
        <v>4766226.50256</v>
      </c>
      <c r="F21" s="73">
        <f>('Grouped Summary'!E26+'Grouped Summary'!E34)</f>
        <v>83</v>
      </c>
      <c r="G21" s="71">
        <f>IF(F21&gt;0,(('Grouped Summary'!E26*'Grouped Summary'!F26)+(('Grouped Summary'!E34*'Grouped Summary'!F34)*0.81818))/F21,0)</f>
        <v>39020.366240481926</v>
      </c>
      <c r="H21" s="71">
        <f t="shared" si="1"/>
        <v>3238690.3979599997</v>
      </c>
      <c r="I21" s="73">
        <f>('Grouped Summary'!G26+'Grouped Summary'!G34)</f>
        <v>141</v>
      </c>
      <c r="J21" s="71">
        <f>IF(I21&gt;0,(('Grouped Summary'!G26*'Grouped Summary'!H26)+(('Grouped Summary'!G34*'Grouped Summary'!H34)*0.81818))/I21,0)</f>
        <v>34726.15074978723</v>
      </c>
      <c r="K21" s="71">
        <f t="shared" si="2"/>
        <v>4896387.25572</v>
      </c>
      <c r="L21" s="73">
        <f>('Grouped Summary'!I26+'Grouped Summary'!I34)</f>
        <v>106</v>
      </c>
      <c r="M21" s="71">
        <f>IF(L21&gt;0,(('Grouped Summary'!I26*'Grouped Summary'!J26)+(('Grouped Summary'!I34*'Grouped Summary'!J34)*0.81818))/L21,0)</f>
        <v>28013.109483396227</v>
      </c>
      <c r="N21" s="71">
        <f t="shared" si="3"/>
        <v>2969389.60524</v>
      </c>
      <c r="O21" s="73">
        <f>('Grouped Summary'!K26+'Grouped Summary'!K34)</f>
        <v>1</v>
      </c>
      <c r="P21" s="71">
        <f>IF(O21&gt;0,(('Grouped Summary'!K26*'Grouped Summary'!L26)+(('Grouped Summary'!K34*'Grouped Summary'!L34)*0.81818))/O21,0)</f>
        <v>18500</v>
      </c>
      <c r="Q21" s="71">
        <f t="shared" si="4"/>
        <v>18500</v>
      </c>
      <c r="R21" s="73">
        <f>('Grouped Summary'!M26+'Grouped Summary'!M34)</f>
        <v>0</v>
      </c>
      <c r="S21" s="71">
        <f>IF(R21&gt;0,(('Grouped Summary'!M26*'Grouped Summary'!N26)+(('Grouped Summary'!M34*'Grouped Summary'!N34)*0.81818))/R21,0)</f>
        <v>0</v>
      </c>
      <c r="T21" s="71">
        <f t="shared" si="5"/>
        <v>0</v>
      </c>
      <c r="U21" s="73">
        <f>('Grouped Summary'!O26+'Grouped Summary'!O34)</f>
        <v>434</v>
      </c>
      <c r="V21" s="71">
        <f>IF(U21&gt;0,(('Grouped Summary'!O26*'Grouped Summary'!P26)+(('Grouped Summary'!O34*'Grouped Summary'!P34)*0.81818))/U21,0)</f>
        <v>36611.04553336406</v>
      </c>
      <c r="W21" s="71">
        <f t="shared" si="6"/>
        <v>15889193.76148</v>
      </c>
    </row>
    <row r="22" spans="1:23" ht="15">
      <c r="A22" s="73"/>
      <c r="B22" s="122" t="s">
        <v>1441</v>
      </c>
      <c r="C22" s="85">
        <f>SUM(C16:C21)</f>
        <v>841</v>
      </c>
      <c r="D22" s="86">
        <f>((C16*D16)+(C17*D17)+(C18*D18)+(C19*D19)+(C20*D20)+(C21*D21))/C22</f>
        <v>54577.68427978596</v>
      </c>
      <c r="E22" s="71">
        <f t="shared" si="0"/>
        <v>45899832.47929999</v>
      </c>
      <c r="F22" s="85">
        <f>SUM(F16:F21)</f>
        <v>673</v>
      </c>
      <c r="G22" s="86">
        <f>((F16*G16)+(F17*G17)+(F18*G18)+(F19*G19)+(F20*G20)+(F21*G21))/F22</f>
        <v>43196.983052570584</v>
      </c>
      <c r="H22" s="71">
        <f t="shared" si="1"/>
        <v>29071569.594380002</v>
      </c>
      <c r="I22" s="85">
        <f>SUM(I16:I21)</f>
        <v>701</v>
      </c>
      <c r="J22" s="86">
        <f>((I16*J16)+(I17*J17)+(I18*J18)+(I19*J19)+(I20*J20)+(I21*J21))/I22</f>
        <v>37148.017583138375</v>
      </c>
      <c r="K22" s="71">
        <f t="shared" si="2"/>
        <v>26040760.32578</v>
      </c>
      <c r="L22" s="85">
        <f>SUM(L16:L21)</f>
        <v>433</v>
      </c>
      <c r="M22" s="86">
        <f>((L16*M16)+(L17*M17)+(L18*M18)+(L19*M19)+(L20*M20)+(L21*M21))/L22</f>
        <v>27490.72378762125</v>
      </c>
      <c r="N22" s="71">
        <f t="shared" si="3"/>
        <v>11903483.40004</v>
      </c>
      <c r="O22" s="85">
        <f>SUM(O16:O21)</f>
        <v>48</v>
      </c>
      <c r="P22" s="86">
        <f>((O16*P16)+(O17*P17)+(O18*P18)+(O19*P19)+(O20*P20)+(O21*P21))/O22</f>
        <v>23943.53635416667</v>
      </c>
      <c r="Q22" s="71">
        <f t="shared" si="4"/>
        <v>1149289.745</v>
      </c>
      <c r="R22" s="85">
        <f>SUM(R16:R21)</f>
        <v>0</v>
      </c>
      <c r="S22" s="86">
        <f>IF(R22&gt;0,((R16*S16)+(R17*S17)+(R18*S18)+(R19*S19)+(R20*S20)+(R21*S21))/R22,0)</f>
        <v>0</v>
      </c>
      <c r="T22" s="71">
        <f t="shared" si="5"/>
        <v>0</v>
      </c>
      <c r="U22" s="85">
        <f>SUM(U16:U21)</f>
        <v>2696</v>
      </c>
      <c r="V22" s="86">
        <f>((U16*V16)+(U17*V17)+(U18*V18)+(U19*V19)+(U20*V20)+(U21*V21))/U22</f>
        <v>42308.95235330119</v>
      </c>
      <c r="W22" s="71">
        <f t="shared" si="6"/>
        <v>114064935.54450001</v>
      </c>
    </row>
    <row r="23" spans="1:23" ht="12.75">
      <c r="A23" s="73" t="s">
        <v>153</v>
      </c>
      <c r="B23" s="1" t="s">
        <v>1371</v>
      </c>
      <c r="C23" s="73">
        <f>('Grouped Summary'!C27+'Grouped Summary'!C35)</f>
        <v>0</v>
      </c>
      <c r="D23" s="71">
        <f>IF(C23&gt;0,(('Grouped Summary'!C27*'Grouped Summary'!D27)+(('Grouped Summary'!C35*'Grouped Summary'!D35)*0.81818))/C23,0)</f>
        <v>0</v>
      </c>
      <c r="E23" s="71">
        <f t="shared" si="0"/>
        <v>0</v>
      </c>
      <c r="F23" s="73">
        <f>('Grouped Summary'!E27+'Grouped Summary'!E35)</f>
        <v>0</v>
      </c>
      <c r="G23" s="71">
        <f>IF(F23&gt;0,(('Grouped Summary'!E27*'Grouped Summary'!F27)+(('Grouped Summary'!E35*'Grouped Summary'!F35)*0.81818))/F23,0)</f>
        <v>0</v>
      </c>
      <c r="H23" s="71">
        <f t="shared" si="1"/>
        <v>0</v>
      </c>
      <c r="I23" s="73">
        <f>('Grouped Summary'!G27+'Grouped Summary'!G35)</f>
        <v>0</v>
      </c>
      <c r="J23" s="71">
        <f>IF(I23&gt;0,(('Grouped Summary'!G27*'Grouped Summary'!H27)+(('Grouped Summary'!G35*'Grouped Summary'!H35)*0.81818))/I23,0)</f>
        <v>0</v>
      </c>
      <c r="K23" s="71">
        <f t="shared" si="2"/>
        <v>0</v>
      </c>
      <c r="L23" s="73">
        <f>('Grouped Summary'!I27+'Grouped Summary'!I35)</f>
        <v>0</v>
      </c>
      <c r="M23" s="71">
        <f>IF(L23&gt;0,(('Grouped Summary'!I27*'Grouped Summary'!J27)+(('Grouped Summary'!I35*'Grouped Summary'!J35)*0.81818))/L23,0)</f>
        <v>0</v>
      </c>
      <c r="N23" s="71">
        <f t="shared" si="3"/>
        <v>0</v>
      </c>
      <c r="O23" s="73">
        <f>('Grouped Summary'!K27+'Grouped Summary'!K35)</f>
        <v>0</v>
      </c>
      <c r="P23" s="71">
        <f>IF(O23&gt;0,(('Grouped Summary'!K27*'Grouped Summary'!L27)+(('Grouped Summary'!K35*'Grouped Summary'!L35)*0.81818))/O23,0)</f>
        <v>0</v>
      </c>
      <c r="Q23" s="71">
        <f t="shared" si="4"/>
        <v>0</v>
      </c>
      <c r="R23" s="73">
        <f>('Grouped Summary'!M27+'Grouped Summary'!M35)</f>
        <v>858</v>
      </c>
      <c r="S23" s="71">
        <f>IF(R23&gt;0,(('Grouped Summary'!M27*'Grouped Summary'!N27)+(('Grouped Summary'!M35*'Grouped Summary'!N35)*0.81818))/R23,0)</f>
        <v>30595.81168146853</v>
      </c>
      <c r="T23" s="71">
        <f t="shared" si="5"/>
        <v>26251206.4227</v>
      </c>
      <c r="U23" s="73">
        <f>('Grouped Summary'!O27+'Grouped Summary'!O35)</f>
        <v>858</v>
      </c>
      <c r="V23" s="71">
        <f>IF(U23&gt;0,(('Grouped Summary'!O27*'Grouped Summary'!P27)+(('Grouped Summary'!O35*'Grouped Summary'!P35)*0.81818))/U23,0)</f>
        <v>30595.81168146853</v>
      </c>
      <c r="W23" s="71">
        <f t="shared" si="6"/>
        <v>26251206.4227</v>
      </c>
    </row>
    <row r="24" spans="1:23" ht="12.75">
      <c r="A24" s="87" t="s">
        <v>153</v>
      </c>
      <c r="B24" s="67" t="s">
        <v>1372</v>
      </c>
      <c r="C24" s="87">
        <f>('Grouped Summary'!C28+'Grouped Summary'!C36)</f>
        <v>0</v>
      </c>
      <c r="D24" s="88">
        <f>IF(C24&gt;0,(('Grouped Summary'!C28*'Grouped Summary'!D28)+(('Grouped Summary'!C36*'Grouped Summary'!D36)*0.81818))/C24,0)</f>
        <v>0</v>
      </c>
      <c r="E24" s="88">
        <f t="shared" si="0"/>
        <v>0</v>
      </c>
      <c r="F24" s="87">
        <f>('Grouped Summary'!E28+'Grouped Summary'!E36)</f>
        <v>0</v>
      </c>
      <c r="G24" s="88">
        <f>IF(F24&gt;0,(('Grouped Summary'!E28*'Grouped Summary'!F28)+(('Grouped Summary'!E36*'Grouped Summary'!F36)*0.81818))/F24,0)</f>
        <v>0</v>
      </c>
      <c r="H24" s="88">
        <f t="shared" si="1"/>
        <v>0</v>
      </c>
      <c r="I24" s="87">
        <f>('Grouped Summary'!G28+'Grouped Summary'!G36)</f>
        <v>0</v>
      </c>
      <c r="J24" s="88">
        <f>IF(I24&gt;0,(('Grouped Summary'!G28*'Grouped Summary'!H28)+(('Grouped Summary'!G36*'Grouped Summary'!H36)*0.81818))/I24,0)</f>
        <v>0</v>
      </c>
      <c r="K24" s="88">
        <f t="shared" si="2"/>
        <v>0</v>
      </c>
      <c r="L24" s="87">
        <f>('Grouped Summary'!I28+'Grouped Summary'!I36)</f>
        <v>0</v>
      </c>
      <c r="M24" s="88">
        <f>IF(L24&gt;0,(('Grouped Summary'!I28*'Grouped Summary'!J28)+(('Grouped Summary'!I36*'Grouped Summary'!J36)*0.81818))/L24,0)</f>
        <v>0</v>
      </c>
      <c r="N24" s="88">
        <f t="shared" si="3"/>
        <v>0</v>
      </c>
      <c r="O24" s="87">
        <f>('Grouped Summary'!K28+'Grouped Summary'!K36)</f>
        <v>0</v>
      </c>
      <c r="P24" s="88">
        <f>IF(O24&gt;0,(('Grouped Summary'!K28*'Grouped Summary'!L28)+(('Grouped Summary'!K36*'Grouped Summary'!L36)*0.81818))/O24,0)</f>
        <v>0</v>
      </c>
      <c r="Q24" s="88">
        <f t="shared" si="4"/>
        <v>0</v>
      </c>
      <c r="R24" s="87">
        <f>('Grouped Summary'!M28+'Grouped Summary'!M36)</f>
        <v>0</v>
      </c>
      <c r="S24" s="88">
        <f>IF(R24&gt;0,(('Grouped Summary'!M28*'Grouped Summary'!N28)+(('Grouped Summary'!M36*'Grouped Summary'!N36)*0.81818))/R24,0)</f>
        <v>0</v>
      </c>
      <c r="T24" s="88">
        <f t="shared" si="5"/>
        <v>0</v>
      </c>
      <c r="U24" s="87">
        <f>('Grouped Summary'!O28+'Grouped Summary'!O36)</f>
        <v>0</v>
      </c>
      <c r="V24" s="88">
        <f>IF(U24&gt;0,(('Grouped Summary'!O28*'Grouped Summary'!P28)+(('Grouped Summary'!O36*'Grouped Summary'!P36)*0.81818))/U24,0)</f>
        <v>0</v>
      </c>
      <c r="W24" s="88">
        <f t="shared" si="6"/>
        <v>0</v>
      </c>
    </row>
    <row r="25" spans="1:23" ht="12.75">
      <c r="A25" s="73" t="s">
        <v>220</v>
      </c>
      <c r="B25" s="1" t="s">
        <v>1365</v>
      </c>
      <c r="C25" s="1">
        <f>('Grouped Summary'!C37+'Grouped Summary'!C45)</f>
        <v>1889</v>
      </c>
      <c r="D25" s="71">
        <f>IF(C25&gt;0,(('Grouped Summary'!C37*'Grouped Summary'!D37)+(('Grouped Summary'!C45*'Grouped Summary'!D45)*0.81818))/C25,0)</f>
        <v>64464.9528851244</v>
      </c>
      <c r="E25" s="71">
        <f t="shared" si="0"/>
        <v>121774296</v>
      </c>
      <c r="F25" s="1">
        <f>('Grouped Summary'!E37+'Grouped Summary'!E45)</f>
        <v>1341</v>
      </c>
      <c r="G25" s="71">
        <f>IF(F25&gt;0,(('Grouped Summary'!E37*'Grouped Summary'!F37)+(('Grouped Summary'!E45*'Grouped Summary'!F45)*0.81818))/F25,0)</f>
        <v>46798.50484712901</v>
      </c>
      <c r="H25" s="71">
        <f t="shared" si="1"/>
        <v>62756795</v>
      </c>
      <c r="I25" s="1">
        <f>('Grouped Summary'!G37+'Grouped Summary'!G45)</f>
        <v>884</v>
      </c>
      <c r="J25" s="71">
        <f>IF(I25&gt;0,(('Grouped Summary'!G37*'Grouped Summary'!H37)+(('Grouped Summary'!G45*'Grouped Summary'!H45)*0.81818))/I25,0)</f>
        <v>41881.117647058825</v>
      </c>
      <c r="K25" s="71">
        <f t="shared" si="2"/>
        <v>37022908</v>
      </c>
      <c r="L25" s="1">
        <f>('Grouped Summary'!I37+'Grouped Summary'!I45)</f>
        <v>141</v>
      </c>
      <c r="M25" s="71">
        <f>IF(L25&gt;0,(('Grouped Summary'!I37*'Grouped Summary'!J37)+(('Grouped Summary'!I45*'Grouped Summary'!J45)*0.81818))/L25,0)</f>
        <v>31381.98581560284</v>
      </c>
      <c r="N25" s="71">
        <f t="shared" si="3"/>
        <v>4424860</v>
      </c>
      <c r="O25" s="1">
        <f>('Grouped Summary'!K37+'Grouped Summary'!K45)</f>
        <v>33</v>
      </c>
      <c r="P25" s="71">
        <f>IF(O25&gt;0,(('Grouped Summary'!K37*'Grouped Summary'!L37)+(('Grouped Summary'!K45*'Grouped Summary'!L45)*0.81818))/O25,0)</f>
        <v>35023.48484848485</v>
      </c>
      <c r="Q25" s="71">
        <f t="shared" si="4"/>
        <v>1155775</v>
      </c>
      <c r="R25" s="1">
        <f>('Grouped Summary'!M37+'Grouped Summary'!M45)</f>
        <v>0</v>
      </c>
      <c r="S25" s="71">
        <f>IF(R25&gt;0,(('Grouped Summary'!M37*'Grouped Summary'!N37)+(('Grouped Summary'!M45*'Grouped Summary'!N45)*0.81818))/R25,0)</f>
        <v>0</v>
      </c>
      <c r="T25" s="71">
        <f t="shared" si="5"/>
        <v>0</v>
      </c>
      <c r="U25" s="1">
        <f>('Grouped Summary'!O37+'Grouped Summary'!O45)</f>
        <v>4288</v>
      </c>
      <c r="V25" s="71">
        <f>IF(U25&gt;0,(('Grouped Summary'!O37*'Grouped Summary'!P37)+(('Grouped Summary'!O45*'Grouped Summary'!P45)*0.81818))/U25,0)</f>
        <v>52969.830690298506</v>
      </c>
      <c r="W25" s="71">
        <f t="shared" si="6"/>
        <v>227134634</v>
      </c>
    </row>
    <row r="26" spans="1:23" ht="12.75">
      <c r="A26" s="73" t="s">
        <v>220</v>
      </c>
      <c r="B26" s="1" t="s">
        <v>1366</v>
      </c>
      <c r="C26" s="1">
        <f>('Grouped Summary'!C38+'Grouped Summary'!C46)</f>
        <v>381</v>
      </c>
      <c r="D26" s="71">
        <f>IF(C26&gt;0,(('Grouped Summary'!C38*'Grouped Summary'!D38)+(('Grouped Summary'!C46*'Grouped Summary'!D46)*0.81818))/C26,0)</f>
        <v>62163.69291338583</v>
      </c>
      <c r="E26" s="71">
        <f t="shared" si="0"/>
        <v>23684367</v>
      </c>
      <c r="F26" s="1">
        <f>('Grouped Summary'!E38+'Grouped Summary'!E46)</f>
        <v>368</v>
      </c>
      <c r="G26" s="71">
        <f>IF(F26&gt;0,(('Grouped Summary'!E38*'Grouped Summary'!F38)+(('Grouped Summary'!E46*'Grouped Summary'!F46)*0.81818))/F26,0)</f>
        <v>47276.30434782609</v>
      </c>
      <c r="H26" s="71">
        <f t="shared" si="1"/>
        <v>17397680</v>
      </c>
      <c r="I26" s="1">
        <f>('Grouped Summary'!G38+'Grouped Summary'!G46)</f>
        <v>271</v>
      </c>
      <c r="J26" s="71">
        <f>IF(I26&gt;0,(('Grouped Summary'!G38*'Grouped Summary'!H38)+(('Grouped Summary'!G46*'Grouped Summary'!H46)*0.81818))/I26,0)</f>
        <v>40452.08118081181</v>
      </c>
      <c r="K26" s="71">
        <f t="shared" si="2"/>
        <v>10962514</v>
      </c>
      <c r="L26" s="1">
        <f>('Grouped Summary'!I38+'Grouped Summary'!I46)</f>
        <v>67</v>
      </c>
      <c r="M26" s="71">
        <f>IF(L26&gt;0,(('Grouped Summary'!I38*'Grouped Summary'!J38)+(('Grouped Summary'!I46*'Grouped Summary'!J46)*0.81818))/L26,0)</f>
        <v>31256.373134328358</v>
      </c>
      <c r="N26" s="71">
        <f t="shared" si="3"/>
        <v>2094177</v>
      </c>
      <c r="O26" s="1">
        <f>('Grouped Summary'!K38+'Grouped Summary'!K46)</f>
        <v>14</v>
      </c>
      <c r="P26" s="71">
        <f>IF(O26&gt;0,(('Grouped Summary'!K38*'Grouped Summary'!L38)+(('Grouped Summary'!K46*'Grouped Summary'!L46)*0.81818))/O26,0)</f>
        <v>33267.857142857145</v>
      </c>
      <c r="Q26" s="71">
        <f t="shared" si="4"/>
        <v>465750</v>
      </c>
      <c r="R26" s="1">
        <f>('Grouped Summary'!M38+'Grouped Summary'!M46)</f>
        <v>0</v>
      </c>
      <c r="S26" s="71">
        <f>IF(R26&gt;0,(('Grouped Summary'!M38*'Grouped Summary'!N38)+(('Grouped Summary'!M46*'Grouped Summary'!N46)*0.81818))/R26,0)</f>
        <v>0</v>
      </c>
      <c r="T26" s="71">
        <f t="shared" si="5"/>
        <v>0</v>
      </c>
      <c r="U26" s="1">
        <f>('Grouped Summary'!O38+'Grouped Summary'!O46)</f>
        <v>1101</v>
      </c>
      <c r="V26" s="71">
        <f>IF(U26&gt;0,(('Grouped Summary'!O38*'Grouped Summary'!P38)+(('Grouped Summary'!O46*'Grouped Summary'!P46)*0.81818))/U26,0)</f>
        <v>49595.35694822888</v>
      </c>
      <c r="W26" s="71">
        <f t="shared" si="6"/>
        <v>54604488</v>
      </c>
    </row>
    <row r="27" spans="1:23" ht="12.75">
      <c r="A27" s="73" t="s">
        <v>220</v>
      </c>
      <c r="B27" s="1" t="s">
        <v>1367</v>
      </c>
      <c r="C27" s="1">
        <f>('Grouped Summary'!C39+'Grouped Summary'!C47)</f>
        <v>233</v>
      </c>
      <c r="D27" s="71">
        <f>IF(C27&gt;0,(('Grouped Summary'!C39*'Grouped Summary'!D39)+(('Grouped Summary'!C47*'Grouped Summary'!D47)*0.81818))/C27,0)</f>
        <v>60335.690987124464</v>
      </c>
      <c r="E27" s="71">
        <f t="shared" si="0"/>
        <v>14058216</v>
      </c>
      <c r="F27" s="1">
        <f>('Grouped Summary'!E39+'Grouped Summary'!E47)</f>
        <v>312</v>
      </c>
      <c r="G27" s="71">
        <f>IF(F27&gt;0,(('Grouped Summary'!E39*'Grouped Summary'!F39)+(('Grouped Summary'!E47*'Grouped Summary'!F47)*0.81818))/F27,0)</f>
        <v>47236.028846153844</v>
      </c>
      <c r="H27" s="71">
        <f t="shared" si="1"/>
        <v>14737641</v>
      </c>
      <c r="I27" s="1">
        <f>('Grouped Summary'!G39+'Grouped Summary'!G47)</f>
        <v>313</v>
      </c>
      <c r="J27" s="71">
        <f>IF(I27&gt;0,(('Grouped Summary'!G39*'Grouped Summary'!H39)+(('Grouped Summary'!G47*'Grouped Summary'!H47)*0.81818))/I27,0)</f>
        <v>41889.13738019169</v>
      </c>
      <c r="K27" s="71">
        <f t="shared" si="2"/>
        <v>13111300</v>
      </c>
      <c r="L27" s="1">
        <f>('Grouped Summary'!I39+'Grouped Summary'!I47)</f>
        <v>156</v>
      </c>
      <c r="M27" s="71">
        <f>IF(L27&gt;0,(('Grouped Summary'!I39*'Grouped Summary'!J39)+(('Grouped Summary'!I47*'Grouped Summary'!J47)*0.81818))/L27,0)</f>
        <v>33989.53846153846</v>
      </c>
      <c r="N27" s="71">
        <f t="shared" si="3"/>
        <v>5302368</v>
      </c>
      <c r="O27" s="1">
        <f>('Grouped Summary'!K39+'Grouped Summary'!K47)</f>
        <v>4</v>
      </c>
      <c r="P27" s="71">
        <f>IF(O27&gt;0,(('Grouped Summary'!K39*'Grouped Summary'!L39)+(('Grouped Summary'!K47*'Grouped Summary'!L47)*0.81818))/O27,0)</f>
        <v>35371</v>
      </c>
      <c r="Q27" s="71">
        <f t="shared" si="4"/>
        <v>141484</v>
      </c>
      <c r="R27" s="1">
        <f>('Grouped Summary'!M39+'Grouped Summary'!M47)</f>
        <v>0</v>
      </c>
      <c r="S27" s="71">
        <f>IF(R27&gt;0,(('Grouped Summary'!M39*'Grouped Summary'!N39)+(('Grouped Summary'!M47*'Grouped Summary'!N47)*0.81818))/R27,0)</f>
        <v>0</v>
      </c>
      <c r="T27" s="71">
        <f t="shared" si="5"/>
        <v>0</v>
      </c>
      <c r="U27" s="1">
        <f>('Grouped Summary'!O39+'Grouped Summary'!O47)</f>
        <v>1018</v>
      </c>
      <c r="V27" s="71">
        <f>IF(U27&gt;0,(('Grouped Summary'!O39*'Grouped Summary'!P39)+(('Grouped Summary'!O47*'Grouped Summary'!P47)*0.81818))/U27,0)</f>
        <v>46513.761296660115</v>
      </c>
      <c r="W27" s="71">
        <f t="shared" si="6"/>
        <v>47351009</v>
      </c>
    </row>
    <row r="28" spans="1:23" ht="12.75">
      <c r="A28" s="73" t="s">
        <v>220</v>
      </c>
      <c r="B28" s="1" t="s">
        <v>1368</v>
      </c>
      <c r="C28" s="1">
        <f>('Grouped Summary'!C40+'Grouped Summary'!C48)</f>
        <v>186</v>
      </c>
      <c r="D28" s="71">
        <f>IF(C28&gt;0,(('Grouped Summary'!C40*'Grouped Summary'!D40)+(('Grouped Summary'!C48*'Grouped Summary'!D48)*0.81818))/C28,0)</f>
        <v>56831.61827956989</v>
      </c>
      <c r="E28" s="71">
        <f t="shared" si="0"/>
        <v>10570681</v>
      </c>
      <c r="F28" s="1">
        <f>('Grouped Summary'!E40+'Grouped Summary'!E48)</f>
        <v>218</v>
      </c>
      <c r="G28" s="71">
        <f>IF(F28&gt;0,(('Grouped Summary'!E40*'Grouped Summary'!F40)+(('Grouped Summary'!E48*'Grouped Summary'!F48)*0.81818))/F28,0)</f>
        <v>45660.449541284404</v>
      </c>
      <c r="H28" s="71">
        <f t="shared" si="1"/>
        <v>9953978</v>
      </c>
      <c r="I28" s="1">
        <f>('Grouped Summary'!G40+'Grouped Summary'!G48)</f>
        <v>232</v>
      </c>
      <c r="J28" s="71">
        <f>IF(I28&gt;0,(('Grouped Summary'!G40*'Grouped Summary'!H40)+(('Grouped Summary'!G48*'Grouped Summary'!H48)*0.81818))/I28,0)</f>
        <v>38874.89655172414</v>
      </c>
      <c r="K28" s="71">
        <f t="shared" si="2"/>
        <v>9018976</v>
      </c>
      <c r="L28" s="1">
        <f>('Grouped Summary'!I40+'Grouped Summary'!I48)</f>
        <v>128</v>
      </c>
      <c r="M28" s="71">
        <f>IF(L28&gt;0,(('Grouped Summary'!I40*'Grouped Summary'!J40)+(('Grouped Summary'!I48*'Grouped Summary'!J48)*0.81818))/L28,0)</f>
        <v>30250.40625</v>
      </c>
      <c r="N28" s="71">
        <f t="shared" si="3"/>
        <v>3872052</v>
      </c>
      <c r="O28" s="1">
        <f>('Grouped Summary'!K40+'Grouped Summary'!K48)</f>
        <v>17</v>
      </c>
      <c r="P28" s="71">
        <f>IF(O28&gt;0,(('Grouped Summary'!K40*'Grouped Summary'!L40)+(('Grouped Summary'!K48*'Grouped Summary'!L48)*0.81818))/O28,0)</f>
        <v>24135.470588235294</v>
      </c>
      <c r="Q28" s="71">
        <f t="shared" si="4"/>
        <v>410303</v>
      </c>
      <c r="R28" s="1">
        <f>('Grouped Summary'!M40+'Grouped Summary'!M48)</f>
        <v>0</v>
      </c>
      <c r="S28" s="71">
        <f>IF(R28&gt;0,(('Grouped Summary'!M40*'Grouped Summary'!N40)+(('Grouped Summary'!M48*'Grouped Summary'!N48)*0.81818))/R28,0)</f>
        <v>0</v>
      </c>
      <c r="T28" s="71">
        <f t="shared" si="5"/>
        <v>0</v>
      </c>
      <c r="U28" s="1">
        <f>('Grouped Summary'!O40+'Grouped Summary'!O48)</f>
        <v>781</v>
      </c>
      <c r="V28" s="71">
        <f>IF(U28&gt;0,(('Grouped Summary'!O40*'Grouped Summary'!P40)+(('Grouped Summary'!O48*'Grouped Summary'!P48)*0.81818))/U28,0)</f>
        <v>43311.126760563384</v>
      </c>
      <c r="W28" s="71">
        <f t="shared" si="6"/>
        <v>33825990</v>
      </c>
    </row>
    <row r="29" spans="1:23" ht="12.75">
      <c r="A29" s="73" t="s">
        <v>220</v>
      </c>
      <c r="B29" s="1" t="s">
        <v>1369</v>
      </c>
      <c r="C29" s="1">
        <f>('Grouped Summary'!C41+'Grouped Summary'!C49)</f>
        <v>0</v>
      </c>
      <c r="D29" s="71">
        <f>IF(C29&gt;0,(('Grouped Summary'!C41*'Grouped Summary'!D41)+(('Grouped Summary'!C49*'Grouped Summary'!D49)*0.81818))/C29,0)</f>
        <v>0</v>
      </c>
      <c r="E29" s="71">
        <f t="shared" si="0"/>
        <v>0</v>
      </c>
      <c r="F29" s="1">
        <f>('Grouped Summary'!E41+'Grouped Summary'!E49)</f>
        <v>0</v>
      </c>
      <c r="G29" s="71">
        <f>IF(F29&gt;0,(('Grouped Summary'!E41*'Grouped Summary'!F41)+(('Grouped Summary'!E49*'Grouped Summary'!F49)*0.81818))/F29,0)</f>
        <v>0</v>
      </c>
      <c r="H29" s="71">
        <f t="shared" si="1"/>
        <v>0</v>
      </c>
      <c r="I29" s="1">
        <f>('Grouped Summary'!G41+'Grouped Summary'!G49)</f>
        <v>0</v>
      </c>
      <c r="J29" s="71">
        <f>IF(I29&gt;0,(('Grouped Summary'!G41*'Grouped Summary'!H41)+(('Grouped Summary'!G49*'Grouped Summary'!H49)*0.81818))/I29,0)</f>
        <v>0</v>
      </c>
      <c r="K29" s="71">
        <f t="shared" si="2"/>
        <v>0</v>
      </c>
      <c r="L29" s="1">
        <f>('Grouped Summary'!I41+'Grouped Summary'!I49)</f>
        <v>0</v>
      </c>
      <c r="M29" s="71">
        <f>IF(L29&gt;0,(('Grouped Summary'!I41*'Grouped Summary'!J41)+(('Grouped Summary'!I49*'Grouped Summary'!J49)*0.81818))/L29,0)</f>
        <v>0</v>
      </c>
      <c r="N29" s="71">
        <f t="shared" si="3"/>
        <v>0</v>
      </c>
      <c r="O29" s="1">
        <f>('Grouped Summary'!K41+'Grouped Summary'!K49)</f>
        <v>0</v>
      </c>
      <c r="P29" s="71">
        <f>IF(O29&gt;0,(('Grouped Summary'!K41*'Grouped Summary'!L41)+(('Grouped Summary'!K49*'Grouped Summary'!L49)*0.81818))/O29,0)</f>
        <v>0</v>
      </c>
      <c r="Q29" s="71">
        <f t="shared" si="4"/>
        <v>0</v>
      </c>
      <c r="R29" s="1">
        <f>('Grouped Summary'!M41+'Grouped Summary'!M49)</f>
        <v>0</v>
      </c>
      <c r="S29" s="71">
        <f>IF(R29&gt;0,(('Grouped Summary'!M41*'Grouped Summary'!N41)+(('Grouped Summary'!M49*'Grouped Summary'!N49)*0.81818))/R29,0)</f>
        <v>0</v>
      </c>
      <c r="T29" s="71">
        <f t="shared" si="5"/>
        <v>0</v>
      </c>
      <c r="U29" s="1">
        <f>('Grouped Summary'!O41+'Grouped Summary'!O49)</f>
        <v>0</v>
      </c>
      <c r="V29" s="71">
        <f>IF(U29&gt;0,(('Grouped Summary'!O41*'Grouped Summary'!P41)+(('Grouped Summary'!O49*'Grouped Summary'!P49)*0.81818))/U29,0)</f>
        <v>0</v>
      </c>
      <c r="W29" s="71">
        <f t="shared" si="6"/>
        <v>0</v>
      </c>
    </row>
    <row r="30" spans="1:23" ht="12.75">
      <c r="A30" s="73" t="s">
        <v>220</v>
      </c>
      <c r="B30" s="1" t="s">
        <v>1370</v>
      </c>
      <c r="C30" s="1">
        <f>('Grouped Summary'!C42+'Grouped Summary'!C50)</f>
        <v>0</v>
      </c>
      <c r="D30" s="71">
        <f>IF(C30&gt;0,(('Grouped Summary'!C42*'Grouped Summary'!D42)+(('Grouped Summary'!C50*'Grouped Summary'!D50)*0.81818))/C30,0)</f>
        <v>0</v>
      </c>
      <c r="E30" s="71">
        <f t="shared" si="0"/>
        <v>0</v>
      </c>
      <c r="F30" s="1">
        <f>('Grouped Summary'!E42+'Grouped Summary'!E50)</f>
        <v>0</v>
      </c>
      <c r="G30" s="71">
        <f>IF(F30&gt;0,(('Grouped Summary'!E42*'Grouped Summary'!F42)+(('Grouped Summary'!E50*'Grouped Summary'!F50)*0.81818))/F30,0)</f>
        <v>0</v>
      </c>
      <c r="H30" s="71">
        <f t="shared" si="1"/>
        <v>0</v>
      </c>
      <c r="I30" s="1">
        <f>('Grouped Summary'!G42+'Grouped Summary'!G50)</f>
        <v>0</v>
      </c>
      <c r="J30" s="71">
        <f>IF(I30&gt;0,(('Grouped Summary'!G42*'Grouped Summary'!H42)+(('Grouped Summary'!G50*'Grouped Summary'!H50)*0.81818))/I30,0)</f>
        <v>0</v>
      </c>
      <c r="K30" s="71">
        <f t="shared" si="2"/>
        <v>0</v>
      </c>
      <c r="L30" s="1">
        <f>('Grouped Summary'!I42+'Grouped Summary'!I50)</f>
        <v>0</v>
      </c>
      <c r="M30" s="71">
        <f>IF(L30&gt;0,(('Grouped Summary'!I42*'Grouped Summary'!J42)+(('Grouped Summary'!I50*'Grouped Summary'!J50)*0.81818))/L30,0)</f>
        <v>0</v>
      </c>
      <c r="N30" s="71">
        <f t="shared" si="3"/>
        <v>0</v>
      </c>
      <c r="O30" s="1">
        <f>('Grouped Summary'!K42+'Grouped Summary'!K50)</f>
        <v>0</v>
      </c>
      <c r="P30" s="71">
        <f>IF(O30&gt;0,(('Grouped Summary'!K42*'Grouped Summary'!L42)+(('Grouped Summary'!K50*'Grouped Summary'!L50)*0.81818))/O30,0)</f>
        <v>0</v>
      </c>
      <c r="Q30" s="71">
        <f t="shared" si="4"/>
        <v>0</v>
      </c>
      <c r="R30" s="1">
        <f>('Grouped Summary'!M42+'Grouped Summary'!M50)</f>
        <v>0</v>
      </c>
      <c r="S30" s="71">
        <f>IF(R30&gt;0,(('Grouped Summary'!M42*'Grouped Summary'!N42)+(('Grouped Summary'!M50*'Grouped Summary'!N50)*0.81818))/R30,0)</f>
        <v>0</v>
      </c>
      <c r="T30" s="71">
        <f t="shared" si="5"/>
        <v>0</v>
      </c>
      <c r="U30" s="1">
        <f>('Grouped Summary'!O42+'Grouped Summary'!O50)</f>
        <v>0</v>
      </c>
      <c r="V30" s="71">
        <f>IF(U30&gt;0,(('Grouped Summary'!O42*'Grouped Summary'!P42)+(('Grouped Summary'!O50*'Grouped Summary'!P50)*0.81818))/U30,0)</f>
        <v>0</v>
      </c>
      <c r="W30" s="71">
        <f t="shared" si="6"/>
        <v>0</v>
      </c>
    </row>
    <row r="31" spans="1:23" ht="15">
      <c r="A31" s="73"/>
      <c r="B31" s="122" t="s">
        <v>1441</v>
      </c>
      <c r="C31" s="85">
        <f>SUM(C25:C30)</f>
        <v>2689</v>
      </c>
      <c r="D31" s="86">
        <f>((C25*D25)+(C26*D26)+(C27*D27)+(C28*D28)+(C29*D29)+(C30*D30))/C31</f>
        <v>63253.0903681666</v>
      </c>
      <c r="E31" s="71">
        <f t="shared" si="0"/>
        <v>170087560</v>
      </c>
      <c r="F31" s="85">
        <f>SUM(F25:F30)</f>
        <v>2239</v>
      </c>
      <c r="G31" s="86">
        <f>((F25*G25)+(F26*G26)+(F27*G27)+(F28*G28)+(F29*G29)+(F30*G30))/F31</f>
        <v>46827.19696292988</v>
      </c>
      <c r="H31" s="71">
        <f t="shared" si="1"/>
        <v>104846094</v>
      </c>
      <c r="I31" s="85">
        <f>SUM(I25:I30)</f>
        <v>1700</v>
      </c>
      <c r="J31" s="86">
        <f>((I25*J25)+(I26*J26)+(I27*J27)+(I28*J28)+(I29*J29)+(I30*J30))/I31</f>
        <v>41244.52823529412</v>
      </c>
      <c r="K31" s="71">
        <f t="shared" si="2"/>
        <v>70115698</v>
      </c>
      <c r="L31" s="85">
        <f>SUM(L25:L30)</f>
        <v>492</v>
      </c>
      <c r="M31" s="86">
        <f>((L25*M25)+(L26*M26)+(L27*M27)+(L28*M28)+(L29*M29)+(L30*M30))/L31</f>
        <v>31897.27032520325</v>
      </c>
      <c r="N31" s="71">
        <f t="shared" si="3"/>
        <v>15693457</v>
      </c>
      <c r="O31" s="85">
        <f>SUM(O25:O30)</f>
        <v>68</v>
      </c>
      <c r="P31" s="86">
        <f>((O25*P25)+(O26*P26)+(O27*P27)+(O28*P28)+(O29*P29)+(O30*P30))/O31</f>
        <v>31960.470588235294</v>
      </c>
      <c r="Q31" s="71">
        <f t="shared" si="4"/>
        <v>2173312</v>
      </c>
      <c r="R31" s="85">
        <f>SUM(R25:R30)</f>
        <v>0</v>
      </c>
      <c r="S31" s="86">
        <f>IF(R31&gt;0,((R25*S25)+(R26*S26)+(R27*S27)+(R28*S28)+(R29*S29)+(R30*S30))/R31,0)</f>
        <v>0</v>
      </c>
      <c r="T31" s="71">
        <f t="shared" si="5"/>
        <v>0</v>
      </c>
      <c r="U31" s="85">
        <f>SUM(U25:U30)</f>
        <v>7188</v>
      </c>
      <c r="V31" s="86">
        <f>((U25*V25)+(U26*V26)+(U27*V27)+(U28*V28)+(U29*V29)+(U30*V30))/U31</f>
        <v>50489.16541457985</v>
      </c>
      <c r="W31" s="71">
        <f t="shared" si="6"/>
        <v>362916121</v>
      </c>
    </row>
    <row r="32" spans="1:23" ht="12.75">
      <c r="A32" s="73" t="s">
        <v>220</v>
      </c>
      <c r="B32" s="1" t="s">
        <v>1371</v>
      </c>
      <c r="C32" s="1">
        <f>('Grouped Summary'!C43+'Grouped Summary'!C51)</f>
        <v>0</v>
      </c>
      <c r="D32" s="71">
        <f>IF(C32&gt;0,(('Grouped Summary'!C43*'Grouped Summary'!D43)+(('Grouped Summary'!C51*'Grouped Summary'!D51)*0.81818))/C32,0)</f>
        <v>0</v>
      </c>
      <c r="E32" s="71">
        <f t="shared" si="0"/>
        <v>0</v>
      </c>
      <c r="F32" s="1">
        <f>('Grouped Summary'!E43+'Grouped Summary'!E51)</f>
        <v>0</v>
      </c>
      <c r="G32" s="71">
        <f>IF(F32&gt;0,(('Grouped Summary'!E43*'Grouped Summary'!F43)+(('Grouped Summary'!E51*'Grouped Summary'!F51)*0.81818))/F32,0)</f>
        <v>0</v>
      </c>
      <c r="H32" s="71">
        <f t="shared" si="1"/>
        <v>0</v>
      </c>
      <c r="I32" s="1">
        <f>('Grouped Summary'!G43+'Grouped Summary'!G51)</f>
        <v>0</v>
      </c>
      <c r="J32" s="71">
        <f>IF(I32&gt;0,(('Grouped Summary'!G43*'Grouped Summary'!H43)+(('Grouped Summary'!G51*'Grouped Summary'!H51)*0.81818))/I32,0)</f>
        <v>0</v>
      </c>
      <c r="K32" s="71">
        <f t="shared" si="2"/>
        <v>0</v>
      </c>
      <c r="L32" s="1">
        <f>('Grouped Summary'!I43+'Grouped Summary'!I51)</f>
        <v>0</v>
      </c>
      <c r="M32" s="71">
        <f>IF(L32&gt;0,(('Grouped Summary'!I43*'Grouped Summary'!J43)+(('Grouped Summary'!I51*'Grouped Summary'!J51)*0.81818))/L32,0)</f>
        <v>0</v>
      </c>
      <c r="N32" s="71">
        <f t="shared" si="3"/>
        <v>0</v>
      </c>
      <c r="O32" s="1">
        <f>('Grouped Summary'!K43+'Grouped Summary'!K51)</f>
        <v>0</v>
      </c>
      <c r="P32" s="71">
        <f>IF(O32&gt;0,(('Grouped Summary'!K43*'Grouped Summary'!L43)+(('Grouped Summary'!K51*'Grouped Summary'!L51)*0.81818))/O32,0)</f>
        <v>0</v>
      </c>
      <c r="Q32" s="71">
        <f t="shared" si="4"/>
        <v>0</v>
      </c>
      <c r="R32" s="1">
        <f>('Grouped Summary'!M43+'Grouped Summary'!M51)</f>
        <v>4680</v>
      </c>
      <c r="S32" s="71">
        <f>IF(R32&gt;0,(('Grouped Summary'!M43*'Grouped Summary'!N43)+(('Grouped Summary'!M51*'Grouped Summary'!N51)*0.81818))/R32,0)</f>
        <v>37791.55961538461</v>
      </c>
      <c r="T32" s="71">
        <f t="shared" si="5"/>
        <v>176864499</v>
      </c>
      <c r="U32" s="1">
        <f>('Grouped Summary'!O43+'Grouped Summary'!O51)</f>
        <v>4680</v>
      </c>
      <c r="V32" s="71">
        <f>IF(U32&gt;0,(('Grouped Summary'!O43*'Grouped Summary'!P43)+(('Grouped Summary'!O51*'Grouped Summary'!P51)*0.81818))/U32,0)</f>
        <v>37791.55961538461</v>
      </c>
      <c r="W32" s="71">
        <f t="shared" si="6"/>
        <v>176864499</v>
      </c>
    </row>
    <row r="33" spans="1:23" ht="12.75">
      <c r="A33" s="87" t="s">
        <v>220</v>
      </c>
      <c r="B33" s="67" t="s">
        <v>1372</v>
      </c>
      <c r="C33" s="67">
        <f>('Grouped Summary'!C44+'Grouped Summary'!C52)</f>
        <v>0</v>
      </c>
      <c r="D33" s="88">
        <f>IF(C33&gt;0,(('Grouped Summary'!C44*'Grouped Summary'!D44)+(('Grouped Summary'!C52*'Grouped Summary'!D52)*0.81818))/C33,0)</f>
        <v>0</v>
      </c>
      <c r="E33" s="88">
        <f t="shared" si="0"/>
        <v>0</v>
      </c>
      <c r="F33" s="67">
        <f>('Grouped Summary'!E44+'Grouped Summary'!E52)</f>
        <v>0</v>
      </c>
      <c r="G33" s="88">
        <f>IF(F33&gt;0,(('Grouped Summary'!E44*'Grouped Summary'!F44)+(('Grouped Summary'!E52*'Grouped Summary'!F52)*0.81818))/F33,0)</f>
        <v>0</v>
      </c>
      <c r="H33" s="88">
        <f t="shared" si="1"/>
        <v>0</v>
      </c>
      <c r="I33" s="67">
        <f>('Grouped Summary'!G44+'Grouped Summary'!G52)</f>
        <v>0</v>
      </c>
      <c r="J33" s="88">
        <f>IF(I33&gt;0,(('Grouped Summary'!G44*'Grouped Summary'!H44)+(('Grouped Summary'!G52*'Grouped Summary'!H52)*0.81818))/I33,0)</f>
        <v>0</v>
      </c>
      <c r="K33" s="88">
        <f t="shared" si="2"/>
        <v>0</v>
      </c>
      <c r="L33" s="67">
        <f>('Grouped Summary'!I44+'Grouped Summary'!I52)</f>
        <v>0</v>
      </c>
      <c r="M33" s="88">
        <f>IF(L33&gt;0,(('Grouped Summary'!I44*'Grouped Summary'!J44)+(('Grouped Summary'!I52*'Grouped Summary'!J52)*0.81818))/L33,0)</f>
        <v>0</v>
      </c>
      <c r="N33" s="88">
        <f t="shared" si="3"/>
        <v>0</v>
      </c>
      <c r="O33" s="67">
        <f>('Grouped Summary'!K44+'Grouped Summary'!K52)</f>
        <v>0</v>
      </c>
      <c r="P33" s="88">
        <f>IF(O33&gt;0,(('Grouped Summary'!K44*'Grouped Summary'!L44)+(('Grouped Summary'!K52*'Grouped Summary'!L52)*0.81818))/O33,0)</f>
        <v>0</v>
      </c>
      <c r="Q33" s="88">
        <f t="shared" si="4"/>
        <v>0</v>
      </c>
      <c r="R33" s="67">
        <f>('Grouped Summary'!M44+'Grouped Summary'!M52)</f>
        <v>0</v>
      </c>
      <c r="S33" s="88">
        <f>IF(R33&gt;0,(('Grouped Summary'!M44*'Grouped Summary'!N44)+(('Grouped Summary'!M52*'Grouped Summary'!N52)*0.81818))/R33,0)</f>
        <v>0</v>
      </c>
      <c r="T33" s="88">
        <f t="shared" si="5"/>
        <v>0</v>
      </c>
      <c r="U33" s="67">
        <f>('Grouped Summary'!O44+'Grouped Summary'!O52)</f>
        <v>0</v>
      </c>
      <c r="V33" s="88">
        <f>IF(U33&gt;0,(('Grouped Summary'!O44*'Grouped Summary'!P44)+(('Grouped Summary'!O52*'Grouped Summary'!P52)*0.81818))/U33,0)</f>
        <v>0</v>
      </c>
      <c r="W33" s="88">
        <f t="shared" si="6"/>
        <v>0</v>
      </c>
    </row>
    <row r="34" spans="1:23" ht="12.75">
      <c r="A34" s="73" t="s">
        <v>295</v>
      </c>
      <c r="B34" s="1" t="s">
        <v>1365</v>
      </c>
      <c r="C34" s="1">
        <f>('Grouped Summary'!C53+'Grouped Summary'!C61)</f>
        <v>617</v>
      </c>
      <c r="D34" s="71">
        <f>IF(C34&gt;0,(('Grouped Summary'!C53*'Grouped Summary'!D53)+(('Grouped Summary'!C61*'Grouped Summary'!D61)*0.81818))/C34,0)</f>
        <v>68494</v>
      </c>
      <c r="E34" s="71">
        <f t="shared" si="0"/>
        <v>42260798</v>
      </c>
      <c r="F34" s="1">
        <f>('Grouped Summary'!E53+'Grouped Summary'!E61)</f>
        <v>504</v>
      </c>
      <c r="G34" s="71">
        <f>IF(F34&gt;0,(('Grouped Summary'!E53*'Grouped Summary'!F53)+(('Grouped Summary'!E61*'Grouped Summary'!F61)*0.81818))/F34,0)</f>
        <v>48736</v>
      </c>
      <c r="H34" s="71">
        <f t="shared" si="1"/>
        <v>24562944</v>
      </c>
      <c r="I34" s="1">
        <f>('Grouped Summary'!G53+'Grouped Summary'!G61)</f>
        <v>284</v>
      </c>
      <c r="J34" s="71">
        <f>IF(I34&gt;0,(('Grouped Summary'!G53*'Grouped Summary'!H53)+(('Grouped Summary'!G61*'Grouped Summary'!H61)*0.81818))/I34,0)</f>
        <v>41677</v>
      </c>
      <c r="K34" s="71">
        <f t="shared" si="2"/>
        <v>11836268</v>
      </c>
      <c r="L34" s="1">
        <f>('Grouped Summary'!I53+'Grouped Summary'!I61)</f>
        <v>144</v>
      </c>
      <c r="M34" s="71">
        <f>IF(L34&gt;0,(('Grouped Summary'!I53*'Grouped Summary'!J53)+(('Grouped Summary'!I61*'Grouped Summary'!J61)*0.81818))/L34,0)</f>
        <v>39345</v>
      </c>
      <c r="N34" s="71">
        <f t="shared" si="3"/>
        <v>5665680</v>
      </c>
      <c r="O34" s="1">
        <f>('Grouped Summary'!K53+'Grouped Summary'!K61)</f>
        <v>0</v>
      </c>
      <c r="P34" s="71">
        <f>IF(O34&gt;0,(('Grouped Summary'!K53*'Grouped Summary'!L53)+(('Grouped Summary'!K61*'Grouped Summary'!L61)*0.81818))/O34,0)</f>
        <v>0</v>
      </c>
      <c r="Q34" s="71">
        <f t="shared" si="4"/>
        <v>0</v>
      </c>
      <c r="R34" s="1">
        <f>('Grouped Summary'!M53+'Grouped Summary'!M61)</f>
        <v>0</v>
      </c>
      <c r="S34" s="71">
        <f>IF(R34&gt;0,(('Grouped Summary'!M53*'Grouped Summary'!N53)+(('Grouped Summary'!M61*'Grouped Summary'!N61)*0.81818))/R34,0)</f>
        <v>0</v>
      </c>
      <c r="T34" s="71">
        <f t="shared" si="5"/>
        <v>0</v>
      </c>
      <c r="U34" s="1">
        <f>('Grouped Summary'!O53+'Grouped Summary'!O61)</f>
        <v>1549</v>
      </c>
      <c r="V34" s="71">
        <f>IF(U34&gt;0,(('Grouped Summary'!O53*'Grouped Summary'!P53)+(('Grouped Summary'!O61*'Grouped Summary'!P61)*0.81818))/U34,0)</f>
        <v>54438.79276952873</v>
      </c>
      <c r="W34" s="71">
        <f t="shared" si="6"/>
        <v>84325690</v>
      </c>
    </row>
    <row r="35" spans="1:23" ht="12.75">
      <c r="A35" s="73" t="s">
        <v>295</v>
      </c>
      <c r="B35" s="1" t="s">
        <v>1366</v>
      </c>
      <c r="C35" s="1">
        <f>('Grouped Summary'!C54+'Grouped Summary'!C62)</f>
        <v>527</v>
      </c>
      <c r="D35" s="71">
        <f>IF(C35&gt;0,(('Grouped Summary'!C54*'Grouped Summary'!D54)+(('Grouped Summary'!C62*'Grouped Summary'!D62)*0.81818))/C35,0)</f>
        <v>75174.53130929792</v>
      </c>
      <c r="E35" s="71">
        <f t="shared" si="0"/>
        <v>39616978</v>
      </c>
      <c r="F35" s="1">
        <f>('Grouped Summary'!E54+'Grouped Summary'!E62)</f>
        <v>490</v>
      </c>
      <c r="G35" s="71">
        <f>IF(F35&gt;0,(('Grouped Summary'!E54*'Grouped Summary'!F54)+(('Grouped Summary'!E62*'Grouped Summary'!F62)*0.81818))/F35,0)</f>
        <v>54483.77551020408</v>
      </c>
      <c r="H35" s="71">
        <f t="shared" si="1"/>
        <v>26697050</v>
      </c>
      <c r="I35" s="1">
        <f>('Grouped Summary'!G54+'Grouped Summary'!G62)</f>
        <v>382</v>
      </c>
      <c r="J35" s="71">
        <f>IF(I35&gt;0,(('Grouped Summary'!G54*'Grouped Summary'!H54)+(('Grouped Summary'!G62*'Grouped Summary'!H62)*0.81818))/I35,0)</f>
        <v>46799.759162303664</v>
      </c>
      <c r="K35" s="71">
        <f t="shared" si="2"/>
        <v>17877508</v>
      </c>
      <c r="L35" s="1">
        <f>('Grouped Summary'!I54+'Grouped Summary'!I62)</f>
        <v>78</v>
      </c>
      <c r="M35" s="71">
        <f>IF(L35&gt;0,(('Grouped Summary'!I54*'Grouped Summary'!J54)+(('Grouped Summary'!I62*'Grouped Summary'!J62)*0.81818))/L35,0)</f>
        <v>33933.05128205128</v>
      </c>
      <c r="N35" s="71">
        <f t="shared" si="3"/>
        <v>2646778</v>
      </c>
      <c r="O35" s="1">
        <f>('Grouped Summary'!K54+'Grouped Summary'!K62)</f>
        <v>0</v>
      </c>
      <c r="P35" s="71">
        <f>IF(O35&gt;0,(('Grouped Summary'!K54*'Grouped Summary'!L54)+(('Grouped Summary'!K62*'Grouped Summary'!L62)*0.81818))/O35,0)</f>
        <v>0</v>
      </c>
      <c r="Q35" s="71">
        <f t="shared" si="4"/>
        <v>0</v>
      </c>
      <c r="R35" s="1">
        <f>('Grouped Summary'!M54+'Grouped Summary'!M62)</f>
        <v>0</v>
      </c>
      <c r="S35" s="71">
        <f>IF(R35&gt;0,(('Grouped Summary'!M54*'Grouped Summary'!N54)+(('Grouped Summary'!M62*'Grouped Summary'!N62)*0.81818))/R35,0)</f>
        <v>0</v>
      </c>
      <c r="T35" s="71">
        <f t="shared" si="5"/>
        <v>0</v>
      </c>
      <c r="U35" s="1">
        <f>('Grouped Summary'!O54+'Grouped Summary'!O62)</f>
        <v>1477</v>
      </c>
      <c r="V35" s="71">
        <f>IF(U35&gt;0,(('Grouped Summary'!O54*'Grouped Summary'!P54)+(('Grouped Summary'!O62*'Grouped Summary'!P62)*0.81818))/U35,0)</f>
        <v>58793.712931618145</v>
      </c>
      <c r="W35" s="71">
        <f t="shared" si="6"/>
        <v>86838314</v>
      </c>
    </row>
    <row r="36" spans="1:23" ht="12.75">
      <c r="A36" s="73" t="s">
        <v>295</v>
      </c>
      <c r="B36" s="1" t="s">
        <v>1367</v>
      </c>
      <c r="C36" s="1">
        <f>('Grouped Summary'!C55+'Grouped Summary'!C63)</f>
        <v>118</v>
      </c>
      <c r="D36" s="71">
        <f>IF(C36&gt;0,(('Grouped Summary'!C55*'Grouped Summary'!D55)+(('Grouped Summary'!C63*'Grouped Summary'!D63)*0.81818))/C36,0)</f>
        <v>55001</v>
      </c>
      <c r="E36" s="71">
        <f t="shared" si="0"/>
        <v>6490118</v>
      </c>
      <c r="F36" s="1">
        <f>('Grouped Summary'!E55+'Grouped Summary'!E63)</f>
        <v>147</v>
      </c>
      <c r="G36" s="71">
        <f>IF(F36&gt;0,(('Grouped Summary'!E55*'Grouped Summary'!F55)+(('Grouped Summary'!E63*'Grouped Summary'!F63)*0.81818))/F36,0)</f>
        <v>45319</v>
      </c>
      <c r="H36" s="71">
        <f t="shared" si="1"/>
        <v>6661893</v>
      </c>
      <c r="I36" s="1">
        <f>('Grouped Summary'!G55+'Grouped Summary'!G63)</f>
        <v>198</v>
      </c>
      <c r="J36" s="71">
        <f>IF(I36&gt;0,(('Grouped Summary'!G55*'Grouped Summary'!H55)+(('Grouped Summary'!G63*'Grouped Summary'!H63)*0.81818))/I36,0)</f>
        <v>36912</v>
      </c>
      <c r="K36" s="71">
        <f t="shared" si="2"/>
        <v>7308576</v>
      </c>
      <c r="L36" s="1">
        <f>('Grouped Summary'!I55+'Grouped Summary'!I63)</f>
        <v>52</v>
      </c>
      <c r="M36" s="71">
        <f>IF(L36&gt;0,(('Grouped Summary'!I55*'Grouped Summary'!J55)+(('Grouped Summary'!I63*'Grouped Summary'!J63)*0.81818))/L36,0)</f>
        <v>29971</v>
      </c>
      <c r="N36" s="71">
        <f t="shared" si="3"/>
        <v>1558492</v>
      </c>
      <c r="O36" s="1">
        <f>('Grouped Summary'!K55+'Grouped Summary'!K63)</f>
        <v>0</v>
      </c>
      <c r="P36" s="71">
        <f>IF(O36&gt;0,(('Grouped Summary'!K55*'Grouped Summary'!L55)+(('Grouped Summary'!K63*'Grouped Summary'!L63)*0.81818))/O36,0)</f>
        <v>0</v>
      </c>
      <c r="Q36" s="71">
        <f t="shared" si="4"/>
        <v>0</v>
      </c>
      <c r="R36" s="1">
        <f>('Grouped Summary'!M55+'Grouped Summary'!M63)</f>
        <v>0</v>
      </c>
      <c r="S36" s="71">
        <f>IF(R36&gt;0,(('Grouped Summary'!M55*'Grouped Summary'!N55)+(('Grouped Summary'!M63*'Grouped Summary'!N63)*0.81818))/R36,0)</f>
        <v>0</v>
      </c>
      <c r="T36" s="71">
        <f t="shared" si="5"/>
        <v>0</v>
      </c>
      <c r="U36" s="1">
        <f>('Grouped Summary'!O55+'Grouped Summary'!O63)</f>
        <v>515</v>
      </c>
      <c r="V36" s="71">
        <f>IF(U36&gt;0,(('Grouped Summary'!O55*'Grouped Summary'!P55)+(('Grouped Summary'!O63*'Grouped Summary'!P63)*0.81818))/U36,0)</f>
        <v>42755.493203883496</v>
      </c>
      <c r="W36" s="71">
        <f t="shared" si="6"/>
        <v>22019079</v>
      </c>
    </row>
    <row r="37" spans="1:23" ht="12.75">
      <c r="A37" s="73" t="s">
        <v>295</v>
      </c>
      <c r="B37" s="1" t="s">
        <v>1368</v>
      </c>
      <c r="C37" s="1">
        <f>('Grouped Summary'!C56+'Grouped Summary'!C64)</f>
        <v>250</v>
      </c>
      <c r="D37" s="71">
        <f>IF(C37&gt;0,(('Grouped Summary'!C56*'Grouped Summary'!D56)+(('Grouped Summary'!C64*'Grouped Summary'!D64)*0.81818))/C37,0)</f>
        <v>50868.068</v>
      </c>
      <c r="E37" s="71">
        <f t="shared" si="0"/>
        <v>12717017</v>
      </c>
      <c r="F37" s="1">
        <f>('Grouped Summary'!E56+'Grouped Summary'!E64)</f>
        <v>200</v>
      </c>
      <c r="G37" s="71">
        <f>IF(F37&gt;0,(('Grouped Summary'!E56*'Grouped Summary'!F56)+(('Grouped Summary'!E64*'Grouped Summary'!F64)*0.81818))/F37,0)</f>
        <v>43168.49</v>
      </c>
      <c r="H37" s="71">
        <f t="shared" si="1"/>
        <v>8633698</v>
      </c>
      <c r="I37" s="1">
        <f>('Grouped Summary'!G56+'Grouped Summary'!G64)</f>
        <v>286</v>
      </c>
      <c r="J37" s="71">
        <f>IF(I37&gt;0,(('Grouped Summary'!G56*'Grouped Summary'!H56)+(('Grouped Summary'!G64*'Grouped Summary'!H64)*0.81818))/I37,0)</f>
        <v>38540.92657342657</v>
      </c>
      <c r="K37" s="71">
        <f t="shared" si="2"/>
        <v>11022705</v>
      </c>
      <c r="L37" s="1">
        <f>('Grouped Summary'!I56+'Grouped Summary'!I64)</f>
        <v>43</v>
      </c>
      <c r="M37" s="71">
        <f>IF(L37&gt;0,(('Grouped Summary'!I56*'Grouped Summary'!J56)+(('Grouped Summary'!I64*'Grouped Summary'!J64)*0.81818))/L37,0)</f>
        <v>30112.325581395347</v>
      </c>
      <c r="N37" s="71">
        <f t="shared" si="3"/>
        <v>1294830</v>
      </c>
      <c r="O37" s="1">
        <f>('Grouped Summary'!K56+'Grouped Summary'!K64)</f>
        <v>0</v>
      </c>
      <c r="P37" s="71">
        <f>IF(O37&gt;0,(('Grouped Summary'!K56*'Grouped Summary'!L56)+(('Grouped Summary'!K64*'Grouped Summary'!L64)*0.81818))/O37,0)</f>
        <v>0</v>
      </c>
      <c r="Q37" s="71">
        <f t="shared" si="4"/>
        <v>0</v>
      </c>
      <c r="R37" s="1">
        <f>('Grouped Summary'!M56+'Grouped Summary'!M64)</f>
        <v>0</v>
      </c>
      <c r="S37" s="71">
        <f>IF(R37&gt;0,(('Grouped Summary'!M56*'Grouped Summary'!N56)+(('Grouped Summary'!M64*'Grouped Summary'!N64)*0.81818))/R37,0)</f>
        <v>0</v>
      </c>
      <c r="T37" s="71">
        <f t="shared" si="5"/>
        <v>0</v>
      </c>
      <c r="U37" s="1">
        <f>('Grouped Summary'!O56+'Grouped Summary'!O64)</f>
        <v>779</v>
      </c>
      <c r="V37" s="71">
        <f>IF(U37&gt;0,(('Grouped Summary'!O56*'Grouped Summary'!P56)+(('Grouped Summary'!O64*'Grouped Summary'!P64)*0.81818))/U37,0)</f>
        <v>43219.833119383824</v>
      </c>
      <c r="W37" s="71">
        <f t="shared" si="6"/>
        <v>33668250</v>
      </c>
    </row>
    <row r="38" spans="1:23" ht="12.75">
      <c r="A38" s="73" t="s">
        <v>295</v>
      </c>
      <c r="B38" s="1" t="s">
        <v>1369</v>
      </c>
      <c r="C38" s="1">
        <f>('Grouped Summary'!C57+'Grouped Summary'!C65)</f>
        <v>288</v>
      </c>
      <c r="D38" s="71">
        <f>IF(C38&gt;0,(('Grouped Summary'!C57*'Grouped Summary'!D57)+(('Grouped Summary'!C65*'Grouped Summary'!D65)*0.81818))/C38,0)</f>
        <v>52605.854166666664</v>
      </c>
      <c r="E38" s="71">
        <f t="shared" si="0"/>
        <v>15150486</v>
      </c>
      <c r="F38" s="1">
        <f>('Grouped Summary'!E57+'Grouped Summary'!E65)</f>
        <v>314</v>
      </c>
      <c r="G38" s="71">
        <f>IF(F38&gt;0,(('Grouped Summary'!E57*'Grouped Summary'!F57)+(('Grouped Summary'!E65*'Grouped Summary'!F65)*0.81818))/F38,0)</f>
        <v>45058.43312101911</v>
      </c>
      <c r="H38" s="71">
        <f t="shared" si="1"/>
        <v>14148348</v>
      </c>
      <c r="I38" s="1">
        <f>('Grouped Summary'!G57+'Grouped Summary'!G65)</f>
        <v>408</v>
      </c>
      <c r="J38" s="71">
        <f>IF(I38&gt;0,(('Grouped Summary'!G57*'Grouped Summary'!H57)+(('Grouped Summary'!G65*'Grouped Summary'!H65)*0.81818))/I38,0)</f>
        <v>38113.60294117647</v>
      </c>
      <c r="K38" s="71">
        <f t="shared" si="2"/>
        <v>15550350</v>
      </c>
      <c r="L38" s="1">
        <f>('Grouped Summary'!I57+'Grouped Summary'!I65)</f>
        <v>57</v>
      </c>
      <c r="M38" s="71">
        <f>IF(L38&gt;0,(('Grouped Summary'!I57*'Grouped Summary'!J57)+(('Grouped Summary'!I65*'Grouped Summary'!J65)*0.81818))/L38,0)</f>
        <v>30933.070175438595</v>
      </c>
      <c r="N38" s="71">
        <f t="shared" si="3"/>
        <v>1763185</v>
      </c>
      <c r="O38" s="1">
        <f>('Grouped Summary'!K57+'Grouped Summary'!K65)</f>
        <v>0</v>
      </c>
      <c r="P38" s="71">
        <f>IF(O38&gt;0,(('Grouped Summary'!K57*'Grouped Summary'!L57)+(('Grouped Summary'!K65*'Grouped Summary'!L65)*0.81818))/O38,0)</f>
        <v>0</v>
      </c>
      <c r="Q38" s="71">
        <f t="shared" si="4"/>
        <v>0</v>
      </c>
      <c r="R38" s="1">
        <f>('Grouped Summary'!M57+'Grouped Summary'!M65)</f>
        <v>0</v>
      </c>
      <c r="S38" s="71">
        <f>IF(R38&gt;0,(('Grouped Summary'!M57*'Grouped Summary'!N57)+(('Grouped Summary'!M65*'Grouped Summary'!N65)*0.81818))/R38,0)</f>
        <v>0</v>
      </c>
      <c r="T38" s="71">
        <f t="shared" si="5"/>
        <v>0</v>
      </c>
      <c r="U38" s="1">
        <f>('Grouped Summary'!O57+'Grouped Summary'!O65)</f>
        <v>1067</v>
      </c>
      <c r="V38" s="71">
        <f>IF(U38&gt;0,(('Grouped Summary'!O57*'Grouped Summary'!P57)+(('Grouped Summary'!O65*'Grouped Summary'!P65)*0.81818))/U38,0)</f>
        <v>43685.4442361762</v>
      </c>
      <c r="W38" s="71">
        <f t="shared" si="6"/>
        <v>46612369</v>
      </c>
    </row>
    <row r="39" spans="1:23" ht="12.75">
      <c r="A39" s="73" t="s">
        <v>295</v>
      </c>
      <c r="B39" s="1" t="s">
        <v>1370</v>
      </c>
      <c r="C39" s="1">
        <f>('Grouped Summary'!C58+'Grouped Summary'!C66)</f>
        <v>105</v>
      </c>
      <c r="D39" s="71">
        <f>IF(C39&gt;0,(('Grouped Summary'!C58*'Grouped Summary'!D58)+(('Grouped Summary'!C66*'Grouped Summary'!D66)*0.81818))/C39,0)</f>
        <v>51951.62857142857</v>
      </c>
      <c r="E39" s="71">
        <f aca="true" t="shared" si="7" ref="E39:E70">C39*D39</f>
        <v>5454921</v>
      </c>
      <c r="F39" s="1">
        <f>('Grouped Summary'!E58+'Grouped Summary'!E66)</f>
        <v>120</v>
      </c>
      <c r="G39" s="71">
        <f>IF(F39&gt;0,(('Grouped Summary'!E58*'Grouped Summary'!F58)+(('Grouped Summary'!E66*'Grouped Summary'!F66)*0.81818))/F39,0)</f>
        <v>41411.55</v>
      </c>
      <c r="H39" s="71">
        <f aca="true" t="shared" si="8" ref="H39:H70">F39*G39</f>
        <v>4969386</v>
      </c>
      <c r="I39" s="1">
        <f>('Grouped Summary'!G58+'Grouped Summary'!G66)</f>
        <v>196</v>
      </c>
      <c r="J39" s="71">
        <f>IF(I39&gt;0,(('Grouped Summary'!G58*'Grouped Summary'!H58)+(('Grouped Summary'!G66*'Grouped Summary'!H66)*0.81818))/I39,0)</f>
        <v>36820.739795918365</v>
      </c>
      <c r="K39" s="71">
        <f aca="true" t="shared" si="9" ref="K39:K70">I39*J39</f>
        <v>7216865</v>
      </c>
      <c r="L39" s="1">
        <f>('Grouped Summary'!I58+'Grouped Summary'!I66)</f>
        <v>22</v>
      </c>
      <c r="M39" s="71">
        <f>IF(L39&gt;0,(('Grouped Summary'!I58*'Grouped Summary'!J58)+(('Grouped Summary'!I66*'Grouped Summary'!J66)*0.81818))/L39,0)</f>
        <v>33905.86363636364</v>
      </c>
      <c r="N39" s="71">
        <f aca="true" t="shared" si="10" ref="N39:N70">L39*M39</f>
        <v>745929.0000000001</v>
      </c>
      <c r="O39" s="1">
        <f>('Grouped Summary'!K58+'Grouped Summary'!K66)</f>
        <v>0</v>
      </c>
      <c r="P39" s="71">
        <f>IF(O39&gt;0,(('Grouped Summary'!K58*'Grouped Summary'!L58)+(('Grouped Summary'!K66*'Grouped Summary'!L66)*0.81818))/O39,0)</f>
        <v>0</v>
      </c>
      <c r="Q39" s="71">
        <f t="shared" si="4"/>
        <v>0</v>
      </c>
      <c r="R39" s="1">
        <f>('Grouped Summary'!M58+'Grouped Summary'!M66)</f>
        <v>0</v>
      </c>
      <c r="S39" s="71">
        <f>IF(R39&gt;0,(('Grouped Summary'!M58*'Grouped Summary'!N58)+(('Grouped Summary'!M66*'Grouped Summary'!N66)*0.81818))/R39,0)</f>
        <v>0</v>
      </c>
      <c r="T39" s="71">
        <f aca="true" t="shared" si="11" ref="T39:T70">R39*S39</f>
        <v>0</v>
      </c>
      <c r="U39" s="1">
        <f>('Grouped Summary'!O58+'Grouped Summary'!O66)</f>
        <v>443</v>
      </c>
      <c r="V39" s="71">
        <f>IF(U39&gt;0,(('Grouped Summary'!O58*'Grouped Summary'!P58)+(('Grouped Summary'!O66*'Grouped Summary'!P66)*0.81818))/U39,0)</f>
        <v>41505.87133182844</v>
      </c>
      <c r="W39" s="71">
        <f aca="true" t="shared" si="12" ref="W39:W70">U39*V39</f>
        <v>18387101</v>
      </c>
    </row>
    <row r="40" spans="1:23" ht="15">
      <c r="A40" s="73"/>
      <c r="B40" s="122" t="s">
        <v>1441</v>
      </c>
      <c r="C40" s="85">
        <f>SUM(C34:C39)</f>
        <v>1905</v>
      </c>
      <c r="D40" s="86">
        <f>((C34*D34)+(C35*D35)+(C36*D36)+(C37*D37)+(C38*D38)+(C39*D39))/C40</f>
        <v>63879.432020997374</v>
      </c>
      <c r="E40" s="71">
        <f t="shared" si="7"/>
        <v>121690318</v>
      </c>
      <c r="F40" s="85">
        <f>SUM(F34:F39)</f>
        <v>1775</v>
      </c>
      <c r="G40" s="86">
        <f>((F34*G34)+(F35*G35)+(F36*G36)+(F37*G37)+(F38*G38)+(F39*G39))/F40</f>
        <v>48266.6585915493</v>
      </c>
      <c r="H40" s="71">
        <f t="shared" si="8"/>
        <v>85673319</v>
      </c>
      <c r="I40" s="85">
        <f>SUM(I34:I39)</f>
        <v>1754</v>
      </c>
      <c r="J40" s="86">
        <f>((I34*J34)+(I35*J35)+(I36*J36)+(I37*J37)+(I38*J38)+(I39*J39))/I40</f>
        <v>40371.87685290764</v>
      </c>
      <c r="K40" s="71">
        <f t="shared" si="9"/>
        <v>70812272</v>
      </c>
      <c r="L40" s="85">
        <f>SUM(L34:L39)</f>
        <v>396</v>
      </c>
      <c r="M40" s="86">
        <f>((L34*M34)+(L35*M35)+(L36*M36)+(L37*M37)+(L38*M38)+(L39*M39))/L40</f>
        <v>34532.56060606061</v>
      </c>
      <c r="N40" s="71">
        <f t="shared" si="10"/>
        <v>13674894</v>
      </c>
      <c r="O40" s="85">
        <f>SUM(O34:O39)</f>
        <v>0</v>
      </c>
      <c r="P40" s="86">
        <f>IF(O40&gt;0,((O34*P34)+(O35*P35)+(O36*P36)+(O37*P37)+(O38*P38)+(O39*P39))/O40,0)</f>
        <v>0</v>
      </c>
      <c r="Q40" s="71">
        <f>IF(O40&gt;0,(O40*P40),0)</f>
        <v>0</v>
      </c>
      <c r="R40" s="85">
        <f>SUM(R34:R39)</f>
        <v>0</v>
      </c>
      <c r="S40" s="86">
        <f>IF(R40&gt;0,((R34*S34)+(R35*S35)+(R36*S36)+(R37*S37)+(R38*S38)+(R39*S39))/R40,0)</f>
        <v>0</v>
      </c>
      <c r="T40" s="71">
        <f t="shared" si="11"/>
        <v>0</v>
      </c>
      <c r="U40" s="85">
        <f>SUM(U34:U39)</f>
        <v>5830</v>
      </c>
      <c r="V40" s="86">
        <f>((U34*V34)+(U35*V35)+(U36*V36)+(U37*V37)+(U38*V38)+(U39*V39))/U40</f>
        <v>50060.17204116638</v>
      </c>
      <c r="W40" s="71">
        <f t="shared" si="12"/>
        <v>291850803</v>
      </c>
    </row>
    <row r="41" spans="1:23" ht="12.75">
      <c r="A41" s="73" t="s">
        <v>295</v>
      </c>
      <c r="B41" s="1" t="s">
        <v>1371</v>
      </c>
      <c r="C41" s="1">
        <f>('Grouped Summary'!C59+'Grouped Summary'!C67)</f>
        <v>157</v>
      </c>
      <c r="D41" s="71">
        <f>IF(C41&gt;0,(('Grouped Summary'!C59*'Grouped Summary'!D59)+(('Grouped Summary'!C67*'Grouped Summary'!D67)*0.81818))/C41,0)</f>
        <v>46870.31847133758</v>
      </c>
      <c r="E41" s="71">
        <f t="shared" si="7"/>
        <v>7358640</v>
      </c>
      <c r="F41" s="1">
        <f>('Grouped Summary'!E59+'Grouped Summary'!E67)</f>
        <v>294</v>
      </c>
      <c r="G41" s="71">
        <f>IF(F41&gt;0,(('Grouped Summary'!E59*'Grouped Summary'!F59)+(('Grouped Summary'!E67*'Grouped Summary'!F67)*0.81818))/F41,0)</f>
        <v>41334.17346938775</v>
      </c>
      <c r="H41" s="71">
        <f t="shared" si="8"/>
        <v>12152246.999999998</v>
      </c>
      <c r="I41" s="1">
        <f>('Grouped Summary'!G59+'Grouped Summary'!G67)</f>
        <v>514</v>
      </c>
      <c r="J41" s="71">
        <f>IF(I41&gt;0,(('Grouped Summary'!G59*'Grouped Summary'!H59)+(('Grouped Summary'!G67*'Grouped Summary'!H67)*0.81818))/I41,0)</f>
        <v>35027.61284046693</v>
      </c>
      <c r="K41" s="71">
        <f t="shared" si="9"/>
        <v>18004193</v>
      </c>
      <c r="L41" s="1">
        <f>('Grouped Summary'!I59+'Grouped Summary'!I67)</f>
        <v>203</v>
      </c>
      <c r="M41" s="71">
        <f>IF(L41&gt;0,(('Grouped Summary'!I59*'Grouped Summary'!J59)+(('Grouped Summary'!I67*'Grouped Summary'!J67)*0.81818))/L41,0)</f>
        <v>31493.443349753696</v>
      </c>
      <c r="N41" s="71">
        <f t="shared" si="10"/>
        <v>6393169</v>
      </c>
      <c r="O41" s="1">
        <f>('Grouped Summary'!K59+'Grouped Summary'!K67)</f>
        <v>0</v>
      </c>
      <c r="P41" s="71">
        <f>IF(O41&gt;0,(('Grouped Summary'!K59*'Grouped Summary'!L59)+(('Grouped Summary'!K67*'Grouped Summary'!L67)*0.81818))/O41,0)</f>
        <v>0</v>
      </c>
      <c r="Q41" s="71">
        <f aca="true" t="shared" si="13" ref="Q41:Q75">O41*P41</f>
        <v>0</v>
      </c>
      <c r="R41" s="1">
        <f>('Grouped Summary'!M59+'Grouped Summary'!M67)</f>
        <v>0</v>
      </c>
      <c r="S41" s="71">
        <f>IF(R41&gt;0,(('Grouped Summary'!M59*'Grouped Summary'!N59)+(('Grouped Summary'!M67*'Grouped Summary'!N67)*0.81818))/R41,0)</f>
        <v>0</v>
      </c>
      <c r="T41" s="71">
        <f t="shared" si="11"/>
        <v>0</v>
      </c>
      <c r="U41" s="1">
        <f>('Grouped Summary'!O59+'Grouped Summary'!O67)</f>
        <v>1168</v>
      </c>
      <c r="V41" s="71">
        <f>IF(U41&gt;0,(('Grouped Summary'!O59*'Grouped Summary'!P59)+(('Grouped Summary'!O67*'Grouped Summary'!P67)*0.81818))/U41,0)</f>
        <v>37592.67893835616</v>
      </c>
      <c r="W41" s="71">
        <f t="shared" si="12"/>
        <v>43908249</v>
      </c>
    </row>
    <row r="42" spans="1:23" ht="12.75">
      <c r="A42" s="87" t="s">
        <v>295</v>
      </c>
      <c r="B42" s="67" t="s">
        <v>1372</v>
      </c>
      <c r="C42" s="67">
        <f>('Grouped Summary'!C60+'Grouped Summary'!C68)</f>
        <v>0</v>
      </c>
      <c r="D42" s="88">
        <f>IF(C42&gt;0,(('Grouped Summary'!C60*'Grouped Summary'!D60)+(('Grouped Summary'!C68*'Grouped Summary'!D68)*0.81818))/C42,0)</f>
        <v>0</v>
      </c>
      <c r="E42" s="88">
        <f t="shared" si="7"/>
        <v>0</v>
      </c>
      <c r="F42" s="67">
        <f>('Grouped Summary'!E60+'Grouped Summary'!E68)</f>
        <v>0</v>
      </c>
      <c r="G42" s="88">
        <f>IF(F42&gt;0,(('Grouped Summary'!E60*'Grouped Summary'!F60)+(('Grouped Summary'!E68*'Grouped Summary'!F68)*0.81818))/F42,0)</f>
        <v>0</v>
      </c>
      <c r="H42" s="88">
        <f t="shared" si="8"/>
        <v>0</v>
      </c>
      <c r="I42" s="67">
        <f>('Grouped Summary'!G60+'Grouped Summary'!G68)</f>
        <v>0</v>
      </c>
      <c r="J42" s="88">
        <f>IF(I42&gt;0,(('Grouped Summary'!G60*'Grouped Summary'!H60)+(('Grouped Summary'!G68*'Grouped Summary'!H68)*0.81818))/I42,0)</f>
        <v>0</v>
      </c>
      <c r="K42" s="88">
        <f t="shared" si="9"/>
        <v>0</v>
      </c>
      <c r="L42" s="67">
        <f>('Grouped Summary'!I60+'Grouped Summary'!I68)</f>
        <v>0</v>
      </c>
      <c r="M42" s="88">
        <f>IF(L42&gt;0,(('Grouped Summary'!I60*'Grouped Summary'!J60)+(('Grouped Summary'!I68*'Grouped Summary'!J68)*0.81818))/L42,0)</f>
        <v>0</v>
      </c>
      <c r="N42" s="88">
        <f t="shared" si="10"/>
        <v>0</v>
      </c>
      <c r="O42" s="67">
        <f>('Grouped Summary'!K60+'Grouped Summary'!K68)</f>
        <v>0</v>
      </c>
      <c r="P42" s="88">
        <f>IF(O42&gt;0,(('Grouped Summary'!K60*'Grouped Summary'!L60)+(('Grouped Summary'!K68*'Grouped Summary'!L68)*0.81818))/O42,0)</f>
        <v>0</v>
      </c>
      <c r="Q42" s="88">
        <f t="shared" si="13"/>
        <v>0</v>
      </c>
      <c r="R42" s="67">
        <f>('Grouped Summary'!M60+'Grouped Summary'!M68)</f>
        <v>1035</v>
      </c>
      <c r="S42" s="88">
        <f>IF(R42&gt;0,(('Grouped Summary'!M60*'Grouped Summary'!N60)+(('Grouped Summary'!M68*'Grouped Summary'!N68)*0.81818))/R42,0)</f>
        <v>35408.87732181643</v>
      </c>
      <c r="T42" s="88">
        <f t="shared" si="11"/>
        <v>36648188.02808</v>
      </c>
      <c r="U42" s="67">
        <f>('Grouped Summary'!O60+'Grouped Summary'!O68)</f>
        <v>1035</v>
      </c>
      <c r="V42" s="88">
        <f>IF(U42&gt;0,(('Grouped Summary'!O60*'Grouped Summary'!P60)+(('Grouped Summary'!O68*'Grouped Summary'!P68)*0.81818))/U42,0)</f>
        <v>35408.87732181643</v>
      </c>
      <c r="W42" s="88">
        <f t="shared" si="12"/>
        <v>36648188.02808</v>
      </c>
    </row>
    <row r="43" spans="1:23" ht="12.75">
      <c r="A43" s="73" t="s">
        <v>430</v>
      </c>
      <c r="B43" s="1" t="s">
        <v>1365</v>
      </c>
      <c r="C43" s="1">
        <f>('Grouped Summary'!C69+'Grouped Summary'!C77)</f>
        <v>486</v>
      </c>
      <c r="D43" s="71">
        <f>IF(C43&gt;0,(('Grouped Summary'!C69*'Grouped Summary'!D69)+(('Grouped Summary'!C77*'Grouped Summary'!D77)*0.81818))/C43,0)</f>
        <v>67558.86432189301</v>
      </c>
      <c r="E43" s="71">
        <f t="shared" si="7"/>
        <v>32833608.060440004</v>
      </c>
      <c r="F43" s="1">
        <f>('Grouped Summary'!E69+'Grouped Summary'!E77)</f>
        <v>445</v>
      </c>
      <c r="G43" s="71">
        <f>IF(F43&gt;0,(('Grouped Summary'!E69*'Grouped Summary'!F69)+(('Grouped Summary'!E77*'Grouped Summary'!F77)*0.81818))/F43,0)</f>
        <v>50145.06851986517</v>
      </c>
      <c r="H43" s="71">
        <f t="shared" si="8"/>
        <v>22314555.49134</v>
      </c>
      <c r="I43" s="1">
        <f>('Grouped Summary'!G69+'Grouped Summary'!G77)</f>
        <v>295</v>
      </c>
      <c r="J43" s="71">
        <f>IF(I43&gt;0,(('Grouped Summary'!G69*'Grouped Summary'!H69)+(('Grouped Summary'!G77*'Grouped Summary'!H77)*0.81818))/I43,0)</f>
        <v>43245.477581016945</v>
      </c>
      <c r="K43" s="71">
        <f t="shared" si="9"/>
        <v>12757415.8864</v>
      </c>
      <c r="L43" s="1">
        <f>('Grouped Summary'!I69+'Grouped Summary'!I77)</f>
        <v>12</v>
      </c>
      <c r="M43" s="71">
        <f>IF(L43&gt;0,(('Grouped Summary'!I69*'Grouped Summary'!J69)+(('Grouped Summary'!I77*'Grouped Summary'!J77)*0.81818))/L43,0)</f>
        <v>45955.134614999995</v>
      </c>
      <c r="N43" s="71">
        <f t="shared" si="10"/>
        <v>551461.61538</v>
      </c>
      <c r="O43" s="1">
        <f>('Grouped Summary'!K69+'Grouped Summary'!K77)</f>
        <v>0</v>
      </c>
      <c r="P43" s="71">
        <f>IF(O43&gt;0,(('Grouped Summary'!K69*'Grouped Summary'!L69)+(('Grouped Summary'!K77*'Grouped Summary'!L77)*0.81818))/O43,0)</f>
        <v>0</v>
      </c>
      <c r="Q43" s="71">
        <f t="shared" si="13"/>
        <v>0</v>
      </c>
      <c r="R43" s="1">
        <f>('Grouped Summary'!M69+'Grouped Summary'!M77)</f>
        <v>0</v>
      </c>
      <c r="S43" s="71">
        <f>IF(R43&gt;0,(('Grouped Summary'!M69*'Grouped Summary'!N69)+(('Grouped Summary'!M77*'Grouped Summary'!N77)*0.81818))/R43,0)</f>
        <v>0</v>
      </c>
      <c r="T43" s="71">
        <f t="shared" si="11"/>
        <v>0</v>
      </c>
      <c r="U43" s="1">
        <f>('Grouped Summary'!O69+'Grouped Summary'!O77)</f>
        <v>1238</v>
      </c>
      <c r="V43" s="71">
        <f>IF(U43&gt;0,(('Grouped Summary'!O69*'Grouped Summary'!P69)+(('Grouped Summary'!O77*'Grouped Summary'!P77)*0.81818))/U43,0)</f>
        <v>55296.47904164782</v>
      </c>
      <c r="W43" s="71">
        <f t="shared" si="12"/>
        <v>68457041.05356</v>
      </c>
    </row>
    <row r="44" spans="1:23" ht="12.75">
      <c r="A44" s="73" t="s">
        <v>430</v>
      </c>
      <c r="B44" s="1" t="s">
        <v>1366</v>
      </c>
      <c r="C44" s="1">
        <f>('Grouped Summary'!C70+'Grouped Summary'!C78)</f>
        <v>277</v>
      </c>
      <c r="D44" s="71">
        <f>IF(C44&gt;0,(('Grouped Summary'!C70*'Grouped Summary'!D70)+(('Grouped Summary'!C78*'Grouped Summary'!D78)*0.81818))/C44,0)</f>
        <v>61968.91097429603</v>
      </c>
      <c r="E44" s="71">
        <f t="shared" si="7"/>
        <v>17165388.33988</v>
      </c>
      <c r="F44" s="1">
        <f>('Grouped Summary'!E70+'Grouped Summary'!E78)</f>
        <v>206</v>
      </c>
      <c r="G44" s="71">
        <f>IF(F44&gt;0,(('Grouped Summary'!E70*'Grouped Summary'!F70)+(('Grouped Summary'!E78*'Grouped Summary'!F78)*0.81818))/F44,0)</f>
        <v>45818.58581786408</v>
      </c>
      <c r="H44" s="71">
        <f t="shared" si="8"/>
        <v>9438628.67848</v>
      </c>
      <c r="I44" s="1">
        <f>('Grouped Summary'!G70+'Grouped Summary'!G78)</f>
        <v>166</v>
      </c>
      <c r="J44" s="71">
        <f>IF(I44&gt;0,(('Grouped Summary'!G70*'Grouped Summary'!H70)+(('Grouped Summary'!G78*'Grouped Summary'!H78)*0.81818))/I44,0)</f>
        <v>38084.57289831325</v>
      </c>
      <c r="K44" s="71">
        <f t="shared" si="9"/>
        <v>6322039.10112</v>
      </c>
      <c r="L44" s="1">
        <f>('Grouped Summary'!I70+'Grouped Summary'!I78)</f>
        <v>11</v>
      </c>
      <c r="M44" s="71">
        <f>IF(L44&gt;0,(('Grouped Summary'!I70*'Grouped Summary'!J70)+(('Grouped Summary'!I78*'Grouped Summary'!J78)*0.81818))/L44,0)</f>
        <v>30232.22933818182</v>
      </c>
      <c r="N44" s="71">
        <f t="shared" si="10"/>
        <v>332554.52272</v>
      </c>
      <c r="O44" s="1">
        <f>('Grouped Summary'!K70+'Grouped Summary'!K78)</f>
        <v>12</v>
      </c>
      <c r="P44" s="71">
        <f>IF(O44&gt;0,(('Grouped Summary'!K70*'Grouped Summary'!L70)+(('Grouped Summary'!K78*'Grouped Summary'!L78)*0.81818))/O44,0)</f>
        <v>27961.352396666665</v>
      </c>
      <c r="Q44" s="71">
        <f t="shared" si="13"/>
        <v>335536.22875999997</v>
      </c>
      <c r="R44" s="1">
        <f>('Grouped Summary'!M70+'Grouped Summary'!M78)</f>
        <v>0</v>
      </c>
      <c r="S44" s="71">
        <f>IF(R44&gt;0,(('Grouped Summary'!M70*'Grouped Summary'!N70)+(('Grouped Summary'!M78*'Grouped Summary'!N78)*0.81818))/R44,0)</f>
        <v>0</v>
      </c>
      <c r="T44" s="71">
        <f t="shared" si="11"/>
        <v>0</v>
      </c>
      <c r="U44" s="1">
        <f>('Grouped Summary'!O70+'Grouped Summary'!O78)</f>
        <v>672</v>
      </c>
      <c r="V44" s="71">
        <f>IF(U44&gt;0,(('Grouped Summary'!O70*'Grouped Summary'!P70)+(('Grouped Summary'!O78*'Grouped Summary'!P78)*0.81818))/U44,0)</f>
        <v>49991.289986547614</v>
      </c>
      <c r="W44" s="71">
        <f t="shared" si="12"/>
        <v>33594146.87096</v>
      </c>
    </row>
    <row r="45" spans="1:23" ht="12.75">
      <c r="A45" s="73" t="s">
        <v>430</v>
      </c>
      <c r="B45" s="1" t="s">
        <v>1367</v>
      </c>
      <c r="C45" s="1">
        <f>('Grouped Summary'!C71+'Grouped Summary'!C79)</f>
        <v>541</v>
      </c>
      <c r="D45" s="71">
        <f>IF(C45&gt;0,(('Grouped Summary'!C71*'Grouped Summary'!D71)+(('Grouped Summary'!C79*'Grouped Summary'!D79)*0.81818))/C45,0)</f>
        <v>53587.04167571165</v>
      </c>
      <c r="E45" s="71">
        <f t="shared" si="7"/>
        <v>28990589.54656</v>
      </c>
      <c r="F45" s="1">
        <f>('Grouped Summary'!E71+'Grouped Summary'!E79)</f>
        <v>377</v>
      </c>
      <c r="G45" s="71">
        <f>IF(F45&gt;0,(('Grouped Summary'!E71*'Grouped Summary'!F71)+(('Grouped Summary'!E79*'Grouped Summary'!F79)*0.81818))/F45,0)</f>
        <v>44968.64967798409</v>
      </c>
      <c r="H45" s="71">
        <f t="shared" si="8"/>
        <v>16953180.928600002</v>
      </c>
      <c r="I45" s="1">
        <f>('Grouped Summary'!G71+'Grouped Summary'!G79)</f>
        <v>417</v>
      </c>
      <c r="J45" s="71">
        <f>IF(I45&gt;0,(('Grouped Summary'!G71*'Grouped Summary'!H71)+(('Grouped Summary'!G79*'Grouped Summary'!H79)*0.81818))/I45,0)</f>
        <v>36939.17414258992</v>
      </c>
      <c r="K45" s="71">
        <f t="shared" si="9"/>
        <v>15403635.617459998</v>
      </c>
      <c r="L45" s="1">
        <f>('Grouped Summary'!I71+'Grouped Summary'!I79)</f>
        <v>87</v>
      </c>
      <c r="M45" s="71">
        <f>IF(L45&gt;0,(('Grouped Summary'!I71*'Grouped Summary'!J71)+(('Grouped Summary'!I79*'Grouped Summary'!J79)*0.81818))/L45,0)</f>
        <v>30001.88344827586</v>
      </c>
      <c r="N45" s="71">
        <f t="shared" si="10"/>
        <v>2610163.86</v>
      </c>
      <c r="O45" s="1">
        <f>('Grouped Summary'!K71+'Grouped Summary'!K79)</f>
        <v>46</v>
      </c>
      <c r="P45" s="71">
        <f>IF(O45&gt;0,(('Grouped Summary'!K71*'Grouped Summary'!L71)+(('Grouped Summary'!K79*'Grouped Summary'!L79)*0.81818))/O45,0)</f>
        <v>30916.59317652174</v>
      </c>
      <c r="Q45" s="71">
        <f t="shared" si="13"/>
        <v>1422163.28612</v>
      </c>
      <c r="R45" s="1">
        <f>('Grouped Summary'!M71+'Grouped Summary'!M79)</f>
        <v>0</v>
      </c>
      <c r="S45" s="71">
        <f>IF(R45&gt;0,(('Grouped Summary'!M71*'Grouped Summary'!N71)+(('Grouped Summary'!M79*'Grouped Summary'!N79)*0.81818))/R45,0)</f>
        <v>0</v>
      </c>
      <c r="T45" s="71">
        <f t="shared" si="11"/>
        <v>0</v>
      </c>
      <c r="U45" s="1">
        <f>('Grouped Summary'!O71+'Grouped Summary'!O79)</f>
        <v>1468</v>
      </c>
      <c r="V45" s="71">
        <f>IF(U45&gt;0,(('Grouped Summary'!O71*'Grouped Summary'!P71)+(('Grouped Summary'!O79*'Grouped Summary'!P79)*0.81818))/U45,0)</f>
        <v>44536.60302366485</v>
      </c>
      <c r="W45" s="71">
        <f t="shared" si="12"/>
        <v>65379733.238740005</v>
      </c>
    </row>
    <row r="46" spans="1:23" ht="12.75">
      <c r="A46" s="73" t="s">
        <v>430</v>
      </c>
      <c r="B46" s="1" t="s">
        <v>1368</v>
      </c>
      <c r="C46" s="1">
        <f>('Grouped Summary'!C72+'Grouped Summary'!C80)</f>
        <v>86</v>
      </c>
      <c r="D46" s="71">
        <f>IF(C46&gt;0,(('Grouped Summary'!C72*'Grouped Summary'!D72)+(('Grouped Summary'!C80*'Grouped Summary'!D80)*0.81818))/C46,0)</f>
        <v>52403</v>
      </c>
      <c r="E46" s="71">
        <f t="shared" si="7"/>
        <v>4506658</v>
      </c>
      <c r="F46" s="1">
        <f>('Grouped Summary'!E72+'Grouped Summary'!E80)</f>
        <v>85</v>
      </c>
      <c r="G46" s="71">
        <f>IF(F46&gt;0,(('Grouped Summary'!E72*'Grouped Summary'!F72)+(('Grouped Summary'!E80*'Grouped Summary'!F80)*0.81818))/F46,0)</f>
        <v>41079</v>
      </c>
      <c r="H46" s="71">
        <f t="shared" si="8"/>
        <v>3491715</v>
      </c>
      <c r="I46" s="1">
        <f>('Grouped Summary'!G72+'Grouped Summary'!G80)</f>
        <v>136</v>
      </c>
      <c r="J46" s="71">
        <f>IF(I46&gt;0,(('Grouped Summary'!G72*'Grouped Summary'!H72)+(('Grouped Summary'!G80*'Grouped Summary'!H80)*0.81818))/I46,0)</f>
        <v>33723</v>
      </c>
      <c r="K46" s="71">
        <f t="shared" si="9"/>
        <v>4586328</v>
      </c>
      <c r="L46" s="1">
        <f>('Grouped Summary'!I72+'Grouped Summary'!I80)</f>
        <v>30</v>
      </c>
      <c r="M46" s="71">
        <f>IF(L46&gt;0,(('Grouped Summary'!I72*'Grouped Summary'!J72)+(('Grouped Summary'!I80*'Grouped Summary'!J80)*0.81818))/L46,0)</f>
        <v>25019</v>
      </c>
      <c r="N46" s="71">
        <f t="shared" si="10"/>
        <v>750570</v>
      </c>
      <c r="O46" s="1">
        <f>('Grouped Summary'!K72+'Grouped Summary'!K80)</f>
        <v>0</v>
      </c>
      <c r="P46" s="71">
        <f>IF(O46&gt;0,(('Grouped Summary'!K72*'Grouped Summary'!L72)+(('Grouped Summary'!K80*'Grouped Summary'!L80)*0.81818))/O46,0)</f>
        <v>0</v>
      </c>
      <c r="Q46" s="71">
        <f t="shared" si="13"/>
        <v>0</v>
      </c>
      <c r="R46" s="1">
        <f>('Grouped Summary'!M72+'Grouped Summary'!M80)</f>
        <v>0</v>
      </c>
      <c r="S46" s="71">
        <f>IF(R46&gt;0,(('Grouped Summary'!M72*'Grouped Summary'!N72)+(('Grouped Summary'!M80*'Grouped Summary'!N80)*0.81818))/R46,0)</f>
        <v>0</v>
      </c>
      <c r="T46" s="71">
        <f t="shared" si="11"/>
        <v>0</v>
      </c>
      <c r="U46" s="1">
        <f>('Grouped Summary'!O72+'Grouped Summary'!O80)</f>
        <v>337</v>
      </c>
      <c r="V46" s="71">
        <f>IF(U46&gt;0,(('Grouped Summary'!O72*'Grouped Summary'!P72)+(('Grouped Summary'!O80*'Grouped Summary'!P80)*0.81818))/U46,0)</f>
        <v>39570.53709198813</v>
      </c>
      <c r="W46" s="71">
        <f t="shared" si="12"/>
        <v>13335271</v>
      </c>
    </row>
    <row r="47" spans="1:23" ht="12.75">
      <c r="A47" s="73" t="s">
        <v>430</v>
      </c>
      <c r="B47" s="1" t="s">
        <v>1369</v>
      </c>
      <c r="C47" s="1">
        <f>('Grouped Summary'!C73+'Grouped Summary'!C81)</f>
        <v>101</v>
      </c>
      <c r="D47" s="71">
        <f>IF(C47&gt;0,(('Grouped Summary'!C73*'Grouped Summary'!D73)+(('Grouped Summary'!C81*'Grouped Summary'!D81)*0.81818))/C47,0)</f>
        <v>57757.24431207921</v>
      </c>
      <c r="E47" s="71">
        <f t="shared" si="7"/>
        <v>5833481.67552</v>
      </c>
      <c r="F47" s="1">
        <f>('Grouped Summary'!E73+'Grouped Summary'!E81)</f>
        <v>110</v>
      </c>
      <c r="G47" s="71">
        <f>IF(F47&gt;0,(('Grouped Summary'!E73*'Grouped Summary'!F73)+(('Grouped Summary'!E81*'Grouped Summary'!F81)*0.81818))/F47,0)</f>
        <v>44134.219730545454</v>
      </c>
      <c r="H47" s="71">
        <f t="shared" si="8"/>
        <v>4854764.17036</v>
      </c>
      <c r="I47" s="1">
        <f>('Grouped Summary'!G73+'Grouped Summary'!G81)</f>
        <v>90</v>
      </c>
      <c r="J47" s="71">
        <f>IF(I47&gt;0,(('Grouped Summary'!G73*'Grouped Summary'!H73)+(('Grouped Summary'!G81*'Grouped Summary'!H81)*0.81818))/I47,0)</f>
        <v>36926</v>
      </c>
      <c r="K47" s="71">
        <f t="shared" si="9"/>
        <v>3323340</v>
      </c>
      <c r="L47" s="1">
        <f>('Grouped Summary'!I73+'Grouped Summary'!I81)</f>
        <v>6</v>
      </c>
      <c r="M47" s="71">
        <f>IF(L47&gt;0,(('Grouped Summary'!I73*'Grouped Summary'!J73)+(('Grouped Summary'!I81*'Grouped Summary'!J81)*0.81818))/L47,0)</f>
        <v>23498.643236666667</v>
      </c>
      <c r="N47" s="71">
        <f t="shared" si="10"/>
        <v>140991.85942</v>
      </c>
      <c r="O47" s="1">
        <f>('Grouped Summary'!K73+'Grouped Summary'!K81)</f>
        <v>66</v>
      </c>
      <c r="P47" s="71">
        <f>IF(O47&gt;0,(('Grouped Summary'!K73*'Grouped Summary'!L73)+(('Grouped Summary'!K81*'Grouped Summary'!L81)*0.81818))/O47,0)</f>
        <v>25888.84462060606</v>
      </c>
      <c r="Q47" s="71">
        <f t="shared" si="13"/>
        <v>1708663.74496</v>
      </c>
      <c r="R47" s="1">
        <f>('Grouped Summary'!M73+'Grouped Summary'!M81)</f>
        <v>0</v>
      </c>
      <c r="S47" s="71">
        <f>IF(R47&gt;0,(('Grouped Summary'!M73*'Grouped Summary'!N73)+(('Grouped Summary'!M81*'Grouped Summary'!N81)*0.81818))/R47,0)</f>
        <v>0</v>
      </c>
      <c r="T47" s="71">
        <f t="shared" si="11"/>
        <v>0</v>
      </c>
      <c r="U47" s="1">
        <f>('Grouped Summary'!O73+'Grouped Summary'!O81)</f>
        <v>373</v>
      </c>
      <c r="V47" s="71">
        <f>IF(U47&gt;0,(('Grouped Summary'!O73*'Grouped Summary'!P73)+(('Grouped Summary'!O81*'Grouped Summary'!P81)*0.81818))/U47,0)</f>
        <v>42523.435523485256</v>
      </c>
      <c r="W47" s="71">
        <f t="shared" si="12"/>
        <v>15861241.45026</v>
      </c>
    </row>
    <row r="48" spans="1:23" ht="12.75">
      <c r="A48" s="73" t="s">
        <v>430</v>
      </c>
      <c r="B48" s="1" t="s">
        <v>1370</v>
      </c>
      <c r="C48" s="1">
        <f>('Grouped Summary'!C74+'Grouped Summary'!C82)</f>
        <v>25</v>
      </c>
      <c r="D48" s="71">
        <f>IF(C48&gt;0,(('Grouped Summary'!C74*'Grouped Summary'!D74)+(('Grouped Summary'!C82*'Grouped Summary'!D82)*0.81818))/C48,0)</f>
        <v>51240.162888</v>
      </c>
      <c r="E48" s="71">
        <f t="shared" si="7"/>
        <v>1281004.0722</v>
      </c>
      <c r="F48" s="1">
        <f>('Grouped Summary'!E74+'Grouped Summary'!E82)</f>
        <v>41</v>
      </c>
      <c r="G48" s="71">
        <f>IF(F48&gt;0,(('Grouped Summary'!E74*'Grouped Summary'!F74)+(('Grouped Summary'!E82*'Grouped Summary'!F82)*0.81818))/F48,0)</f>
        <v>42806.66087853659</v>
      </c>
      <c r="H48" s="71">
        <f t="shared" si="8"/>
        <v>1755073.0960200003</v>
      </c>
      <c r="I48" s="1">
        <f>('Grouped Summary'!G74+'Grouped Summary'!G82)</f>
        <v>48</v>
      </c>
      <c r="J48" s="71">
        <f>IF(I48&gt;0,(('Grouped Summary'!G74*'Grouped Summary'!H74)+(('Grouped Summary'!G82*'Grouped Summary'!H82)*0.81818))/I48,0)</f>
        <v>36718.955500000004</v>
      </c>
      <c r="K48" s="71">
        <f t="shared" si="9"/>
        <v>1762509.864</v>
      </c>
      <c r="L48" s="1">
        <f>('Grouped Summary'!I74+'Grouped Summary'!I82)</f>
        <v>10</v>
      </c>
      <c r="M48" s="71">
        <f>IF(L48&gt;0,(('Grouped Summary'!I74*'Grouped Summary'!J74)+(('Grouped Summary'!I82*'Grouped Summary'!J82)*0.81818))/L48,0)</f>
        <v>27034</v>
      </c>
      <c r="N48" s="71">
        <f t="shared" si="10"/>
        <v>270340</v>
      </c>
      <c r="O48" s="1">
        <f>('Grouped Summary'!K74+'Grouped Summary'!K82)</f>
        <v>3</v>
      </c>
      <c r="P48" s="71">
        <f>IF(O48&gt;0,(('Grouped Summary'!K74*'Grouped Summary'!L74)+(('Grouped Summary'!K82*'Grouped Summary'!L82)*0.81818))/O48,0)</f>
        <v>27124</v>
      </c>
      <c r="Q48" s="71">
        <f t="shared" si="13"/>
        <v>81372</v>
      </c>
      <c r="R48" s="1">
        <f>('Grouped Summary'!M74+'Grouped Summary'!M82)</f>
        <v>0</v>
      </c>
      <c r="S48" s="71">
        <f>IF(R48&gt;0,(('Grouped Summary'!M74*'Grouped Summary'!N74)+(('Grouped Summary'!M82*'Grouped Summary'!N82)*0.81818))/R48,0)</f>
        <v>0</v>
      </c>
      <c r="T48" s="71">
        <f t="shared" si="11"/>
        <v>0</v>
      </c>
      <c r="U48" s="1">
        <f>('Grouped Summary'!O74+'Grouped Summary'!O82)</f>
        <v>127</v>
      </c>
      <c r="V48" s="71">
        <f>IF(U48&gt;0,(('Grouped Summary'!O74*'Grouped Summary'!P74)+(('Grouped Summary'!O82*'Grouped Summary'!P82)*0.81818))/U48,0)</f>
        <v>40553.535686771655</v>
      </c>
      <c r="W48" s="71">
        <f t="shared" si="12"/>
        <v>5150299.03222</v>
      </c>
    </row>
    <row r="49" spans="1:23" ht="15">
      <c r="A49" s="73"/>
      <c r="B49" s="122" t="s">
        <v>1441</v>
      </c>
      <c r="C49" s="85">
        <f>SUM(C43:C48)</f>
        <v>1516</v>
      </c>
      <c r="D49" s="86">
        <f>((C43*D43)+(C44*D44)+(C45*D45)+(C46*D46)+(C47*D47)+(C48*D48))/C49</f>
        <v>59769.610616490776</v>
      </c>
      <c r="E49" s="71">
        <f t="shared" si="7"/>
        <v>90610729.69460002</v>
      </c>
      <c r="F49" s="85">
        <f>SUM(F43:F48)</f>
        <v>1264</v>
      </c>
      <c r="G49" s="86">
        <f>((F43*G43)+(F44*G44)+(F45*G45)+(F46*G46)+(F47*G47)+(F48*G48))/F49</f>
        <v>46525.251079746835</v>
      </c>
      <c r="H49" s="71">
        <f t="shared" si="8"/>
        <v>58807917.3648</v>
      </c>
      <c r="I49" s="85">
        <f>SUM(I43:I48)</f>
        <v>1152</v>
      </c>
      <c r="J49" s="86">
        <f>((I43*J43)+(I44*J44)+(I45*J45)+(I46*J46)+(I47*J47)+(I48*J48))/I49</f>
        <v>38329.22610154513</v>
      </c>
      <c r="K49" s="71">
        <f t="shared" si="9"/>
        <v>44155268.46897999</v>
      </c>
      <c r="L49" s="85">
        <f>SUM(L43:L48)</f>
        <v>156</v>
      </c>
      <c r="M49" s="86">
        <f>((L43*M43)+(L44*M44)+(L45*M45)+(L46*M46)+(L47*M47)+(L48*M48))/L49</f>
        <v>29846.678573846148</v>
      </c>
      <c r="N49" s="71">
        <f t="shared" si="10"/>
        <v>4656081.857519999</v>
      </c>
      <c r="O49" s="85">
        <f>SUM(O43:O48)</f>
        <v>127</v>
      </c>
      <c r="P49" s="86">
        <f>((O43*P43)+(O44*P44)+(O45*P45)+(O46*P46)+(O47*P47)+(O48*P48))/O49</f>
        <v>27934.923305826775</v>
      </c>
      <c r="Q49" s="71">
        <f t="shared" si="13"/>
        <v>3547735.2598400004</v>
      </c>
      <c r="R49" s="85">
        <f>SUM(R43:R48)</f>
        <v>0</v>
      </c>
      <c r="S49" s="86">
        <f>IF(R49&gt;0,((R43*S43)+(R44*S44)+(R45*S45)+(R46*S46)+(R47*S47)+(R48*S48))/R49,0)</f>
        <v>0</v>
      </c>
      <c r="T49" s="71">
        <f t="shared" si="11"/>
        <v>0</v>
      </c>
      <c r="U49" s="85">
        <f>SUM(U43:U48)</f>
        <v>4215</v>
      </c>
      <c r="V49" s="86">
        <f>((U43*V43)+(U44*V44)+(U45*V45)+(U46*V46)+(U47*V47)+(U48*V48))/U49</f>
        <v>47871.348195905106</v>
      </c>
      <c r="W49" s="71">
        <f t="shared" si="12"/>
        <v>201777732.64574003</v>
      </c>
    </row>
    <row r="50" spans="1:23" ht="12.75">
      <c r="A50" s="73" t="s">
        <v>430</v>
      </c>
      <c r="B50" s="1" t="s">
        <v>1371</v>
      </c>
      <c r="C50" s="1">
        <f>('Grouped Summary'!C75+'Grouped Summary'!C83)</f>
        <v>195</v>
      </c>
      <c r="D50" s="71">
        <f>IF(C50&gt;0,(('Grouped Summary'!C75*'Grouped Summary'!D75)+(('Grouped Summary'!C83*'Grouped Summary'!D83)*0.81818))/C50,0)</f>
        <v>43227.41228246154</v>
      </c>
      <c r="E50" s="71">
        <f t="shared" si="7"/>
        <v>8429345.39508</v>
      </c>
      <c r="F50" s="1">
        <f>('Grouped Summary'!E75+'Grouped Summary'!E83)</f>
        <v>389</v>
      </c>
      <c r="G50" s="71">
        <f>IF(F50&gt;0,(('Grouped Summary'!E75*'Grouped Summary'!F75)+(('Grouped Summary'!E83*'Grouped Summary'!F83)*0.81818))/F50,0)</f>
        <v>33522.38663681234</v>
      </c>
      <c r="H50" s="71">
        <f t="shared" si="8"/>
        <v>13040208.40172</v>
      </c>
      <c r="I50" s="1">
        <f>('Grouped Summary'!G75+'Grouped Summary'!G83)</f>
        <v>273</v>
      </c>
      <c r="J50" s="71">
        <f>IF(I50&gt;0,(('Grouped Summary'!G75*'Grouped Summary'!H75)+(('Grouped Summary'!G83*'Grouped Summary'!H83)*0.81818))/I50,0)</f>
        <v>28540.69317054945</v>
      </c>
      <c r="K50" s="71">
        <f t="shared" si="9"/>
        <v>7791609.23556</v>
      </c>
      <c r="L50" s="1">
        <f>('Grouped Summary'!I75+'Grouped Summary'!I83)</f>
        <v>134</v>
      </c>
      <c r="M50" s="71">
        <f>IF(L50&gt;0,(('Grouped Summary'!I75*'Grouped Summary'!J75)+(('Grouped Summary'!I83*'Grouped Summary'!J83)*0.81818))/L50,0)</f>
        <v>27534.277404179105</v>
      </c>
      <c r="N50" s="71">
        <f t="shared" si="10"/>
        <v>3689593.17216</v>
      </c>
      <c r="O50" s="1">
        <f>('Grouped Summary'!K75+'Grouped Summary'!K83)</f>
        <v>0</v>
      </c>
      <c r="P50" s="71">
        <f>IF(O50&gt;0,(('Grouped Summary'!K75*'Grouped Summary'!L75)+(('Grouped Summary'!K83*'Grouped Summary'!L83)*0.81818))/O50,0)</f>
        <v>0</v>
      </c>
      <c r="Q50" s="71">
        <f t="shared" si="13"/>
        <v>0</v>
      </c>
      <c r="R50" s="1">
        <f>('Grouped Summary'!M75+'Grouped Summary'!M83)</f>
        <v>0</v>
      </c>
      <c r="S50" s="71">
        <f>IF(R50&gt;0,(('Grouped Summary'!M75*'Grouped Summary'!N75)+(('Grouped Summary'!M83*'Grouped Summary'!N83)*0.81818))/R50,0)</f>
        <v>0</v>
      </c>
      <c r="T50" s="71">
        <f t="shared" si="11"/>
        <v>0</v>
      </c>
      <c r="U50" s="1">
        <f>('Grouped Summary'!O75+'Grouped Summary'!O83)</f>
        <v>991</v>
      </c>
      <c r="V50" s="71">
        <f>IF(U50&gt;0,(('Grouped Summary'!O75*'Grouped Summary'!P75)+(('Grouped Summary'!O83*'Grouped Summary'!P83)*0.81818))/U50,0)</f>
        <v>33250.00626086781</v>
      </c>
      <c r="W50" s="71">
        <f t="shared" si="12"/>
        <v>32950756.204520002</v>
      </c>
    </row>
    <row r="51" spans="1:23" ht="12.75">
      <c r="A51" s="87" t="s">
        <v>430</v>
      </c>
      <c r="B51" s="67" t="s">
        <v>1372</v>
      </c>
      <c r="C51" s="67">
        <f>('Grouped Summary'!C76+'Grouped Summary'!C84)</f>
        <v>0</v>
      </c>
      <c r="D51" s="88">
        <f>IF(C51&gt;0,(('Grouped Summary'!C76*'Grouped Summary'!D76)+(('Grouped Summary'!C84*'Grouped Summary'!D84)*0.81818))/C51,0)</f>
        <v>0</v>
      </c>
      <c r="E51" s="88">
        <f t="shared" si="7"/>
        <v>0</v>
      </c>
      <c r="F51" s="67">
        <f>('Grouped Summary'!E76+'Grouped Summary'!E84)</f>
        <v>0</v>
      </c>
      <c r="G51" s="88">
        <f>IF(F51&gt;0,(('Grouped Summary'!E76*'Grouped Summary'!F76)+(('Grouped Summary'!E84*'Grouped Summary'!F84)*0.81818))/F51,0)</f>
        <v>0</v>
      </c>
      <c r="H51" s="88">
        <f t="shared" si="8"/>
        <v>0</v>
      </c>
      <c r="I51" s="67">
        <f>('Grouped Summary'!G76+'Grouped Summary'!G84)</f>
        <v>0</v>
      </c>
      <c r="J51" s="88">
        <f>IF(I51&gt;0,(('Grouped Summary'!G76*'Grouped Summary'!H76)+(('Grouped Summary'!G84*'Grouped Summary'!H84)*0.81818))/I51,0)</f>
        <v>0</v>
      </c>
      <c r="K51" s="88">
        <f t="shared" si="9"/>
        <v>0</v>
      </c>
      <c r="L51" s="67">
        <f>('Grouped Summary'!I76+'Grouped Summary'!I84)</f>
        <v>0</v>
      </c>
      <c r="M51" s="88">
        <f>IF(L51&gt;0,(('Grouped Summary'!I76*'Grouped Summary'!J76)+(('Grouped Summary'!I84*'Grouped Summary'!J84)*0.81818))/L51,0)</f>
        <v>0</v>
      </c>
      <c r="N51" s="88">
        <f t="shared" si="10"/>
        <v>0</v>
      </c>
      <c r="O51" s="67">
        <f>('Grouped Summary'!K76+'Grouped Summary'!K84)</f>
        <v>0</v>
      </c>
      <c r="P51" s="88">
        <f>IF(O51&gt;0,(('Grouped Summary'!K76*'Grouped Summary'!L76)+(('Grouped Summary'!K84*'Grouped Summary'!L84)*0.81818))/O51,0)</f>
        <v>0</v>
      </c>
      <c r="Q51" s="88">
        <f t="shared" si="13"/>
        <v>0</v>
      </c>
      <c r="R51" s="67">
        <f>('Grouped Summary'!M76+'Grouped Summary'!M84)</f>
        <v>0</v>
      </c>
      <c r="S51" s="88">
        <f>IF(R51&gt;0,(('Grouped Summary'!M76*'Grouped Summary'!N76)+(('Grouped Summary'!M84*'Grouped Summary'!N84)*0.81818))/R51,0)</f>
        <v>0</v>
      </c>
      <c r="T51" s="88">
        <f t="shared" si="11"/>
        <v>0</v>
      </c>
      <c r="U51" s="67">
        <f>('Grouped Summary'!O76+'Grouped Summary'!O84)</f>
        <v>0</v>
      </c>
      <c r="V51" s="88">
        <f>IF(U51&gt;0,(('Grouped Summary'!O76*'Grouped Summary'!P76)+(('Grouped Summary'!O84*'Grouped Summary'!P84)*0.81818))/U51,0)</f>
        <v>0</v>
      </c>
      <c r="W51" s="88">
        <f t="shared" si="12"/>
        <v>0</v>
      </c>
    </row>
    <row r="52" spans="1:23" ht="12.75">
      <c r="A52" s="73" t="s">
        <v>449</v>
      </c>
      <c r="B52" s="1" t="s">
        <v>1365</v>
      </c>
      <c r="C52" s="1">
        <f>('Grouped Summary'!C85+'Grouped Summary'!C93)</f>
        <v>459</v>
      </c>
      <c r="D52" s="71">
        <f>IF(C52&gt;0,(('Grouped Summary'!C85*'Grouped Summary'!D85)+(('Grouped Summary'!C93*'Grouped Summary'!D93)*0.81818))/C52,0)</f>
        <v>60296.96741189542</v>
      </c>
      <c r="E52" s="71">
        <f t="shared" si="7"/>
        <v>27676308.04206</v>
      </c>
      <c r="F52" s="1">
        <f>('Grouped Summary'!E85+'Grouped Summary'!E93)</f>
        <v>309</v>
      </c>
      <c r="G52" s="71">
        <f>IF(F52&gt;0,(('Grouped Summary'!E85*'Grouped Summary'!F85)+(('Grouped Summary'!E93*'Grouped Summary'!F93)*0.81818))/F52,0)</f>
        <v>44549.38848414239</v>
      </c>
      <c r="H52" s="71">
        <f t="shared" si="8"/>
        <v>13765761.0416</v>
      </c>
      <c r="I52" s="1">
        <f>('Grouped Summary'!G85+'Grouped Summary'!G93)</f>
        <v>246</v>
      </c>
      <c r="J52" s="71">
        <f>IF(I52&gt;0,(('Grouped Summary'!G85*'Grouped Summary'!H85)+(('Grouped Summary'!G93*'Grouped Summary'!H93)*0.81818))/I52,0)</f>
        <v>38225.87570276423</v>
      </c>
      <c r="K52" s="71">
        <f t="shared" si="9"/>
        <v>9403565.42288</v>
      </c>
      <c r="L52" s="1">
        <f>('Grouped Summary'!I85+'Grouped Summary'!I93)</f>
        <v>190</v>
      </c>
      <c r="M52" s="71">
        <f>IF(L52&gt;0,(('Grouped Summary'!I85*'Grouped Summary'!J85)+(('Grouped Summary'!I93*'Grouped Summary'!J93)*0.81818))/L52,0)</f>
        <v>26723.00329705263</v>
      </c>
      <c r="N52" s="71">
        <f t="shared" si="10"/>
        <v>5077370.62644</v>
      </c>
      <c r="O52" s="1">
        <f>('Grouped Summary'!K85+'Grouped Summary'!K93)</f>
        <v>0</v>
      </c>
      <c r="P52" s="71">
        <f>IF(O52&gt;0,(('Grouped Summary'!K85*'Grouped Summary'!L85)+(('Grouped Summary'!K93*'Grouped Summary'!L93)*0.81818))/O52,0)</f>
        <v>0</v>
      </c>
      <c r="Q52" s="71">
        <f t="shared" si="13"/>
        <v>0</v>
      </c>
      <c r="R52" s="1">
        <f>('Grouped Summary'!M85+'Grouped Summary'!M93)</f>
        <v>0</v>
      </c>
      <c r="S52" s="71">
        <f>IF(R52&gt;0,(('Grouped Summary'!M85*'Grouped Summary'!N85)+(('Grouped Summary'!M93*'Grouped Summary'!N93)*0.81818))/R52,0)</f>
        <v>0</v>
      </c>
      <c r="T52" s="71">
        <f t="shared" si="11"/>
        <v>0</v>
      </c>
      <c r="U52" s="1">
        <f>('Grouped Summary'!O85+'Grouped Summary'!O93)</f>
        <v>1204</v>
      </c>
      <c r="V52" s="71">
        <f>IF(U52&gt;0,(('Grouped Summary'!O85*'Grouped Summary'!P85)+(('Grouped Summary'!O93*'Grouped Summary'!P93)*0.81818))/U52,0)</f>
        <v>46447.67868187708</v>
      </c>
      <c r="W52" s="71">
        <f t="shared" si="12"/>
        <v>55923005.132980004</v>
      </c>
    </row>
    <row r="53" spans="1:23" ht="12.75">
      <c r="A53" s="73" t="s">
        <v>449</v>
      </c>
      <c r="B53" s="1" t="s">
        <v>1366</v>
      </c>
      <c r="C53" s="1">
        <f>('Grouped Summary'!C86+'Grouped Summary'!C94)</f>
        <v>361</v>
      </c>
      <c r="D53" s="71">
        <f>IF(C53&gt;0,(('Grouped Summary'!C86*'Grouped Summary'!D86)+(('Grouped Summary'!C94*'Grouped Summary'!D94)*0.81818))/C53,0)</f>
        <v>53400.44129778393</v>
      </c>
      <c r="E53" s="71">
        <f t="shared" si="7"/>
        <v>19277559.3085</v>
      </c>
      <c r="F53" s="1">
        <f>('Grouped Summary'!E86+'Grouped Summary'!E94)</f>
        <v>276</v>
      </c>
      <c r="G53" s="71">
        <f>IF(F53&gt;0,(('Grouped Summary'!E86*'Grouped Summary'!F86)+(('Grouped Summary'!E94*'Grouped Summary'!F94)*0.81818))/F53,0)</f>
        <v>40644.03589463769</v>
      </c>
      <c r="H53" s="71">
        <f t="shared" si="8"/>
        <v>11217753.90692</v>
      </c>
      <c r="I53" s="1">
        <f>('Grouped Summary'!G86+'Grouped Summary'!G94)</f>
        <v>261</v>
      </c>
      <c r="J53" s="71">
        <f>IF(I53&gt;0,(('Grouped Summary'!G86*'Grouped Summary'!H86)+(('Grouped Summary'!G94*'Grouped Summary'!H94)*0.81818))/I53,0)</f>
        <v>36735.04055057471</v>
      </c>
      <c r="K53" s="71">
        <f t="shared" si="9"/>
        <v>9587845.5837</v>
      </c>
      <c r="L53" s="1">
        <f>('Grouped Summary'!I86+'Grouped Summary'!I94)</f>
        <v>173</v>
      </c>
      <c r="M53" s="71">
        <f>IF(L53&gt;0,(('Grouped Summary'!I86*'Grouped Summary'!J86)+(('Grouped Summary'!I94*'Grouped Summary'!J94)*0.81818))/L53,0)</f>
        <v>26053.476003699423</v>
      </c>
      <c r="N53" s="71">
        <f t="shared" si="10"/>
        <v>4507251.34864</v>
      </c>
      <c r="O53" s="1">
        <f>('Grouped Summary'!K86+'Grouped Summary'!K94)</f>
        <v>0</v>
      </c>
      <c r="P53" s="71">
        <f>IF(O53&gt;0,(('Grouped Summary'!K86*'Grouped Summary'!L86)+(('Grouped Summary'!K94*'Grouped Summary'!L94)*0.81818))/O53,0)</f>
        <v>0</v>
      </c>
      <c r="Q53" s="71">
        <f t="shared" si="13"/>
        <v>0</v>
      </c>
      <c r="R53" s="1">
        <f>('Grouped Summary'!M86+'Grouped Summary'!M94)</f>
        <v>0</v>
      </c>
      <c r="S53" s="71">
        <f>IF(R53&gt;0,(('Grouped Summary'!M86*'Grouped Summary'!N86)+(('Grouped Summary'!M94*'Grouped Summary'!N94)*0.81818))/R53,0)</f>
        <v>0</v>
      </c>
      <c r="T53" s="71">
        <f t="shared" si="11"/>
        <v>0</v>
      </c>
      <c r="U53" s="1">
        <f>('Grouped Summary'!O86+'Grouped Summary'!O94)</f>
        <v>1071</v>
      </c>
      <c r="V53" s="71">
        <f>IF(U53&gt;0,(('Grouped Summary'!O86*'Grouped Summary'!P86)+(('Grouped Summary'!O94*'Grouped Summary'!P94)*0.81818))/U53,0)</f>
        <v>41634.369885863685</v>
      </c>
      <c r="W53" s="71">
        <f t="shared" si="12"/>
        <v>44590410.147760004</v>
      </c>
    </row>
    <row r="54" spans="1:23" ht="12.75">
      <c r="A54" s="73" t="s">
        <v>449</v>
      </c>
      <c r="B54" s="1" t="s">
        <v>1367</v>
      </c>
      <c r="C54" s="1">
        <f>('Grouped Summary'!C87+'Grouped Summary'!C95)</f>
        <v>408</v>
      </c>
      <c r="D54" s="71">
        <f>IF(C54&gt;0,(('Grouped Summary'!C87*'Grouped Summary'!D87)+(('Grouped Summary'!C95*'Grouped Summary'!D95)*0.81818))/C54,0)</f>
        <v>49271.02495117647</v>
      </c>
      <c r="E54" s="71">
        <f t="shared" si="7"/>
        <v>20102578.18008</v>
      </c>
      <c r="F54" s="1">
        <f>('Grouped Summary'!E87+'Grouped Summary'!E95)</f>
        <v>373</v>
      </c>
      <c r="G54" s="71">
        <f>IF(F54&gt;0,(('Grouped Summary'!E87*'Grouped Summary'!F87)+(('Grouped Summary'!E95*'Grouped Summary'!F95)*0.81818))/F54,0)</f>
        <v>40418.90636155496</v>
      </c>
      <c r="H54" s="71">
        <f t="shared" si="8"/>
        <v>15076252.07286</v>
      </c>
      <c r="I54" s="1">
        <f>('Grouped Summary'!G87+'Grouped Summary'!G95)</f>
        <v>562</v>
      </c>
      <c r="J54" s="71">
        <f>IF(I54&gt;0,(('Grouped Summary'!G87*'Grouped Summary'!H87)+(('Grouped Summary'!G95*'Grouped Summary'!H95)*0.81818))/I54,0)</f>
        <v>34486.0361016726</v>
      </c>
      <c r="K54" s="71">
        <f t="shared" si="9"/>
        <v>19381152.28914</v>
      </c>
      <c r="L54" s="1">
        <f>('Grouped Summary'!I87+'Grouped Summary'!I95)</f>
        <v>222</v>
      </c>
      <c r="M54" s="71">
        <f>IF(L54&gt;0,(('Grouped Summary'!I87*'Grouped Summary'!J87)+(('Grouped Summary'!I95*'Grouped Summary'!J95)*0.81818))/L54,0)</f>
        <v>25274.364824864868</v>
      </c>
      <c r="N54" s="71">
        <f t="shared" si="10"/>
        <v>5610908.99112</v>
      </c>
      <c r="O54" s="1">
        <f>('Grouped Summary'!K87+'Grouped Summary'!K95)</f>
        <v>0</v>
      </c>
      <c r="P54" s="71">
        <f>IF(O54&gt;0,(('Grouped Summary'!K87*'Grouped Summary'!L87)+(('Grouped Summary'!K95*'Grouped Summary'!L95)*0.81818))/O54,0)</f>
        <v>0</v>
      </c>
      <c r="Q54" s="71">
        <f t="shared" si="13"/>
        <v>0</v>
      </c>
      <c r="R54" s="1">
        <f>('Grouped Summary'!M87+'Grouped Summary'!M95)</f>
        <v>0</v>
      </c>
      <c r="S54" s="71">
        <f>IF(R54&gt;0,(('Grouped Summary'!M87*'Grouped Summary'!N87)+(('Grouped Summary'!M95*'Grouped Summary'!N95)*0.81818))/R54,0)</f>
        <v>0</v>
      </c>
      <c r="T54" s="71">
        <f t="shared" si="11"/>
        <v>0</v>
      </c>
      <c r="U54" s="1">
        <f>('Grouped Summary'!O87+'Grouped Summary'!O95)</f>
        <v>1565</v>
      </c>
      <c r="V54" s="71">
        <f>IF(U54&gt;0,(('Grouped Summary'!O87*'Grouped Summary'!P87)+(('Grouped Summary'!O95*'Grouped Summary'!P95)*0.81818))/U54,0)</f>
        <v>38447.85401482428</v>
      </c>
      <c r="W54" s="71">
        <f t="shared" si="12"/>
        <v>60170891.5332</v>
      </c>
    </row>
    <row r="55" spans="1:23" ht="12.75">
      <c r="A55" s="73" t="s">
        <v>449</v>
      </c>
      <c r="B55" s="1" t="s">
        <v>1368</v>
      </c>
      <c r="C55" s="1">
        <f>('Grouped Summary'!C88+'Grouped Summary'!C96)</f>
        <v>176</v>
      </c>
      <c r="D55" s="71">
        <f>IF(C55&gt;0,(('Grouped Summary'!C88*'Grouped Summary'!D88)+(('Grouped Summary'!C96*'Grouped Summary'!D96)*0.81818))/C55,0)</f>
        <v>48715.20278079545</v>
      </c>
      <c r="E55" s="71">
        <f t="shared" si="7"/>
        <v>8573875.68942</v>
      </c>
      <c r="F55" s="1">
        <f>('Grouped Summary'!E88+'Grouped Summary'!E96)</f>
        <v>209</v>
      </c>
      <c r="G55" s="71">
        <f>IF(F55&gt;0,(('Grouped Summary'!E88*'Grouped Summary'!F88)+(('Grouped Summary'!E96*'Grouped Summary'!F96)*0.81818))/F55,0)</f>
        <v>41003.964155502385</v>
      </c>
      <c r="H55" s="71">
        <f t="shared" si="8"/>
        <v>8569828.508499999</v>
      </c>
      <c r="I55" s="1">
        <f>('Grouped Summary'!G88+'Grouped Summary'!G96)</f>
        <v>402</v>
      </c>
      <c r="J55" s="71">
        <f>IF(I55&gt;0,(('Grouped Summary'!G88*'Grouped Summary'!H88)+(('Grouped Summary'!G96*'Grouped Summary'!H96)*0.81818))/I55,0)</f>
        <v>34373.06460278607</v>
      </c>
      <c r="K55" s="71">
        <f t="shared" si="9"/>
        <v>13817971.970320001</v>
      </c>
      <c r="L55" s="1">
        <f>('Grouped Summary'!I88+'Grouped Summary'!I96)</f>
        <v>187</v>
      </c>
      <c r="M55" s="71">
        <f>IF(L55&gt;0,(('Grouped Summary'!I88*'Grouped Summary'!J88)+(('Grouped Summary'!I96*'Grouped Summary'!J96)*0.81818))/L55,0)</f>
        <v>26673.67972117647</v>
      </c>
      <c r="N55" s="71">
        <f t="shared" si="10"/>
        <v>4987978.10786</v>
      </c>
      <c r="O55" s="1">
        <f>('Grouped Summary'!K88+'Grouped Summary'!K96)</f>
        <v>0</v>
      </c>
      <c r="P55" s="71">
        <f>IF(O55&gt;0,(('Grouped Summary'!K88*'Grouped Summary'!L88)+(('Grouped Summary'!K96*'Grouped Summary'!L96)*0.81818))/O55,0)</f>
        <v>0</v>
      </c>
      <c r="Q55" s="71">
        <f t="shared" si="13"/>
        <v>0</v>
      </c>
      <c r="R55" s="1">
        <f>('Grouped Summary'!M88+'Grouped Summary'!M96)</f>
        <v>0</v>
      </c>
      <c r="S55" s="71">
        <f>IF(R55&gt;0,(('Grouped Summary'!M88*'Grouped Summary'!N88)+(('Grouped Summary'!M96*'Grouped Summary'!N96)*0.81818))/R55,0)</f>
        <v>0</v>
      </c>
      <c r="T55" s="71">
        <f t="shared" si="11"/>
        <v>0</v>
      </c>
      <c r="U55" s="1">
        <f>('Grouped Summary'!O88+'Grouped Summary'!O96)</f>
        <v>974</v>
      </c>
      <c r="V55" s="71">
        <f>IF(U55&gt;0,(('Grouped Summary'!O88*'Grouped Summary'!P88)+(('Grouped Summary'!O96*'Grouped Summary'!P96)*0.81818))/U55,0)</f>
        <v>36909.29597135523</v>
      </c>
      <c r="W55" s="71">
        <f t="shared" si="12"/>
        <v>35949654.276099995</v>
      </c>
    </row>
    <row r="56" spans="1:23" ht="12.75">
      <c r="A56" s="73" t="s">
        <v>449</v>
      </c>
      <c r="B56" s="1" t="s">
        <v>1369</v>
      </c>
      <c r="C56" s="1">
        <f>('Grouped Summary'!C89+'Grouped Summary'!C97)</f>
        <v>142</v>
      </c>
      <c r="D56" s="71">
        <f>IF(C56&gt;0,(('Grouped Summary'!C89*'Grouped Summary'!D89)+(('Grouped Summary'!C97*'Grouped Summary'!D97)*0.81818))/C56,0)</f>
        <v>45697.82684619718</v>
      </c>
      <c r="E56" s="71">
        <f t="shared" si="7"/>
        <v>6489091.41216</v>
      </c>
      <c r="F56" s="1">
        <f>('Grouped Summary'!E89+'Grouped Summary'!E97)</f>
        <v>123</v>
      </c>
      <c r="G56" s="71">
        <f>IF(F56&gt;0,(('Grouped Summary'!E89*'Grouped Summary'!F89)+(('Grouped Summary'!E97*'Grouped Summary'!F97)*0.81818))/F56,0)</f>
        <v>38669.68222634146</v>
      </c>
      <c r="H56" s="71">
        <f t="shared" si="8"/>
        <v>4756370.91384</v>
      </c>
      <c r="I56" s="1">
        <f>('Grouped Summary'!G89+'Grouped Summary'!G97)</f>
        <v>190</v>
      </c>
      <c r="J56" s="71">
        <f>IF(I56&gt;0,(('Grouped Summary'!G89*'Grouped Summary'!H89)+(('Grouped Summary'!G97*'Grouped Summary'!H97)*0.81818))/I56,0)</f>
        <v>32774.66181926316</v>
      </c>
      <c r="K56" s="71">
        <f t="shared" si="9"/>
        <v>6227185.74566</v>
      </c>
      <c r="L56" s="1">
        <f>('Grouped Summary'!I89+'Grouped Summary'!I97)</f>
        <v>73</v>
      </c>
      <c r="M56" s="71">
        <f>IF(L56&gt;0,(('Grouped Summary'!I89*'Grouped Summary'!J89)+(('Grouped Summary'!I97*'Grouped Summary'!J97)*0.81818))/L56,0)</f>
        <v>26928.247938904107</v>
      </c>
      <c r="N56" s="71">
        <f t="shared" si="10"/>
        <v>1965762.0995399999</v>
      </c>
      <c r="O56" s="1">
        <f>('Grouped Summary'!K89+'Grouped Summary'!K97)</f>
        <v>20</v>
      </c>
      <c r="P56" s="71">
        <f>IF(O56&gt;0,(('Grouped Summary'!K89*'Grouped Summary'!L89)+(('Grouped Summary'!K97*'Grouped Summary'!L97)*0.81818))/O56,0)</f>
        <v>18533.883553</v>
      </c>
      <c r="Q56" s="71">
        <f t="shared" si="13"/>
        <v>370677.67105999996</v>
      </c>
      <c r="R56" s="1">
        <f>('Grouped Summary'!M89+'Grouped Summary'!M97)</f>
        <v>0</v>
      </c>
      <c r="S56" s="71">
        <f>IF(R56&gt;0,(('Grouped Summary'!M89*'Grouped Summary'!N89)+(('Grouped Summary'!M97*'Grouped Summary'!N97)*0.81818))/R56,0)</f>
        <v>0</v>
      </c>
      <c r="T56" s="71">
        <f t="shared" si="11"/>
        <v>0</v>
      </c>
      <c r="U56" s="1">
        <f>('Grouped Summary'!O89+'Grouped Summary'!O97)</f>
        <v>548</v>
      </c>
      <c r="V56" s="71">
        <f>IF(U56&gt;0,(('Grouped Summary'!O89*'Grouped Summary'!P89)+(('Grouped Summary'!O97*'Grouped Summary'!P97)*0.81818))/U56,0)</f>
        <v>36147.97051507299</v>
      </c>
      <c r="W56" s="71">
        <f t="shared" si="12"/>
        <v>19809087.84226</v>
      </c>
    </row>
    <row r="57" spans="1:23" ht="12.75">
      <c r="A57" s="73" t="s">
        <v>449</v>
      </c>
      <c r="B57" s="1" t="s">
        <v>1370</v>
      </c>
      <c r="C57" s="1">
        <f>('Grouped Summary'!C90+'Grouped Summary'!C98)</f>
        <v>0</v>
      </c>
      <c r="D57" s="71">
        <f>IF(C57&gt;0,(('Grouped Summary'!C90*'Grouped Summary'!D90)+(('Grouped Summary'!C98*'Grouped Summary'!D98)*0.81818))/C57,0)</f>
        <v>0</v>
      </c>
      <c r="E57" s="71">
        <f t="shared" si="7"/>
        <v>0</v>
      </c>
      <c r="F57" s="1">
        <f>('Grouped Summary'!E90+'Grouped Summary'!E98)</f>
        <v>0</v>
      </c>
      <c r="G57" s="71">
        <f>IF(F57&gt;0,(('Grouped Summary'!E90*'Grouped Summary'!F90)+(('Grouped Summary'!E98*'Grouped Summary'!F98)*0.81818))/F57,0)</f>
        <v>0</v>
      </c>
      <c r="H57" s="71">
        <f t="shared" si="8"/>
        <v>0</v>
      </c>
      <c r="I57" s="1">
        <f>('Grouped Summary'!G90+'Grouped Summary'!G98)</f>
        <v>0</v>
      </c>
      <c r="J57" s="71">
        <f>IF(I57&gt;0,(('Grouped Summary'!G90*'Grouped Summary'!H90)+(('Grouped Summary'!G98*'Grouped Summary'!H98)*0.81818))/I57,0)</f>
        <v>0</v>
      </c>
      <c r="K57" s="71">
        <f t="shared" si="9"/>
        <v>0</v>
      </c>
      <c r="L57" s="1">
        <f>('Grouped Summary'!I90+'Grouped Summary'!I98)</f>
        <v>0</v>
      </c>
      <c r="M57" s="71">
        <f>IF(L57&gt;0,(('Grouped Summary'!I90*'Grouped Summary'!J90)+(('Grouped Summary'!I98*'Grouped Summary'!J98)*0.81818))/L57,0)</f>
        <v>0</v>
      </c>
      <c r="N57" s="71">
        <f t="shared" si="10"/>
        <v>0</v>
      </c>
      <c r="O57" s="1">
        <f>('Grouped Summary'!K90+'Grouped Summary'!K98)</f>
        <v>0</v>
      </c>
      <c r="P57" s="71">
        <f>IF(O57&gt;0,(('Grouped Summary'!K90*'Grouped Summary'!L90)+(('Grouped Summary'!K98*'Grouped Summary'!L98)*0.81818))/O57,0)</f>
        <v>0</v>
      </c>
      <c r="Q57" s="71">
        <f t="shared" si="13"/>
        <v>0</v>
      </c>
      <c r="R57" s="1">
        <f>('Grouped Summary'!M90+'Grouped Summary'!M98)</f>
        <v>0</v>
      </c>
      <c r="S57" s="71">
        <f>IF(R57&gt;0,(('Grouped Summary'!M90*'Grouped Summary'!N90)+(('Grouped Summary'!M98*'Grouped Summary'!N98)*0.81818))/R57,0)</f>
        <v>0</v>
      </c>
      <c r="T57" s="71">
        <f t="shared" si="11"/>
        <v>0</v>
      </c>
      <c r="U57" s="1">
        <f>('Grouped Summary'!O90+'Grouped Summary'!O98)</f>
        <v>0</v>
      </c>
      <c r="V57" s="71">
        <f>IF(U57&gt;0,(('Grouped Summary'!O90*'Grouped Summary'!P90)+(('Grouped Summary'!O98*'Grouped Summary'!P98)*0.81818))/U57,0)</f>
        <v>0</v>
      </c>
      <c r="W57" s="71">
        <f t="shared" si="12"/>
        <v>0</v>
      </c>
    </row>
    <row r="58" spans="1:23" ht="15">
      <c r="A58" s="73"/>
      <c r="B58" s="122" t="s">
        <v>1441</v>
      </c>
      <c r="C58" s="85">
        <f>SUM(C52:C57)</f>
        <v>1546</v>
      </c>
      <c r="D58" s="86">
        <f>((C52*D52)+(C53*D53)+(C54*D54)+(C55*D55)+(C56*D56)+(C57*D57))/C58</f>
        <v>53117.3432291203</v>
      </c>
      <c r="E58" s="71">
        <f t="shared" si="7"/>
        <v>82119412.63221999</v>
      </c>
      <c r="F58" s="85">
        <f>SUM(F52:F57)</f>
        <v>1290</v>
      </c>
      <c r="G58" s="86">
        <f>((F52*G52)+(F53*G53)+(F54*G54)+(F55*G55)+(F56*G56)+(F57*G57))/F58</f>
        <v>41384.470111410854</v>
      </c>
      <c r="H58" s="71">
        <f t="shared" si="8"/>
        <v>53385966.44372</v>
      </c>
      <c r="I58" s="85">
        <f>SUM(I52:I57)</f>
        <v>1661</v>
      </c>
      <c r="J58" s="86">
        <f>((I52*J52)+(I53*J53)+(I54*J54)+(I55*J55)+(I56*J56)+(I57*J57))/I58</f>
        <v>35170.21132552679</v>
      </c>
      <c r="K58" s="71">
        <f t="shared" si="9"/>
        <v>58417721.0117</v>
      </c>
      <c r="L58" s="85">
        <f>SUM(L52:L57)</f>
        <v>845</v>
      </c>
      <c r="M58" s="86">
        <f>((L52*M52)+(L53*M53)+(L54*M54)+(L55*M55)+(L56*M56)+(L57*M57))/L58</f>
        <v>26212.155235029586</v>
      </c>
      <c r="N58" s="71">
        <f t="shared" si="10"/>
        <v>22149271.1736</v>
      </c>
      <c r="O58" s="85">
        <f>SUM(O52:O57)</f>
        <v>20</v>
      </c>
      <c r="P58" s="86">
        <f>((O52*P52)+(O53*P53)+(O54*P54)+(O55*P55)+(O56*P56)+(O57*P57))/O58</f>
        <v>18533.883553</v>
      </c>
      <c r="Q58" s="71">
        <f t="shared" si="13"/>
        <v>370677.67105999996</v>
      </c>
      <c r="R58" s="85">
        <f>SUM(R52:R57)</f>
        <v>0</v>
      </c>
      <c r="S58" s="86">
        <f>IF(R58&gt;0,((R52*S52)+(R53*S53)+(R54*S54)+(R55*S55)+(R56*S56)+(R57*S57))/R58,0)</f>
        <v>0</v>
      </c>
      <c r="T58" s="71">
        <f t="shared" si="11"/>
        <v>0</v>
      </c>
      <c r="U58" s="85">
        <f>SUM(U52:U57)</f>
        <v>5362</v>
      </c>
      <c r="V58" s="86">
        <f>((U52*V52)+(U53*V53)+(U54*V54)+(U55*V55)+(U56*V56)+(U57*V57))/U58</f>
        <v>40366.10386652369</v>
      </c>
      <c r="W58" s="71">
        <f t="shared" si="12"/>
        <v>216443048.93230003</v>
      </c>
    </row>
    <row r="59" spans="1:23" ht="12.75">
      <c r="A59" s="73" t="s">
        <v>449</v>
      </c>
      <c r="B59" s="1" t="s">
        <v>1371</v>
      </c>
      <c r="C59" s="1">
        <f>('Grouped Summary'!C91+'Grouped Summary'!C99)</f>
        <v>59</v>
      </c>
      <c r="D59" s="71">
        <f>IF(C59&gt;0,(('Grouped Summary'!C91*'Grouped Summary'!D91)+(('Grouped Summary'!C99*'Grouped Summary'!D99)*0.81818))/C59,0)</f>
        <v>45445.23949864406</v>
      </c>
      <c r="E59" s="71">
        <f t="shared" si="7"/>
        <v>2681269.13042</v>
      </c>
      <c r="F59" s="1">
        <f>('Grouped Summary'!E91+'Grouped Summary'!E99)</f>
        <v>161</v>
      </c>
      <c r="G59" s="71">
        <f>IF(F59&gt;0,(('Grouped Summary'!E91*'Grouped Summary'!F91)+(('Grouped Summary'!E99*'Grouped Summary'!F99)*0.81818))/F59,0)</f>
        <v>35955.349672919256</v>
      </c>
      <c r="H59" s="71">
        <f t="shared" si="8"/>
        <v>5788811.29734</v>
      </c>
      <c r="I59" s="1">
        <f>('Grouped Summary'!G91+'Grouped Summary'!G99)</f>
        <v>155</v>
      </c>
      <c r="J59" s="71">
        <f>IF(I59&gt;0,(('Grouped Summary'!G91*'Grouped Summary'!H91)+(('Grouped Summary'!G99*'Grouped Summary'!H99)*0.81818))/I59,0)</f>
        <v>31266.335023870968</v>
      </c>
      <c r="K59" s="71">
        <f t="shared" si="9"/>
        <v>4846281.9287</v>
      </c>
      <c r="L59" s="1">
        <f>('Grouped Summary'!I91+'Grouped Summary'!I99)</f>
        <v>190</v>
      </c>
      <c r="M59" s="71">
        <f>IF(L59&gt;0,(('Grouped Summary'!I91*'Grouped Summary'!J91)+(('Grouped Summary'!I99*'Grouped Summary'!J99)*0.81818))/L59,0)</f>
        <v>26927.573291157896</v>
      </c>
      <c r="N59" s="71">
        <f t="shared" si="10"/>
        <v>5116238.92532</v>
      </c>
      <c r="O59" s="1">
        <f>('Grouped Summary'!K91+'Grouped Summary'!K99)</f>
        <v>0</v>
      </c>
      <c r="P59" s="71">
        <f>IF(O59&gt;0,(('Grouped Summary'!K91*'Grouped Summary'!L91)+(('Grouped Summary'!K99*'Grouped Summary'!L99)*0.81818))/O59,0)</f>
        <v>0</v>
      </c>
      <c r="Q59" s="71">
        <f t="shared" si="13"/>
        <v>0</v>
      </c>
      <c r="R59" s="1">
        <f>('Grouped Summary'!M91+'Grouped Summary'!M99)</f>
        <v>0</v>
      </c>
      <c r="S59" s="71">
        <f>IF(R59&gt;0,(('Grouped Summary'!M91*'Grouped Summary'!N91)+(('Grouped Summary'!M99*'Grouped Summary'!N99)*0.81818))/R59,0)</f>
        <v>0</v>
      </c>
      <c r="T59" s="71">
        <f t="shared" si="11"/>
        <v>0</v>
      </c>
      <c r="U59" s="1">
        <f>('Grouped Summary'!O91+'Grouped Summary'!O99)</f>
        <v>565</v>
      </c>
      <c r="V59" s="71">
        <f>IF(U59&gt;0,(('Grouped Summary'!O91*'Grouped Summary'!P91)+(('Grouped Summary'!O99*'Grouped Summary'!P99)*0.81818))/U59,0)</f>
        <v>32624.073065097346</v>
      </c>
      <c r="W59" s="71">
        <f t="shared" si="12"/>
        <v>18432601.28178</v>
      </c>
    </row>
    <row r="60" spans="1:23" ht="12.75">
      <c r="A60" s="87" t="s">
        <v>449</v>
      </c>
      <c r="B60" s="67" t="s">
        <v>1372</v>
      </c>
      <c r="C60" s="67">
        <f>('Grouped Summary'!C92+'Grouped Summary'!C100)</f>
        <v>0</v>
      </c>
      <c r="D60" s="88">
        <f>IF(C60&gt;0,(('Grouped Summary'!C92*'Grouped Summary'!D92)+(('Grouped Summary'!C100*'Grouped Summary'!D100)*0.81818))/C60,0)</f>
        <v>0</v>
      </c>
      <c r="E60" s="88">
        <f t="shared" si="7"/>
        <v>0</v>
      </c>
      <c r="F60" s="67">
        <f>('Grouped Summary'!E92+'Grouped Summary'!E100)</f>
        <v>0</v>
      </c>
      <c r="G60" s="88">
        <f>IF(F60&gt;0,(('Grouped Summary'!E92*'Grouped Summary'!F92)+(('Grouped Summary'!E100*'Grouped Summary'!F100)*0.81818))/F60,0)</f>
        <v>0</v>
      </c>
      <c r="H60" s="88">
        <f t="shared" si="8"/>
        <v>0</v>
      </c>
      <c r="I60" s="67">
        <f>('Grouped Summary'!G92+'Grouped Summary'!G100)</f>
        <v>0</v>
      </c>
      <c r="J60" s="88">
        <f>IF(I60&gt;0,(('Grouped Summary'!G92*'Grouped Summary'!H92)+(('Grouped Summary'!G100*'Grouped Summary'!H100)*0.81818))/I60,0)</f>
        <v>0</v>
      </c>
      <c r="K60" s="88">
        <f t="shared" si="9"/>
        <v>0</v>
      </c>
      <c r="L60" s="67">
        <f>('Grouped Summary'!I92+'Grouped Summary'!I100)</f>
        <v>0</v>
      </c>
      <c r="M60" s="88">
        <f>IF(L60&gt;0,(('Grouped Summary'!I92*'Grouped Summary'!J92)+(('Grouped Summary'!I100*'Grouped Summary'!J100)*0.81818))/L60,0)</f>
        <v>0</v>
      </c>
      <c r="N60" s="88">
        <f t="shared" si="10"/>
        <v>0</v>
      </c>
      <c r="O60" s="67">
        <f>('Grouped Summary'!K92+'Grouped Summary'!K100)</f>
        <v>0</v>
      </c>
      <c r="P60" s="88">
        <f>IF(O60&gt;0,(('Grouped Summary'!K92*'Grouped Summary'!L92)+(('Grouped Summary'!K100*'Grouped Summary'!L100)*0.81818))/O60,0)</f>
        <v>0</v>
      </c>
      <c r="Q60" s="88">
        <f t="shared" si="13"/>
        <v>0</v>
      </c>
      <c r="R60" s="67">
        <f>('Grouped Summary'!M92+'Grouped Summary'!M100)</f>
        <v>772</v>
      </c>
      <c r="S60" s="88">
        <f>IF(R60&gt;0,(('Grouped Summary'!M92*'Grouped Summary'!N92)+(('Grouped Summary'!M100*'Grouped Summary'!N100)*0.81818))/R60,0)</f>
        <v>32729.95207253886</v>
      </c>
      <c r="T60" s="88">
        <f t="shared" si="11"/>
        <v>25267523</v>
      </c>
      <c r="U60" s="67">
        <f>('Grouped Summary'!O92+'Grouped Summary'!O100)</f>
        <v>772</v>
      </c>
      <c r="V60" s="88">
        <f>IF(U60&gt;0,(('Grouped Summary'!O92*'Grouped Summary'!P92)+(('Grouped Summary'!O100*'Grouped Summary'!P100)*0.81818))/U60,0)</f>
        <v>32729.95207253886</v>
      </c>
      <c r="W60" s="88">
        <f t="shared" si="12"/>
        <v>25267523</v>
      </c>
    </row>
    <row r="61" spans="1:23" ht="12.75">
      <c r="A61" s="73" t="s">
        <v>575</v>
      </c>
      <c r="B61" s="1" t="s">
        <v>1365</v>
      </c>
      <c r="C61" s="1">
        <f>('Grouped Summary'!C101+'Grouped Summary'!C109)</f>
        <v>641</v>
      </c>
      <c r="D61" s="71">
        <f>IF(C61&gt;0,(('Grouped Summary'!C101*'Grouped Summary'!D101)+(('Grouped Summary'!C109*'Grouped Summary'!D109)*0.81818))/C61,0)</f>
        <v>76604.84551588143</v>
      </c>
      <c r="E61" s="71">
        <f t="shared" si="7"/>
        <v>49103705.97568</v>
      </c>
      <c r="F61" s="1">
        <f>('Grouped Summary'!E101+'Grouped Summary'!E109)</f>
        <v>422</v>
      </c>
      <c r="G61" s="71">
        <f>IF(F61&gt;0,(('Grouped Summary'!E101*'Grouped Summary'!F101)+(('Grouped Summary'!E109*'Grouped Summary'!F109)*0.81818))/F61,0)</f>
        <v>53077.38475004739</v>
      </c>
      <c r="H61" s="71">
        <f t="shared" si="8"/>
        <v>22398656.36452</v>
      </c>
      <c r="I61" s="1">
        <f>('Grouped Summary'!G101+'Grouped Summary'!G109)</f>
        <v>226</v>
      </c>
      <c r="J61" s="71">
        <f>IF(I61&gt;0,(('Grouped Summary'!G101*'Grouped Summary'!H101)+(('Grouped Summary'!G109*'Grouped Summary'!H109)*0.81818))/I61,0)</f>
        <v>45698.08538265487</v>
      </c>
      <c r="K61" s="71">
        <f t="shared" si="9"/>
        <v>10327767.29648</v>
      </c>
      <c r="L61" s="1">
        <f>('Grouped Summary'!I101+'Grouped Summary'!I109)</f>
        <v>72</v>
      </c>
      <c r="M61" s="71">
        <f>IF(L61&gt;0,(('Grouped Summary'!I101*'Grouped Summary'!J101)+(('Grouped Summary'!I109*'Grouped Summary'!J109)*0.81818))/L61,0)</f>
        <v>33503.607975</v>
      </c>
      <c r="N61" s="71">
        <f t="shared" si="10"/>
        <v>2412259.7742</v>
      </c>
      <c r="O61" s="1">
        <f>('Grouped Summary'!K101+'Grouped Summary'!K109)</f>
        <v>123</v>
      </c>
      <c r="P61" s="71">
        <f>IF(O61&gt;0,(('Grouped Summary'!K101*'Grouped Summary'!L101)+(('Grouped Summary'!K109*'Grouped Summary'!L109)*0.81818))/O61,0)</f>
        <v>32026.429356747965</v>
      </c>
      <c r="Q61" s="71">
        <f t="shared" si="13"/>
        <v>3939250.81088</v>
      </c>
      <c r="R61" s="1">
        <f>('Grouped Summary'!M101+'Grouped Summary'!M109)</f>
        <v>0</v>
      </c>
      <c r="S61" s="71">
        <f>IF(R61&gt;0,(('Grouped Summary'!M101*'Grouped Summary'!N101)+(('Grouped Summary'!M109*'Grouped Summary'!N109)*0.81818))/R61,0)</f>
        <v>0</v>
      </c>
      <c r="T61" s="71">
        <f t="shared" si="11"/>
        <v>0</v>
      </c>
      <c r="U61" s="1">
        <f>('Grouped Summary'!O101+'Grouped Summary'!O109)</f>
        <v>1484</v>
      </c>
      <c r="V61" s="71">
        <f>IF(U61&gt;0,(('Grouped Summary'!O101*'Grouped Summary'!P101)+(('Grouped Summary'!O109*'Grouped Summary'!P109)*0.81818))/U61,0)</f>
        <v>59421.59044592992</v>
      </c>
      <c r="W61" s="71">
        <f t="shared" si="12"/>
        <v>88181640.22176</v>
      </c>
    </row>
    <row r="62" spans="1:23" ht="12.75">
      <c r="A62" s="73" t="s">
        <v>575</v>
      </c>
      <c r="B62" s="1" t="s">
        <v>1366</v>
      </c>
      <c r="C62" s="1">
        <f>('Grouped Summary'!C102+'Grouped Summary'!C110)</f>
        <v>99</v>
      </c>
      <c r="D62" s="71">
        <f>IF(C62&gt;0,(('Grouped Summary'!C102*'Grouped Summary'!D102)+(('Grouped Summary'!C110*'Grouped Summary'!D110)*0.81818))/C62,0)</f>
        <v>67971.95701858586</v>
      </c>
      <c r="E62" s="71">
        <f t="shared" si="7"/>
        <v>6729223.74484</v>
      </c>
      <c r="F62" s="1">
        <f>('Grouped Summary'!E102+'Grouped Summary'!E110)</f>
        <v>129</v>
      </c>
      <c r="G62" s="71">
        <f>IF(F62&gt;0,(('Grouped Summary'!E102*'Grouped Summary'!F102)+(('Grouped Summary'!E110*'Grouped Summary'!F110)*0.81818))/F62,0)</f>
        <v>48977.99424744186</v>
      </c>
      <c r="H62" s="71">
        <f t="shared" si="8"/>
        <v>6318161.25792</v>
      </c>
      <c r="I62" s="1">
        <f>('Grouped Summary'!G102+'Grouped Summary'!G110)</f>
        <v>91</v>
      </c>
      <c r="J62" s="71">
        <f>IF(I62&gt;0,(('Grouped Summary'!G102*'Grouped Summary'!H102)+(('Grouped Summary'!G110*'Grouped Summary'!H110)*0.81818))/I62,0)</f>
        <v>42924.99981538462</v>
      </c>
      <c r="K62" s="71">
        <f t="shared" si="9"/>
        <v>3906174.9832</v>
      </c>
      <c r="L62" s="1">
        <f>('Grouped Summary'!I102+'Grouped Summary'!I110)</f>
        <v>28</v>
      </c>
      <c r="M62" s="71">
        <f>IF(L62&gt;0,(('Grouped Summary'!I102*'Grouped Summary'!J102)+(('Grouped Summary'!I110*'Grouped Summary'!J110)*0.81818))/L62,0)</f>
        <v>31125.812859285714</v>
      </c>
      <c r="N62" s="71">
        <f t="shared" si="10"/>
        <v>871522.76006</v>
      </c>
      <c r="O62" s="1">
        <f>('Grouped Summary'!K102+'Grouped Summary'!K110)</f>
        <v>12</v>
      </c>
      <c r="P62" s="71">
        <f>IF(O62&gt;0,(('Grouped Summary'!K102*'Grouped Summary'!L102)+(('Grouped Summary'!K110*'Grouped Summary'!L110)*0.81818))/O62,0)</f>
        <v>33783.63527</v>
      </c>
      <c r="Q62" s="71">
        <f t="shared" si="13"/>
        <v>405403.62324</v>
      </c>
      <c r="R62" s="1">
        <f>('Grouped Summary'!M102+'Grouped Summary'!M110)</f>
        <v>0</v>
      </c>
      <c r="S62" s="71">
        <f>IF(R62&gt;0,(('Grouped Summary'!M102*'Grouped Summary'!N102)+(('Grouped Summary'!M110*'Grouped Summary'!N110)*0.81818))/R62,0)</f>
        <v>0</v>
      </c>
      <c r="T62" s="71">
        <f t="shared" si="11"/>
        <v>0</v>
      </c>
      <c r="U62" s="1">
        <f>('Grouped Summary'!O102+'Grouped Summary'!O110)</f>
        <v>359</v>
      </c>
      <c r="V62" s="71">
        <f>IF(U62&gt;0,(('Grouped Summary'!O102*'Grouped Summary'!P102)+(('Grouped Summary'!O110*'Grouped Summary'!P110)*0.81818))/U62,0)</f>
        <v>50781.29907871866</v>
      </c>
      <c r="W62" s="71">
        <f t="shared" si="12"/>
        <v>18230486.36926</v>
      </c>
    </row>
    <row r="63" spans="1:23" ht="12.75">
      <c r="A63" s="73" t="s">
        <v>575</v>
      </c>
      <c r="B63" s="1" t="s">
        <v>1367</v>
      </c>
      <c r="C63" s="1">
        <f>('Grouped Summary'!C103+'Grouped Summary'!C111)</f>
        <v>0</v>
      </c>
      <c r="D63" s="71">
        <f>IF(C63&gt;0,(('Grouped Summary'!C103*'Grouped Summary'!D103)+(('Grouped Summary'!C111*'Grouped Summary'!D111)*0.81818))/C63,0)</f>
        <v>0</v>
      </c>
      <c r="E63" s="71">
        <f t="shared" si="7"/>
        <v>0</v>
      </c>
      <c r="F63" s="1">
        <f>('Grouped Summary'!E103+'Grouped Summary'!E111)</f>
        <v>0</v>
      </c>
      <c r="G63" s="71">
        <f>IF(F63&gt;0,(('Grouped Summary'!E103*'Grouped Summary'!F103)+(('Grouped Summary'!E111*'Grouped Summary'!F111)*0.81818))/F63,0)</f>
        <v>0</v>
      </c>
      <c r="H63" s="71">
        <f t="shared" si="8"/>
        <v>0</v>
      </c>
      <c r="I63" s="1">
        <f>('Grouped Summary'!G103+'Grouped Summary'!G111)</f>
        <v>0</v>
      </c>
      <c r="J63" s="71">
        <f>IF(I63&gt;0,(('Grouped Summary'!G103*'Grouped Summary'!H103)+(('Grouped Summary'!G111*'Grouped Summary'!H111)*0.81818))/I63,0)</f>
        <v>0</v>
      </c>
      <c r="K63" s="71">
        <f t="shared" si="9"/>
        <v>0</v>
      </c>
      <c r="L63" s="1">
        <f>('Grouped Summary'!I103+'Grouped Summary'!I111)</f>
        <v>0</v>
      </c>
      <c r="M63" s="71">
        <f>IF(L63&gt;0,(('Grouped Summary'!I103*'Grouped Summary'!J103)+(('Grouped Summary'!I111*'Grouped Summary'!J111)*0.81818))/L63,0)</f>
        <v>0</v>
      </c>
      <c r="N63" s="71">
        <f t="shared" si="10"/>
        <v>0</v>
      </c>
      <c r="O63" s="1">
        <f>('Grouped Summary'!K103+'Grouped Summary'!K111)</f>
        <v>0</v>
      </c>
      <c r="P63" s="71">
        <f>IF(O63&gt;0,(('Grouped Summary'!K103*'Grouped Summary'!L103)+(('Grouped Summary'!K111*'Grouped Summary'!L111)*0.81818))/O63,0)</f>
        <v>0</v>
      </c>
      <c r="Q63" s="71">
        <f t="shared" si="13"/>
        <v>0</v>
      </c>
      <c r="R63" s="1">
        <f>('Grouped Summary'!M103+'Grouped Summary'!M111)</f>
        <v>0</v>
      </c>
      <c r="S63" s="71">
        <f>IF(R63&gt;0,(('Grouped Summary'!M103*'Grouped Summary'!N103)+(('Grouped Summary'!M111*'Grouped Summary'!N111)*0.81818))/R63,0)</f>
        <v>0</v>
      </c>
      <c r="T63" s="71">
        <f t="shared" si="11"/>
        <v>0</v>
      </c>
      <c r="U63" s="1">
        <f>('Grouped Summary'!O103+'Grouped Summary'!O111)</f>
        <v>0</v>
      </c>
      <c r="V63" s="71">
        <f>IF(U63&gt;0,(('Grouped Summary'!O103*'Grouped Summary'!P103)+(('Grouped Summary'!O111*'Grouped Summary'!P111)*0.81818))/U63,0)</f>
        <v>0</v>
      </c>
      <c r="W63" s="71">
        <f t="shared" si="12"/>
        <v>0</v>
      </c>
    </row>
    <row r="64" spans="1:23" ht="12.75">
      <c r="A64" s="73" t="s">
        <v>575</v>
      </c>
      <c r="B64" s="1" t="s">
        <v>1368</v>
      </c>
      <c r="C64" s="1">
        <f>('Grouped Summary'!C104+'Grouped Summary'!C112)</f>
        <v>420</v>
      </c>
      <c r="D64" s="71">
        <f>IF(C64&gt;0,(('Grouped Summary'!C104*'Grouped Summary'!D104)+(('Grouped Summary'!C112*'Grouped Summary'!D112)*0.81818))/C64,0)</f>
        <v>60558.52013176191</v>
      </c>
      <c r="E64" s="71">
        <f t="shared" si="7"/>
        <v>25434578.45534</v>
      </c>
      <c r="F64" s="1">
        <f>('Grouped Summary'!E104+'Grouped Summary'!E112)</f>
        <v>415</v>
      </c>
      <c r="G64" s="71">
        <f>IF(F64&gt;0,(('Grouped Summary'!E104*'Grouped Summary'!F104)+(('Grouped Summary'!E112*'Grouped Summary'!F112)*0.81818))/F64,0)</f>
        <v>49170.05616954217</v>
      </c>
      <c r="H64" s="71">
        <f t="shared" si="8"/>
        <v>20405573.31036</v>
      </c>
      <c r="I64" s="1">
        <f>('Grouped Summary'!G104+'Grouped Summary'!G112)</f>
        <v>478</v>
      </c>
      <c r="J64" s="71">
        <f>IF(I64&gt;0,(('Grouped Summary'!G104*'Grouped Summary'!H104)+(('Grouped Summary'!G112*'Grouped Summary'!H112)*0.81818))/I64,0)</f>
        <v>41722.01316037657</v>
      </c>
      <c r="K64" s="71">
        <f t="shared" si="9"/>
        <v>19943122.29066</v>
      </c>
      <c r="L64" s="1">
        <f>('Grouped Summary'!I104+'Grouped Summary'!I112)</f>
        <v>72</v>
      </c>
      <c r="M64" s="71">
        <f>IF(L64&gt;0,(('Grouped Summary'!I104*'Grouped Summary'!J104)+(('Grouped Summary'!I112*'Grouped Summary'!J112)*0.81818))/L64,0)</f>
        <v>33918.916666666664</v>
      </c>
      <c r="N64" s="71">
        <f t="shared" si="10"/>
        <v>2442162</v>
      </c>
      <c r="O64" s="1">
        <f>('Grouped Summary'!K104+'Grouped Summary'!K112)</f>
        <v>109</v>
      </c>
      <c r="P64" s="71">
        <f>IF(O64&gt;0,(('Grouped Summary'!K104*'Grouped Summary'!L104)+(('Grouped Summary'!K112*'Grouped Summary'!L112)*0.81818))/O64,0)</f>
        <v>31380.014269724772</v>
      </c>
      <c r="Q64" s="71">
        <f t="shared" si="13"/>
        <v>3420421.5554</v>
      </c>
      <c r="R64" s="1">
        <f>('Grouped Summary'!M104+'Grouped Summary'!M112)</f>
        <v>0</v>
      </c>
      <c r="S64" s="71">
        <f>IF(R64&gt;0,(('Grouped Summary'!M104*'Grouped Summary'!N104)+(('Grouped Summary'!M112*'Grouped Summary'!N112)*0.81818))/R64,0)</f>
        <v>0</v>
      </c>
      <c r="T64" s="71">
        <f t="shared" si="11"/>
        <v>0</v>
      </c>
      <c r="U64" s="1">
        <f>('Grouped Summary'!O104+'Grouped Summary'!O112)</f>
        <v>1494</v>
      </c>
      <c r="V64" s="71">
        <f>IF(U64&gt;0,(('Grouped Summary'!O104*'Grouped Summary'!P104)+(('Grouped Summary'!O112*'Grouped Summary'!P112)*0.81818))/U64,0)</f>
        <v>47955.72798645248</v>
      </c>
      <c r="W64" s="71">
        <f t="shared" si="12"/>
        <v>71645857.61176</v>
      </c>
    </row>
    <row r="65" spans="1:23" ht="12.75">
      <c r="A65" s="73" t="s">
        <v>575</v>
      </c>
      <c r="B65" s="1" t="s">
        <v>1369</v>
      </c>
      <c r="C65" s="1">
        <f>('Grouped Summary'!C105+'Grouped Summary'!C113)</f>
        <v>33</v>
      </c>
      <c r="D65" s="71">
        <f>IF(C65&gt;0,(('Grouped Summary'!C105*'Grouped Summary'!D105)+(('Grouped Summary'!C113*'Grouped Summary'!D113)*0.81818))/C65,0)</f>
        <v>58629.826162424244</v>
      </c>
      <c r="E65" s="71">
        <f t="shared" si="7"/>
        <v>1934784.26336</v>
      </c>
      <c r="F65" s="1">
        <f>('Grouped Summary'!E105+'Grouped Summary'!E113)</f>
        <v>66</v>
      </c>
      <c r="G65" s="71">
        <f>IF(F65&gt;0,(('Grouped Summary'!E105*'Grouped Summary'!F105)+(('Grouped Summary'!E113*'Grouped Summary'!F113)*0.81818))/F65,0)</f>
        <v>47093.814344848484</v>
      </c>
      <c r="H65" s="71">
        <f t="shared" si="8"/>
        <v>3108191.74676</v>
      </c>
      <c r="I65" s="1">
        <f>('Grouped Summary'!G105+'Grouped Summary'!G113)</f>
        <v>68</v>
      </c>
      <c r="J65" s="71">
        <f>IF(I65&gt;0,(('Grouped Summary'!G105*'Grouped Summary'!H105)+(('Grouped Summary'!G113*'Grouped Summary'!H113)*0.81818))/I65,0)</f>
        <v>40541.880522058826</v>
      </c>
      <c r="K65" s="71">
        <f t="shared" si="9"/>
        <v>2756847.8755</v>
      </c>
      <c r="L65" s="1">
        <f>('Grouped Summary'!I105+'Grouped Summary'!I113)</f>
        <v>10</v>
      </c>
      <c r="M65" s="71">
        <f>IF(L65&gt;0,(('Grouped Summary'!I105*'Grouped Summary'!J105)+(('Grouped Summary'!I113*'Grouped Summary'!J113)*0.81818))/L65,0)</f>
        <v>37829.745604</v>
      </c>
      <c r="N65" s="71">
        <f t="shared" si="10"/>
        <v>378297.45604</v>
      </c>
      <c r="O65" s="1">
        <f>('Grouped Summary'!K105+'Grouped Summary'!K113)</f>
        <v>55</v>
      </c>
      <c r="P65" s="71">
        <f>IF(O65&gt;0,(('Grouped Summary'!K105*'Grouped Summary'!L105)+(('Grouped Summary'!K113*'Grouped Summary'!L113)*0.81818))/O65,0)</f>
        <v>30632.369390545457</v>
      </c>
      <c r="Q65" s="71">
        <f t="shared" si="13"/>
        <v>1684780.31648</v>
      </c>
      <c r="R65" s="1">
        <f>('Grouped Summary'!M105+'Grouped Summary'!M113)</f>
        <v>0</v>
      </c>
      <c r="S65" s="71">
        <f>IF(R65&gt;0,(('Grouped Summary'!M105*'Grouped Summary'!N105)+(('Grouped Summary'!M113*'Grouped Summary'!N113)*0.81818))/R65,0)</f>
        <v>0</v>
      </c>
      <c r="T65" s="71">
        <f t="shared" si="11"/>
        <v>0</v>
      </c>
      <c r="U65" s="1">
        <f>('Grouped Summary'!O105+'Grouped Summary'!O113)</f>
        <v>232</v>
      </c>
      <c r="V65" s="71">
        <f>IF(U65&gt;0,(('Grouped Summary'!O105*'Grouped Summary'!P105)+(('Grouped Summary'!O113*'Grouped Summary'!P113)*0.81818))/U65,0)</f>
        <v>42512.50714715517</v>
      </c>
      <c r="W65" s="71">
        <f t="shared" si="12"/>
        <v>9862901.65814</v>
      </c>
    </row>
    <row r="66" spans="1:23" ht="12.75">
      <c r="A66" s="73" t="s">
        <v>575</v>
      </c>
      <c r="B66" s="1" t="s">
        <v>1370</v>
      </c>
      <c r="C66" s="1">
        <f>('Grouped Summary'!C106+'Grouped Summary'!C114)</f>
        <v>26</v>
      </c>
      <c r="D66" s="71">
        <f>IF(C66&gt;0,(('Grouped Summary'!C106*'Grouped Summary'!D106)+(('Grouped Summary'!C114*'Grouped Summary'!D114)*0.81818))/C66,0)</f>
        <v>64164</v>
      </c>
      <c r="E66" s="71">
        <f t="shared" si="7"/>
        <v>1668264</v>
      </c>
      <c r="F66" s="1">
        <f>('Grouped Summary'!E106+'Grouped Summary'!E114)</f>
        <v>33</v>
      </c>
      <c r="G66" s="71">
        <f>IF(F66&gt;0,(('Grouped Summary'!E106*'Grouped Summary'!F106)+(('Grouped Summary'!E114*'Grouped Summary'!F114)*0.81818))/F66,0)</f>
        <v>50046</v>
      </c>
      <c r="H66" s="71">
        <f t="shared" si="8"/>
        <v>1651518</v>
      </c>
      <c r="I66" s="1">
        <f>('Grouped Summary'!G106+'Grouped Summary'!G114)</f>
        <v>34</v>
      </c>
      <c r="J66" s="71">
        <f>IF(I66&gt;0,(('Grouped Summary'!G106*'Grouped Summary'!H106)+(('Grouped Summary'!G114*'Grouped Summary'!H114)*0.81818))/I66,0)</f>
        <v>38404</v>
      </c>
      <c r="K66" s="71">
        <f t="shared" si="9"/>
        <v>1305736</v>
      </c>
      <c r="L66" s="1">
        <f>('Grouped Summary'!I106+'Grouped Summary'!I114)</f>
        <v>11</v>
      </c>
      <c r="M66" s="71">
        <f>IF(L66&gt;0,(('Grouped Summary'!I106*'Grouped Summary'!J106)+(('Grouped Summary'!I114*'Grouped Summary'!J114)*0.81818))/L66,0)</f>
        <v>34235</v>
      </c>
      <c r="N66" s="71">
        <f t="shared" si="10"/>
        <v>376585</v>
      </c>
      <c r="O66" s="1">
        <f>('Grouped Summary'!K106+'Grouped Summary'!K114)</f>
        <v>0</v>
      </c>
      <c r="P66" s="71">
        <f>IF(O66&gt;0,(('Grouped Summary'!K106*'Grouped Summary'!L106)+(('Grouped Summary'!K114*'Grouped Summary'!L114)*0.81818))/O66,0)</f>
        <v>0</v>
      </c>
      <c r="Q66" s="71">
        <f t="shared" si="13"/>
        <v>0</v>
      </c>
      <c r="R66" s="1">
        <f>('Grouped Summary'!M106+'Grouped Summary'!M114)</f>
        <v>0</v>
      </c>
      <c r="S66" s="71">
        <f>IF(R66&gt;0,(('Grouped Summary'!M106*'Grouped Summary'!N106)+(('Grouped Summary'!M114*'Grouped Summary'!N114)*0.81818))/R66,0)</f>
        <v>0</v>
      </c>
      <c r="T66" s="71">
        <f t="shared" si="11"/>
        <v>0</v>
      </c>
      <c r="U66" s="1">
        <f>('Grouped Summary'!O106+'Grouped Summary'!O114)</f>
        <v>104</v>
      </c>
      <c r="V66" s="71">
        <f>IF(U66&gt;0,(('Grouped Summary'!O106*'Grouped Summary'!P106)+(('Grouped Summary'!O114*'Grouped Summary'!P114)*0.81818))/U66,0)</f>
        <v>48097.144230769234</v>
      </c>
      <c r="W66" s="71">
        <f t="shared" si="12"/>
        <v>5002103</v>
      </c>
    </row>
    <row r="67" spans="1:23" ht="15">
      <c r="A67" s="73"/>
      <c r="B67" s="122" t="s">
        <v>1441</v>
      </c>
      <c r="C67" s="85">
        <f>SUM(C61:C66)</f>
        <v>1219</v>
      </c>
      <c r="D67" s="86">
        <f>((C61*D61)+(C62*D62)+(C63*D63)+(C64*D64)+(C65*D65)+(C66*D66))/C67</f>
        <v>69623.09798131255</v>
      </c>
      <c r="E67" s="71">
        <f t="shared" si="7"/>
        <v>84870556.43922</v>
      </c>
      <c r="F67" s="85">
        <f>SUM(F61:F66)</f>
        <v>1065</v>
      </c>
      <c r="G67" s="86">
        <f>((F61*G61)+(F62*G62)+(F63*G63)+(F64*G64)+(F65*G65)+(F66*G66))/F67</f>
        <v>50593.52176484507</v>
      </c>
      <c r="H67" s="71">
        <f t="shared" si="8"/>
        <v>53882100.67956</v>
      </c>
      <c r="I67" s="85">
        <f>SUM(I61:I66)</f>
        <v>897</v>
      </c>
      <c r="J67" s="86">
        <f>((I61*J61)+(I62*J62)+(I63*J63)+(I64*J64)+(I65*J65)+(I66*J66))/I67</f>
        <v>42630.60027406912</v>
      </c>
      <c r="K67" s="71">
        <f t="shared" si="9"/>
        <v>38239648.44584</v>
      </c>
      <c r="L67" s="85">
        <f>SUM(L61:L66)</f>
        <v>193</v>
      </c>
      <c r="M67" s="86">
        <f>((L61*M61)+(L62*M62)+(L63*M63)+(L64*M64)+(L65*M65)+(L66*M66))/L67</f>
        <v>33579.414457512954</v>
      </c>
      <c r="N67" s="71">
        <f t="shared" si="10"/>
        <v>6480826.9903</v>
      </c>
      <c r="O67" s="85">
        <f>SUM(O61:O66)</f>
        <v>299</v>
      </c>
      <c r="P67" s="86">
        <f>((O61*P61)+(O62*P62)+(O63*P63)+(O64*P64)+(O65*P65)+(O66*P66))/O67</f>
        <v>31604.87058862876</v>
      </c>
      <c r="Q67" s="71">
        <f t="shared" si="13"/>
        <v>9449856.306</v>
      </c>
      <c r="R67" s="85">
        <f>SUM(R61:R66)</f>
        <v>0</v>
      </c>
      <c r="S67" s="86">
        <f>IF(R67&gt;0,((R61*S61)+(R62*S62)+(R63*S63)+(R64*S64)+(R65*S65)+(R66*S66))/R67,0)</f>
        <v>0</v>
      </c>
      <c r="T67" s="71">
        <f t="shared" si="11"/>
        <v>0</v>
      </c>
      <c r="U67" s="85">
        <f>SUM(U61:U66)</f>
        <v>3673</v>
      </c>
      <c r="V67" s="86">
        <f>((U61*V61)+(U62*V62)+(U63*V63)+(U64*V64)+(U65*V65)+(U66*V66))/U67</f>
        <v>52524.636226768314</v>
      </c>
      <c r="W67" s="71">
        <f t="shared" si="12"/>
        <v>192922988.86092</v>
      </c>
    </row>
    <row r="68" spans="1:23" ht="12.75">
      <c r="A68" s="73" t="s">
        <v>575</v>
      </c>
      <c r="B68" s="1" t="s">
        <v>1371</v>
      </c>
      <c r="C68" s="1">
        <f>('Grouped Summary'!C107+'Grouped Summary'!C115)</f>
        <v>715</v>
      </c>
      <c r="D68" s="71">
        <f>IF(C68&gt;0,(('Grouped Summary'!C107*'Grouped Summary'!D107)+(('Grouped Summary'!C115*'Grouped Summary'!D115)*0.81818))/C68,0)</f>
        <v>53897.67178257342</v>
      </c>
      <c r="E68" s="71">
        <f t="shared" si="7"/>
        <v>38536835.32454</v>
      </c>
      <c r="F68" s="1">
        <f>('Grouped Summary'!E107+'Grouped Summary'!E115)</f>
        <v>523</v>
      </c>
      <c r="G68" s="71">
        <f>IF(F68&gt;0,(('Grouped Summary'!E107*'Grouped Summary'!F107)+(('Grouped Summary'!E115*'Grouped Summary'!F115)*0.81818))/F68,0)</f>
        <v>44948.01630718929</v>
      </c>
      <c r="H68" s="71">
        <f t="shared" si="8"/>
        <v>23507812.52866</v>
      </c>
      <c r="I68" s="1">
        <f>('Grouped Summary'!G107+'Grouped Summary'!G115)</f>
        <v>481</v>
      </c>
      <c r="J68" s="71">
        <f>IF(I68&gt;0,(('Grouped Summary'!G107*'Grouped Summary'!H107)+(('Grouped Summary'!G115*'Grouped Summary'!H115)*0.81818))/I68,0)</f>
        <v>36710.469547110195</v>
      </c>
      <c r="K68" s="71">
        <f t="shared" si="9"/>
        <v>17657735.852160003</v>
      </c>
      <c r="L68" s="1">
        <f>('Grouped Summary'!I107+'Grouped Summary'!I115)</f>
        <v>139</v>
      </c>
      <c r="M68" s="71">
        <f>IF(L68&gt;0,(('Grouped Summary'!I107*'Grouped Summary'!J107)+(('Grouped Summary'!I115*'Grouped Summary'!J115)*0.81818))/L68,0)</f>
        <v>31848.77618115108</v>
      </c>
      <c r="N68" s="71">
        <f t="shared" si="10"/>
        <v>4426979.88918</v>
      </c>
      <c r="O68" s="1">
        <f>('Grouped Summary'!K107+'Grouped Summary'!K115)</f>
        <v>7</v>
      </c>
      <c r="P68" s="71">
        <f>IF(O68&gt;0,(('Grouped Summary'!K107*'Grouped Summary'!L107)+(('Grouped Summary'!K115*'Grouped Summary'!L115)*0.81818))/O68,0)</f>
        <v>33175.954634285714</v>
      </c>
      <c r="Q68" s="71">
        <f t="shared" si="13"/>
        <v>232231.68244</v>
      </c>
      <c r="R68" s="1">
        <f>('Grouped Summary'!M107+'Grouped Summary'!M115)</f>
        <v>0</v>
      </c>
      <c r="S68" s="71">
        <f>IF(R68&gt;0,(('Grouped Summary'!M107*'Grouped Summary'!N107)+(('Grouped Summary'!M115*'Grouped Summary'!N115)*0.81818))/R68,0)</f>
        <v>0</v>
      </c>
      <c r="T68" s="71">
        <f t="shared" si="11"/>
        <v>0</v>
      </c>
      <c r="U68" s="1">
        <f>('Grouped Summary'!O107+'Grouped Summary'!O115)</f>
        <v>1865</v>
      </c>
      <c r="V68" s="71">
        <f>IF(U68&gt;0,(('Grouped Summary'!O107*'Grouped Summary'!P107)+(('Grouped Summary'!O115*'Grouped Summary'!P115)*0.81818))/U68,0)</f>
        <v>45234.0993442252</v>
      </c>
      <c r="W68" s="71">
        <f t="shared" si="12"/>
        <v>84361595.27698</v>
      </c>
    </row>
    <row r="69" spans="1:23" ht="12.75">
      <c r="A69" s="87" t="s">
        <v>575</v>
      </c>
      <c r="B69" s="67" t="s">
        <v>1372</v>
      </c>
      <c r="C69" s="67">
        <f>('Grouped Summary'!C108+'Grouped Summary'!C116)</f>
        <v>0</v>
      </c>
      <c r="D69" s="88">
        <f>IF(C69&gt;0,(('Grouped Summary'!C108*'Grouped Summary'!D108)+(('Grouped Summary'!C116*'Grouped Summary'!D116)*0.81818))/C69,0)</f>
        <v>0</v>
      </c>
      <c r="E69" s="88">
        <f t="shared" si="7"/>
        <v>0</v>
      </c>
      <c r="F69" s="67">
        <f>('Grouped Summary'!E108+'Grouped Summary'!E116)</f>
        <v>0</v>
      </c>
      <c r="G69" s="88">
        <f>IF(F69&gt;0,(('Grouped Summary'!E108*'Grouped Summary'!F108)+(('Grouped Summary'!E116*'Grouped Summary'!F116)*0.81818))/F69,0)</f>
        <v>0</v>
      </c>
      <c r="H69" s="88">
        <f t="shared" si="8"/>
        <v>0</v>
      </c>
      <c r="I69" s="67">
        <f>('Grouped Summary'!G108+'Grouped Summary'!G116)</f>
        <v>0</v>
      </c>
      <c r="J69" s="88">
        <f>IF(I69&gt;0,(('Grouped Summary'!G108*'Grouped Summary'!H108)+(('Grouped Summary'!G116*'Grouped Summary'!H116)*0.81818))/I69,0)</f>
        <v>0</v>
      </c>
      <c r="K69" s="88">
        <f t="shared" si="9"/>
        <v>0</v>
      </c>
      <c r="L69" s="67">
        <f>('Grouped Summary'!I108+'Grouped Summary'!I116)</f>
        <v>0</v>
      </c>
      <c r="M69" s="88">
        <f>IF(L69&gt;0,(('Grouped Summary'!I108*'Grouped Summary'!J108)+(('Grouped Summary'!I116*'Grouped Summary'!J116)*0.81818))/L69,0)</f>
        <v>0</v>
      </c>
      <c r="N69" s="88">
        <f t="shared" si="10"/>
        <v>0</v>
      </c>
      <c r="O69" s="67">
        <f>('Grouped Summary'!K108+'Grouped Summary'!K116)</f>
        <v>0</v>
      </c>
      <c r="P69" s="88">
        <f>IF(O69&gt;0,(('Grouped Summary'!K108*'Grouped Summary'!L108)+(('Grouped Summary'!K116*'Grouped Summary'!L116)*0.81818))/O69,0)</f>
        <v>0</v>
      </c>
      <c r="Q69" s="88">
        <f t="shared" si="13"/>
        <v>0</v>
      </c>
      <c r="R69" s="67">
        <f>('Grouped Summary'!M108+'Grouped Summary'!M116)</f>
        <v>0</v>
      </c>
      <c r="S69" s="88">
        <f>IF(R69&gt;0,(('Grouped Summary'!M108*'Grouped Summary'!N108)+(('Grouped Summary'!M116*'Grouped Summary'!N116)*0.81818))/R69,0)</f>
        <v>0</v>
      </c>
      <c r="T69" s="88">
        <f t="shared" si="11"/>
        <v>0</v>
      </c>
      <c r="U69" s="67">
        <f>('Grouped Summary'!O108+'Grouped Summary'!O116)</f>
        <v>0</v>
      </c>
      <c r="V69" s="88">
        <f>IF(U69&gt;0,(('Grouped Summary'!O108*'Grouped Summary'!P108)+(('Grouped Summary'!O116*'Grouped Summary'!P116)*0.81818))/U69,0)</f>
        <v>0</v>
      </c>
      <c r="W69" s="88">
        <f t="shared" si="12"/>
        <v>0</v>
      </c>
    </row>
    <row r="70" spans="1:23" ht="12.75">
      <c r="A70" s="73" t="s">
        <v>642</v>
      </c>
      <c r="B70" s="1" t="s">
        <v>1365</v>
      </c>
      <c r="C70" s="1">
        <f>('Grouped Summary'!C117+'Grouped Summary'!C125)</f>
        <v>307</v>
      </c>
      <c r="D70" s="71">
        <f>IF(C70&gt;0,(('Grouped Summary'!C117*'Grouped Summary'!D117)+(('Grouped Summary'!C125*'Grouped Summary'!D125)*0.81818))/C70,0)</f>
        <v>59044.73554143322</v>
      </c>
      <c r="E70" s="71">
        <f t="shared" si="7"/>
        <v>18126733.811219998</v>
      </c>
      <c r="F70" s="1">
        <f>('Grouped Summary'!E117+'Grouped Summary'!E125)</f>
        <v>193</v>
      </c>
      <c r="G70" s="71">
        <f>IF(F70&gt;0,(('Grouped Summary'!E117*'Grouped Summary'!F117)+(('Grouped Summary'!E125*'Grouped Summary'!F125)*0.81818))/F70,0)</f>
        <v>46566.077344870464</v>
      </c>
      <c r="H70" s="71">
        <f t="shared" si="8"/>
        <v>8987252.92756</v>
      </c>
      <c r="I70" s="1">
        <f>('Grouped Summary'!G117+'Grouped Summary'!G125)</f>
        <v>197</v>
      </c>
      <c r="J70" s="71">
        <f>IF(I70&gt;0,(('Grouped Summary'!G117*'Grouped Summary'!H117)+(('Grouped Summary'!G125*'Grouped Summary'!H125)*0.81818))/I70,0)</f>
        <v>41179.49240182741</v>
      </c>
      <c r="K70" s="71">
        <f t="shared" si="9"/>
        <v>8112360.00316</v>
      </c>
      <c r="L70" s="1">
        <f>('Grouped Summary'!I117+'Grouped Summary'!I125)</f>
        <v>55</v>
      </c>
      <c r="M70" s="71">
        <f>IF(L70&gt;0,(('Grouped Summary'!I117*'Grouped Summary'!J117)+(('Grouped Summary'!I125*'Grouped Summary'!J125)*0.81818))/L70,0)</f>
        <v>27492.31034545455</v>
      </c>
      <c r="N70" s="71">
        <f t="shared" si="10"/>
        <v>1512077.0690000001</v>
      </c>
      <c r="O70" s="1">
        <f>('Grouped Summary'!K117+'Grouped Summary'!K125)</f>
        <v>0</v>
      </c>
      <c r="P70" s="71">
        <f>IF(O70&gt;0,(('Grouped Summary'!K117*'Grouped Summary'!L117)+(('Grouped Summary'!K125*'Grouped Summary'!L125)*0.81818))/O70,0)</f>
        <v>0</v>
      </c>
      <c r="Q70" s="71">
        <f t="shared" si="13"/>
        <v>0</v>
      </c>
      <c r="R70" s="1">
        <f>('Grouped Summary'!M117+'Grouped Summary'!M125)</f>
        <v>0</v>
      </c>
      <c r="S70" s="71">
        <f>IF(R70&gt;0,(('Grouped Summary'!M117*'Grouped Summary'!N117)+(('Grouped Summary'!M125*'Grouped Summary'!N125)*0.81818))/R70,0)</f>
        <v>0</v>
      </c>
      <c r="T70" s="71">
        <f t="shared" si="11"/>
        <v>0</v>
      </c>
      <c r="U70" s="1">
        <f>('Grouped Summary'!O117+'Grouped Summary'!O125)</f>
        <v>752</v>
      </c>
      <c r="V70" s="71">
        <f>IF(U70&gt;0,(('Grouped Summary'!O117*'Grouped Summary'!P117)+(('Grouped Summary'!O125*'Grouped Summary'!P125)*0.81818))/U70,0)</f>
        <v>48854.28698263298</v>
      </c>
      <c r="W70" s="71">
        <f t="shared" si="12"/>
        <v>36738423.81094</v>
      </c>
    </row>
    <row r="71" spans="1:23" ht="12.75">
      <c r="A71" s="73" t="s">
        <v>642</v>
      </c>
      <c r="B71" s="1" t="s">
        <v>1366</v>
      </c>
      <c r="C71" s="1">
        <f>('Grouped Summary'!C118+'Grouped Summary'!C126)</f>
        <v>319</v>
      </c>
      <c r="D71" s="71">
        <f>IF(C71&gt;0,(('Grouped Summary'!C118*'Grouped Summary'!D118)+(('Grouped Summary'!C126*'Grouped Summary'!D126)*0.81818))/C71,0)</f>
        <v>61287.836421442014</v>
      </c>
      <c r="E71" s="71">
        <f aca="true" t="shared" si="14" ref="E71:E102">C71*D71</f>
        <v>19550819.81844</v>
      </c>
      <c r="F71" s="1">
        <f>('Grouped Summary'!E118+'Grouped Summary'!E126)</f>
        <v>307</v>
      </c>
      <c r="G71" s="71">
        <f>IF(F71&gt;0,(('Grouped Summary'!E118*'Grouped Summary'!F118)+(('Grouped Summary'!E126*'Grouped Summary'!F126)*0.81818))/F71,0)</f>
        <v>47821.35667817589</v>
      </c>
      <c r="H71" s="71">
        <f aca="true" t="shared" si="15" ref="H71:H102">F71*G71</f>
        <v>14681156.5002</v>
      </c>
      <c r="I71" s="1">
        <f>('Grouped Summary'!G118+'Grouped Summary'!G126)</f>
        <v>299</v>
      </c>
      <c r="J71" s="71">
        <f>IF(I71&gt;0,(('Grouped Summary'!G118*'Grouped Summary'!H118)+(('Grouped Summary'!G126*'Grouped Summary'!H126)*0.81818))/I71,0)</f>
        <v>40237.66956247491</v>
      </c>
      <c r="K71" s="71">
        <f aca="true" t="shared" si="16" ref="K71:K102">I71*J71</f>
        <v>12031063.19918</v>
      </c>
      <c r="L71" s="1">
        <f>('Grouped Summary'!I118+'Grouped Summary'!I126)</f>
        <v>93</v>
      </c>
      <c r="M71" s="71">
        <f>IF(L71&gt;0,(('Grouped Summary'!I118*'Grouped Summary'!J118)+(('Grouped Summary'!I126*'Grouped Summary'!J126)*0.81818))/L71,0)</f>
        <v>31171.853306666668</v>
      </c>
      <c r="N71" s="71">
        <f aca="true" t="shared" si="17" ref="N71:N102">L71*M71</f>
        <v>2898982.35752</v>
      </c>
      <c r="O71" s="1">
        <f>('Grouped Summary'!K118+'Grouped Summary'!K126)</f>
        <v>0</v>
      </c>
      <c r="P71" s="71">
        <f>IF(O71&gt;0,(('Grouped Summary'!K118*'Grouped Summary'!L118)+(('Grouped Summary'!K126*'Grouped Summary'!L126)*0.81818))/O71,0)</f>
        <v>0</v>
      </c>
      <c r="Q71" s="71">
        <f t="shared" si="13"/>
        <v>0</v>
      </c>
      <c r="R71" s="1">
        <f>('Grouped Summary'!M118+'Grouped Summary'!M126)</f>
        <v>0</v>
      </c>
      <c r="S71" s="71">
        <f>IF(R71&gt;0,(('Grouped Summary'!M118*'Grouped Summary'!N118)+(('Grouped Summary'!M126*'Grouped Summary'!N126)*0.81818))/R71,0)</f>
        <v>0</v>
      </c>
      <c r="T71" s="71">
        <f aca="true" t="shared" si="18" ref="T71:T102">R71*S71</f>
        <v>0</v>
      </c>
      <c r="U71" s="1">
        <f>('Grouped Summary'!O118+'Grouped Summary'!O126)</f>
        <v>1018</v>
      </c>
      <c r="V71" s="71">
        <f>IF(U71&gt;0,(('Grouped Summary'!O118*'Grouped Summary'!P118)+(('Grouped Summary'!O126*'Grouped Summary'!P126)*0.81818))/U71,0)</f>
        <v>48292.75233333988</v>
      </c>
      <c r="W71" s="71">
        <f aca="true" t="shared" si="19" ref="W71:W102">U71*V71</f>
        <v>49162021.87534</v>
      </c>
    </row>
    <row r="72" spans="1:23" ht="12.75">
      <c r="A72" s="73" t="s">
        <v>642</v>
      </c>
      <c r="B72" s="1" t="s">
        <v>1367</v>
      </c>
      <c r="C72" s="1">
        <f>('Grouped Summary'!C119+'Grouped Summary'!C127)</f>
        <v>84</v>
      </c>
      <c r="D72" s="71">
        <f>IF(C72&gt;0,(('Grouped Summary'!C119*'Grouped Summary'!D119)+(('Grouped Summary'!C127*'Grouped Summary'!D127)*0.81818))/C72,0)</f>
        <v>49895.46111428571</v>
      </c>
      <c r="E72" s="71">
        <f t="shared" si="14"/>
        <v>4191218.7335999995</v>
      </c>
      <c r="F72" s="1">
        <f>('Grouped Summary'!E119+'Grouped Summary'!E127)</f>
        <v>90</v>
      </c>
      <c r="G72" s="71">
        <f>IF(F72&gt;0,(('Grouped Summary'!E119*'Grouped Summary'!F119)+(('Grouped Summary'!E127*'Grouped Summary'!F127)*0.81818))/F72,0)</f>
        <v>41953.234877333336</v>
      </c>
      <c r="H72" s="71">
        <f t="shared" si="15"/>
        <v>3775791.13896</v>
      </c>
      <c r="I72" s="1">
        <f>('Grouped Summary'!G119+'Grouped Summary'!G127)</f>
        <v>99</v>
      </c>
      <c r="J72" s="71">
        <f>IF(I72&gt;0,(('Grouped Summary'!G119*'Grouped Summary'!H119)+(('Grouped Summary'!G127*'Grouped Summary'!H127)*0.81818))/I72,0)</f>
        <v>37313.71080080808</v>
      </c>
      <c r="K72" s="71">
        <f t="shared" si="16"/>
        <v>3694057.36928</v>
      </c>
      <c r="L72" s="1">
        <f>('Grouped Summary'!I119+'Grouped Summary'!I127)</f>
        <v>52</v>
      </c>
      <c r="M72" s="71">
        <f>IF(L72&gt;0,(('Grouped Summary'!I119*'Grouped Summary'!J119)+(('Grouped Summary'!I127*'Grouped Summary'!J127)*0.81818))/L72,0)</f>
        <v>29667.870416538462</v>
      </c>
      <c r="N72" s="71">
        <f t="shared" si="17"/>
        <v>1542729.26166</v>
      </c>
      <c r="O72" s="1">
        <f>('Grouped Summary'!K119+'Grouped Summary'!K127)</f>
        <v>0</v>
      </c>
      <c r="P72" s="71">
        <f>IF(O72&gt;0,(('Grouped Summary'!K119*'Grouped Summary'!L119)+(('Grouped Summary'!K127*'Grouped Summary'!L127)*0.81818))/O72,0)</f>
        <v>0</v>
      </c>
      <c r="Q72" s="71">
        <f t="shared" si="13"/>
        <v>0</v>
      </c>
      <c r="R72" s="1">
        <f>('Grouped Summary'!M119+'Grouped Summary'!M127)</f>
        <v>0</v>
      </c>
      <c r="S72" s="71">
        <f>IF(R72&gt;0,(('Grouped Summary'!M119*'Grouped Summary'!N119)+(('Grouped Summary'!M127*'Grouped Summary'!N127)*0.81818))/R72,0)</f>
        <v>0</v>
      </c>
      <c r="T72" s="71">
        <f t="shared" si="18"/>
        <v>0</v>
      </c>
      <c r="U72" s="1">
        <f>('Grouped Summary'!O119+'Grouped Summary'!O127)</f>
        <v>325</v>
      </c>
      <c r="V72" s="71">
        <f>IF(U72&gt;0,(('Grouped Summary'!O119*'Grouped Summary'!P119)+(('Grouped Summary'!O127*'Grouped Summary'!P127)*0.81818))/U72,0)</f>
        <v>40627.06616461538</v>
      </c>
      <c r="W72" s="71">
        <f t="shared" si="19"/>
        <v>13203796.5035</v>
      </c>
    </row>
    <row r="73" spans="1:23" ht="12.75">
      <c r="A73" s="73" t="s">
        <v>642</v>
      </c>
      <c r="B73" s="1" t="s">
        <v>1368</v>
      </c>
      <c r="C73" s="1">
        <f>('Grouped Summary'!C120+'Grouped Summary'!C128)</f>
        <v>0</v>
      </c>
      <c r="D73" s="71">
        <f>IF(C73&gt;0,(('Grouped Summary'!C120*'Grouped Summary'!D120)+(('Grouped Summary'!C128*'Grouped Summary'!D128)*0.81818))/C73,0)</f>
        <v>0</v>
      </c>
      <c r="E73" s="71">
        <f t="shared" si="14"/>
        <v>0</v>
      </c>
      <c r="F73" s="1">
        <f>('Grouped Summary'!E120+'Grouped Summary'!E128)</f>
        <v>0</v>
      </c>
      <c r="G73" s="71">
        <f>IF(F73&gt;0,(('Grouped Summary'!E120*'Grouped Summary'!F120)+(('Grouped Summary'!E128*'Grouped Summary'!F128)*0.81818))/F73,0)</f>
        <v>0</v>
      </c>
      <c r="H73" s="71">
        <f t="shared" si="15"/>
        <v>0</v>
      </c>
      <c r="I73" s="1">
        <f>('Grouped Summary'!G120+'Grouped Summary'!G128)</f>
        <v>0</v>
      </c>
      <c r="J73" s="71">
        <f>IF(I73&gt;0,(('Grouped Summary'!G120*'Grouped Summary'!H120)+(('Grouped Summary'!G128*'Grouped Summary'!H128)*0.81818))/I73,0)</f>
        <v>0</v>
      </c>
      <c r="K73" s="71">
        <f t="shared" si="16"/>
        <v>0</v>
      </c>
      <c r="L73" s="1">
        <f>('Grouped Summary'!I120+'Grouped Summary'!I128)</f>
        <v>0</v>
      </c>
      <c r="M73" s="71">
        <f>IF(L73&gt;0,(('Grouped Summary'!I120*'Grouped Summary'!J120)+(('Grouped Summary'!I128*'Grouped Summary'!J128)*0.81818))/L73,0)</f>
        <v>0</v>
      </c>
      <c r="N73" s="71">
        <f t="shared" si="17"/>
        <v>0</v>
      </c>
      <c r="O73" s="1">
        <f>('Grouped Summary'!K120+'Grouped Summary'!K128)</f>
        <v>0</v>
      </c>
      <c r="P73" s="71">
        <f>IF(O73&gt;0,(('Grouped Summary'!K120*'Grouped Summary'!L120)+(('Grouped Summary'!K128*'Grouped Summary'!L128)*0.81818))/O73,0)</f>
        <v>0</v>
      </c>
      <c r="Q73" s="71">
        <f t="shared" si="13"/>
        <v>0</v>
      </c>
      <c r="R73" s="1">
        <f>('Grouped Summary'!M120+'Grouped Summary'!M128)</f>
        <v>0</v>
      </c>
      <c r="S73" s="71">
        <f>IF(R73&gt;0,(('Grouped Summary'!M120*'Grouped Summary'!N120)+(('Grouped Summary'!M128*'Grouped Summary'!N128)*0.81818))/R73,0)</f>
        <v>0</v>
      </c>
      <c r="T73" s="71">
        <f t="shared" si="18"/>
        <v>0</v>
      </c>
      <c r="U73" s="1">
        <f>('Grouped Summary'!O120+'Grouped Summary'!O128)</f>
        <v>0</v>
      </c>
      <c r="V73" s="71">
        <f>IF(U73&gt;0,(('Grouped Summary'!O120*'Grouped Summary'!P120)+(('Grouped Summary'!O128*'Grouped Summary'!P128)*0.81818))/U73,0)</f>
        <v>0</v>
      </c>
      <c r="W73" s="71">
        <f t="shared" si="19"/>
        <v>0</v>
      </c>
    </row>
    <row r="74" spans="1:23" ht="12.75">
      <c r="A74" s="73" t="s">
        <v>642</v>
      </c>
      <c r="B74" s="1" t="s">
        <v>1369</v>
      </c>
      <c r="C74" s="1">
        <f>('Grouped Summary'!C121+'Grouped Summary'!C129)</f>
        <v>107</v>
      </c>
      <c r="D74" s="71">
        <f>IF(C74&gt;0,(('Grouped Summary'!C121*'Grouped Summary'!D121)+(('Grouped Summary'!C129*'Grouped Summary'!D129)*0.81818))/C74,0)</f>
        <v>47461.7105224299</v>
      </c>
      <c r="E74" s="71">
        <f t="shared" si="14"/>
        <v>5078403.0259</v>
      </c>
      <c r="F74" s="1">
        <f>('Grouped Summary'!E121+'Grouped Summary'!E129)</f>
        <v>53</v>
      </c>
      <c r="G74" s="71">
        <f>IF(F74&gt;0,(('Grouped Summary'!E121*'Grouped Summary'!F121)+(('Grouped Summary'!E129*'Grouped Summary'!F129)*0.81818))/F74,0)</f>
        <v>41384.50518867924</v>
      </c>
      <c r="H74" s="71">
        <f t="shared" si="15"/>
        <v>2193378.775</v>
      </c>
      <c r="I74" s="1">
        <f>('Grouped Summary'!G121+'Grouped Summary'!G129)</f>
        <v>104</v>
      </c>
      <c r="J74" s="71">
        <f>IF(I74&gt;0,(('Grouped Summary'!G121*'Grouped Summary'!H121)+(('Grouped Summary'!G129*'Grouped Summary'!H129)*0.81818))/I74,0)</f>
        <v>38235.53014730769</v>
      </c>
      <c r="K74" s="71">
        <f t="shared" si="16"/>
        <v>3976495.13532</v>
      </c>
      <c r="L74" s="1">
        <f>('Grouped Summary'!I121+'Grouped Summary'!I129)</f>
        <v>80</v>
      </c>
      <c r="M74" s="71">
        <f>IF(L74&gt;0,(('Grouped Summary'!I121*'Grouped Summary'!J121)+(('Grouped Summary'!I129*'Grouped Summary'!J129)*0.81818))/L74,0)</f>
        <v>28130.76996625</v>
      </c>
      <c r="N74" s="71">
        <f t="shared" si="17"/>
        <v>2250461.5973</v>
      </c>
      <c r="O74" s="1">
        <f>('Grouped Summary'!K121+'Grouped Summary'!K129)</f>
        <v>0</v>
      </c>
      <c r="P74" s="71">
        <f>IF(O74&gt;0,(('Grouped Summary'!K121*'Grouped Summary'!L121)+(('Grouped Summary'!K129*'Grouped Summary'!L129)*0.81818))/O74,0)</f>
        <v>0</v>
      </c>
      <c r="Q74" s="71">
        <f t="shared" si="13"/>
        <v>0</v>
      </c>
      <c r="R74" s="1">
        <f>('Grouped Summary'!M121+'Grouped Summary'!M129)</f>
        <v>0</v>
      </c>
      <c r="S74" s="71">
        <f>IF(R74&gt;0,(('Grouped Summary'!M121*'Grouped Summary'!N121)+(('Grouped Summary'!M129*'Grouped Summary'!N129)*0.81818))/R74,0)</f>
        <v>0</v>
      </c>
      <c r="T74" s="71">
        <f t="shared" si="18"/>
        <v>0</v>
      </c>
      <c r="U74" s="1">
        <f>('Grouped Summary'!O121+'Grouped Summary'!O129)</f>
        <v>344</v>
      </c>
      <c r="V74" s="71">
        <f>IF(U74&gt;0,(('Grouped Summary'!O121*'Grouped Summary'!P121)+(('Grouped Summary'!O129*'Grouped Summary'!P129)*0.81818))/U74,0)</f>
        <v>39240.51899279069</v>
      </c>
      <c r="W74" s="71">
        <f t="shared" si="19"/>
        <v>13498738.533519998</v>
      </c>
    </row>
    <row r="75" spans="1:23" ht="12.75">
      <c r="A75" s="73" t="s">
        <v>642</v>
      </c>
      <c r="B75" s="1" t="s">
        <v>1370</v>
      </c>
      <c r="C75" s="1">
        <f>('Grouped Summary'!C122+'Grouped Summary'!C130)</f>
        <v>57</v>
      </c>
      <c r="D75" s="71">
        <f>IF(C75&gt;0,(('Grouped Summary'!C122*'Grouped Summary'!D122)+(('Grouped Summary'!C130*'Grouped Summary'!D130)*0.81818))/C75,0)</f>
        <v>44630.28615719299</v>
      </c>
      <c r="E75" s="71">
        <f t="shared" si="14"/>
        <v>2543926.3109600004</v>
      </c>
      <c r="F75" s="1">
        <f>('Grouped Summary'!E122+'Grouped Summary'!E130)</f>
        <v>32</v>
      </c>
      <c r="G75" s="71">
        <f>IF(F75&gt;0,(('Grouped Summary'!E122*'Grouped Summary'!F122)+(('Grouped Summary'!E130*'Grouped Summary'!F130)*0.81818))/F75,0)</f>
        <v>38285.74580125001</v>
      </c>
      <c r="H75" s="71">
        <f t="shared" si="15"/>
        <v>1225143.8656400002</v>
      </c>
      <c r="I75" s="1">
        <f>('Grouped Summary'!G122+'Grouped Summary'!G130)</f>
        <v>102</v>
      </c>
      <c r="J75" s="71">
        <f>IF(I75&gt;0,(('Grouped Summary'!G122*'Grouped Summary'!H122)+(('Grouped Summary'!G130*'Grouped Summary'!H130)*0.81818))/I75,0)</f>
        <v>35175.24111882353</v>
      </c>
      <c r="K75" s="71">
        <f t="shared" si="16"/>
        <v>3587874.5941199996</v>
      </c>
      <c r="L75" s="1">
        <f>('Grouped Summary'!I122+'Grouped Summary'!I130)</f>
        <v>42</v>
      </c>
      <c r="M75" s="71">
        <f>IF(L75&gt;0,(('Grouped Summary'!I122*'Grouped Summary'!J122)+(('Grouped Summary'!I130*'Grouped Summary'!J130)*0.81818))/L75,0)</f>
        <v>29498.99685190476</v>
      </c>
      <c r="N75" s="71">
        <f t="shared" si="17"/>
        <v>1238957.86778</v>
      </c>
      <c r="O75" s="1">
        <f>('Grouped Summary'!K122+'Grouped Summary'!K130)</f>
        <v>0</v>
      </c>
      <c r="P75" s="71">
        <f>IF(O75&gt;0,(('Grouped Summary'!K122*'Grouped Summary'!L122)+(('Grouped Summary'!K130*'Grouped Summary'!L130)*0.81818))/O75,0)</f>
        <v>0</v>
      </c>
      <c r="Q75" s="71">
        <f t="shared" si="13"/>
        <v>0</v>
      </c>
      <c r="R75" s="1">
        <f>('Grouped Summary'!M122+'Grouped Summary'!M130)</f>
        <v>0</v>
      </c>
      <c r="S75" s="71">
        <f>IF(R75&gt;0,(('Grouped Summary'!M122*'Grouped Summary'!N122)+(('Grouped Summary'!M130*'Grouped Summary'!N130)*0.81818))/R75,0)</f>
        <v>0</v>
      </c>
      <c r="T75" s="71">
        <f t="shared" si="18"/>
        <v>0</v>
      </c>
      <c r="U75" s="1">
        <f>('Grouped Summary'!O122+'Grouped Summary'!O130)</f>
        <v>233</v>
      </c>
      <c r="V75" s="71">
        <f>IF(U75&gt;0,(('Grouped Summary'!O122*'Grouped Summary'!P122)+(('Grouped Summary'!O130*'Grouped Summary'!P130)*0.81818))/U75,0)</f>
        <v>36892.28600214592</v>
      </c>
      <c r="W75" s="71">
        <f t="shared" si="19"/>
        <v>8595902.6385</v>
      </c>
    </row>
    <row r="76" spans="1:23" ht="15">
      <c r="A76" s="73"/>
      <c r="B76" s="122" t="s">
        <v>1441</v>
      </c>
      <c r="C76" s="85">
        <f>SUM(C70:C75)</f>
        <v>874</v>
      </c>
      <c r="D76" s="86">
        <f>((C70*D70)+(C71*D71)+(C72*D72)+(C73*D73)+(C74*D74)+(C75*D75))/C76</f>
        <v>56625.97448526315</v>
      </c>
      <c r="E76" s="71">
        <f t="shared" si="14"/>
        <v>49491101.700119995</v>
      </c>
      <c r="F76" s="85">
        <f>SUM(F70:F75)</f>
        <v>675</v>
      </c>
      <c r="G76" s="86">
        <f>((F70*G70)+(F71*G71)+(F72*G72)+(F73*G73)+(F74*G74)+(F75*G75))/F76</f>
        <v>45722.55289979259</v>
      </c>
      <c r="H76" s="71">
        <f t="shared" si="15"/>
        <v>30862723.207359996</v>
      </c>
      <c r="I76" s="85">
        <f>SUM(I70:I75)</f>
        <v>801</v>
      </c>
      <c r="J76" s="86">
        <f>((I70*J70)+(I71*J71)+(I72*J72)+(I73*J73)+(I74*J74)+(I75*J75))/I76</f>
        <v>39203.3087403995</v>
      </c>
      <c r="K76" s="71">
        <f t="shared" si="16"/>
        <v>31401850.301060002</v>
      </c>
      <c r="L76" s="85">
        <f>SUM(L70:L75)</f>
        <v>322</v>
      </c>
      <c r="M76" s="86">
        <f>((L70*M70)+(L71*M71)+(L72*M72)+(L73*M73)+(L74*M74)+(L75*M75))/L76</f>
        <v>29326.73339521739</v>
      </c>
      <c r="N76" s="71">
        <f t="shared" si="17"/>
        <v>9443208.15326</v>
      </c>
      <c r="O76" s="85">
        <f>SUM(O70:O75)</f>
        <v>0</v>
      </c>
      <c r="P76" s="86">
        <f>IF(O76&gt;0,((O70*P70)+(O71*P71)+(O72*P72)+(O73*P73)+(O74*P74)+(O75*P75))/O76,0)</f>
        <v>0</v>
      </c>
      <c r="Q76" s="71">
        <f>IF(O76&gt;0,(O76*P76),0)</f>
        <v>0</v>
      </c>
      <c r="R76" s="85">
        <f>SUM(R70:R75)</f>
        <v>0</v>
      </c>
      <c r="S76" s="86">
        <f>IF(R76&gt;0,((R70*S70)+(R71*S71)+(R72*S72)+(R73*S73)+(R74*S74)+(R75*S75))/R76,0)</f>
        <v>0</v>
      </c>
      <c r="T76" s="71">
        <f t="shared" si="18"/>
        <v>0</v>
      </c>
      <c r="U76" s="85">
        <f>SUM(U70:U75)</f>
        <v>2672</v>
      </c>
      <c r="V76" s="86">
        <f>((U70*V70)+(U71*V71)+(U72*V72)+(U73*V73)+(U74*V74)+(U75*V75))/U76</f>
        <v>45358.863533607786</v>
      </c>
      <c r="W76" s="71">
        <f t="shared" si="19"/>
        <v>121198883.3618</v>
      </c>
    </row>
    <row r="77" spans="1:23" ht="12.75">
      <c r="A77" s="73" t="s">
        <v>642</v>
      </c>
      <c r="B77" s="1" t="s">
        <v>1371</v>
      </c>
      <c r="C77" s="1">
        <f>('Grouped Summary'!C123+'Grouped Summary'!C131)</f>
        <v>0</v>
      </c>
      <c r="D77" s="71">
        <f>IF(C77&gt;0,(('Grouped Summary'!C123*'Grouped Summary'!D123)+(('Grouped Summary'!C131*'Grouped Summary'!D131)*0.81818))/C77,0)</f>
        <v>0</v>
      </c>
      <c r="E77" s="71">
        <f t="shared" si="14"/>
        <v>0</v>
      </c>
      <c r="F77" s="1">
        <f>('Grouped Summary'!E123+'Grouped Summary'!E131)</f>
        <v>0</v>
      </c>
      <c r="G77" s="71">
        <f>IF(F77&gt;0,(('Grouped Summary'!E123*'Grouped Summary'!F123)+(('Grouped Summary'!E131*'Grouped Summary'!F131)*0.81818))/F77,0)</f>
        <v>0</v>
      </c>
      <c r="H77" s="71">
        <f t="shared" si="15"/>
        <v>0</v>
      </c>
      <c r="I77" s="1">
        <f>('Grouped Summary'!G123+'Grouped Summary'!G131)</f>
        <v>0</v>
      </c>
      <c r="J77" s="71">
        <f>IF(I77&gt;0,(('Grouped Summary'!G123*'Grouped Summary'!H123)+(('Grouped Summary'!G131*'Grouped Summary'!H131)*0.81818))/I77,0)</f>
        <v>0</v>
      </c>
      <c r="K77" s="71">
        <f t="shared" si="16"/>
        <v>0</v>
      </c>
      <c r="L77" s="1">
        <f>('Grouped Summary'!I123+'Grouped Summary'!I131)</f>
        <v>0</v>
      </c>
      <c r="M77" s="71">
        <f>IF(L77&gt;0,(('Grouped Summary'!I123*'Grouped Summary'!J123)+(('Grouped Summary'!I131*'Grouped Summary'!J131)*0.81818))/L77,0)</f>
        <v>0</v>
      </c>
      <c r="N77" s="71">
        <f t="shared" si="17"/>
        <v>0</v>
      </c>
      <c r="O77" s="1">
        <f>('Grouped Summary'!K123+'Grouped Summary'!K131)</f>
        <v>0</v>
      </c>
      <c r="P77" s="71">
        <f>IF(O77&gt;0,(('Grouped Summary'!K123*'Grouped Summary'!L123)+(('Grouped Summary'!K131*'Grouped Summary'!L131)*0.81818))/O77,0)</f>
        <v>0</v>
      </c>
      <c r="Q77" s="71">
        <f aca="true" t="shared" si="20" ref="Q77:Q93">O77*P77</f>
        <v>0</v>
      </c>
      <c r="R77" s="1">
        <f>('Grouped Summary'!M123+'Grouped Summary'!M131)</f>
        <v>2110</v>
      </c>
      <c r="S77" s="71">
        <f>IF(R77&gt;0,(('Grouped Summary'!M123*'Grouped Summary'!N123)+(('Grouped Summary'!M131*'Grouped Summary'!N131)*0.81818))/R77,0)</f>
        <v>35161.38209903318</v>
      </c>
      <c r="T77" s="71">
        <f t="shared" si="18"/>
        <v>74190516.22896</v>
      </c>
      <c r="U77" s="1">
        <f>('Grouped Summary'!O123+'Grouped Summary'!O131)</f>
        <v>2110</v>
      </c>
      <c r="V77" s="71">
        <f>IF(U77&gt;0,(('Grouped Summary'!O123*'Grouped Summary'!P123)+(('Grouped Summary'!O131*'Grouped Summary'!P131)*0.81818))/U77,0)</f>
        <v>35161.38209903318</v>
      </c>
      <c r="W77" s="71">
        <f t="shared" si="19"/>
        <v>74190516.22896</v>
      </c>
    </row>
    <row r="78" spans="1:23" ht="12.75">
      <c r="A78" s="87" t="s">
        <v>642</v>
      </c>
      <c r="B78" s="67" t="s">
        <v>1372</v>
      </c>
      <c r="C78" s="67">
        <f>('Grouped Summary'!C124+'Grouped Summary'!C132)</f>
        <v>0</v>
      </c>
      <c r="D78" s="88">
        <f>IF(C78&gt;0,(('Grouped Summary'!C124*'Grouped Summary'!D124)+(('Grouped Summary'!C132*'Grouped Summary'!D132)*0.81818))/C78,0)</f>
        <v>0</v>
      </c>
      <c r="E78" s="88">
        <f t="shared" si="14"/>
        <v>0</v>
      </c>
      <c r="F78" s="67">
        <f>('Grouped Summary'!E124+'Grouped Summary'!E132)</f>
        <v>0</v>
      </c>
      <c r="G78" s="88">
        <f>IF(F78&gt;0,(('Grouped Summary'!E124*'Grouped Summary'!F124)+(('Grouped Summary'!E132*'Grouped Summary'!F132)*0.81818))/F78,0)</f>
        <v>0</v>
      </c>
      <c r="H78" s="88">
        <f t="shared" si="15"/>
        <v>0</v>
      </c>
      <c r="I78" s="67">
        <f>('Grouped Summary'!G124+'Grouped Summary'!G132)</f>
        <v>0</v>
      </c>
      <c r="J78" s="88">
        <f>IF(I78&gt;0,(('Grouped Summary'!G124*'Grouped Summary'!H124)+(('Grouped Summary'!G132*'Grouped Summary'!H132)*0.81818))/I78,0)</f>
        <v>0</v>
      </c>
      <c r="K78" s="88">
        <f t="shared" si="16"/>
        <v>0</v>
      </c>
      <c r="L78" s="67">
        <f>('Grouped Summary'!I124+'Grouped Summary'!I132)</f>
        <v>0</v>
      </c>
      <c r="M78" s="88">
        <f>IF(L78&gt;0,(('Grouped Summary'!I124*'Grouped Summary'!J124)+(('Grouped Summary'!I132*'Grouped Summary'!J132)*0.81818))/L78,0)</f>
        <v>0</v>
      </c>
      <c r="N78" s="88">
        <f t="shared" si="17"/>
        <v>0</v>
      </c>
      <c r="O78" s="67">
        <f>('Grouped Summary'!K124+'Grouped Summary'!K132)</f>
        <v>0</v>
      </c>
      <c r="P78" s="88">
        <f>IF(O78&gt;0,(('Grouped Summary'!K124*'Grouped Summary'!L124)+(('Grouped Summary'!K132*'Grouped Summary'!L132)*0.81818))/O78,0)</f>
        <v>0</v>
      </c>
      <c r="Q78" s="88">
        <f t="shared" si="20"/>
        <v>0</v>
      </c>
      <c r="R78" s="67">
        <f>('Grouped Summary'!M124+'Grouped Summary'!M132)</f>
        <v>0</v>
      </c>
      <c r="S78" s="88">
        <f>IF(R78&gt;0,(('Grouped Summary'!M124*'Grouped Summary'!N124)+(('Grouped Summary'!M132*'Grouped Summary'!N132)*0.81818))/R78,0)</f>
        <v>0</v>
      </c>
      <c r="T78" s="88">
        <f t="shared" si="18"/>
        <v>0</v>
      </c>
      <c r="U78" s="67">
        <f>('Grouped Summary'!O124+'Grouped Summary'!O132)</f>
        <v>0</v>
      </c>
      <c r="V78" s="88">
        <f>IF(U78&gt;0,(('Grouped Summary'!O124*'Grouped Summary'!P124)+(('Grouped Summary'!O132*'Grouped Summary'!P132)*0.81818))/U78,0)</f>
        <v>0</v>
      </c>
      <c r="W78" s="88">
        <f t="shared" si="19"/>
        <v>0</v>
      </c>
    </row>
    <row r="79" spans="1:23" ht="12.75">
      <c r="A79" s="73" t="s">
        <v>691</v>
      </c>
      <c r="B79" s="1" t="s">
        <v>1365</v>
      </c>
      <c r="C79" s="1">
        <f>('Grouped Summary'!C133+'Grouped Summary'!C141)</f>
        <v>1069</v>
      </c>
      <c r="D79" s="71">
        <f>IF(C79&gt;0,(('Grouped Summary'!C133*'Grouped Summary'!D133)+(('Grouped Summary'!C141*'Grouped Summary'!D141)*0.81818))/C79,0)</f>
        <v>73762.61764265668</v>
      </c>
      <c r="E79" s="71">
        <f t="shared" si="14"/>
        <v>78852238.25999999</v>
      </c>
      <c r="F79" s="1">
        <f>('Grouped Summary'!E133+'Grouped Summary'!E141)</f>
        <v>642</v>
      </c>
      <c r="G79" s="71">
        <f>IF(F79&gt;0,(('Grouped Summary'!E133*'Grouped Summary'!F133)+(('Grouped Summary'!E141*'Grouped Summary'!F141)*0.81818))/F79,0)</f>
        <v>52592.92214716511</v>
      </c>
      <c r="H79" s="71">
        <f t="shared" si="15"/>
        <v>33764656.01848</v>
      </c>
      <c r="I79" s="1">
        <f>('Grouped Summary'!G133+'Grouped Summary'!G141)</f>
        <v>423</v>
      </c>
      <c r="J79" s="71">
        <f>IF(I79&gt;0,(('Grouped Summary'!G133*'Grouped Summary'!H133)+(('Grouped Summary'!G141*'Grouped Summary'!H141)*0.81818))/I79,0)</f>
        <v>45508.52540472813</v>
      </c>
      <c r="K79" s="71">
        <f t="shared" si="16"/>
        <v>19250106.2462</v>
      </c>
      <c r="L79" s="1">
        <f>('Grouped Summary'!I133+'Grouped Summary'!I141)</f>
        <v>25</v>
      </c>
      <c r="M79" s="71">
        <f>IF(L79&gt;0,(('Grouped Summary'!I133*'Grouped Summary'!J133)+(('Grouped Summary'!I141*'Grouped Summary'!J141)*0.81818))/L79,0)</f>
        <v>37002.0086048</v>
      </c>
      <c r="N79" s="71">
        <f t="shared" si="17"/>
        <v>925050.2151200001</v>
      </c>
      <c r="O79" s="1">
        <f>('Grouped Summary'!K133+'Grouped Summary'!K141)</f>
        <v>312</v>
      </c>
      <c r="P79" s="71">
        <f>IF(O79&gt;0,(('Grouped Summary'!K133*'Grouped Summary'!L133)+(('Grouped Summary'!K141*'Grouped Summary'!L141)*0.81818))/O79,0)</f>
        <v>35742.03760423077</v>
      </c>
      <c r="Q79" s="71">
        <f t="shared" si="20"/>
        <v>11151515.73252</v>
      </c>
      <c r="R79" s="1">
        <f>('Grouped Summary'!M133+'Grouped Summary'!M141)</f>
        <v>0</v>
      </c>
      <c r="S79" s="71">
        <f>IF(R79&gt;0,(('Grouped Summary'!M133*'Grouped Summary'!N133)+(('Grouped Summary'!M141*'Grouped Summary'!N141)*0.81818))/R79,0)</f>
        <v>0</v>
      </c>
      <c r="T79" s="71">
        <f t="shared" si="18"/>
        <v>0</v>
      </c>
      <c r="U79" s="1">
        <f>('Grouped Summary'!O133+'Grouped Summary'!O141)</f>
        <v>2471</v>
      </c>
      <c r="V79" s="71">
        <f>IF(U79&gt;0,(('Grouped Summary'!O133*'Grouped Summary'!P133)+(('Grouped Summary'!O141*'Grouped Summary'!P141)*0.81818))/U79,0)</f>
        <v>58253.16328301092</v>
      </c>
      <c r="W79" s="71">
        <f t="shared" si="19"/>
        <v>143943566.47232</v>
      </c>
    </row>
    <row r="80" spans="1:23" ht="12.75">
      <c r="A80" s="73" t="s">
        <v>691</v>
      </c>
      <c r="B80" s="1" t="s">
        <v>1366</v>
      </c>
      <c r="C80" s="1">
        <f>('Grouped Summary'!C134+'Grouped Summary'!C142)</f>
        <v>137</v>
      </c>
      <c r="D80" s="71">
        <f>IF(C80&gt;0,(('Grouped Summary'!C134*'Grouped Summary'!D134)+(('Grouped Summary'!C142*'Grouped Summary'!D142)*0.81818))/C80,0)</f>
        <v>65583.48303868613</v>
      </c>
      <c r="E80" s="71">
        <f t="shared" si="14"/>
        <v>8984937.1763</v>
      </c>
      <c r="F80" s="1">
        <f>('Grouped Summary'!E134+'Grouped Summary'!E142)</f>
        <v>173</v>
      </c>
      <c r="G80" s="71">
        <f>IF(F80&gt;0,(('Grouped Summary'!E134*'Grouped Summary'!F134)+(('Grouped Summary'!E142*'Grouped Summary'!F142)*0.81818))/F80,0)</f>
        <v>46585.64301410405</v>
      </c>
      <c r="H80" s="71">
        <f t="shared" si="15"/>
        <v>8059316.24144</v>
      </c>
      <c r="I80" s="1">
        <f>('Grouped Summary'!G134+'Grouped Summary'!G142)</f>
        <v>128</v>
      </c>
      <c r="J80" s="71">
        <f>IF(I80&gt;0,(('Grouped Summary'!G134*'Grouped Summary'!H134)+(('Grouped Summary'!G142*'Grouped Summary'!H142)*0.81818))/I80,0)</f>
        <v>39368.1146765625</v>
      </c>
      <c r="K80" s="71">
        <f t="shared" si="16"/>
        <v>5039118.6786</v>
      </c>
      <c r="L80" s="1">
        <f>('Grouped Summary'!I134+'Grouped Summary'!I142)</f>
        <v>9</v>
      </c>
      <c r="M80" s="71">
        <f>IF(L80&gt;0,(('Grouped Summary'!I134*'Grouped Summary'!J134)+(('Grouped Summary'!I142*'Grouped Summary'!J142)*0.81818))/L80,0)</f>
        <v>31153</v>
      </c>
      <c r="N80" s="71">
        <f t="shared" si="17"/>
        <v>280377</v>
      </c>
      <c r="O80" s="1">
        <f>('Grouped Summary'!K134+'Grouped Summary'!K142)</f>
        <v>101</v>
      </c>
      <c r="P80" s="71">
        <f>IF(O80&gt;0,(('Grouped Summary'!K134*'Grouped Summary'!L134)+(('Grouped Summary'!K142*'Grouped Summary'!L142)*0.81818))/O80,0)</f>
        <v>29666.533412673267</v>
      </c>
      <c r="Q80" s="71">
        <f t="shared" si="20"/>
        <v>2996319.87468</v>
      </c>
      <c r="R80" s="1">
        <f>('Grouped Summary'!M134+'Grouped Summary'!M142)</f>
        <v>0</v>
      </c>
      <c r="S80" s="71">
        <f>IF(R80&gt;0,(('Grouped Summary'!M134*'Grouped Summary'!N134)+(('Grouped Summary'!M142*'Grouped Summary'!N142)*0.81818))/R80,0)</f>
        <v>0</v>
      </c>
      <c r="T80" s="71">
        <f t="shared" si="18"/>
        <v>0</v>
      </c>
      <c r="U80" s="1">
        <f>('Grouped Summary'!O134+'Grouped Summary'!O142)</f>
        <v>548</v>
      </c>
      <c r="V80" s="71">
        <f>IF(U80&gt;0,(('Grouped Summary'!O134*'Grouped Summary'!P134)+(('Grouped Summary'!O142*'Grouped Summary'!P142)*0.81818))/U80,0)</f>
        <v>46277.498122299265</v>
      </c>
      <c r="W80" s="71">
        <f t="shared" si="19"/>
        <v>25360068.97102</v>
      </c>
    </row>
    <row r="81" spans="1:23" ht="12.75">
      <c r="A81" s="73" t="s">
        <v>691</v>
      </c>
      <c r="B81" s="1" t="s">
        <v>1367</v>
      </c>
      <c r="C81" s="1">
        <f>('Grouped Summary'!C135+'Grouped Summary'!C143)</f>
        <v>821</v>
      </c>
      <c r="D81" s="71">
        <f>IF(C81&gt;0,(('Grouped Summary'!C135*'Grouped Summary'!D135)+(('Grouped Summary'!C143*'Grouped Summary'!D143)*0.81818))/C81,0)</f>
        <v>57352.19355422655</v>
      </c>
      <c r="E81" s="71">
        <f t="shared" si="14"/>
        <v>47086150.90802</v>
      </c>
      <c r="F81" s="1">
        <f>('Grouped Summary'!E135+'Grouped Summary'!E143)</f>
        <v>866</v>
      </c>
      <c r="G81" s="71">
        <f>IF(F81&gt;0,(('Grouped Summary'!E135*'Grouped Summary'!F135)+(('Grouped Summary'!E143*'Grouped Summary'!F143)*0.81818))/F81,0)</f>
        <v>46610.55594799077</v>
      </c>
      <c r="H81" s="71">
        <f t="shared" si="15"/>
        <v>40364741.45096</v>
      </c>
      <c r="I81" s="1">
        <f>('Grouped Summary'!G135+'Grouped Summary'!G143)</f>
        <v>838</v>
      </c>
      <c r="J81" s="71">
        <f>IF(I81&gt;0,(('Grouped Summary'!G135*'Grouped Summary'!H135)+(('Grouped Summary'!G143*'Grouped Summary'!H143)*0.81818))/I81,0)</f>
        <v>40481.78179692124</v>
      </c>
      <c r="K81" s="71">
        <f t="shared" si="16"/>
        <v>33923733.14582</v>
      </c>
      <c r="L81" s="1">
        <f>('Grouped Summary'!I135+'Grouped Summary'!I143)</f>
        <v>42</v>
      </c>
      <c r="M81" s="71">
        <f>IF(L81&gt;0,(('Grouped Summary'!I135*'Grouped Summary'!J135)+(('Grouped Summary'!I143*'Grouped Summary'!J143)*0.81818))/L81,0)</f>
        <v>35635.18050761904</v>
      </c>
      <c r="N81" s="71">
        <f t="shared" si="17"/>
        <v>1496677.5813199999</v>
      </c>
      <c r="O81" s="1">
        <f>('Grouped Summary'!K135+'Grouped Summary'!K143)</f>
        <v>426</v>
      </c>
      <c r="P81" s="71">
        <f>IF(O81&gt;0,(('Grouped Summary'!K135*'Grouped Summary'!L135)+(('Grouped Summary'!K143*'Grouped Summary'!L143)*0.81818))/O81,0)</f>
        <v>33654.760003004696</v>
      </c>
      <c r="Q81" s="71">
        <f t="shared" si="20"/>
        <v>14336927.76128</v>
      </c>
      <c r="R81" s="1">
        <f>('Grouped Summary'!M135+'Grouped Summary'!M143)</f>
        <v>0</v>
      </c>
      <c r="S81" s="71">
        <f>IF(R81&gt;0,(('Grouped Summary'!M135*'Grouped Summary'!N135)+(('Grouped Summary'!M143*'Grouped Summary'!N143)*0.81818))/R81,0)</f>
        <v>0</v>
      </c>
      <c r="T81" s="71">
        <f t="shared" si="18"/>
        <v>0</v>
      </c>
      <c r="U81" s="1">
        <f>('Grouped Summary'!O135+'Grouped Summary'!O143)</f>
        <v>2993</v>
      </c>
      <c r="V81" s="71">
        <f>IF(U81&gt;0,(('Grouped Summary'!O135*'Grouped Summary'!P135)+(('Grouped Summary'!O143*'Grouped Summary'!P143)*0.81818))/U81,0)</f>
        <v>45843.04405192114</v>
      </c>
      <c r="W81" s="71">
        <f t="shared" si="19"/>
        <v>137208230.84739998</v>
      </c>
    </row>
    <row r="82" spans="1:23" ht="12.75">
      <c r="A82" s="73" t="s">
        <v>691</v>
      </c>
      <c r="B82" s="1" t="s">
        <v>1368</v>
      </c>
      <c r="C82" s="1">
        <f>('Grouped Summary'!C136+'Grouped Summary'!C144)</f>
        <v>106</v>
      </c>
      <c r="D82" s="71">
        <f>IF(C82&gt;0,(('Grouped Summary'!C136*'Grouped Summary'!D136)+(('Grouped Summary'!C144*'Grouped Summary'!D144)*0.81818))/C82,0)</f>
        <v>57102.110330566036</v>
      </c>
      <c r="E82" s="71">
        <f t="shared" si="14"/>
        <v>6052823.69504</v>
      </c>
      <c r="F82" s="1">
        <f>('Grouped Summary'!E136+'Grouped Summary'!E144)</f>
        <v>118</v>
      </c>
      <c r="G82" s="71">
        <f>IF(F82&gt;0,(('Grouped Summary'!E136*'Grouped Summary'!F136)+(('Grouped Summary'!E144*'Grouped Summary'!F144)*0.81818))/F82,0)</f>
        <v>44759.82082542373</v>
      </c>
      <c r="H82" s="71">
        <f t="shared" si="15"/>
        <v>5281658.8574</v>
      </c>
      <c r="I82" s="1">
        <f>('Grouped Summary'!G136+'Grouped Summary'!G144)</f>
        <v>113</v>
      </c>
      <c r="J82" s="71">
        <f>IF(I82&gt;0,(('Grouped Summary'!G136*'Grouped Summary'!H136)+(('Grouped Summary'!G144*'Grouped Summary'!H144)*0.81818))/I82,0)</f>
        <v>38563.458593274336</v>
      </c>
      <c r="K82" s="71">
        <f t="shared" si="16"/>
        <v>4357670.82104</v>
      </c>
      <c r="L82" s="1">
        <f>('Grouped Summary'!I136+'Grouped Summary'!I144)</f>
        <v>2</v>
      </c>
      <c r="M82" s="71">
        <f>IF(L82&gt;0,(('Grouped Summary'!I136*'Grouped Summary'!J136)+(('Grouped Summary'!I144*'Grouped Summary'!J144)*0.81818))/L82,0)</f>
        <v>34314</v>
      </c>
      <c r="N82" s="71">
        <f t="shared" si="17"/>
        <v>68628</v>
      </c>
      <c r="O82" s="1">
        <f>('Grouped Summary'!K136+'Grouped Summary'!K144)</f>
        <v>24</v>
      </c>
      <c r="P82" s="71">
        <f>IF(O82&gt;0,(('Grouped Summary'!K136*'Grouped Summary'!L136)+(('Grouped Summary'!K144*'Grouped Summary'!L144)*0.81818))/O82,0)</f>
        <v>30947.442258333333</v>
      </c>
      <c r="Q82" s="71">
        <f t="shared" si="20"/>
        <v>742738.6142</v>
      </c>
      <c r="R82" s="1">
        <f>('Grouped Summary'!M136+'Grouped Summary'!M144)</f>
        <v>0</v>
      </c>
      <c r="S82" s="71">
        <f>IF(R82&gt;0,(('Grouped Summary'!M136*'Grouped Summary'!N136)+(('Grouped Summary'!M144*'Grouped Summary'!N144)*0.81818))/R82,0)</f>
        <v>0</v>
      </c>
      <c r="T82" s="71">
        <f t="shared" si="18"/>
        <v>0</v>
      </c>
      <c r="U82" s="1">
        <f>('Grouped Summary'!O136+'Grouped Summary'!O144)</f>
        <v>363</v>
      </c>
      <c r="V82" s="71">
        <f>IF(U82&gt;0,(('Grouped Summary'!O136*'Grouped Summary'!P136)+(('Grouped Summary'!O144*'Grouped Summary'!P144)*0.81818))/U82,0)</f>
        <v>45464.24239030303</v>
      </c>
      <c r="W82" s="71">
        <f t="shared" si="19"/>
        <v>16503519.98768</v>
      </c>
    </row>
    <row r="83" spans="1:23" ht="12.75">
      <c r="A83" s="73" t="s">
        <v>691</v>
      </c>
      <c r="B83" s="1" t="s">
        <v>1369</v>
      </c>
      <c r="C83" s="1">
        <f>('Grouped Summary'!C137+'Grouped Summary'!C145)</f>
        <v>74</v>
      </c>
      <c r="D83" s="71">
        <f>IF(C83&gt;0,(('Grouped Summary'!C137*'Grouped Summary'!D137)+(('Grouped Summary'!C145*'Grouped Summary'!D145)*0.81818))/C83,0)</f>
        <v>58098.49867702703</v>
      </c>
      <c r="E83" s="71">
        <f t="shared" si="14"/>
        <v>4299288.9021000005</v>
      </c>
      <c r="F83" s="1">
        <f>('Grouped Summary'!E137+'Grouped Summary'!E145)</f>
        <v>114</v>
      </c>
      <c r="G83" s="71">
        <f>IF(F83&gt;0,(('Grouped Summary'!E137*'Grouped Summary'!F137)+(('Grouped Summary'!E145*'Grouped Summary'!F145)*0.81818))/F83,0)</f>
        <v>46139.70177192983</v>
      </c>
      <c r="H83" s="71">
        <f t="shared" si="15"/>
        <v>5259926.002</v>
      </c>
      <c r="I83" s="1">
        <f>('Grouped Summary'!G137+'Grouped Summary'!G145)</f>
        <v>93</v>
      </c>
      <c r="J83" s="71">
        <f>IF(I83&gt;0,(('Grouped Summary'!G137*'Grouped Summary'!H137)+(('Grouped Summary'!G145*'Grouped Summary'!H145)*0.81818))/I83,0)</f>
        <v>39784.249006021506</v>
      </c>
      <c r="K83" s="71">
        <f t="shared" si="16"/>
        <v>3699935.15756</v>
      </c>
      <c r="L83" s="1">
        <f>('Grouped Summary'!I137+'Grouped Summary'!I145)</f>
        <v>3</v>
      </c>
      <c r="M83" s="71">
        <f>IF(L83&gt;0,(('Grouped Summary'!I137*'Grouped Summary'!J137)+(('Grouped Summary'!I145*'Grouped Summary'!J145)*0.81818))/L83,0)</f>
        <v>33860.666666666664</v>
      </c>
      <c r="N83" s="71">
        <f t="shared" si="17"/>
        <v>101582</v>
      </c>
      <c r="O83" s="1">
        <f>('Grouped Summary'!K137+'Grouped Summary'!K145)</f>
        <v>66</v>
      </c>
      <c r="P83" s="71">
        <f>IF(O83&gt;0,(('Grouped Summary'!K137*'Grouped Summary'!L137)+(('Grouped Summary'!K145*'Grouped Summary'!L145)*0.81818))/O83,0)</f>
        <v>33783.44765727273</v>
      </c>
      <c r="Q83" s="71">
        <f t="shared" si="20"/>
        <v>2229707.54538</v>
      </c>
      <c r="R83" s="1">
        <f>('Grouped Summary'!M137+'Grouped Summary'!M145)</f>
        <v>0</v>
      </c>
      <c r="S83" s="71">
        <f>IF(R83&gt;0,(('Grouped Summary'!M137*'Grouped Summary'!N137)+(('Grouped Summary'!M145*'Grouped Summary'!N145)*0.81818))/R83,0)</f>
        <v>0</v>
      </c>
      <c r="T83" s="71">
        <f t="shared" si="18"/>
        <v>0</v>
      </c>
      <c r="U83" s="1">
        <f>('Grouped Summary'!O137+'Grouped Summary'!O145)</f>
        <v>350</v>
      </c>
      <c r="V83" s="71">
        <f>IF(U83&gt;0,(('Grouped Summary'!O137*'Grouped Summary'!P137)+(('Grouped Summary'!O145*'Grouped Summary'!P145)*0.81818))/U83,0)</f>
        <v>44544.11316297143</v>
      </c>
      <c r="W83" s="71">
        <f t="shared" si="19"/>
        <v>15590439.607040001</v>
      </c>
    </row>
    <row r="84" spans="1:23" ht="12.75">
      <c r="A84" s="73" t="s">
        <v>691</v>
      </c>
      <c r="B84" s="1" t="s">
        <v>1370</v>
      </c>
      <c r="C84" s="1">
        <f>('Grouped Summary'!C138+'Grouped Summary'!C146)</f>
        <v>113</v>
      </c>
      <c r="D84" s="71">
        <f>IF(C84&gt;0,(('Grouped Summary'!C138*'Grouped Summary'!D138)+(('Grouped Summary'!C146*'Grouped Summary'!D146)*0.81818))/C84,0)</f>
        <v>53888.52130938053</v>
      </c>
      <c r="E84" s="71">
        <f t="shared" si="14"/>
        <v>6089402.9079599995</v>
      </c>
      <c r="F84" s="1">
        <f>('Grouped Summary'!E138+'Grouped Summary'!E146)</f>
        <v>121</v>
      </c>
      <c r="G84" s="71">
        <f>IF(F84&gt;0,(('Grouped Summary'!E138*'Grouped Summary'!F138)+(('Grouped Summary'!E146*'Grouped Summary'!F146)*0.81818))/F84,0)</f>
        <v>45181.48400132232</v>
      </c>
      <c r="H84" s="71">
        <f t="shared" si="15"/>
        <v>5466959.5641600005</v>
      </c>
      <c r="I84" s="1">
        <f>('Grouped Summary'!G138+'Grouped Summary'!G146)</f>
        <v>91</v>
      </c>
      <c r="J84" s="71">
        <f>IF(I84&gt;0,(('Grouped Summary'!G138*'Grouped Summary'!H138)+(('Grouped Summary'!G146*'Grouped Summary'!H146)*0.81818))/I84,0)</f>
        <v>36590.22128681318</v>
      </c>
      <c r="K84" s="71">
        <f t="shared" si="16"/>
        <v>3329710.1370999995</v>
      </c>
      <c r="L84" s="1">
        <f>('Grouped Summary'!I138+'Grouped Summary'!I146)</f>
        <v>10</v>
      </c>
      <c r="M84" s="71">
        <f>IF(L84&gt;0,(('Grouped Summary'!I138*'Grouped Summary'!J138)+(('Grouped Summary'!I146*'Grouped Summary'!J146)*0.81818))/L84,0)</f>
        <v>34086.6</v>
      </c>
      <c r="N84" s="71">
        <f t="shared" si="17"/>
        <v>340866</v>
      </c>
      <c r="O84" s="1">
        <f>('Grouped Summary'!K138+'Grouped Summary'!K146)</f>
        <v>83</v>
      </c>
      <c r="P84" s="71">
        <f>IF(O84&gt;0,(('Grouped Summary'!K138*'Grouped Summary'!L138)+(('Grouped Summary'!K146*'Grouped Summary'!L146)*0.81818))/O84,0)</f>
        <v>34994.972568192774</v>
      </c>
      <c r="Q84" s="71">
        <f t="shared" si="20"/>
        <v>2904582.72316</v>
      </c>
      <c r="R84" s="1">
        <f>('Grouped Summary'!M138+'Grouped Summary'!M146)</f>
        <v>0</v>
      </c>
      <c r="S84" s="71">
        <f>IF(R84&gt;0,(('Grouped Summary'!M138*'Grouped Summary'!N138)+(('Grouped Summary'!M146*'Grouped Summary'!N146)*0.81818))/R84,0)</f>
        <v>0</v>
      </c>
      <c r="T84" s="71">
        <f t="shared" si="18"/>
        <v>0</v>
      </c>
      <c r="U84" s="1">
        <f>('Grouped Summary'!O138+'Grouped Summary'!O146)</f>
        <v>418</v>
      </c>
      <c r="V84" s="71">
        <f>IF(U84&gt;0,(('Grouped Summary'!O138*'Grouped Summary'!P138)+(('Grouped Summary'!O146*'Grouped Summary'!P146)*0.81818))/U84,0)</f>
        <v>43376.84529277512</v>
      </c>
      <c r="W84" s="71">
        <f t="shared" si="19"/>
        <v>18131521.33238</v>
      </c>
    </row>
    <row r="85" spans="1:23" ht="15">
      <c r="A85" s="73"/>
      <c r="B85" s="122" t="s">
        <v>1441</v>
      </c>
      <c r="C85" s="85">
        <f>SUM(C79:C84)</f>
        <v>2320</v>
      </c>
      <c r="D85" s="86">
        <f>((C79*D79)+(C80*D80)+(C81*D81)+(C82*D82)+(C83*D83)+(C84*D84))/C85</f>
        <v>65243.46631440517</v>
      </c>
      <c r="E85" s="71">
        <f t="shared" si="14"/>
        <v>151364841.84941998</v>
      </c>
      <c r="F85" s="85">
        <f>SUM(F79:F84)</f>
        <v>2034</v>
      </c>
      <c r="G85" s="86">
        <f>((F79*G79)+(F80*G80)+(F81*G81)+(F82*G82)+(F83*G83)+(F84*G84))/F85</f>
        <v>48277.90468753197</v>
      </c>
      <c r="H85" s="71">
        <f t="shared" si="15"/>
        <v>98197258.13444002</v>
      </c>
      <c r="I85" s="85">
        <f>SUM(I79:I84)</f>
        <v>1686</v>
      </c>
      <c r="J85" s="86">
        <f>((I79*J79)+(I80*J80)+(I81*J81)+(I82*J82)+(I83*J83)+(I84*J84))/I85</f>
        <v>41281.30141537366</v>
      </c>
      <c r="K85" s="71">
        <f t="shared" si="16"/>
        <v>69600274.18631999</v>
      </c>
      <c r="L85" s="85">
        <f>SUM(L79:L84)</f>
        <v>91</v>
      </c>
      <c r="M85" s="86">
        <f>((L79*M79)+(L80*M80)+(L81*M81)+(L82*M82)+(L83*M83)+(L84*M84))/L85</f>
        <v>35309.67908175824</v>
      </c>
      <c r="N85" s="71">
        <f t="shared" si="17"/>
        <v>3213180.7964399997</v>
      </c>
      <c r="O85" s="85">
        <f>SUM(O79:O84)</f>
        <v>1012</v>
      </c>
      <c r="P85" s="86">
        <f>((O79*P79)+(O80*P80)+(O81*P81)+(O82*P82)+(O83*P83)+(O84*P84))/O85</f>
        <v>33954.340169189716</v>
      </c>
      <c r="Q85" s="71">
        <f t="shared" si="20"/>
        <v>34361792.251219995</v>
      </c>
      <c r="R85" s="85">
        <f>SUM(R79:R84)</f>
        <v>0</v>
      </c>
      <c r="S85" s="86">
        <f>IF(R85&gt;0,((R79*S79)+(R80*S80)+(R81*S81)+(R82*S82)+(R83*S83)+(R84*S84))/R85,0)</f>
        <v>0</v>
      </c>
      <c r="T85" s="71">
        <f t="shared" si="18"/>
        <v>0</v>
      </c>
      <c r="U85" s="85">
        <f>SUM(U79:U84)</f>
        <v>7143</v>
      </c>
      <c r="V85" s="86">
        <f>((U79*V79)+(U80*V80)+(U81*V81)+(U82*V82)+(U83*V83)+(U84*V84))/U85</f>
        <v>49942.22976590228</v>
      </c>
      <c r="W85" s="71">
        <f t="shared" si="19"/>
        <v>356737347.21784</v>
      </c>
    </row>
    <row r="86" spans="1:23" ht="12.75">
      <c r="A86" s="73" t="s">
        <v>691</v>
      </c>
      <c r="B86" s="1" t="s">
        <v>1371</v>
      </c>
      <c r="C86" s="1">
        <f>('Grouped Summary'!C139+'Grouped Summary'!C147)</f>
        <v>0</v>
      </c>
      <c r="D86" s="71">
        <f>IF(C86&gt;0,(('Grouped Summary'!C139*'Grouped Summary'!D139)+(('Grouped Summary'!C147*'Grouped Summary'!D147)*0.81818))/C86,0)</f>
        <v>0</v>
      </c>
      <c r="E86" s="71">
        <f t="shared" si="14"/>
        <v>0</v>
      </c>
      <c r="F86" s="1">
        <f>('Grouped Summary'!E139+'Grouped Summary'!E147)</f>
        <v>0</v>
      </c>
      <c r="G86" s="71">
        <f>IF(F86&gt;0,(('Grouped Summary'!E139*'Grouped Summary'!F139)+(('Grouped Summary'!E147*'Grouped Summary'!F147)*0.81818))/F86,0)</f>
        <v>0</v>
      </c>
      <c r="H86" s="71">
        <f t="shared" si="15"/>
        <v>0</v>
      </c>
      <c r="I86" s="1">
        <f>('Grouped Summary'!G139+'Grouped Summary'!G147)</f>
        <v>0</v>
      </c>
      <c r="J86" s="71">
        <f>IF(I86&gt;0,(('Grouped Summary'!G139*'Grouped Summary'!H139)+(('Grouped Summary'!G147*'Grouped Summary'!H147)*0.81818))/I86,0)</f>
        <v>0</v>
      </c>
      <c r="K86" s="71">
        <f t="shared" si="16"/>
        <v>0</v>
      </c>
      <c r="L86" s="1">
        <f>('Grouped Summary'!I139+'Grouped Summary'!I147)</f>
        <v>0</v>
      </c>
      <c r="M86" s="71">
        <f>IF(L86&gt;0,(('Grouped Summary'!I139*'Grouped Summary'!J139)+(('Grouped Summary'!I147*'Grouped Summary'!J147)*0.81818))/L86,0)</f>
        <v>0</v>
      </c>
      <c r="N86" s="71">
        <f t="shared" si="17"/>
        <v>0</v>
      </c>
      <c r="O86" s="1">
        <f>('Grouped Summary'!K139+'Grouped Summary'!K147)</f>
        <v>0</v>
      </c>
      <c r="P86" s="71">
        <f>IF(O86&gt;0,(('Grouped Summary'!K139*'Grouped Summary'!L139)+(('Grouped Summary'!K147*'Grouped Summary'!L147)*0.81818))/O86,0)</f>
        <v>0</v>
      </c>
      <c r="Q86" s="71">
        <f t="shared" si="20"/>
        <v>0</v>
      </c>
      <c r="R86" s="1">
        <f>('Grouped Summary'!M139+'Grouped Summary'!M147)</f>
        <v>3944</v>
      </c>
      <c r="S86" s="71">
        <f>IF(R86&gt;0,(('Grouped Summary'!M139*'Grouped Summary'!N139)+(('Grouped Summary'!M147*'Grouped Summary'!N147)*0.81818))/R86,0)</f>
        <v>29543.585953346857</v>
      </c>
      <c r="T86" s="71">
        <f t="shared" si="18"/>
        <v>116519903</v>
      </c>
      <c r="U86" s="1">
        <f>('Grouped Summary'!O139+'Grouped Summary'!O147)</f>
        <v>3944</v>
      </c>
      <c r="V86" s="71">
        <f>IF(U86&gt;0,(('Grouped Summary'!O139*'Grouped Summary'!P139)+(('Grouped Summary'!O147*'Grouped Summary'!P147)*0.81818))/U86,0)</f>
        <v>29543.585953346857</v>
      </c>
      <c r="W86" s="71">
        <f t="shared" si="19"/>
        <v>116519903</v>
      </c>
    </row>
    <row r="87" spans="1:23" ht="12.75">
      <c r="A87" s="87" t="s">
        <v>691</v>
      </c>
      <c r="B87" s="67" t="s">
        <v>1372</v>
      </c>
      <c r="C87" s="67">
        <f>('Grouped Summary'!C140+'Grouped Summary'!C148)</f>
        <v>0</v>
      </c>
      <c r="D87" s="88">
        <f>IF(C87&gt;0,(('Grouped Summary'!C140*'Grouped Summary'!D140)+(('Grouped Summary'!C148*'Grouped Summary'!D148)*0.81818))/C87,0)</f>
        <v>0</v>
      </c>
      <c r="E87" s="88">
        <f t="shared" si="14"/>
        <v>0</v>
      </c>
      <c r="F87" s="67">
        <f>('Grouped Summary'!E140+'Grouped Summary'!E148)</f>
        <v>0</v>
      </c>
      <c r="G87" s="88">
        <f>IF(F87&gt;0,(('Grouped Summary'!E140*'Grouped Summary'!F140)+(('Grouped Summary'!E148*'Grouped Summary'!F148)*0.81818))/F87,0)</f>
        <v>0</v>
      </c>
      <c r="H87" s="88">
        <f t="shared" si="15"/>
        <v>0</v>
      </c>
      <c r="I87" s="67">
        <f>('Grouped Summary'!G140+'Grouped Summary'!G148)</f>
        <v>0</v>
      </c>
      <c r="J87" s="88">
        <f>IF(I87&gt;0,(('Grouped Summary'!G140*'Grouped Summary'!H140)+(('Grouped Summary'!G148*'Grouped Summary'!H148)*0.81818))/I87,0)</f>
        <v>0</v>
      </c>
      <c r="K87" s="88">
        <f t="shared" si="16"/>
        <v>0</v>
      </c>
      <c r="L87" s="67">
        <f>('Grouped Summary'!I140+'Grouped Summary'!I148)</f>
        <v>0</v>
      </c>
      <c r="M87" s="88">
        <f>IF(L87&gt;0,(('Grouped Summary'!I140*'Grouped Summary'!J140)+(('Grouped Summary'!I148*'Grouped Summary'!J148)*0.81818))/L87,0)</f>
        <v>0</v>
      </c>
      <c r="N87" s="88">
        <f t="shared" si="17"/>
        <v>0</v>
      </c>
      <c r="O87" s="67">
        <f>('Grouped Summary'!K140+'Grouped Summary'!K148)</f>
        <v>0</v>
      </c>
      <c r="P87" s="88">
        <f>IF(O87&gt;0,(('Grouped Summary'!K140*'Grouped Summary'!L140)+(('Grouped Summary'!K148*'Grouped Summary'!L148)*0.81818))/O87,0)</f>
        <v>0</v>
      </c>
      <c r="Q87" s="88">
        <f t="shared" si="20"/>
        <v>0</v>
      </c>
      <c r="R87" s="67">
        <f>('Grouped Summary'!M140+'Grouped Summary'!M148)</f>
        <v>0</v>
      </c>
      <c r="S87" s="88">
        <f>IF(R87&gt;0,(('Grouped Summary'!M140*'Grouped Summary'!N140)+(('Grouped Summary'!M148*'Grouped Summary'!N148)*0.81818))/R87,0)</f>
        <v>0</v>
      </c>
      <c r="T87" s="88">
        <f t="shared" si="18"/>
        <v>0</v>
      </c>
      <c r="U87" s="67">
        <f>('Grouped Summary'!O140+'Grouped Summary'!O148)</f>
        <v>0</v>
      </c>
      <c r="V87" s="88">
        <f>IF(U87&gt;0,(('Grouped Summary'!O140*'Grouped Summary'!P140)+(('Grouped Summary'!O148*'Grouped Summary'!P148)*0.81818))/U87,0)</f>
        <v>0</v>
      </c>
      <c r="W87" s="88">
        <f t="shared" si="19"/>
        <v>0</v>
      </c>
    </row>
    <row r="88" spans="1:23" ht="12.75">
      <c r="A88" s="73" t="s">
        <v>840</v>
      </c>
      <c r="B88" s="1" t="s">
        <v>1365</v>
      </c>
      <c r="C88" s="1">
        <f>('Grouped Summary'!C149+'Grouped Summary'!C157)</f>
        <v>580</v>
      </c>
      <c r="D88" s="71">
        <f>IF(C88&gt;0,(('Grouped Summary'!C149*'Grouped Summary'!D149)+(('Grouped Summary'!C157*'Grouped Summary'!D157)*0.81818))/C88,0)</f>
        <v>60585.29212537931</v>
      </c>
      <c r="E88" s="71">
        <f t="shared" si="14"/>
        <v>35139469.43272</v>
      </c>
      <c r="F88" s="1">
        <f>('Grouped Summary'!E149+'Grouped Summary'!E157)</f>
        <v>458</v>
      </c>
      <c r="G88" s="71">
        <f>IF(F88&gt;0,(('Grouped Summary'!E149*'Grouped Summary'!F149)+(('Grouped Summary'!E157*'Grouped Summary'!F157)*0.81818))/F88,0)</f>
        <v>44716.94502008734</v>
      </c>
      <c r="H88" s="71">
        <f t="shared" si="15"/>
        <v>20480360.8192</v>
      </c>
      <c r="I88" s="1">
        <f>('Grouped Summary'!G149+'Grouped Summary'!G157)</f>
        <v>385</v>
      </c>
      <c r="J88" s="71">
        <f>IF(I88&gt;0,(('Grouped Summary'!G149*'Grouped Summary'!H149)+(('Grouped Summary'!G157*'Grouped Summary'!H157)*0.81818))/I88,0)</f>
        <v>38078.59697246753</v>
      </c>
      <c r="K88" s="71">
        <f t="shared" si="16"/>
        <v>14660259.8344</v>
      </c>
      <c r="L88" s="1">
        <f>('Grouped Summary'!I149+'Grouped Summary'!I157)</f>
        <v>51</v>
      </c>
      <c r="M88" s="71">
        <f>IF(L88&gt;0,(('Grouped Summary'!I149*'Grouped Summary'!J149)+(('Grouped Summary'!I157*'Grouped Summary'!J157)*0.81818))/L88,0)</f>
        <v>22175.304062745097</v>
      </c>
      <c r="N88" s="71">
        <f t="shared" si="17"/>
        <v>1130940.5071999999</v>
      </c>
      <c r="O88" s="1">
        <f>('Grouped Summary'!K149+'Grouped Summary'!K157)</f>
        <v>0</v>
      </c>
      <c r="P88" s="71">
        <f>IF(O88&gt;0,(('Grouped Summary'!K149*'Grouped Summary'!L149)+(('Grouped Summary'!K157*'Grouped Summary'!L157)*0.81818))/O88,0)</f>
        <v>0</v>
      </c>
      <c r="Q88" s="71">
        <f t="shared" si="20"/>
        <v>0</v>
      </c>
      <c r="R88" s="1">
        <f>('Grouped Summary'!M149+'Grouped Summary'!M157)</f>
        <v>0</v>
      </c>
      <c r="S88" s="71">
        <f>IF(R88&gt;0,(('Grouped Summary'!M149*'Grouped Summary'!N149)+(('Grouped Summary'!M157*'Grouped Summary'!N157)*0.81818))/R88,0)</f>
        <v>0</v>
      </c>
      <c r="T88" s="71">
        <f t="shared" si="18"/>
        <v>0</v>
      </c>
      <c r="U88" s="1">
        <f>('Grouped Summary'!O149+'Grouped Summary'!O157)</f>
        <v>1474</v>
      </c>
      <c r="V88" s="71">
        <f>IF(U88&gt;0,(('Grouped Summary'!O149*'Grouped Summary'!P149)+(('Grouped Summary'!O157*'Grouped Summary'!P157)*0.81818))/U88,0)</f>
        <v>48447.10352341927</v>
      </c>
      <c r="W88" s="71">
        <f t="shared" si="19"/>
        <v>71411030.59352</v>
      </c>
    </row>
    <row r="89" spans="1:23" ht="12.75">
      <c r="A89" s="73" t="s">
        <v>840</v>
      </c>
      <c r="B89" s="1" t="s">
        <v>1366</v>
      </c>
      <c r="C89" s="1">
        <f>('Grouped Summary'!C150+'Grouped Summary'!C158)</f>
        <v>0</v>
      </c>
      <c r="D89" s="71">
        <f>IF(C89&gt;0,(('Grouped Summary'!C150*'Grouped Summary'!D150)+(('Grouped Summary'!C158*'Grouped Summary'!D158)*0.81818))/C89,0)</f>
        <v>0</v>
      </c>
      <c r="E89" s="71">
        <f t="shared" si="14"/>
        <v>0</v>
      </c>
      <c r="F89" s="1">
        <f>('Grouped Summary'!E150+'Grouped Summary'!E158)</f>
        <v>0</v>
      </c>
      <c r="G89" s="71">
        <f>IF(F89&gt;0,(('Grouped Summary'!E150*'Grouped Summary'!F150)+(('Grouped Summary'!E158*'Grouped Summary'!F158)*0.81818))/F89,0)</f>
        <v>0</v>
      </c>
      <c r="H89" s="71">
        <f t="shared" si="15"/>
        <v>0</v>
      </c>
      <c r="I89" s="1">
        <f>('Grouped Summary'!G150+'Grouped Summary'!G158)</f>
        <v>0</v>
      </c>
      <c r="J89" s="71">
        <f>IF(I89&gt;0,(('Grouped Summary'!G150*'Grouped Summary'!H150)+(('Grouped Summary'!G158*'Grouped Summary'!H158)*0.81818))/I89,0)</f>
        <v>0</v>
      </c>
      <c r="K89" s="71">
        <f t="shared" si="16"/>
        <v>0</v>
      </c>
      <c r="L89" s="1">
        <f>('Grouped Summary'!I150+'Grouped Summary'!I158)</f>
        <v>0</v>
      </c>
      <c r="M89" s="71">
        <f>IF(L89&gt;0,(('Grouped Summary'!I150*'Grouped Summary'!J150)+(('Grouped Summary'!I158*'Grouped Summary'!J158)*0.81818))/L89,0)</f>
        <v>0</v>
      </c>
      <c r="N89" s="71">
        <f t="shared" si="17"/>
        <v>0</v>
      </c>
      <c r="O89" s="1">
        <f>('Grouped Summary'!K150+'Grouped Summary'!K158)</f>
        <v>0</v>
      </c>
      <c r="P89" s="71">
        <f>IF(O89&gt;0,(('Grouped Summary'!K150*'Grouped Summary'!L150)+(('Grouped Summary'!K158*'Grouped Summary'!L158)*0.81818))/O89,0)</f>
        <v>0</v>
      </c>
      <c r="Q89" s="71">
        <f t="shared" si="20"/>
        <v>0</v>
      </c>
      <c r="R89" s="1">
        <f>('Grouped Summary'!M150+'Grouped Summary'!M158)</f>
        <v>0</v>
      </c>
      <c r="S89" s="71">
        <f>IF(R89&gt;0,(('Grouped Summary'!M150*'Grouped Summary'!N150)+(('Grouped Summary'!M158*'Grouped Summary'!N158)*0.81818))/R89,0)</f>
        <v>0</v>
      </c>
      <c r="T89" s="71">
        <f t="shared" si="18"/>
        <v>0</v>
      </c>
      <c r="U89" s="1">
        <f>('Grouped Summary'!O150+'Grouped Summary'!O158)</f>
        <v>0</v>
      </c>
      <c r="V89" s="71">
        <f>IF(U89&gt;0,(('Grouped Summary'!O150*'Grouped Summary'!P150)+(('Grouped Summary'!O158*'Grouped Summary'!P158)*0.81818))/U89,0)</f>
        <v>0</v>
      </c>
      <c r="W89" s="71">
        <f t="shared" si="19"/>
        <v>0</v>
      </c>
    </row>
    <row r="90" spans="1:23" ht="12.75">
      <c r="A90" s="73" t="s">
        <v>840</v>
      </c>
      <c r="B90" s="1" t="s">
        <v>1367</v>
      </c>
      <c r="C90" s="1">
        <f>('Grouped Summary'!C151+'Grouped Summary'!C159)</f>
        <v>113</v>
      </c>
      <c r="D90" s="71">
        <f>IF(C90&gt;0,(('Grouped Summary'!C151*'Grouped Summary'!D151)+(('Grouped Summary'!C159*'Grouped Summary'!D159)*0.81818))/C90,0)</f>
        <v>52480</v>
      </c>
      <c r="E90" s="71">
        <f t="shared" si="14"/>
        <v>5930240</v>
      </c>
      <c r="F90" s="1">
        <f>('Grouped Summary'!E151+'Grouped Summary'!E159)</f>
        <v>61</v>
      </c>
      <c r="G90" s="71">
        <f>IF(F90&gt;0,(('Grouped Summary'!E151*'Grouped Summary'!F151)+(('Grouped Summary'!E159*'Grouped Summary'!F159)*0.81818))/F90,0)</f>
        <v>46358</v>
      </c>
      <c r="H90" s="71">
        <f t="shared" si="15"/>
        <v>2827838</v>
      </c>
      <c r="I90" s="1">
        <f>('Grouped Summary'!G151+'Grouped Summary'!G159)</f>
        <v>165</v>
      </c>
      <c r="J90" s="71">
        <f>IF(I90&gt;0,(('Grouped Summary'!G151*'Grouped Summary'!H151)+(('Grouped Summary'!G159*'Grouped Summary'!H159)*0.81818))/I90,0)</f>
        <v>40816</v>
      </c>
      <c r="K90" s="71">
        <f t="shared" si="16"/>
        <v>6734640</v>
      </c>
      <c r="L90" s="1">
        <f>('Grouped Summary'!I151+'Grouped Summary'!I159)</f>
        <v>47</v>
      </c>
      <c r="M90" s="71">
        <f>IF(L90&gt;0,(('Grouped Summary'!I151*'Grouped Summary'!J151)+(('Grouped Summary'!I159*'Grouped Summary'!J159)*0.81818))/L90,0)</f>
        <v>33865</v>
      </c>
      <c r="N90" s="71">
        <f t="shared" si="17"/>
        <v>1591655</v>
      </c>
      <c r="O90" s="1">
        <f>('Grouped Summary'!K151+'Grouped Summary'!K159)</f>
        <v>0</v>
      </c>
      <c r="P90" s="71">
        <f>IF(O90&gt;0,(('Grouped Summary'!K151*'Grouped Summary'!L151)+(('Grouped Summary'!K159*'Grouped Summary'!L159)*0.81818))/O90,0)</f>
        <v>0</v>
      </c>
      <c r="Q90" s="71">
        <f t="shared" si="20"/>
        <v>0</v>
      </c>
      <c r="R90" s="1">
        <f>('Grouped Summary'!M151+'Grouped Summary'!M159)</f>
        <v>0</v>
      </c>
      <c r="S90" s="71">
        <f>IF(R90&gt;0,(('Grouped Summary'!M151*'Grouped Summary'!N151)+(('Grouped Summary'!M159*'Grouped Summary'!N159)*0.81818))/R90,0)</f>
        <v>0</v>
      </c>
      <c r="T90" s="71">
        <f t="shared" si="18"/>
        <v>0</v>
      </c>
      <c r="U90" s="1">
        <f>('Grouped Summary'!O151+'Grouped Summary'!O159)</f>
        <v>386</v>
      </c>
      <c r="V90" s="71">
        <f>IF(U90&gt;0,(('Grouped Summary'!O151*'Grouped Summary'!P151)+(('Grouped Summary'!O159*'Grouped Summary'!P159)*0.81818))/U90,0)</f>
        <v>44260.033678756474</v>
      </c>
      <c r="W90" s="71">
        <f t="shared" si="19"/>
        <v>17084373</v>
      </c>
    </row>
    <row r="91" spans="1:23" ht="12.75">
      <c r="A91" s="73" t="s">
        <v>840</v>
      </c>
      <c r="B91" s="1" t="s">
        <v>1368</v>
      </c>
      <c r="C91" s="1">
        <f>('Grouped Summary'!C152+'Grouped Summary'!C160)</f>
        <v>130</v>
      </c>
      <c r="D91" s="71">
        <f>IF(C91&gt;0,(('Grouped Summary'!C152*'Grouped Summary'!D152)+(('Grouped Summary'!C160*'Grouped Summary'!D160)*0.81818))/C91,0)</f>
        <v>46794.858099076926</v>
      </c>
      <c r="E91" s="71">
        <f t="shared" si="14"/>
        <v>6083331.55288</v>
      </c>
      <c r="F91" s="1">
        <f>('Grouped Summary'!E152+'Grouped Summary'!E160)</f>
        <v>99</v>
      </c>
      <c r="G91" s="71">
        <f>IF(F91&gt;0,(('Grouped Summary'!E152*'Grouped Summary'!F152)+(('Grouped Summary'!E160*'Grouped Summary'!F160)*0.81818))/F91,0)</f>
        <v>40755.97932606061</v>
      </c>
      <c r="H91" s="71">
        <f t="shared" si="15"/>
        <v>4034841.9532800005</v>
      </c>
      <c r="I91" s="1">
        <f>('Grouped Summary'!G152+'Grouped Summary'!G160)</f>
        <v>144</v>
      </c>
      <c r="J91" s="71">
        <f>IF(I91&gt;0,(('Grouped Summary'!G152*'Grouped Summary'!H152)+(('Grouped Summary'!G160*'Grouped Summary'!H160)*0.81818))/I91,0)</f>
        <v>36951.14853277778</v>
      </c>
      <c r="K91" s="71">
        <f t="shared" si="16"/>
        <v>5320965.38872</v>
      </c>
      <c r="L91" s="1">
        <f>('Grouped Summary'!I152+'Grouped Summary'!I160)</f>
        <v>115</v>
      </c>
      <c r="M91" s="71">
        <f>IF(L91&gt;0,(('Grouped Summary'!I152*'Grouped Summary'!J152)+(('Grouped Summary'!I160*'Grouped Summary'!J160)*0.81818))/L91,0)</f>
        <v>30089.64821704348</v>
      </c>
      <c r="N91" s="71">
        <f t="shared" si="17"/>
        <v>3460309.54496</v>
      </c>
      <c r="O91" s="1">
        <f>('Grouped Summary'!K152+'Grouped Summary'!K160)</f>
        <v>0</v>
      </c>
      <c r="P91" s="71">
        <f>IF(O91&gt;0,(('Grouped Summary'!K152*'Grouped Summary'!L152)+(('Grouped Summary'!K160*'Grouped Summary'!L160)*0.81818))/O91,0)</f>
        <v>0</v>
      </c>
      <c r="Q91" s="71">
        <f t="shared" si="20"/>
        <v>0</v>
      </c>
      <c r="R91" s="1">
        <f>('Grouped Summary'!M152+'Grouped Summary'!M160)</f>
        <v>0</v>
      </c>
      <c r="S91" s="71">
        <f>IF(R91&gt;0,(('Grouped Summary'!M152*'Grouped Summary'!N152)+(('Grouped Summary'!M160*'Grouped Summary'!N160)*0.81818))/R91,0)</f>
        <v>0</v>
      </c>
      <c r="T91" s="71">
        <f t="shared" si="18"/>
        <v>0</v>
      </c>
      <c r="U91" s="1">
        <f>('Grouped Summary'!O152+'Grouped Summary'!O160)</f>
        <v>488</v>
      </c>
      <c r="V91" s="71">
        <f>IF(U91&gt;0,(('Grouped Summary'!O152*'Grouped Summary'!P152)+(('Grouped Summary'!O160*'Grouped Summary'!P160)*0.81818))/U91,0)</f>
        <v>38728.377950491806</v>
      </c>
      <c r="W91" s="71">
        <f t="shared" si="19"/>
        <v>18899448.43984</v>
      </c>
    </row>
    <row r="92" spans="1:23" ht="12.75">
      <c r="A92" s="73" t="s">
        <v>840</v>
      </c>
      <c r="B92" s="1" t="s">
        <v>1369</v>
      </c>
      <c r="C92" s="1">
        <f>('Grouped Summary'!C153+'Grouped Summary'!C161)</f>
        <v>134</v>
      </c>
      <c r="D92" s="71">
        <f>IF(C92&gt;0,(('Grouped Summary'!C153*'Grouped Summary'!D153)+(('Grouped Summary'!C161*'Grouped Summary'!D161)*0.81818))/C92,0)</f>
        <v>46432.28663119402</v>
      </c>
      <c r="E92" s="71">
        <f t="shared" si="14"/>
        <v>6221926.40858</v>
      </c>
      <c r="F92" s="1">
        <f>('Grouped Summary'!E153+'Grouped Summary'!E161)</f>
        <v>101</v>
      </c>
      <c r="G92" s="71">
        <f>IF(F92&gt;0,(('Grouped Summary'!E153*'Grouped Summary'!F153)+(('Grouped Summary'!E161*'Grouped Summary'!F161)*0.81818))/F92,0)</f>
        <v>39473.25365782178</v>
      </c>
      <c r="H92" s="71">
        <f t="shared" si="15"/>
        <v>3986798.6194399996</v>
      </c>
      <c r="I92" s="1">
        <f>('Grouped Summary'!G153+'Grouped Summary'!G161)</f>
        <v>224</v>
      </c>
      <c r="J92" s="71">
        <f>IF(I92&gt;0,(('Grouped Summary'!G153*'Grouped Summary'!H153)+(('Grouped Summary'!G161*'Grouped Summary'!H161)*0.81818))/I92,0)</f>
        <v>35474.75756580357</v>
      </c>
      <c r="K92" s="71">
        <f t="shared" si="16"/>
        <v>7946345.69474</v>
      </c>
      <c r="L92" s="1">
        <f>('Grouped Summary'!I153+'Grouped Summary'!I161)</f>
        <v>119</v>
      </c>
      <c r="M92" s="71">
        <f>IF(L92&gt;0,(('Grouped Summary'!I153*'Grouped Summary'!J153)+(('Grouped Summary'!I161*'Grouped Summary'!J161)*0.81818))/L92,0)</f>
        <v>29319.702615798316</v>
      </c>
      <c r="N92" s="71">
        <f t="shared" si="17"/>
        <v>3489044.61128</v>
      </c>
      <c r="O92" s="1">
        <f>('Grouped Summary'!K153+'Grouped Summary'!K161)</f>
        <v>0</v>
      </c>
      <c r="P92" s="71">
        <f>IF(O92&gt;0,(('Grouped Summary'!K153*'Grouped Summary'!L153)+(('Grouped Summary'!K161*'Grouped Summary'!L161)*0.81818))/O92,0)</f>
        <v>0</v>
      </c>
      <c r="Q92" s="71">
        <f t="shared" si="20"/>
        <v>0</v>
      </c>
      <c r="R92" s="1">
        <f>('Grouped Summary'!M153+'Grouped Summary'!M161)</f>
        <v>0</v>
      </c>
      <c r="S92" s="71">
        <f>IF(R92&gt;0,(('Grouped Summary'!M153*'Grouped Summary'!N153)+(('Grouped Summary'!M161*'Grouped Summary'!N161)*0.81818))/R92,0)</f>
        <v>0</v>
      </c>
      <c r="T92" s="71">
        <f t="shared" si="18"/>
        <v>0</v>
      </c>
      <c r="U92" s="1">
        <f>('Grouped Summary'!O153+'Grouped Summary'!O161)</f>
        <v>578</v>
      </c>
      <c r="V92" s="71">
        <f>IF(U92&gt;0,(('Grouped Summary'!O153*'Grouped Summary'!P153)+(('Grouped Summary'!O161*'Grouped Summary'!P161)*0.81818))/U92,0)</f>
        <v>37446.566321868515</v>
      </c>
      <c r="W92" s="71">
        <f t="shared" si="19"/>
        <v>21644115.33404</v>
      </c>
    </row>
    <row r="93" spans="1:23" ht="12.75">
      <c r="A93" s="73" t="s">
        <v>840</v>
      </c>
      <c r="B93" s="1" t="s">
        <v>1370</v>
      </c>
      <c r="C93" s="1">
        <f>('Grouped Summary'!C154+'Grouped Summary'!C162)</f>
        <v>24</v>
      </c>
      <c r="D93" s="71">
        <f>IF(C93&gt;0,(('Grouped Summary'!C154*'Grouped Summary'!D154)+(('Grouped Summary'!C162*'Grouped Summary'!D162)*0.81818))/C93,0)</f>
        <v>43884.51799166666</v>
      </c>
      <c r="E93" s="71">
        <f t="shared" si="14"/>
        <v>1053228.4318</v>
      </c>
      <c r="F93" s="1">
        <f>('Grouped Summary'!E154+'Grouped Summary'!E162)</f>
        <v>63</v>
      </c>
      <c r="G93" s="71">
        <f>IF(F93&gt;0,(('Grouped Summary'!E154*'Grouped Summary'!F154)+(('Grouped Summary'!E162*'Grouped Summary'!F162)*0.81818))/F93,0)</f>
        <v>37649.289704761904</v>
      </c>
      <c r="H93" s="71">
        <f t="shared" si="15"/>
        <v>2371905.2514</v>
      </c>
      <c r="I93" s="1">
        <f>('Grouped Summary'!G154+'Grouped Summary'!G162)</f>
        <v>64</v>
      </c>
      <c r="J93" s="71">
        <f>IF(I93&gt;0,(('Grouped Summary'!G154*'Grouped Summary'!H154)+(('Grouped Summary'!G162*'Grouped Summary'!H162)*0.81818))/I93,0)</f>
        <v>31805.082762500002</v>
      </c>
      <c r="K93" s="71">
        <f t="shared" si="16"/>
        <v>2035525.2968000001</v>
      </c>
      <c r="L93" s="1">
        <f>('Grouped Summary'!I154+'Grouped Summary'!I162)</f>
        <v>54</v>
      </c>
      <c r="M93" s="71">
        <f>IF(L93&gt;0,(('Grouped Summary'!I154*'Grouped Summary'!J154)+(('Grouped Summary'!I162*'Grouped Summary'!J162)*0.81818))/L93,0)</f>
        <v>29757.003355555556</v>
      </c>
      <c r="N93" s="71">
        <f t="shared" si="17"/>
        <v>1606878.1812</v>
      </c>
      <c r="O93" s="1">
        <f>('Grouped Summary'!K154+'Grouped Summary'!K162)</f>
        <v>0</v>
      </c>
      <c r="P93" s="71">
        <f>IF(O93&gt;0,(('Grouped Summary'!K154*'Grouped Summary'!L154)+(('Grouped Summary'!K162*'Grouped Summary'!L162)*0.81818))/O93,0)</f>
        <v>0</v>
      </c>
      <c r="Q93" s="71">
        <f t="shared" si="20"/>
        <v>0</v>
      </c>
      <c r="R93" s="1">
        <f>('Grouped Summary'!M154+'Grouped Summary'!M162)</f>
        <v>0</v>
      </c>
      <c r="S93" s="71">
        <f>IF(R93&gt;0,(('Grouped Summary'!M154*'Grouped Summary'!N154)+(('Grouped Summary'!M162*'Grouped Summary'!N162)*0.81818))/R93,0)</f>
        <v>0</v>
      </c>
      <c r="T93" s="71">
        <f t="shared" si="18"/>
        <v>0</v>
      </c>
      <c r="U93" s="1">
        <f>('Grouped Summary'!O154+'Grouped Summary'!O162)</f>
        <v>205</v>
      </c>
      <c r="V93" s="71">
        <f>IF(U93&gt;0,(('Grouped Summary'!O154*'Grouped Summary'!P154)+(('Grouped Summary'!O162*'Grouped Summary'!P162)*0.81818))/U93,0)</f>
        <v>34475.791030243905</v>
      </c>
      <c r="W93" s="71">
        <f t="shared" si="19"/>
        <v>7067537.161200001</v>
      </c>
    </row>
    <row r="94" spans="1:23" ht="15">
      <c r="A94" s="73"/>
      <c r="B94" s="122" t="s">
        <v>1441</v>
      </c>
      <c r="C94" s="85">
        <f>SUM(C88:C93)</f>
        <v>981</v>
      </c>
      <c r="D94" s="86">
        <f>((C88*D88)+(C89*D89)+(C90*D90)+(C91*D91)+(C92*D92)+(C93*D93))/C94</f>
        <v>55482.360678878686</v>
      </c>
      <c r="E94" s="71">
        <f t="shared" si="14"/>
        <v>54428195.82597999</v>
      </c>
      <c r="F94" s="85">
        <f>SUM(F88:F93)</f>
        <v>782</v>
      </c>
      <c r="G94" s="86">
        <f>((F88*G88)+(F89*G89)+(F90*G90)+(F91*G91)+(F92*G92)+(F93*G93))/F94</f>
        <v>43096.86015769821</v>
      </c>
      <c r="H94" s="71">
        <f t="shared" si="15"/>
        <v>33701744.64332</v>
      </c>
      <c r="I94" s="85">
        <f>SUM(I88:I93)</f>
        <v>982</v>
      </c>
      <c r="J94" s="86">
        <f>((I88*J88)+(I89*J89)+(I90*J90)+(I91*J91)+(I92*J92)+(I93*J93))/I94</f>
        <v>37370.403477250504</v>
      </c>
      <c r="K94" s="71">
        <f t="shared" si="16"/>
        <v>36697736.21466</v>
      </c>
      <c r="L94" s="85">
        <f>SUM(L88:L93)</f>
        <v>386</v>
      </c>
      <c r="M94" s="86">
        <f>((L88*M88)+(L89*M89)+(L90*M90)+(L91*M91)+(L92*M92)+(L93*M93))/L94</f>
        <v>29219.76125554404</v>
      </c>
      <c r="N94" s="71">
        <f t="shared" si="17"/>
        <v>11278827.84464</v>
      </c>
      <c r="O94" s="85">
        <f>SUM(O88:O93)</f>
        <v>0</v>
      </c>
      <c r="P94" s="86">
        <f>IF(O94&gt;0,((O88*P88)+(O89*P89)+(O90*P90)+(O91*P91)+(O92*P92)+(O93*P93))/O94,0)</f>
        <v>0</v>
      </c>
      <c r="Q94" s="71">
        <f>IF(O94&gt;0,(O94*P94),0)</f>
        <v>0</v>
      </c>
      <c r="R94" s="85">
        <f>SUM(R88:R93)</f>
        <v>0</v>
      </c>
      <c r="S94" s="86">
        <f>IF(R94&gt;0,((R88*S88)+(R89*S89)+(R90*S90)+(R91*S91)+(R92*S92)+(R93*S93))/R94,0)</f>
        <v>0</v>
      </c>
      <c r="T94" s="71">
        <f t="shared" si="18"/>
        <v>0</v>
      </c>
      <c r="U94" s="85">
        <f>SUM(U88:U93)</f>
        <v>3131</v>
      </c>
      <c r="V94" s="86">
        <f>((U88*V88)+(U89*V89)+(U90*V90)+(U91*V91)+(U92*V92)+(U93*V93))/U94</f>
        <v>43470.61786285532</v>
      </c>
      <c r="W94" s="71">
        <f t="shared" si="19"/>
        <v>136106504.5286</v>
      </c>
    </row>
    <row r="95" spans="1:23" ht="12.75">
      <c r="A95" s="73" t="s">
        <v>840</v>
      </c>
      <c r="B95" s="1" t="s">
        <v>1371</v>
      </c>
      <c r="C95" s="1">
        <f>('Grouped Summary'!C155+'Grouped Summary'!C163)</f>
        <v>0</v>
      </c>
      <c r="D95" s="71">
        <f>IF(C95&gt;0,(('Grouped Summary'!C155*'Grouped Summary'!D155)+(('Grouped Summary'!C163*'Grouped Summary'!D163)*0.81818))/C95,0)</f>
        <v>0</v>
      </c>
      <c r="E95" s="71">
        <f t="shared" si="14"/>
        <v>0</v>
      </c>
      <c r="F95" s="1">
        <f>('Grouped Summary'!E155+'Grouped Summary'!E163)</f>
        <v>0</v>
      </c>
      <c r="G95" s="71">
        <f>IF(F95&gt;0,(('Grouped Summary'!E155*'Grouped Summary'!F155)+(('Grouped Summary'!E163*'Grouped Summary'!F163)*0.81818))/F95,0)</f>
        <v>0</v>
      </c>
      <c r="H95" s="71">
        <f t="shared" si="15"/>
        <v>0</v>
      </c>
      <c r="I95" s="1">
        <f>('Grouped Summary'!G155+'Grouped Summary'!G163)</f>
        <v>0</v>
      </c>
      <c r="J95" s="71">
        <f>IF(I95&gt;0,(('Grouped Summary'!G155*'Grouped Summary'!H155)+(('Grouped Summary'!G163*'Grouped Summary'!H163)*0.81818))/I95,0)</f>
        <v>0</v>
      </c>
      <c r="K95" s="71">
        <f t="shared" si="16"/>
        <v>0</v>
      </c>
      <c r="L95" s="1">
        <f>('Grouped Summary'!I155+'Grouped Summary'!I163)</f>
        <v>0</v>
      </c>
      <c r="M95" s="71">
        <f>IF(L95&gt;0,(('Grouped Summary'!I155*'Grouped Summary'!J155)+(('Grouped Summary'!I163*'Grouped Summary'!J163)*0.81818))/L95,0)</f>
        <v>0</v>
      </c>
      <c r="N95" s="71">
        <f t="shared" si="17"/>
        <v>0</v>
      </c>
      <c r="O95" s="1">
        <f>('Grouped Summary'!K155+'Grouped Summary'!K163)</f>
        <v>0</v>
      </c>
      <c r="P95" s="71">
        <f>IF(O95&gt;0,(('Grouped Summary'!K155*'Grouped Summary'!L155)+(('Grouped Summary'!K163*'Grouped Summary'!L163)*0.81818))/O95,0)</f>
        <v>0</v>
      </c>
      <c r="Q95" s="71">
        <f aca="true" t="shared" si="21" ref="Q95:Q126">O95*P95</f>
        <v>0</v>
      </c>
      <c r="R95" s="1">
        <f>('Grouped Summary'!M155+'Grouped Summary'!M163)</f>
        <v>1109</v>
      </c>
      <c r="S95" s="71">
        <f>IF(R95&gt;0,(('Grouped Summary'!M155*'Grouped Summary'!N155)+(('Grouped Summary'!M163*'Grouped Summary'!N163)*0.81818))/R95,0)</f>
        <v>34407.0361923715</v>
      </c>
      <c r="T95" s="71">
        <f t="shared" si="18"/>
        <v>38157403.137339994</v>
      </c>
      <c r="U95" s="1">
        <f>('Grouped Summary'!O155+'Grouped Summary'!O163)</f>
        <v>1109</v>
      </c>
      <c r="V95" s="71">
        <f>IF(U95&gt;0,(('Grouped Summary'!O155*'Grouped Summary'!P155)+(('Grouped Summary'!O163*'Grouped Summary'!P163)*0.81818))/U95,0)</f>
        <v>34407.0361923715</v>
      </c>
      <c r="W95" s="71">
        <f t="shared" si="19"/>
        <v>38157403.137339994</v>
      </c>
    </row>
    <row r="96" spans="1:23" ht="12.75">
      <c r="A96" s="87" t="s">
        <v>840</v>
      </c>
      <c r="B96" s="67" t="s">
        <v>1372</v>
      </c>
      <c r="C96" s="67">
        <f>('Grouped Summary'!C156+'Grouped Summary'!C164)</f>
        <v>0</v>
      </c>
      <c r="D96" s="88">
        <f>IF(C96&gt;0,(('Grouped Summary'!C156*'Grouped Summary'!D156)+(('Grouped Summary'!C164*'Grouped Summary'!D164)*0.81818))/C96,0)</f>
        <v>0</v>
      </c>
      <c r="E96" s="88">
        <f t="shared" si="14"/>
        <v>0</v>
      </c>
      <c r="F96" s="67">
        <f>('Grouped Summary'!E156+'Grouped Summary'!E164)</f>
        <v>0</v>
      </c>
      <c r="G96" s="88">
        <f>IF(F96&gt;0,(('Grouped Summary'!E156*'Grouped Summary'!F156)+(('Grouped Summary'!E164*'Grouped Summary'!F164)*0.81818))/F96,0)</f>
        <v>0</v>
      </c>
      <c r="H96" s="88">
        <f t="shared" si="15"/>
        <v>0</v>
      </c>
      <c r="I96" s="67">
        <f>('Grouped Summary'!G156+'Grouped Summary'!G164)</f>
        <v>0</v>
      </c>
      <c r="J96" s="88">
        <f>IF(I96&gt;0,(('Grouped Summary'!G156*'Grouped Summary'!H156)+(('Grouped Summary'!G164*'Grouped Summary'!H164)*0.81818))/I96,0)</f>
        <v>0</v>
      </c>
      <c r="K96" s="88">
        <f t="shared" si="16"/>
        <v>0</v>
      </c>
      <c r="L96" s="67">
        <f>('Grouped Summary'!I156+'Grouped Summary'!I164)</f>
        <v>0</v>
      </c>
      <c r="M96" s="88">
        <f>IF(L96&gt;0,(('Grouped Summary'!I156*'Grouped Summary'!J156)+(('Grouped Summary'!I164*'Grouped Summary'!J164)*0.81818))/L96,0)</f>
        <v>0</v>
      </c>
      <c r="N96" s="88">
        <f t="shared" si="17"/>
        <v>0</v>
      </c>
      <c r="O96" s="67">
        <f>('Grouped Summary'!K156+'Grouped Summary'!K164)</f>
        <v>0</v>
      </c>
      <c r="P96" s="88">
        <f>IF(O96&gt;0,(('Grouped Summary'!K156*'Grouped Summary'!L156)+(('Grouped Summary'!K164*'Grouped Summary'!L164)*0.81818))/O96,0)</f>
        <v>0</v>
      </c>
      <c r="Q96" s="88">
        <f t="shared" si="21"/>
        <v>0</v>
      </c>
      <c r="R96" s="67">
        <f>('Grouped Summary'!M156+'Grouped Summary'!M164)</f>
        <v>0</v>
      </c>
      <c r="S96" s="88">
        <f>IF(R96&gt;0,(('Grouped Summary'!M156*'Grouped Summary'!N156)+(('Grouped Summary'!M164*'Grouped Summary'!N164)*0.81818))/R96,0)</f>
        <v>0</v>
      </c>
      <c r="T96" s="88">
        <f t="shared" si="18"/>
        <v>0</v>
      </c>
      <c r="U96" s="67">
        <f>('Grouped Summary'!O156+'Grouped Summary'!O164)</f>
        <v>0</v>
      </c>
      <c r="V96" s="88">
        <f>IF(U96&gt;0,(('Grouped Summary'!O156*'Grouped Summary'!P156)+(('Grouped Summary'!O164*'Grouped Summary'!P164)*0.81818))/U96,0)</f>
        <v>0</v>
      </c>
      <c r="W96" s="88">
        <f t="shared" si="19"/>
        <v>0</v>
      </c>
    </row>
    <row r="97" spans="1:23" ht="12.75">
      <c r="A97" s="73" t="s">
        <v>901</v>
      </c>
      <c r="B97" s="1" t="s">
        <v>1365</v>
      </c>
      <c r="C97" s="1">
        <f>('Grouped Summary'!C165+'Grouped Summary'!C173)</f>
        <v>411</v>
      </c>
      <c r="D97" s="71">
        <f>IF(C97&gt;0,(('Grouped Summary'!C165*'Grouped Summary'!D165)+(('Grouped Summary'!C173*'Grouped Summary'!D173)*0.81818))/C97,0)</f>
        <v>65849.42388087591</v>
      </c>
      <c r="E97" s="71">
        <f t="shared" si="14"/>
        <v>27064113.21504</v>
      </c>
      <c r="F97" s="1">
        <f>('Grouped Summary'!E165+'Grouped Summary'!E173)</f>
        <v>319</v>
      </c>
      <c r="G97" s="71">
        <f>IF(F97&gt;0,(('Grouped Summary'!E165*'Grouped Summary'!F165)+(('Grouped Summary'!E173*'Grouped Summary'!F173)*0.81818))/F97,0)</f>
        <v>49544.46013166144</v>
      </c>
      <c r="H97" s="71">
        <f t="shared" si="15"/>
        <v>15804682.782</v>
      </c>
      <c r="I97" s="1">
        <f>('Grouped Summary'!G165+'Grouped Summary'!G173)</f>
        <v>196</v>
      </c>
      <c r="J97" s="71">
        <f>IF(I97&gt;0,(('Grouped Summary'!G165*'Grouped Summary'!H165)+(('Grouped Summary'!G173*'Grouped Summary'!H173)*0.81818))/I97,0)</f>
        <v>42454.13368571428</v>
      </c>
      <c r="K97" s="71">
        <f t="shared" si="16"/>
        <v>8321010.202399999</v>
      </c>
      <c r="L97" s="1">
        <f>('Grouped Summary'!I165+'Grouped Summary'!I173)</f>
        <v>62</v>
      </c>
      <c r="M97" s="71">
        <f>IF(L97&gt;0,(('Grouped Summary'!I165*'Grouped Summary'!J165)+(('Grouped Summary'!I173*'Grouped Summary'!J173)*0.81818))/L97,0)</f>
        <v>29788.6053883871</v>
      </c>
      <c r="N97" s="71">
        <f t="shared" si="17"/>
        <v>1846893.5340800001</v>
      </c>
      <c r="O97" s="1">
        <f>('Grouped Summary'!K165+'Grouped Summary'!K173)</f>
        <v>30</v>
      </c>
      <c r="P97" s="71">
        <f>IF(O97&gt;0,(('Grouped Summary'!K165*'Grouped Summary'!L165)+(('Grouped Summary'!K173*'Grouped Summary'!L173)*0.81818))/O97,0)</f>
        <v>43002.960488</v>
      </c>
      <c r="Q97" s="71">
        <f t="shared" si="21"/>
        <v>1290088.81464</v>
      </c>
      <c r="R97" s="1">
        <f>('Grouped Summary'!M165+'Grouped Summary'!M173)</f>
        <v>0</v>
      </c>
      <c r="S97" s="71">
        <f>IF(R97&gt;0,(('Grouped Summary'!M165*'Grouped Summary'!N165)+(('Grouped Summary'!M173*'Grouped Summary'!N173)*0.81818))/R97,0)</f>
        <v>0</v>
      </c>
      <c r="T97" s="71">
        <f t="shared" si="18"/>
        <v>0</v>
      </c>
      <c r="U97" s="1">
        <f>('Grouped Summary'!O165+'Grouped Summary'!O173)</f>
        <v>1018</v>
      </c>
      <c r="V97" s="71">
        <f>IF(U97&gt;0,(('Grouped Summary'!O165*'Grouped Summary'!P165)+(('Grouped Summary'!O173*'Grouped Summary'!P173)*0.81818))/U97,0)</f>
        <v>53366.19700212181</v>
      </c>
      <c r="W97" s="71">
        <f t="shared" si="19"/>
        <v>54326788.54816</v>
      </c>
    </row>
    <row r="98" spans="1:23" ht="12.75">
      <c r="A98" s="73" t="s">
        <v>901</v>
      </c>
      <c r="B98" s="1" t="s">
        <v>1366</v>
      </c>
      <c r="C98" s="1">
        <f>('Grouped Summary'!C166+'Grouped Summary'!C174)</f>
        <v>370</v>
      </c>
      <c r="D98" s="71">
        <f>IF(C98&gt;0,(('Grouped Summary'!C166*'Grouped Summary'!D166)+(('Grouped Summary'!C174*'Grouped Summary'!D174)*0.81818))/C98,0)</f>
        <v>64967.67865654054</v>
      </c>
      <c r="E98" s="71">
        <f t="shared" si="14"/>
        <v>24038041.10292</v>
      </c>
      <c r="F98" s="1">
        <f>('Grouped Summary'!E166+'Grouped Summary'!E174)</f>
        <v>245</v>
      </c>
      <c r="G98" s="71">
        <f>IF(F98&gt;0,(('Grouped Summary'!E166*'Grouped Summary'!F166)+(('Grouped Summary'!E174*'Grouped Summary'!F174)*0.81818))/F98,0)</f>
        <v>47553.54620865306</v>
      </c>
      <c r="H98" s="71">
        <f t="shared" si="15"/>
        <v>11650618.82112</v>
      </c>
      <c r="I98" s="1">
        <f>('Grouped Summary'!G166+'Grouped Summary'!G174)</f>
        <v>167</v>
      </c>
      <c r="J98" s="71">
        <f>IF(I98&gt;0,(('Grouped Summary'!G166*'Grouped Summary'!H166)+(('Grouped Summary'!G174*'Grouped Summary'!H174)*0.81818))/I98,0)</f>
        <v>40119.73153101796</v>
      </c>
      <c r="K98" s="71">
        <f t="shared" si="16"/>
        <v>6699995.16568</v>
      </c>
      <c r="L98" s="1">
        <f>('Grouped Summary'!I166+'Grouped Summary'!I174)</f>
        <v>43</v>
      </c>
      <c r="M98" s="71">
        <f>IF(L98&gt;0,(('Grouped Summary'!I166*'Grouped Summary'!J166)+(('Grouped Summary'!I174*'Grouped Summary'!J174)*0.81818))/L98,0)</f>
        <v>22366.15893209302</v>
      </c>
      <c r="N98" s="71">
        <f t="shared" si="17"/>
        <v>961744.83408</v>
      </c>
      <c r="O98" s="1">
        <f>('Grouped Summary'!K166+'Grouped Summary'!K174)</f>
        <v>54</v>
      </c>
      <c r="P98" s="71">
        <f>IF(O98&gt;0,(('Grouped Summary'!K166*'Grouped Summary'!L166)+(('Grouped Summary'!K174*'Grouped Summary'!L174)*0.81818))/O98,0)</f>
        <v>31993.746410740743</v>
      </c>
      <c r="Q98" s="71">
        <f t="shared" si="21"/>
        <v>1727662.30618</v>
      </c>
      <c r="R98" s="1">
        <f>('Grouped Summary'!M166+'Grouped Summary'!M174)</f>
        <v>0</v>
      </c>
      <c r="S98" s="71">
        <f>IF(R98&gt;0,(('Grouped Summary'!M166*'Grouped Summary'!N166)+(('Grouped Summary'!M174*'Grouped Summary'!N174)*0.81818))/R98,0)</f>
        <v>0</v>
      </c>
      <c r="T98" s="71">
        <f t="shared" si="18"/>
        <v>0</v>
      </c>
      <c r="U98" s="1">
        <f>('Grouped Summary'!O166+'Grouped Summary'!O174)</f>
        <v>879</v>
      </c>
      <c r="V98" s="71">
        <f>IF(U98&gt;0,(('Grouped Summary'!O166*'Grouped Summary'!P166)+(('Grouped Summary'!O174*'Grouped Summary'!P174)*0.81818))/U98,0)</f>
        <v>51283.347246848694</v>
      </c>
      <c r="W98" s="71">
        <f t="shared" si="19"/>
        <v>45078062.22998</v>
      </c>
    </row>
    <row r="99" spans="1:23" ht="12.75">
      <c r="A99" s="73" t="s">
        <v>901</v>
      </c>
      <c r="B99" s="1" t="s">
        <v>1367</v>
      </c>
      <c r="C99" s="1">
        <f>('Grouped Summary'!C167+'Grouped Summary'!C175)</f>
        <v>79</v>
      </c>
      <c r="D99" s="71">
        <f>IF(C99&gt;0,(('Grouped Summary'!C167*'Grouped Summary'!D167)+(('Grouped Summary'!C175*'Grouped Summary'!D175)*0.81818))/C99,0)</f>
        <v>50975</v>
      </c>
      <c r="E99" s="71">
        <f t="shared" si="14"/>
        <v>4027025</v>
      </c>
      <c r="F99" s="1">
        <f>('Grouped Summary'!E167+'Grouped Summary'!E175)</f>
        <v>84</v>
      </c>
      <c r="G99" s="71">
        <f>IF(F99&gt;0,(('Grouped Summary'!E167*'Grouped Summary'!F167)+(('Grouped Summary'!E175*'Grouped Summary'!F175)*0.81818))/F99,0)</f>
        <v>41071.047745714284</v>
      </c>
      <c r="H99" s="71">
        <f t="shared" si="15"/>
        <v>3449968.01064</v>
      </c>
      <c r="I99" s="1">
        <f>('Grouped Summary'!G167+'Grouped Summary'!G175)</f>
        <v>59</v>
      </c>
      <c r="J99" s="71">
        <f>IF(I99&gt;0,(('Grouped Summary'!G167*'Grouped Summary'!H167)+(('Grouped Summary'!G175*'Grouped Summary'!H175)*0.81818))/I99,0)</f>
        <v>35177.534538983055</v>
      </c>
      <c r="K99" s="71">
        <f t="shared" si="16"/>
        <v>2075474.5378000003</v>
      </c>
      <c r="L99" s="1">
        <f>('Grouped Summary'!I167+'Grouped Summary'!I175)</f>
        <v>22</v>
      </c>
      <c r="M99" s="71">
        <f>IF(L99&gt;0,(('Grouped Summary'!I167*'Grouped Summary'!J167)+(('Grouped Summary'!I175*'Grouped Summary'!J175)*0.81818))/L99,0)</f>
        <v>27769</v>
      </c>
      <c r="N99" s="71">
        <f t="shared" si="17"/>
        <v>610918</v>
      </c>
      <c r="O99" s="1">
        <f>('Grouped Summary'!K167+'Grouped Summary'!K175)</f>
        <v>2</v>
      </c>
      <c r="P99" s="71">
        <f>IF(O99&gt;0,(('Grouped Summary'!K167*'Grouped Summary'!L167)+(('Grouped Summary'!K175*'Grouped Summary'!L175)*0.81818))/O99,0)</f>
        <v>24270</v>
      </c>
      <c r="Q99" s="71">
        <f t="shared" si="21"/>
        <v>48540</v>
      </c>
      <c r="R99" s="1">
        <f>('Grouped Summary'!M167+'Grouped Summary'!M175)</f>
        <v>0</v>
      </c>
      <c r="S99" s="71">
        <f>IF(R99&gt;0,(('Grouped Summary'!M167*'Grouped Summary'!N167)+(('Grouped Summary'!M175*'Grouped Summary'!N175)*0.81818))/R99,0)</f>
        <v>0</v>
      </c>
      <c r="T99" s="71">
        <f t="shared" si="18"/>
        <v>0</v>
      </c>
      <c r="U99" s="1">
        <f>('Grouped Summary'!O167+'Grouped Summary'!O175)</f>
        <v>246</v>
      </c>
      <c r="V99" s="71">
        <f>IF(U99&gt;0,(('Grouped Summary'!O167*'Grouped Summary'!P167)+(('Grouped Summary'!O175*'Grouped Summary'!P175)*0.81818))/U99,0)</f>
        <v>41511.89247333333</v>
      </c>
      <c r="W99" s="71">
        <f t="shared" si="19"/>
        <v>10211925.54844</v>
      </c>
    </row>
    <row r="100" spans="1:23" ht="12.75">
      <c r="A100" s="73" t="s">
        <v>901</v>
      </c>
      <c r="B100" s="1" t="s">
        <v>1368</v>
      </c>
      <c r="C100" s="1">
        <f>('Grouped Summary'!C168+'Grouped Summary'!C176)</f>
        <v>88</v>
      </c>
      <c r="D100" s="71">
        <f>IF(C100&gt;0,(('Grouped Summary'!C168*'Grouped Summary'!D168)+(('Grouped Summary'!C176*'Grouped Summary'!D176)*0.81818))/C100,0)</f>
        <v>52201.50221522727</v>
      </c>
      <c r="E100" s="71">
        <f t="shared" si="14"/>
        <v>4593732.19494</v>
      </c>
      <c r="F100" s="1">
        <f>('Grouped Summary'!E168+'Grouped Summary'!E176)</f>
        <v>89</v>
      </c>
      <c r="G100" s="71">
        <f>IF(F100&gt;0,(('Grouped Summary'!E168*'Grouped Summary'!F168)+(('Grouped Summary'!E176*'Grouped Summary'!F176)*0.81818))/F100,0)</f>
        <v>44354.92651303371</v>
      </c>
      <c r="H100" s="71">
        <f t="shared" si="15"/>
        <v>3947588.45966</v>
      </c>
      <c r="I100" s="1">
        <f>('Grouped Summary'!G168+'Grouped Summary'!G176)</f>
        <v>134</v>
      </c>
      <c r="J100" s="71">
        <f>IF(I100&gt;0,(('Grouped Summary'!G168*'Grouped Summary'!H168)+(('Grouped Summary'!G176*'Grouped Summary'!H176)*0.81818))/I100,0)</f>
        <v>34782.07618238806</v>
      </c>
      <c r="K100" s="71">
        <f t="shared" si="16"/>
        <v>4660798.20844</v>
      </c>
      <c r="L100" s="1">
        <f>('Grouped Summary'!I168+'Grouped Summary'!I176)</f>
        <v>36</v>
      </c>
      <c r="M100" s="71">
        <f>IF(L100&gt;0,(('Grouped Summary'!I168*'Grouped Summary'!J168)+(('Grouped Summary'!I176*'Grouped Summary'!J176)*0.81818))/L100,0)</f>
        <v>27558</v>
      </c>
      <c r="N100" s="71">
        <f t="shared" si="17"/>
        <v>992088</v>
      </c>
      <c r="O100" s="1">
        <f>('Grouped Summary'!K168+'Grouped Summary'!K176)</f>
        <v>0</v>
      </c>
      <c r="P100" s="71">
        <f>IF(O100&gt;0,(('Grouped Summary'!K168*'Grouped Summary'!L168)+(('Grouped Summary'!K176*'Grouped Summary'!L176)*0.81818))/O100,0)</f>
        <v>0</v>
      </c>
      <c r="Q100" s="71">
        <f t="shared" si="21"/>
        <v>0</v>
      </c>
      <c r="R100" s="1">
        <f>('Grouped Summary'!M168+'Grouped Summary'!M176)</f>
        <v>0</v>
      </c>
      <c r="S100" s="71">
        <f>IF(R100&gt;0,(('Grouped Summary'!M168*'Grouped Summary'!N168)+(('Grouped Summary'!M176*'Grouped Summary'!N176)*0.81818))/R100,0)</f>
        <v>0</v>
      </c>
      <c r="T100" s="71">
        <f t="shared" si="18"/>
        <v>0</v>
      </c>
      <c r="U100" s="1">
        <f>('Grouped Summary'!O168+'Grouped Summary'!O176)</f>
        <v>347</v>
      </c>
      <c r="V100" s="71">
        <f>IF(U100&gt;0,(('Grouped Summary'!O168*'Grouped Summary'!P168)+(('Grouped Summary'!O176*'Grouped Summary'!P176)*0.81818))/U100,0)</f>
        <v>40905.49528253603</v>
      </c>
      <c r="W100" s="71">
        <f t="shared" si="19"/>
        <v>14194206.863040002</v>
      </c>
    </row>
    <row r="101" spans="1:23" ht="12.75">
      <c r="A101" s="73" t="s">
        <v>901</v>
      </c>
      <c r="B101" s="1" t="s">
        <v>1369</v>
      </c>
      <c r="C101" s="1">
        <f>('Grouped Summary'!C169+'Grouped Summary'!C177)</f>
        <v>181</v>
      </c>
      <c r="D101" s="71">
        <f>IF(C101&gt;0,(('Grouped Summary'!C169*'Grouped Summary'!D169)+(('Grouped Summary'!C177*'Grouped Summary'!D177)*0.81818))/C101,0)</f>
        <v>49027.187086629834</v>
      </c>
      <c r="E101" s="71">
        <f t="shared" si="14"/>
        <v>8873920.86268</v>
      </c>
      <c r="F101" s="1">
        <f>('Grouped Summary'!E169+'Grouped Summary'!E177)</f>
        <v>160</v>
      </c>
      <c r="G101" s="71">
        <f>IF(F101&gt;0,(('Grouped Summary'!E169*'Grouped Summary'!F169)+(('Grouped Summary'!E177*'Grouped Summary'!F177)*0.81818))/F101,0)</f>
        <v>42750.027698000005</v>
      </c>
      <c r="H101" s="71">
        <f t="shared" si="15"/>
        <v>6840004.431680001</v>
      </c>
      <c r="I101" s="1">
        <f>('Grouped Summary'!G169+'Grouped Summary'!G177)</f>
        <v>154</v>
      </c>
      <c r="J101" s="71">
        <f>IF(I101&gt;0,(('Grouped Summary'!G169*'Grouped Summary'!H169)+(('Grouped Summary'!G177*'Grouped Summary'!H177)*0.81818))/I101,0)</f>
        <v>36105.86692181818</v>
      </c>
      <c r="K101" s="71">
        <f t="shared" si="16"/>
        <v>5560303.50596</v>
      </c>
      <c r="L101" s="1">
        <f>('Grouped Summary'!I169+'Grouped Summary'!I177)</f>
        <v>59</v>
      </c>
      <c r="M101" s="71">
        <f>IF(L101&gt;0,(('Grouped Summary'!I169*'Grouped Summary'!J169)+(('Grouped Summary'!I177*'Grouped Summary'!J177)*0.81818))/L101,0)</f>
        <v>28212.976835254238</v>
      </c>
      <c r="N101" s="71">
        <f t="shared" si="17"/>
        <v>1664565.63328</v>
      </c>
      <c r="O101" s="1">
        <f>('Grouped Summary'!K169+'Grouped Summary'!K177)</f>
        <v>25</v>
      </c>
      <c r="P101" s="71">
        <f>IF(O101&gt;0,(('Grouped Summary'!K169*'Grouped Summary'!L169)+(('Grouped Summary'!K177*'Grouped Summary'!L177)*0.81818))/O101,0)</f>
        <v>33260.1564352</v>
      </c>
      <c r="Q101" s="71">
        <f t="shared" si="21"/>
        <v>831503.91088</v>
      </c>
      <c r="R101" s="1">
        <f>('Grouped Summary'!M169+'Grouped Summary'!M177)</f>
        <v>0</v>
      </c>
      <c r="S101" s="71">
        <f>IF(R101&gt;0,(('Grouped Summary'!M169*'Grouped Summary'!N169)+(('Grouped Summary'!M177*'Grouped Summary'!N177)*0.81818))/R101,0)</f>
        <v>0</v>
      </c>
      <c r="T101" s="71">
        <f t="shared" si="18"/>
        <v>0</v>
      </c>
      <c r="U101" s="1">
        <f>('Grouped Summary'!O169+'Grouped Summary'!O177)</f>
        <v>579</v>
      </c>
      <c r="V101" s="71">
        <f>IF(U101&gt;0,(('Grouped Summary'!O169*'Grouped Summary'!P169)+(('Grouped Summary'!O177*'Grouped Summary'!P177)*0.81818))/U101,0)</f>
        <v>41054.055862659756</v>
      </c>
      <c r="W101" s="71">
        <f t="shared" si="19"/>
        <v>23770298.34448</v>
      </c>
    </row>
    <row r="102" spans="1:23" ht="12.75">
      <c r="A102" s="73" t="s">
        <v>901</v>
      </c>
      <c r="B102" s="1" t="s">
        <v>1370</v>
      </c>
      <c r="C102" s="1">
        <f>('Grouped Summary'!C170+'Grouped Summary'!C178)</f>
        <v>149</v>
      </c>
      <c r="D102" s="71">
        <f>IF(C102&gt;0,(('Grouped Summary'!C170*'Grouped Summary'!D170)+(('Grouped Summary'!C178*'Grouped Summary'!D178)*0.81818))/C102,0)</f>
        <v>49976.261348993285</v>
      </c>
      <c r="E102" s="71">
        <f t="shared" si="14"/>
        <v>7446462.941</v>
      </c>
      <c r="F102" s="1">
        <f>('Grouped Summary'!E170+'Grouped Summary'!E178)</f>
        <v>167</v>
      </c>
      <c r="G102" s="71">
        <f>IF(F102&gt;0,(('Grouped Summary'!E170*'Grouped Summary'!F170)+(('Grouped Summary'!E178*'Grouped Summary'!F178)*0.81818))/F102,0)</f>
        <v>41083.78961221557</v>
      </c>
      <c r="H102" s="71">
        <f t="shared" si="15"/>
        <v>6860992.86524</v>
      </c>
      <c r="I102" s="1">
        <f>('Grouped Summary'!G170+'Grouped Summary'!G178)</f>
        <v>131</v>
      </c>
      <c r="J102" s="71">
        <f>IF(I102&gt;0,(('Grouped Summary'!G170*'Grouped Summary'!H170)+(('Grouped Summary'!G178*'Grouped Summary'!H178)*0.81818))/I102,0)</f>
        <v>35824.207330992365</v>
      </c>
      <c r="K102" s="71">
        <f t="shared" si="16"/>
        <v>4692971.16036</v>
      </c>
      <c r="L102" s="1">
        <f>('Grouped Summary'!I170+'Grouped Summary'!I178)</f>
        <v>69</v>
      </c>
      <c r="M102" s="71">
        <f>IF(L102&gt;0,(('Grouped Summary'!I170*'Grouped Summary'!J170)+(('Grouped Summary'!I178*'Grouped Summary'!J178)*0.81818))/L102,0)</f>
        <v>29094.479738550726</v>
      </c>
      <c r="N102" s="71">
        <f t="shared" si="17"/>
        <v>2007519.10196</v>
      </c>
      <c r="O102" s="1">
        <f>('Grouped Summary'!K170+'Grouped Summary'!K178)</f>
        <v>5</v>
      </c>
      <c r="P102" s="71">
        <f>IF(O102&gt;0,(('Grouped Summary'!K170*'Grouped Summary'!L170)+(('Grouped Summary'!K178*'Grouped Summary'!L178)*0.81818))/O102,0)</f>
        <v>54041.478</v>
      </c>
      <c r="Q102" s="71">
        <f t="shared" si="21"/>
        <v>270207.39</v>
      </c>
      <c r="R102" s="1">
        <f>('Grouped Summary'!M170+'Grouped Summary'!M178)</f>
        <v>0</v>
      </c>
      <c r="S102" s="71">
        <f>IF(R102&gt;0,(('Grouped Summary'!M170*'Grouped Summary'!N170)+(('Grouped Summary'!M178*'Grouped Summary'!N178)*0.81818))/R102,0)</f>
        <v>0</v>
      </c>
      <c r="T102" s="71">
        <f t="shared" si="18"/>
        <v>0</v>
      </c>
      <c r="U102" s="1">
        <f>('Grouped Summary'!O170+'Grouped Summary'!O178)</f>
        <v>521</v>
      </c>
      <c r="V102" s="71">
        <f>IF(U102&gt;0,(('Grouped Summary'!O170*'Grouped Summary'!P170)+(('Grouped Summary'!O178*'Grouped Summary'!P178)*0.81818))/U102,0)</f>
        <v>40840.98552506718</v>
      </c>
      <c r="W102" s="71">
        <f t="shared" si="19"/>
        <v>21278153.45856</v>
      </c>
    </row>
    <row r="103" spans="1:23" ht="15">
      <c r="A103" s="73"/>
      <c r="B103" s="122" t="s">
        <v>1441</v>
      </c>
      <c r="C103" s="85">
        <f>SUM(C97:C102)</f>
        <v>1278</v>
      </c>
      <c r="D103" s="86">
        <f>((C97*D97)+(C98*D98)+(C99*D99)+(C100*D100)+(C101*D101)+(C102*D102))/C103</f>
        <v>59501.796022363065</v>
      </c>
      <c r="E103" s="71">
        <f aca="true" t="shared" si="22" ref="E103:E134">C103*D103</f>
        <v>76043295.31658</v>
      </c>
      <c r="F103" s="85">
        <f>SUM(F97:F102)</f>
        <v>1064</v>
      </c>
      <c r="G103" s="86">
        <f>((F97*G97)+(F98*G98)+(F99*G99)+(F100*G100)+(F101*G101)+(F102*G102))/F103</f>
        <v>45633.32271648496</v>
      </c>
      <c r="H103" s="71">
        <f aca="true" t="shared" si="23" ref="H103:H134">F103*G103</f>
        <v>48553855.37034</v>
      </c>
      <c r="I103" s="85">
        <f>SUM(I97:I102)</f>
        <v>841</v>
      </c>
      <c r="J103" s="86">
        <f>((I97*J97)+(I98*J98)+(I99*J99)+(I100*J100)+(I101*J101)+(I102*J102))/I103</f>
        <v>38062.48844309155</v>
      </c>
      <c r="K103" s="71">
        <f aca="true" t="shared" si="24" ref="K103:K134">I103*J103</f>
        <v>32010552.78063999</v>
      </c>
      <c r="L103" s="85">
        <f>SUM(L97:L102)</f>
        <v>291</v>
      </c>
      <c r="M103" s="86">
        <f>((L97*M97)+(L98*M98)+(L99*M99)+(L100*M100)+(L101*M101)+(L102*M102))/L103</f>
        <v>27779.137812371133</v>
      </c>
      <c r="N103" s="71">
        <f aca="true" t="shared" si="25" ref="N103:N134">L103*M103</f>
        <v>8083729.103399999</v>
      </c>
      <c r="O103" s="85">
        <f>SUM(O97:O102)</f>
        <v>116</v>
      </c>
      <c r="P103" s="86">
        <f>((O97*P97)+(O98*P98)+(O99*P99)+(O100*P100)+(O101*P101)+(O102*P102))/O103</f>
        <v>35931.05535948276</v>
      </c>
      <c r="Q103" s="71">
        <f t="shared" si="21"/>
        <v>4168002.4217</v>
      </c>
      <c r="R103" s="85">
        <f>SUM(R97:R102)</f>
        <v>0</v>
      </c>
      <c r="S103" s="86">
        <f>IF(R103&gt;0,((R97*S97)+(R98*S98)+(R99*S99)+(R100*S100)+(R101*S101)+(R102*S102))/R103,0)</f>
        <v>0</v>
      </c>
      <c r="T103" s="71">
        <f aca="true" t="shared" si="26" ref="T103:T134">R103*S103</f>
        <v>0</v>
      </c>
      <c r="U103" s="85">
        <f>SUM(U97:U102)</f>
        <v>3590</v>
      </c>
      <c r="V103" s="86">
        <f>((U97*V97)+(U98*V98)+(U99*V99)+(U100*V100)+(U101*V101)+(U102*V102))/U103</f>
        <v>47036.054315504174</v>
      </c>
      <c r="W103" s="71">
        <f aca="true" t="shared" si="27" ref="W103:W134">U103*V103</f>
        <v>168859434.99266</v>
      </c>
    </row>
    <row r="104" spans="1:23" ht="12.75">
      <c r="A104" s="73" t="s">
        <v>901</v>
      </c>
      <c r="B104" s="1" t="s">
        <v>1371</v>
      </c>
      <c r="C104" s="1">
        <f>('Grouped Summary'!C171+'Grouped Summary'!C179)</f>
        <v>44</v>
      </c>
      <c r="D104" s="71">
        <f>IF(C104&gt;0,(('Grouped Summary'!C171*'Grouped Summary'!D171)+(('Grouped Summary'!C179*'Grouped Summary'!D179)*0.81818))/C104,0)</f>
        <v>46132.12451681818</v>
      </c>
      <c r="E104" s="71">
        <f t="shared" si="22"/>
        <v>2029813.4787399997</v>
      </c>
      <c r="F104" s="1">
        <f>('Grouped Summary'!E171+'Grouped Summary'!E179)</f>
        <v>40</v>
      </c>
      <c r="G104" s="71">
        <f>IF(F104&gt;0,(('Grouped Summary'!E171*'Grouped Summary'!F171)+(('Grouped Summary'!E179*'Grouped Summary'!F179)*0.81818))/F104,0)</f>
        <v>37413.339383</v>
      </c>
      <c r="H104" s="71">
        <f t="shared" si="23"/>
        <v>1496533.5753199998</v>
      </c>
      <c r="I104" s="1">
        <f>('Grouped Summary'!G171+'Grouped Summary'!G179)</f>
        <v>32</v>
      </c>
      <c r="J104" s="71">
        <f>IF(I104&gt;0,(('Grouped Summary'!G171*'Grouped Summary'!H171)+(('Grouped Summary'!G179*'Grouped Summary'!H179)*0.81818))/I104,0)</f>
        <v>32964.136170625</v>
      </c>
      <c r="K104" s="71">
        <f t="shared" si="24"/>
        <v>1054852.35746</v>
      </c>
      <c r="L104" s="1">
        <f>('Grouped Summary'!I171+'Grouped Summary'!I179)</f>
        <v>7</v>
      </c>
      <c r="M104" s="71">
        <f>IF(L104&gt;0,(('Grouped Summary'!I171*'Grouped Summary'!J171)+(('Grouped Summary'!I179*'Grouped Summary'!J179)*0.81818))/L104,0)</f>
        <v>27650.917494285713</v>
      </c>
      <c r="N104" s="71">
        <f t="shared" si="25"/>
        <v>193556.42246</v>
      </c>
      <c r="O104" s="1">
        <f>('Grouped Summary'!K171+'Grouped Summary'!K179)</f>
        <v>997</v>
      </c>
      <c r="P104" s="71">
        <f>IF(O104&gt;0,(('Grouped Summary'!K171*'Grouped Summary'!L171)+(('Grouped Summary'!K179*'Grouped Summary'!L179)*0.81818))/O104,0)</f>
        <v>31406.620043009025</v>
      </c>
      <c r="Q104" s="71">
        <f t="shared" si="21"/>
        <v>31312400.18288</v>
      </c>
      <c r="R104" s="1">
        <f>('Grouped Summary'!M171+'Grouped Summary'!M179)</f>
        <v>0</v>
      </c>
      <c r="S104" s="71">
        <f>IF(R104&gt;0,(('Grouped Summary'!M171*'Grouped Summary'!N171)+(('Grouped Summary'!M179*'Grouped Summary'!N179)*0.81818))/R104,0)</f>
        <v>0</v>
      </c>
      <c r="T104" s="71">
        <f t="shared" si="26"/>
        <v>0</v>
      </c>
      <c r="U104" s="1">
        <f>('Grouped Summary'!O171+'Grouped Summary'!O179)</f>
        <v>1120</v>
      </c>
      <c r="V104" s="71">
        <f>IF(U104&gt;0,(('Grouped Summary'!O171*'Grouped Summary'!P171)+(('Grouped Summary'!O179*'Grouped Summary'!P179)*0.81818))/U104,0)</f>
        <v>32220.675015053574</v>
      </c>
      <c r="W104" s="71">
        <f t="shared" si="27"/>
        <v>36087156.01686</v>
      </c>
    </row>
    <row r="105" spans="1:23" ht="12.75">
      <c r="A105" s="87" t="s">
        <v>901</v>
      </c>
      <c r="B105" s="67" t="s">
        <v>1372</v>
      </c>
      <c r="C105" s="67">
        <f>('Grouped Summary'!C172+'Grouped Summary'!C180)</f>
        <v>0</v>
      </c>
      <c r="D105" s="88">
        <f>IF(C105&gt;0,(('Grouped Summary'!C172*'Grouped Summary'!D172)+(('Grouped Summary'!C180*'Grouped Summary'!D180)*0.81818))/C105,0)</f>
        <v>0</v>
      </c>
      <c r="E105" s="88">
        <f t="shared" si="22"/>
        <v>0</v>
      </c>
      <c r="F105" s="67">
        <f>('Grouped Summary'!E172+'Grouped Summary'!E180)</f>
        <v>0</v>
      </c>
      <c r="G105" s="88">
        <f>IF(F105&gt;0,(('Grouped Summary'!E172*'Grouped Summary'!F172)+(('Grouped Summary'!E180*'Grouped Summary'!F180)*0.81818))/F105,0)</f>
        <v>0</v>
      </c>
      <c r="H105" s="88">
        <f t="shared" si="23"/>
        <v>0</v>
      </c>
      <c r="I105" s="67">
        <f>('Grouped Summary'!G172+'Grouped Summary'!G180)</f>
        <v>0</v>
      </c>
      <c r="J105" s="88">
        <f>IF(I105&gt;0,(('Grouped Summary'!G172*'Grouped Summary'!H172)+(('Grouped Summary'!G180*'Grouped Summary'!H180)*0.81818))/I105,0)</f>
        <v>0</v>
      </c>
      <c r="K105" s="88">
        <f t="shared" si="24"/>
        <v>0</v>
      </c>
      <c r="L105" s="67">
        <f>('Grouped Summary'!I172+'Grouped Summary'!I180)</f>
        <v>0</v>
      </c>
      <c r="M105" s="88">
        <f>IF(L105&gt;0,(('Grouped Summary'!I172*'Grouped Summary'!J172)+(('Grouped Summary'!I180*'Grouped Summary'!J180)*0.81818))/L105,0)</f>
        <v>0</v>
      </c>
      <c r="N105" s="88">
        <f t="shared" si="25"/>
        <v>0</v>
      </c>
      <c r="O105" s="67">
        <f>('Grouped Summary'!K172+'Grouped Summary'!K180)</f>
        <v>0</v>
      </c>
      <c r="P105" s="88">
        <f>IF(O105&gt;0,(('Grouped Summary'!K172*'Grouped Summary'!L172)+(('Grouped Summary'!K180*'Grouped Summary'!L180)*0.81818))/O105,0)</f>
        <v>0</v>
      </c>
      <c r="Q105" s="88">
        <f t="shared" si="21"/>
        <v>0</v>
      </c>
      <c r="R105" s="67">
        <f>('Grouped Summary'!M172+'Grouped Summary'!M180)</f>
        <v>0</v>
      </c>
      <c r="S105" s="88">
        <f>IF(R105&gt;0,(('Grouped Summary'!M172*'Grouped Summary'!N172)+(('Grouped Summary'!M180*'Grouped Summary'!N180)*0.81818))/R105,0)</f>
        <v>0</v>
      </c>
      <c r="T105" s="88">
        <f t="shared" si="26"/>
        <v>0</v>
      </c>
      <c r="U105" s="67">
        <f>('Grouped Summary'!O172+'Grouped Summary'!O180)</f>
        <v>0</v>
      </c>
      <c r="V105" s="88">
        <f>IF(U105&gt;0,(('Grouped Summary'!O172*'Grouped Summary'!P172)+(('Grouped Summary'!O180*'Grouped Summary'!P180)*0.81818))/U105,0)</f>
        <v>0</v>
      </c>
      <c r="W105" s="88">
        <f t="shared" si="27"/>
        <v>0</v>
      </c>
    </row>
    <row r="106" spans="1:23" ht="12.75">
      <c r="A106" s="73" t="s">
        <v>968</v>
      </c>
      <c r="B106" s="1" t="s">
        <v>1365</v>
      </c>
      <c r="C106" s="1">
        <f>('Grouped Summary'!C181+'Grouped Summary'!C189)</f>
        <v>571</v>
      </c>
      <c r="D106" s="71">
        <f>IF(C106&gt;0,(('Grouped Summary'!C181*'Grouped Summary'!D181)+(('Grouped Summary'!C189*'Grouped Summary'!D189)*0.81818))/C106,0)</f>
        <v>65061.118134676</v>
      </c>
      <c r="E106" s="71">
        <f t="shared" si="22"/>
        <v>37149898.4549</v>
      </c>
      <c r="F106" s="1">
        <f>('Grouped Summary'!E181+'Grouped Summary'!E189)</f>
        <v>312</v>
      </c>
      <c r="G106" s="71">
        <f>IF(F106&gt;0,(('Grouped Summary'!E181*'Grouped Summary'!F181)+(('Grouped Summary'!E189*'Grouped Summary'!F189)*0.81818))/F106,0)</f>
        <v>49519.32946576923</v>
      </c>
      <c r="H106" s="71">
        <f t="shared" si="23"/>
        <v>15450030.79332</v>
      </c>
      <c r="I106" s="1">
        <f>('Grouped Summary'!G181+'Grouped Summary'!G189)</f>
        <v>202</v>
      </c>
      <c r="J106" s="71">
        <f>IF(I106&gt;0,(('Grouped Summary'!G181*'Grouped Summary'!H181)+(('Grouped Summary'!G189*'Grouped Summary'!H189)*0.81818))/I106,0)</f>
        <v>42351.45847762376</v>
      </c>
      <c r="K106" s="71">
        <f t="shared" si="24"/>
        <v>8554994.61248</v>
      </c>
      <c r="L106" s="1">
        <f>('Grouped Summary'!I181+'Grouped Summary'!I189)</f>
        <v>69</v>
      </c>
      <c r="M106" s="71">
        <f>IF(L106&gt;0,(('Grouped Summary'!I181*'Grouped Summary'!J181)+(('Grouped Summary'!I189*'Grouped Summary'!J189)*0.81818))/L106,0)</f>
        <v>27745.944347826087</v>
      </c>
      <c r="N106" s="71">
        <f t="shared" si="25"/>
        <v>1914470.16</v>
      </c>
      <c r="O106" s="1">
        <f>('Grouped Summary'!K181+'Grouped Summary'!K189)</f>
        <v>9</v>
      </c>
      <c r="P106" s="71">
        <f>IF(O106&gt;0,(('Grouped Summary'!K181*'Grouped Summary'!L181)+(('Grouped Summary'!K189*'Grouped Summary'!L189)*0.81818))/O106,0)</f>
        <v>36406.58874888889</v>
      </c>
      <c r="Q106" s="71">
        <f t="shared" si="21"/>
        <v>327659.29874</v>
      </c>
      <c r="R106" s="1">
        <f>('Grouped Summary'!M181+'Grouped Summary'!M189)</f>
        <v>0</v>
      </c>
      <c r="S106" s="71">
        <f>IF(R106&gt;0,(('Grouped Summary'!M181*'Grouped Summary'!N181)+(('Grouped Summary'!M189*'Grouped Summary'!N189)*0.81818))/R106,0)</f>
        <v>0</v>
      </c>
      <c r="T106" s="71">
        <f t="shared" si="26"/>
        <v>0</v>
      </c>
      <c r="U106" s="1">
        <f>('Grouped Summary'!O181+'Grouped Summary'!O189)</f>
        <v>1163</v>
      </c>
      <c r="V106" s="71">
        <f>IF(U106&gt;0,(('Grouped Summary'!O181*'Grouped Summary'!P181)+(('Grouped Summary'!O189*'Grouped Summary'!P189)*0.81818))/U106,0)</f>
        <v>54511.653757042135</v>
      </c>
      <c r="W106" s="71">
        <f t="shared" si="27"/>
        <v>63397053.31944</v>
      </c>
    </row>
    <row r="107" spans="1:23" ht="12.75">
      <c r="A107" s="73" t="s">
        <v>968</v>
      </c>
      <c r="B107" s="1" t="s">
        <v>1366</v>
      </c>
      <c r="C107" s="1">
        <f>('Grouped Summary'!C182+'Grouped Summary'!C190)</f>
        <v>266</v>
      </c>
      <c r="D107" s="71">
        <f>IF(C107&gt;0,(('Grouped Summary'!C182*'Grouped Summary'!D182)+(('Grouped Summary'!C190*'Grouped Summary'!D190)*0.81818))/C107,0)</f>
        <v>63311.962567142866</v>
      </c>
      <c r="E107" s="71">
        <f t="shared" si="22"/>
        <v>16840982.04286</v>
      </c>
      <c r="F107" s="1">
        <f>('Grouped Summary'!E182+'Grouped Summary'!E190)</f>
        <v>223</v>
      </c>
      <c r="G107" s="71">
        <f>IF(F107&gt;0,(('Grouped Summary'!E182*'Grouped Summary'!F182)+(('Grouped Summary'!E190*'Grouped Summary'!F190)*0.81818))/F107,0)</f>
        <v>47352.595167174884</v>
      </c>
      <c r="H107" s="71">
        <f t="shared" si="23"/>
        <v>10559628.72228</v>
      </c>
      <c r="I107" s="1">
        <f>('Grouped Summary'!G182+'Grouped Summary'!G190)</f>
        <v>202</v>
      </c>
      <c r="J107" s="71">
        <f>IF(I107&gt;0,(('Grouped Summary'!G182*'Grouped Summary'!H182)+(('Grouped Summary'!G190*'Grouped Summary'!H190)*0.81818))/I107,0)</f>
        <v>39661.95374990099</v>
      </c>
      <c r="K107" s="71">
        <f t="shared" si="24"/>
        <v>8011714.65748</v>
      </c>
      <c r="L107" s="1">
        <f>('Grouped Summary'!I182+'Grouped Summary'!I190)</f>
        <v>68</v>
      </c>
      <c r="M107" s="71">
        <f>IF(L107&gt;0,(('Grouped Summary'!I182*'Grouped Summary'!J182)+(('Grouped Summary'!I190*'Grouped Summary'!J190)*0.81818))/L107,0)</f>
        <v>27016.35455294118</v>
      </c>
      <c r="N107" s="71">
        <f t="shared" si="25"/>
        <v>1837112.1096</v>
      </c>
      <c r="O107" s="1">
        <f>('Grouped Summary'!K182+'Grouped Summary'!K190)</f>
        <v>0</v>
      </c>
      <c r="P107" s="71">
        <f>IF(O107&gt;0,(('Grouped Summary'!K182*'Grouped Summary'!L182)+(('Grouped Summary'!K190*'Grouped Summary'!L190)*0.81818))/O107,0)</f>
        <v>0</v>
      </c>
      <c r="Q107" s="71">
        <f t="shared" si="21"/>
        <v>0</v>
      </c>
      <c r="R107" s="1">
        <f>('Grouped Summary'!M182+'Grouped Summary'!M190)</f>
        <v>0</v>
      </c>
      <c r="S107" s="71">
        <f>IF(R107&gt;0,(('Grouped Summary'!M182*'Grouped Summary'!N182)+(('Grouped Summary'!M190*'Grouped Summary'!N190)*0.81818))/R107,0)</f>
        <v>0</v>
      </c>
      <c r="T107" s="71">
        <f t="shared" si="26"/>
        <v>0</v>
      </c>
      <c r="U107" s="1">
        <f>('Grouped Summary'!O182+'Grouped Summary'!O190)</f>
        <v>759</v>
      </c>
      <c r="V107" s="71">
        <f>IF(U107&gt;0,(('Grouped Summary'!O182*'Grouped Summary'!P182)+(('Grouped Summary'!O190*'Grouped Summary'!P190)*0.81818))/U107,0)</f>
        <v>49076.99279607378</v>
      </c>
      <c r="W107" s="71">
        <f t="shared" si="27"/>
        <v>37249437.53222</v>
      </c>
    </row>
    <row r="108" spans="1:23" ht="12.75">
      <c r="A108" s="73" t="s">
        <v>968</v>
      </c>
      <c r="B108" s="1" t="s">
        <v>1367</v>
      </c>
      <c r="C108" s="1">
        <f>('Grouped Summary'!C183+'Grouped Summary'!C191)</f>
        <v>444</v>
      </c>
      <c r="D108" s="71">
        <f>IF(C108&gt;0,(('Grouped Summary'!C183*'Grouped Summary'!D183)+(('Grouped Summary'!C191*'Grouped Summary'!D191)*0.81818))/C108,0)</f>
        <v>54796.36980788288</v>
      </c>
      <c r="E108" s="71">
        <f t="shared" si="22"/>
        <v>24329588.1947</v>
      </c>
      <c r="F108" s="1">
        <f>('Grouped Summary'!E183+'Grouped Summary'!E191)</f>
        <v>373</v>
      </c>
      <c r="G108" s="71">
        <f>IF(F108&gt;0,(('Grouped Summary'!E183*'Grouped Summary'!F183)+(('Grouped Summary'!E191*'Grouped Summary'!F191)*0.81818))/F108,0)</f>
        <v>45162.06509297587</v>
      </c>
      <c r="H108" s="71">
        <f t="shared" si="23"/>
        <v>16845450.27968</v>
      </c>
      <c r="I108" s="1">
        <f>('Grouped Summary'!G183+'Grouped Summary'!G191)</f>
        <v>507</v>
      </c>
      <c r="J108" s="71">
        <f>IF(I108&gt;0,(('Grouped Summary'!G183*'Grouped Summary'!H183)+(('Grouped Summary'!G191*'Grouped Summary'!H191)*0.81818))/I108,0)</f>
        <v>36545.04809802762</v>
      </c>
      <c r="K108" s="71">
        <f t="shared" si="24"/>
        <v>18528339.385700002</v>
      </c>
      <c r="L108" s="1">
        <f>('Grouped Summary'!I183+'Grouped Summary'!I191)</f>
        <v>151</v>
      </c>
      <c r="M108" s="71">
        <f>IF(L108&gt;0,(('Grouped Summary'!I183*'Grouped Summary'!J183)+(('Grouped Summary'!I191*'Grouped Summary'!J191)*0.81818))/L108,0)</f>
        <v>28283.365926357616</v>
      </c>
      <c r="N108" s="71">
        <f t="shared" si="25"/>
        <v>4270788.25488</v>
      </c>
      <c r="O108" s="1">
        <f>('Grouped Summary'!K183+'Grouped Summary'!K191)</f>
        <v>1</v>
      </c>
      <c r="P108" s="71">
        <f>IF(O108&gt;0,(('Grouped Summary'!K183*'Grouped Summary'!L183)+(('Grouped Summary'!K191*'Grouped Summary'!L191)*0.81818))/O108,0)</f>
        <v>44124.447400000005</v>
      </c>
      <c r="Q108" s="71">
        <f t="shared" si="21"/>
        <v>44124.447400000005</v>
      </c>
      <c r="R108" s="1">
        <f>('Grouped Summary'!M183+'Grouped Summary'!M191)</f>
        <v>0</v>
      </c>
      <c r="S108" s="71">
        <f>IF(R108&gt;0,(('Grouped Summary'!M183*'Grouped Summary'!N183)+(('Grouped Summary'!M191*'Grouped Summary'!N191)*0.81818))/R108,0)</f>
        <v>0</v>
      </c>
      <c r="T108" s="71">
        <f t="shared" si="26"/>
        <v>0</v>
      </c>
      <c r="U108" s="1">
        <f>('Grouped Summary'!O183+'Grouped Summary'!O191)</f>
        <v>1476</v>
      </c>
      <c r="V108" s="71">
        <f>IF(U108&gt;0,(('Grouped Summary'!O183*'Grouped Summary'!P183)+(('Grouped Summary'!O191*'Grouped Summary'!P191)*0.81818))/U108,0)</f>
        <v>43372.825584254744</v>
      </c>
      <c r="W108" s="71">
        <f t="shared" si="27"/>
        <v>64018290.56236</v>
      </c>
    </row>
    <row r="109" spans="1:23" ht="12.75">
      <c r="A109" s="73" t="s">
        <v>968</v>
      </c>
      <c r="B109" s="1" t="s">
        <v>1368</v>
      </c>
      <c r="C109" s="1">
        <f>('Grouped Summary'!C184+'Grouped Summary'!C192)</f>
        <v>370</v>
      </c>
      <c r="D109" s="71">
        <f>IF(C109&gt;0,(('Grouped Summary'!C184*'Grouped Summary'!D184)+(('Grouped Summary'!C192*'Grouped Summary'!D192)*0.81818))/C109,0)</f>
        <v>55943.71854054054</v>
      </c>
      <c r="E109" s="71">
        <f t="shared" si="22"/>
        <v>20699175.86</v>
      </c>
      <c r="F109" s="1">
        <f>('Grouped Summary'!E184+'Grouped Summary'!E192)</f>
        <v>229</v>
      </c>
      <c r="G109" s="71">
        <f>IF(F109&gt;0,(('Grouped Summary'!E184*'Grouped Summary'!F184)+(('Grouped Summary'!E192*'Grouped Summary'!F192)*0.81818))/F109,0)</f>
        <v>43590.45363292576</v>
      </c>
      <c r="H109" s="71">
        <f t="shared" si="23"/>
        <v>9982213.88194</v>
      </c>
      <c r="I109" s="1">
        <f>('Grouped Summary'!G184+'Grouped Summary'!G192)</f>
        <v>285</v>
      </c>
      <c r="J109" s="71">
        <f>IF(I109&gt;0,(('Grouped Summary'!G184*'Grouped Summary'!H184)+(('Grouped Summary'!G192*'Grouped Summary'!H192)*0.81818))/I109,0)</f>
        <v>36277.81344729825</v>
      </c>
      <c r="K109" s="71">
        <f t="shared" si="24"/>
        <v>10339176.83248</v>
      </c>
      <c r="L109" s="1">
        <f>('Grouped Summary'!I184+'Grouped Summary'!I192)</f>
        <v>47</v>
      </c>
      <c r="M109" s="71">
        <f>IF(L109&gt;0,(('Grouped Summary'!I184*'Grouped Summary'!J184)+(('Grouped Summary'!I192*'Grouped Summary'!J192)*0.81818))/L109,0)</f>
        <v>25982.31991148936</v>
      </c>
      <c r="N109" s="71">
        <f t="shared" si="25"/>
        <v>1221169.03584</v>
      </c>
      <c r="O109" s="1">
        <f>('Grouped Summary'!K184+'Grouped Summary'!K192)</f>
        <v>0</v>
      </c>
      <c r="P109" s="71">
        <f>IF(O109&gt;0,(('Grouped Summary'!K184*'Grouped Summary'!L184)+(('Grouped Summary'!K192*'Grouped Summary'!L192)*0.81818))/O109,0)</f>
        <v>0</v>
      </c>
      <c r="Q109" s="71">
        <f t="shared" si="21"/>
        <v>0</v>
      </c>
      <c r="R109" s="1">
        <f>('Grouped Summary'!M184+'Grouped Summary'!M192)</f>
        <v>0</v>
      </c>
      <c r="S109" s="71">
        <f>IF(R109&gt;0,(('Grouped Summary'!M184*'Grouped Summary'!N184)+(('Grouped Summary'!M192*'Grouped Summary'!N192)*0.81818))/R109,0)</f>
        <v>0</v>
      </c>
      <c r="T109" s="71">
        <f t="shared" si="26"/>
        <v>0</v>
      </c>
      <c r="U109" s="1">
        <f>('Grouped Summary'!O184+'Grouped Summary'!O192)</f>
        <v>931</v>
      </c>
      <c r="V109" s="71">
        <f>IF(U109&gt;0,(('Grouped Summary'!O184*'Grouped Summary'!P184)+(('Grouped Summary'!O192*'Grouped Summary'!P192)*0.81818))/U109,0)</f>
        <v>45372.43352337272</v>
      </c>
      <c r="W109" s="71">
        <f t="shared" si="27"/>
        <v>42241735.61026</v>
      </c>
    </row>
    <row r="110" spans="1:23" ht="12.75">
      <c r="A110" s="73" t="s">
        <v>968</v>
      </c>
      <c r="B110" s="1" t="s">
        <v>1369</v>
      </c>
      <c r="C110" s="1">
        <f>('Grouped Summary'!C185+'Grouped Summary'!C193)</f>
        <v>106</v>
      </c>
      <c r="D110" s="71">
        <f>IF(C110&gt;0,(('Grouped Summary'!C185*'Grouped Summary'!D185)+(('Grouped Summary'!C193*'Grouped Summary'!D193)*0.81818))/C110,0)</f>
        <v>51005.82307924529</v>
      </c>
      <c r="E110" s="71">
        <f t="shared" si="22"/>
        <v>5406617.2464000005</v>
      </c>
      <c r="F110" s="1">
        <f>('Grouped Summary'!E185+'Grouped Summary'!E193)</f>
        <v>56</v>
      </c>
      <c r="G110" s="71">
        <f>IF(F110&gt;0,(('Grouped Summary'!E185*'Grouped Summary'!F185)+(('Grouped Summary'!E193*'Grouped Summary'!F193)*0.81818))/F110,0)</f>
        <v>43411.81119857143</v>
      </c>
      <c r="H110" s="71">
        <f t="shared" si="23"/>
        <v>2431061.42712</v>
      </c>
      <c r="I110" s="1">
        <f>('Grouped Summary'!G185+'Grouped Summary'!G193)</f>
        <v>43</v>
      </c>
      <c r="J110" s="71">
        <f>IF(I110&gt;0,(('Grouped Summary'!G185*'Grouped Summary'!H185)+(('Grouped Summary'!G193*'Grouped Summary'!H193)*0.81818))/I110,0)</f>
        <v>36778.13822418605</v>
      </c>
      <c r="K110" s="71">
        <f t="shared" si="24"/>
        <v>1581459.9436400002</v>
      </c>
      <c r="L110" s="1">
        <f>('Grouped Summary'!I185+'Grouped Summary'!I193)</f>
        <v>19</v>
      </c>
      <c r="M110" s="71">
        <f>IF(L110&gt;0,(('Grouped Summary'!I185*'Grouped Summary'!J185)+(('Grouped Summary'!I193*'Grouped Summary'!J193)*0.81818))/L110,0)</f>
        <v>30061.514555789476</v>
      </c>
      <c r="N110" s="71">
        <f t="shared" si="25"/>
        <v>571168.77656</v>
      </c>
      <c r="O110" s="1">
        <f>('Grouped Summary'!K185+'Grouped Summary'!K193)</f>
        <v>0</v>
      </c>
      <c r="P110" s="71">
        <f>IF(O110&gt;0,(('Grouped Summary'!K185*'Grouped Summary'!L185)+(('Grouped Summary'!K193*'Grouped Summary'!L193)*0.81818))/O110,0)</f>
        <v>0</v>
      </c>
      <c r="Q110" s="71">
        <f t="shared" si="21"/>
        <v>0</v>
      </c>
      <c r="R110" s="1">
        <f>('Grouped Summary'!M185+'Grouped Summary'!M193)</f>
        <v>0</v>
      </c>
      <c r="S110" s="71">
        <f>IF(R110&gt;0,(('Grouped Summary'!M185*'Grouped Summary'!N185)+(('Grouped Summary'!M193*'Grouped Summary'!N193)*0.81818))/R110,0)</f>
        <v>0</v>
      </c>
      <c r="T110" s="71">
        <f t="shared" si="26"/>
        <v>0</v>
      </c>
      <c r="U110" s="1">
        <f>('Grouped Summary'!O185+'Grouped Summary'!O193)</f>
        <v>224</v>
      </c>
      <c r="V110" s="71">
        <f>IF(U110&gt;0,(('Grouped Summary'!O185*'Grouped Summary'!P185)+(('Grouped Summary'!O193*'Grouped Summary'!P193)*0.81818))/U110,0)</f>
        <v>44599.58657910715</v>
      </c>
      <c r="W110" s="71">
        <f t="shared" si="27"/>
        <v>9990307.393720001</v>
      </c>
    </row>
    <row r="111" spans="1:23" ht="12.75">
      <c r="A111" s="73" t="s">
        <v>968</v>
      </c>
      <c r="B111" s="1" t="s">
        <v>1370</v>
      </c>
      <c r="C111" s="1">
        <f>('Grouped Summary'!C186+'Grouped Summary'!C194)</f>
        <v>0</v>
      </c>
      <c r="D111" s="71">
        <f>IF(C111&gt;0,(('Grouped Summary'!C186*'Grouped Summary'!D186)+(('Grouped Summary'!C194*'Grouped Summary'!D194)*0.81818))/C111,0)</f>
        <v>0</v>
      </c>
      <c r="E111" s="71">
        <f t="shared" si="22"/>
        <v>0</v>
      </c>
      <c r="F111" s="1">
        <f>('Grouped Summary'!E186+'Grouped Summary'!E194)</f>
        <v>0</v>
      </c>
      <c r="G111" s="71">
        <f>IF(F111&gt;0,(('Grouped Summary'!E186*'Grouped Summary'!F186)+(('Grouped Summary'!E194*'Grouped Summary'!F194)*0.81818))/F111,0)</f>
        <v>0</v>
      </c>
      <c r="H111" s="71">
        <f t="shared" si="23"/>
        <v>0</v>
      </c>
      <c r="I111" s="1">
        <f>('Grouped Summary'!G186+'Grouped Summary'!G194)</f>
        <v>0</v>
      </c>
      <c r="J111" s="71">
        <f>IF(I111&gt;0,(('Grouped Summary'!G186*'Grouped Summary'!H186)+(('Grouped Summary'!G194*'Grouped Summary'!H194)*0.81818))/I111,0)</f>
        <v>0</v>
      </c>
      <c r="K111" s="71">
        <f t="shared" si="24"/>
        <v>0</v>
      </c>
      <c r="L111" s="1">
        <f>('Grouped Summary'!I186+'Grouped Summary'!I194)</f>
        <v>0</v>
      </c>
      <c r="M111" s="71">
        <f>IF(L111&gt;0,(('Grouped Summary'!I186*'Grouped Summary'!J186)+(('Grouped Summary'!I194*'Grouped Summary'!J194)*0.81818))/L111,0)</f>
        <v>0</v>
      </c>
      <c r="N111" s="71">
        <f t="shared" si="25"/>
        <v>0</v>
      </c>
      <c r="O111" s="1">
        <f>('Grouped Summary'!K186+'Grouped Summary'!K194)</f>
        <v>0</v>
      </c>
      <c r="P111" s="71">
        <f>IF(O111&gt;0,(('Grouped Summary'!K186*'Grouped Summary'!L186)+(('Grouped Summary'!K194*'Grouped Summary'!L194)*0.81818))/O111,0)</f>
        <v>0</v>
      </c>
      <c r="Q111" s="71">
        <f t="shared" si="21"/>
        <v>0</v>
      </c>
      <c r="R111" s="1">
        <f>('Grouped Summary'!M186+'Grouped Summary'!M194)</f>
        <v>0</v>
      </c>
      <c r="S111" s="71">
        <f>IF(R111&gt;0,(('Grouped Summary'!M186*'Grouped Summary'!N186)+(('Grouped Summary'!M194*'Grouped Summary'!N194)*0.81818))/R111,0)</f>
        <v>0</v>
      </c>
      <c r="T111" s="71">
        <f t="shared" si="26"/>
        <v>0</v>
      </c>
      <c r="U111" s="1">
        <f>('Grouped Summary'!O186+'Grouped Summary'!O194)</f>
        <v>0</v>
      </c>
      <c r="V111" s="71">
        <f>IF(U111&gt;0,(('Grouped Summary'!O186*'Grouped Summary'!P186)+(('Grouped Summary'!O194*'Grouped Summary'!P194)*0.81818))/U111,0)</f>
        <v>0</v>
      </c>
      <c r="W111" s="71">
        <f t="shared" si="27"/>
        <v>0</v>
      </c>
    </row>
    <row r="112" spans="1:23" ht="15">
      <c r="A112" s="73"/>
      <c r="B112" s="122" t="s">
        <v>1441</v>
      </c>
      <c r="C112" s="85">
        <f>SUM(C106:C111)</f>
        <v>1757</v>
      </c>
      <c r="D112" s="86">
        <f>((C106*D106)+(C107*D107)+(C108*D108)+(C109*D109)+(C110*D110)+(C111*D111))/C112</f>
        <v>59434.4119515424</v>
      </c>
      <c r="E112" s="71">
        <f t="shared" si="22"/>
        <v>104426261.79886</v>
      </c>
      <c r="F112" s="85">
        <f>SUM(F106:F111)</f>
        <v>1193</v>
      </c>
      <c r="G112" s="86">
        <f>((F106*G106)+(F107*G107)+(F108*G108)+(F109*G109)+(F110*G110)+(F111*G111))/F112</f>
        <v>46327.22976055322</v>
      </c>
      <c r="H112" s="71">
        <f t="shared" si="23"/>
        <v>55268385.104339994</v>
      </c>
      <c r="I112" s="85">
        <f>SUM(I106:I111)</f>
        <v>1239</v>
      </c>
      <c r="J112" s="86">
        <f>((I106*J106)+(I107*J107)+(I108*J108)+(I109*J109)+(I110*J110)+(I111*J111))/I112</f>
        <v>37946.47734606941</v>
      </c>
      <c r="K112" s="71">
        <f t="shared" si="24"/>
        <v>47015685.43178</v>
      </c>
      <c r="L112" s="85">
        <f>SUM(L106:L111)</f>
        <v>354</v>
      </c>
      <c r="M112" s="86">
        <f>((L106*M106)+(L107*M107)+(L108*M108)+(L109*M109)+(L110*M110)+(L111*M111))/L112</f>
        <v>27725.16479344633</v>
      </c>
      <c r="N112" s="71">
        <f t="shared" si="25"/>
        <v>9814708.33688</v>
      </c>
      <c r="O112" s="85">
        <f>SUM(O106:O111)</f>
        <v>10</v>
      </c>
      <c r="P112" s="86">
        <f>((O106*P106)+(O107*P107)+(O108*P108)+(O109*P109)+(O110*P110)+(O111*P111))/O112</f>
        <v>37178.374614</v>
      </c>
      <c r="Q112" s="71">
        <f t="shared" si="21"/>
        <v>371783.74614</v>
      </c>
      <c r="R112" s="85">
        <f>SUM(R106:R111)</f>
        <v>0</v>
      </c>
      <c r="S112" s="86">
        <f>IF(R112&gt;0,((R106*S106)+(R107*S107)+(R108*S108)+(R109*S109)+(R110*S110)+(R111*S111))/R112,0)</f>
        <v>0</v>
      </c>
      <c r="T112" s="71">
        <f t="shared" si="26"/>
        <v>0</v>
      </c>
      <c r="U112" s="85">
        <f>SUM(U106:U111)</f>
        <v>4553</v>
      </c>
      <c r="V112" s="86">
        <f>((U106*V106)+(U107*V107)+(U108*V108)+(U109*V109)+(U110*V110)+(U111*V111))/U112</f>
        <v>47638.22192356688</v>
      </c>
      <c r="W112" s="71">
        <f t="shared" si="27"/>
        <v>216896824.418</v>
      </c>
    </row>
    <row r="113" spans="1:23" ht="12.75">
      <c r="A113" s="73" t="s">
        <v>968</v>
      </c>
      <c r="B113" s="1" t="s">
        <v>1371</v>
      </c>
      <c r="C113" s="1">
        <f>('Grouped Summary'!C187+'Grouped Summary'!C195)</f>
        <v>161</v>
      </c>
      <c r="D113" s="71">
        <f>IF(C113&gt;0,(('Grouped Summary'!C187*'Grouped Summary'!D187)+(('Grouped Summary'!C195*'Grouped Summary'!D195)*0.81818))/C113,0)</f>
        <v>46295.98370857143</v>
      </c>
      <c r="E113" s="71">
        <f t="shared" si="22"/>
        <v>7453653.377080001</v>
      </c>
      <c r="F113" s="1">
        <f>('Grouped Summary'!E187+'Grouped Summary'!E195)</f>
        <v>617</v>
      </c>
      <c r="G113" s="71">
        <f>IF(F113&gt;0,(('Grouped Summary'!E187*'Grouped Summary'!F187)+(('Grouped Summary'!E195*'Grouped Summary'!F195)*0.81818))/F113,0)</f>
        <v>38295.71236372772</v>
      </c>
      <c r="H113" s="71">
        <f t="shared" si="23"/>
        <v>23628454.52842</v>
      </c>
      <c r="I113" s="1">
        <f>('Grouped Summary'!G187+'Grouped Summary'!G195)</f>
        <v>405</v>
      </c>
      <c r="J113" s="71">
        <f>IF(I113&gt;0,(('Grouped Summary'!G187*'Grouped Summary'!H187)+(('Grouped Summary'!G195*'Grouped Summary'!H195)*0.81818))/I113,0)</f>
        <v>32633.967346271605</v>
      </c>
      <c r="K113" s="71">
        <f t="shared" si="24"/>
        <v>13216756.77524</v>
      </c>
      <c r="L113" s="1">
        <f>('Grouped Summary'!I187+'Grouped Summary'!I195)</f>
        <v>396</v>
      </c>
      <c r="M113" s="71">
        <f>IF(L113&gt;0,(('Grouped Summary'!I187*'Grouped Summary'!J187)+(('Grouped Summary'!I195*'Grouped Summary'!J195)*0.81818))/L113,0)</f>
        <v>27626.33003449495</v>
      </c>
      <c r="N113" s="71">
        <f t="shared" si="25"/>
        <v>10940026.69366</v>
      </c>
      <c r="O113" s="1">
        <f>('Grouped Summary'!K187+'Grouped Summary'!K195)</f>
        <v>17</v>
      </c>
      <c r="P113" s="71">
        <f>IF(O113&gt;0,(('Grouped Summary'!K187*'Grouped Summary'!L187)+(('Grouped Summary'!K195*'Grouped Summary'!L195)*0.81818))/O113,0)</f>
        <v>29506.075347058824</v>
      </c>
      <c r="Q113" s="71">
        <f t="shared" si="21"/>
        <v>501603.2809</v>
      </c>
      <c r="R113" s="1">
        <f>('Grouped Summary'!M187+'Grouped Summary'!M195)</f>
        <v>0</v>
      </c>
      <c r="S113" s="71">
        <f>IF(R113&gt;0,(('Grouped Summary'!M187*'Grouped Summary'!N187)+(('Grouped Summary'!M195*'Grouped Summary'!N195)*0.81818))/R113,0)</f>
        <v>0</v>
      </c>
      <c r="T113" s="71">
        <f t="shared" si="26"/>
        <v>0</v>
      </c>
      <c r="U113" s="1">
        <f>('Grouped Summary'!O187+'Grouped Summary'!O195)</f>
        <v>1596</v>
      </c>
      <c r="V113" s="71">
        <f>IF(U113&gt;0,(('Grouped Summary'!O187*'Grouped Summary'!P187)+(('Grouped Summary'!O195*'Grouped Summary'!P195)*0.81818))/U113,0)</f>
        <v>34925.121964473685</v>
      </c>
      <c r="W113" s="71">
        <f t="shared" si="27"/>
        <v>55740494.6553</v>
      </c>
    </row>
    <row r="114" spans="1:23" ht="12.75">
      <c r="A114" s="87" t="s">
        <v>968</v>
      </c>
      <c r="B114" s="67" t="s">
        <v>1372</v>
      </c>
      <c r="C114" s="67">
        <f>('Grouped Summary'!C188+'Grouped Summary'!C196)</f>
        <v>0</v>
      </c>
      <c r="D114" s="88">
        <f>IF(C114&gt;0,(('Grouped Summary'!C188*'Grouped Summary'!D188)+(('Grouped Summary'!C196*'Grouped Summary'!D196)*0.81818))/C114,0)</f>
        <v>0</v>
      </c>
      <c r="E114" s="88">
        <f t="shared" si="22"/>
        <v>0</v>
      </c>
      <c r="F114" s="67">
        <f>('Grouped Summary'!E188+'Grouped Summary'!E196)</f>
        <v>0</v>
      </c>
      <c r="G114" s="88">
        <f>IF(F114&gt;0,(('Grouped Summary'!E188*'Grouped Summary'!F188)+(('Grouped Summary'!E196*'Grouped Summary'!F196)*0.81818))/F114,0)</f>
        <v>0</v>
      </c>
      <c r="H114" s="88">
        <f t="shared" si="23"/>
        <v>0</v>
      </c>
      <c r="I114" s="67">
        <f>('Grouped Summary'!G188+'Grouped Summary'!G196)</f>
        <v>0</v>
      </c>
      <c r="J114" s="88">
        <f>IF(I114&gt;0,(('Grouped Summary'!G188*'Grouped Summary'!H188)+(('Grouped Summary'!G196*'Grouped Summary'!H196)*0.81818))/I114,0)</f>
        <v>0</v>
      </c>
      <c r="K114" s="88">
        <f t="shared" si="24"/>
        <v>0</v>
      </c>
      <c r="L114" s="67">
        <f>('Grouped Summary'!I188+'Grouped Summary'!I196)</f>
        <v>131</v>
      </c>
      <c r="M114" s="88">
        <f>IF(L114&gt;0,(('Grouped Summary'!I188*'Grouped Summary'!J188)+(('Grouped Summary'!I196*'Grouped Summary'!J196)*0.81818))/L114,0)</f>
        <v>22505.933331603053</v>
      </c>
      <c r="N114" s="88">
        <f t="shared" si="25"/>
        <v>2948277.26644</v>
      </c>
      <c r="O114" s="67">
        <f>('Grouped Summary'!K188+'Grouped Summary'!K196)</f>
        <v>288</v>
      </c>
      <c r="P114" s="88">
        <f>IF(O114&gt;0,(('Grouped Summary'!K188*'Grouped Summary'!L188)+(('Grouped Summary'!K196*'Grouped Summary'!L196)*0.81818))/O114,0)</f>
        <v>24577.632882916667</v>
      </c>
      <c r="Q114" s="88">
        <f t="shared" si="21"/>
        <v>7078358.27028</v>
      </c>
      <c r="R114" s="67">
        <f>('Grouped Summary'!M188+'Grouped Summary'!M196)</f>
        <v>0</v>
      </c>
      <c r="S114" s="88">
        <f>IF(R114&gt;0,(('Grouped Summary'!M188*'Grouped Summary'!N188)+(('Grouped Summary'!M196*'Grouped Summary'!N196)*0.81818))/R114,0)</f>
        <v>0</v>
      </c>
      <c r="T114" s="88">
        <f t="shared" si="26"/>
        <v>0</v>
      </c>
      <c r="U114" s="67">
        <f>('Grouped Summary'!O188+'Grouped Summary'!O196)</f>
        <v>419</v>
      </c>
      <c r="V114" s="88">
        <f>IF(U114&gt;0,(('Grouped Summary'!O188*'Grouped Summary'!P188)+(('Grouped Summary'!O196*'Grouped Summary'!P196)*0.81818))/U114,0)</f>
        <v>23929.917748735083</v>
      </c>
      <c r="W114" s="88">
        <f t="shared" si="27"/>
        <v>10026635.53672</v>
      </c>
    </row>
    <row r="115" spans="1:23" ht="12.75">
      <c r="A115" s="73" t="s">
        <v>1072</v>
      </c>
      <c r="B115" s="1" t="s">
        <v>1365</v>
      </c>
      <c r="C115" s="89">
        <f>('Grouped Summary'!C197+'Grouped Summary'!C205)</f>
        <v>2620</v>
      </c>
      <c r="D115" s="71">
        <f>IF(C115&gt;0,(('Grouped Summary'!C197*'Grouped Summary'!D197)+(('Grouped Summary'!C205*'Grouped Summary'!D205)*0.81818))/C115,0)</f>
        <v>69730.60916030535</v>
      </c>
      <c r="E115" s="71">
        <f t="shared" si="22"/>
        <v>182694196.00000003</v>
      </c>
      <c r="F115" s="89">
        <f>('Grouped Summary'!E197+'Grouped Summary'!E205)</f>
        <v>1698</v>
      </c>
      <c r="G115" s="71">
        <f>IF(F115&gt;0,(('Grouped Summary'!E197*'Grouped Summary'!F197)+(('Grouped Summary'!E205*'Grouped Summary'!F205)*0.81818))/F115,0)</f>
        <v>47526.32273262662</v>
      </c>
      <c r="H115" s="71">
        <f t="shared" si="23"/>
        <v>80699696</v>
      </c>
      <c r="I115" s="89">
        <f>('Grouped Summary'!G197+'Grouped Summary'!G205)</f>
        <v>1512</v>
      </c>
      <c r="J115" s="71">
        <f>IF(I115&gt;0,(('Grouped Summary'!G197*'Grouped Summary'!H197)+(('Grouped Summary'!G205*'Grouped Summary'!H205)*0.81818))/I115,0)</f>
        <v>41640.048941798945</v>
      </c>
      <c r="K115" s="71">
        <f t="shared" si="24"/>
        <v>62959754.00000001</v>
      </c>
      <c r="L115" s="89">
        <f>('Grouped Summary'!I197+'Grouped Summary'!I205)</f>
        <v>90</v>
      </c>
      <c r="M115" s="71">
        <f>IF(L115&gt;0,(('Grouped Summary'!I197*'Grouped Summary'!J197)+(('Grouped Summary'!I205*'Grouped Summary'!J205)*0.81818))/L115,0)</f>
        <v>31822.9</v>
      </c>
      <c r="N115" s="71">
        <f t="shared" si="25"/>
        <v>2864061</v>
      </c>
      <c r="O115" s="89">
        <f>('Grouped Summary'!K197+'Grouped Summary'!K205)</f>
        <v>406</v>
      </c>
      <c r="P115" s="71">
        <f>IF(O115&gt;0,(('Grouped Summary'!K197*'Grouped Summary'!L197)+(('Grouped Summary'!K205*'Grouped Summary'!L205)*0.81818))/O115,0)</f>
        <v>32296.55418719212</v>
      </c>
      <c r="Q115" s="71">
        <f t="shared" si="21"/>
        <v>13112401</v>
      </c>
      <c r="R115" s="89">
        <f>('Grouped Summary'!M197+'Grouped Summary'!M205)</f>
        <v>0</v>
      </c>
      <c r="S115" s="71">
        <f>IF(R115&gt;0,(('Grouped Summary'!M197*'Grouped Summary'!N197)+(('Grouped Summary'!M205*'Grouped Summary'!N205)*0.81818))/R115,0)</f>
        <v>0</v>
      </c>
      <c r="T115" s="71">
        <f t="shared" si="26"/>
        <v>0</v>
      </c>
      <c r="U115" s="89">
        <f>('Grouped Summary'!O197+'Grouped Summary'!O205)</f>
        <v>6326</v>
      </c>
      <c r="V115" s="71">
        <f>IF(U115&gt;0,(('Grouped Summary'!O197*'Grouped Summary'!P197)+(('Grouped Summary'!O205*'Grouped Summary'!P205)*0.81818))/U115,0)</f>
        <v>54114.78153651598</v>
      </c>
      <c r="W115" s="71">
        <f t="shared" si="27"/>
        <v>342330108.00000006</v>
      </c>
    </row>
    <row r="116" spans="1:23" ht="12.75">
      <c r="A116" s="73" t="s">
        <v>1072</v>
      </c>
      <c r="B116" s="1" t="s">
        <v>1366</v>
      </c>
      <c r="C116" s="89">
        <f>('Grouped Summary'!C198+'Grouped Summary'!C206)</f>
        <v>305</v>
      </c>
      <c r="D116" s="71">
        <f>IF(C116&gt;0,(('Grouped Summary'!C198*'Grouped Summary'!D198)+(('Grouped Summary'!C206*'Grouped Summary'!D206)*0.81818))/C116,0)</f>
        <v>64226.504918032784</v>
      </c>
      <c r="E116" s="71">
        <f t="shared" si="22"/>
        <v>19589084</v>
      </c>
      <c r="F116" s="89">
        <f>('Grouped Summary'!E198+'Grouped Summary'!E206)</f>
        <v>281</v>
      </c>
      <c r="G116" s="71">
        <f>IF(F116&gt;0,(('Grouped Summary'!E198*'Grouped Summary'!F198)+(('Grouped Summary'!E206*'Grouped Summary'!F206)*0.81818))/F116,0)</f>
        <v>46535.85409252669</v>
      </c>
      <c r="H116" s="71">
        <f t="shared" si="23"/>
        <v>13076575</v>
      </c>
      <c r="I116" s="89">
        <f>('Grouped Summary'!G198+'Grouped Summary'!G206)</f>
        <v>192</v>
      </c>
      <c r="J116" s="71">
        <f>IF(I116&gt;0,(('Grouped Summary'!G198*'Grouped Summary'!H198)+(('Grouped Summary'!G206*'Grouped Summary'!H206)*0.81818))/I116,0)</f>
        <v>39338.34375</v>
      </c>
      <c r="K116" s="71">
        <f t="shared" si="24"/>
        <v>7552962</v>
      </c>
      <c r="L116" s="89">
        <f>('Grouped Summary'!I198+'Grouped Summary'!I206)</f>
        <v>44</v>
      </c>
      <c r="M116" s="71">
        <f>IF(L116&gt;0,(('Grouped Summary'!I198*'Grouped Summary'!J198)+(('Grouped Summary'!I206*'Grouped Summary'!J206)*0.81818))/L116,0)</f>
        <v>25492</v>
      </c>
      <c r="N116" s="71">
        <f t="shared" si="25"/>
        <v>1121648</v>
      </c>
      <c r="O116" s="89">
        <f>('Grouped Summary'!K198+'Grouped Summary'!K206)</f>
        <v>40</v>
      </c>
      <c r="P116" s="71">
        <f>IF(O116&gt;0,(('Grouped Summary'!K198*'Grouped Summary'!L198)+(('Grouped Summary'!K206*'Grouped Summary'!L206)*0.81818))/O116,0)</f>
        <v>26499</v>
      </c>
      <c r="Q116" s="71">
        <f t="shared" si="21"/>
        <v>1059960</v>
      </c>
      <c r="R116" s="89">
        <f>('Grouped Summary'!M198+'Grouped Summary'!M206)</f>
        <v>0</v>
      </c>
      <c r="S116" s="71">
        <f>IF(R116&gt;0,(('Grouped Summary'!M198*'Grouped Summary'!N198)+(('Grouped Summary'!M206*'Grouped Summary'!N206)*0.81818))/R116,0)</f>
        <v>0</v>
      </c>
      <c r="T116" s="71">
        <f t="shared" si="26"/>
        <v>0</v>
      </c>
      <c r="U116" s="89">
        <f>('Grouped Summary'!O198+'Grouped Summary'!O206)</f>
        <v>862</v>
      </c>
      <c r="V116" s="71">
        <f>IF(U116&gt;0,(('Grouped Summary'!O198*'Grouped Summary'!P198)+(('Grouped Summary'!O206*'Grouped Summary'!P206)*0.81818))/U116,0)</f>
        <v>49188.20069605568</v>
      </c>
      <c r="W116" s="71">
        <f t="shared" si="27"/>
        <v>42400229</v>
      </c>
    </row>
    <row r="117" spans="1:23" ht="12.75">
      <c r="A117" s="73" t="s">
        <v>1072</v>
      </c>
      <c r="B117" s="1" t="s">
        <v>1367</v>
      </c>
      <c r="C117" s="89">
        <f>('Grouped Summary'!C199+'Grouped Summary'!C207)</f>
        <v>1274</v>
      </c>
      <c r="D117" s="71">
        <f>IF(C117&gt;0,(('Grouped Summary'!C199*'Grouped Summary'!D199)+(('Grouped Summary'!C207*'Grouped Summary'!D207)*0.81818))/C117,0)</f>
        <v>52438.9262166405</v>
      </c>
      <c r="E117" s="71">
        <f t="shared" si="22"/>
        <v>66807192</v>
      </c>
      <c r="F117" s="89">
        <f>('Grouped Summary'!E199+'Grouped Summary'!E207)</f>
        <v>1077</v>
      </c>
      <c r="G117" s="71">
        <f>IF(F117&gt;0,(('Grouped Summary'!E199*'Grouped Summary'!F199)+(('Grouped Summary'!E207*'Grouped Summary'!F207)*0.81818))/F117,0)</f>
        <v>43167.23491179202</v>
      </c>
      <c r="H117" s="71">
        <f t="shared" si="23"/>
        <v>46491112</v>
      </c>
      <c r="I117" s="89">
        <f>('Grouped Summary'!G199+'Grouped Summary'!G207)</f>
        <v>1272</v>
      </c>
      <c r="J117" s="71">
        <f>IF(I117&gt;0,(('Grouped Summary'!G199*'Grouped Summary'!H199)+(('Grouped Summary'!G207*'Grouped Summary'!H207)*0.81818))/I117,0)</f>
        <v>36390.02830188679</v>
      </c>
      <c r="K117" s="71">
        <f t="shared" si="24"/>
        <v>46288116</v>
      </c>
      <c r="L117" s="89">
        <f>('Grouped Summary'!I199+'Grouped Summary'!I207)</f>
        <v>367</v>
      </c>
      <c r="M117" s="71">
        <f>IF(L117&gt;0,(('Grouped Summary'!I199*'Grouped Summary'!J199)+(('Grouped Summary'!I207*'Grouped Summary'!J207)*0.81818))/L117,0)</f>
        <v>29306.637602179835</v>
      </c>
      <c r="N117" s="71">
        <f t="shared" si="25"/>
        <v>10755536</v>
      </c>
      <c r="O117" s="89">
        <f>('Grouped Summary'!K199+'Grouped Summary'!K207)</f>
        <v>301</v>
      </c>
      <c r="P117" s="71">
        <f>IF(O117&gt;0,(('Grouped Summary'!K199*'Grouped Summary'!L199)+(('Grouped Summary'!K207*'Grouped Summary'!L207)*0.81818))/O117,0)</f>
        <v>27702.00996677741</v>
      </c>
      <c r="Q117" s="71">
        <f t="shared" si="21"/>
        <v>8338305</v>
      </c>
      <c r="R117" s="89">
        <f>('Grouped Summary'!M199+'Grouped Summary'!M207)</f>
        <v>0</v>
      </c>
      <c r="S117" s="71">
        <f>IF(R117&gt;0,(('Grouped Summary'!M199*'Grouped Summary'!N199)+(('Grouped Summary'!M207*'Grouped Summary'!N207)*0.81818))/R117,0)</f>
        <v>0</v>
      </c>
      <c r="T117" s="71">
        <f t="shared" si="26"/>
        <v>0</v>
      </c>
      <c r="U117" s="89">
        <f>('Grouped Summary'!O199+'Grouped Summary'!O207)</f>
        <v>4291</v>
      </c>
      <c r="V117" s="71">
        <f>IF(U117&gt;0,(('Grouped Summary'!O199*'Grouped Summary'!P199)+(('Grouped Summary'!O207*'Grouped Summary'!P207)*0.81818))/U117,0)</f>
        <v>41640.704031694244</v>
      </c>
      <c r="W117" s="71">
        <f t="shared" si="27"/>
        <v>178680261</v>
      </c>
    </row>
    <row r="118" spans="1:23" ht="12.75">
      <c r="A118" s="73" t="s">
        <v>1072</v>
      </c>
      <c r="B118" s="1" t="s">
        <v>1368</v>
      </c>
      <c r="C118" s="89">
        <f>('Grouped Summary'!C200+'Grouped Summary'!C208)</f>
        <v>254</v>
      </c>
      <c r="D118" s="71">
        <f>IF(C118&gt;0,(('Grouped Summary'!C200*'Grouped Summary'!D200)+(('Grouped Summary'!C208*'Grouped Summary'!D208)*0.81818))/C118,0)</f>
        <v>50880.14173228347</v>
      </c>
      <c r="E118" s="71">
        <f t="shared" si="22"/>
        <v>12923556</v>
      </c>
      <c r="F118" s="89">
        <f>('Grouped Summary'!E200+'Grouped Summary'!E208)</f>
        <v>263</v>
      </c>
      <c r="G118" s="71">
        <f>IF(F118&gt;0,(('Grouped Summary'!E200*'Grouped Summary'!F200)+(('Grouped Summary'!E208*'Grouped Summary'!F208)*0.81818))/F118,0)</f>
        <v>43746.48288973384</v>
      </c>
      <c r="H118" s="71">
        <f t="shared" si="23"/>
        <v>11505325</v>
      </c>
      <c r="I118" s="89">
        <f>('Grouped Summary'!G200+'Grouped Summary'!G208)</f>
        <v>356</v>
      </c>
      <c r="J118" s="71">
        <f>IF(I118&gt;0,(('Grouped Summary'!G200*'Grouped Summary'!H200)+(('Grouped Summary'!G208*'Grouped Summary'!H208)*0.81818))/I118,0)</f>
        <v>36949.11797752809</v>
      </c>
      <c r="K118" s="71">
        <f t="shared" si="24"/>
        <v>13153886</v>
      </c>
      <c r="L118" s="89">
        <f>('Grouped Summary'!I200+'Grouped Summary'!I208)</f>
        <v>159</v>
      </c>
      <c r="M118" s="71">
        <f>IF(L118&gt;0,(('Grouped Summary'!I200*'Grouped Summary'!J200)+(('Grouped Summary'!I208*'Grouped Summary'!J208)*0.81818))/L118,0)</f>
        <v>27908.1572327044</v>
      </c>
      <c r="N118" s="71">
        <f t="shared" si="25"/>
        <v>4437397</v>
      </c>
      <c r="O118" s="89">
        <f>('Grouped Summary'!K200+'Grouped Summary'!K208)</f>
        <v>112</v>
      </c>
      <c r="P118" s="71">
        <f>IF(O118&gt;0,(('Grouped Summary'!K200*'Grouped Summary'!L200)+(('Grouped Summary'!K208*'Grouped Summary'!L208)*0.81818))/O118,0)</f>
        <v>30965.678571428572</v>
      </c>
      <c r="Q118" s="71">
        <f t="shared" si="21"/>
        <v>3468156</v>
      </c>
      <c r="R118" s="89">
        <f>('Grouped Summary'!M200+'Grouped Summary'!M208)</f>
        <v>0</v>
      </c>
      <c r="S118" s="71">
        <f>IF(R118&gt;0,(('Grouped Summary'!M200*'Grouped Summary'!N200)+(('Grouped Summary'!M208*'Grouped Summary'!N208)*0.81818))/R118,0)</f>
        <v>0</v>
      </c>
      <c r="T118" s="71">
        <f t="shared" si="26"/>
        <v>0</v>
      </c>
      <c r="U118" s="89">
        <f>('Grouped Summary'!O200+'Grouped Summary'!O208)</f>
        <v>1144</v>
      </c>
      <c r="V118" s="71">
        <f>IF(U118&gt;0,(('Grouped Summary'!O200*'Grouped Summary'!P200)+(('Grouped Summary'!O208*'Grouped Summary'!P208)*0.81818))/U118,0)</f>
        <v>39762.51748251748</v>
      </c>
      <c r="W118" s="71">
        <f t="shared" si="27"/>
        <v>45488320</v>
      </c>
    </row>
    <row r="119" spans="1:23" ht="12.75">
      <c r="A119" s="73" t="s">
        <v>1072</v>
      </c>
      <c r="B119" s="1" t="s">
        <v>1369</v>
      </c>
      <c r="C119" s="89">
        <f>('Grouped Summary'!C201+'Grouped Summary'!C209)</f>
        <v>47</v>
      </c>
      <c r="D119" s="71">
        <f>IF(C119&gt;0,(('Grouped Summary'!C201*'Grouped Summary'!D201)+(('Grouped Summary'!C209*'Grouped Summary'!D209)*0.81818))/C119,0)</f>
        <v>50286.02127659575</v>
      </c>
      <c r="E119" s="71">
        <f t="shared" si="22"/>
        <v>2363443</v>
      </c>
      <c r="F119" s="89">
        <f>('Grouped Summary'!E201+'Grouped Summary'!E209)</f>
        <v>70</v>
      </c>
      <c r="G119" s="71">
        <f>IF(F119&gt;0,(('Grouped Summary'!E201*'Grouped Summary'!F201)+(('Grouped Summary'!E209*'Grouped Summary'!F209)*0.81818))/F119,0)</f>
        <v>42463.68571428571</v>
      </c>
      <c r="H119" s="71">
        <f t="shared" si="23"/>
        <v>2972458</v>
      </c>
      <c r="I119" s="89">
        <f>('Grouped Summary'!G201+'Grouped Summary'!G209)</f>
        <v>108</v>
      </c>
      <c r="J119" s="71">
        <f>IF(I119&gt;0,(('Grouped Summary'!G201*'Grouped Summary'!H201)+(('Grouped Summary'!G209*'Grouped Summary'!H209)*0.81818))/I119,0)</f>
        <v>37117.67592592593</v>
      </c>
      <c r="K119" s="71">
        <f t="shared" si="24"/>
        <v>4008709</v>
      </c>
      <c r="L119" s="89">
        <f>('Grouped Summary'!I201+'Grouped Summary'!I209)</f>
        <v>22</v>
      </c>
      <c r="M119" s="71">
        <f>IF(L119&gt;0,(('Grouped Summary'!I201*'Grouped Summary'!J201)+(('Grouped Summary'!I209*'Grouped Summary'!J209)*0.81818))/L119,0)</f>
        <v>31467</v>
      </c>
      <c r="N119" s="71">
        <f t="shared" si="25"/>
        <v>692274</v>
      </c>
      <c r="O119" s="89">
        <f>('Grouped Summary'!K201+'Grouped Summary'!K209)</f>
        <v>16</v>
      </c>
      <c r="P119" s="71">
        <f>IF(O119&gt;0,(('Grouped Summary'!K201*'Grouped Summary'!L201)+(('Grouped Summary'!K209*'Grouped Summary'!L209)*0.81818))/O119,0)</f>
        <v>33695</v>
      </c>
      <c r="Q119" s="71">
        <f t="shared" si="21"/>
        <v>539120</v>
      </c>
      <c r="R119" s="89">
        <f>('Grouped Summary'!M201+'Grouped Summary'!M209)</f>
        <v>0</v>
      </c>
      <c r="S119" s="71">
        <f>IF(R119&gt;0,(('Grouped Summary'!M201*'Grouped Summary'!N201)+(('Grouped Summary'!M209*'Grouped Summary'!N209)*0.81818))/R119,0)</f>
        <v>0</v>
      </c>
      <c r="T119" s="71">
        <f t="shared" si="26"/>
        <v>0</v>
      </c>
      <c r="U119" s="89">
        <f>('Grouped Summary'!O201+'Grouped Summary'!O209)</f>
        <v>263</v>
      </c>
      <c r="V119" s="71">
        <f>IF(U119&gt;0,(('Grouped Summary'!O201*'Grouped Summary'!P201)+(('Grouped Summary'!O209*'Grouped Summary'!P209)*0.81818))/U119,0)</f>
        <v>40212.94296577947</v>
      </c>
      <c r="W119" s="71">
        <f t="shared" si="27"/>
        <v>10576004</v>
      </c>
    </row>
    <row r="120" spans="1:23" ht="12.75">
      <c r="A120" s="73" t="s">
        <v>1072</v>
      </c>
      <c r="B120" s="1" t="s">
        <v>1370</v>
      </c>
      <c r="C120" s="89">
        <f>('Grouped Summary'!C202+'Grouped Summary'!C210)</f>
        <v>19</v>
      </c>
      <c r="D120" s="71">
        <f>IF(C120&gt;0,(('Grouped Summary'!C202*'Grouped Summary'!D202)+(('Grouped Summary'!C210*'Grouped Summary'!D210)*0.81818))/C120,0)</f>
        <v>51728</v>
      </c>
      <c r="E120" s="71">
        <f t="shared" si="22"/>
        <v>982832</v>
      </c>
      <c r="F120" s="89">
        <f>('Grouped Summary'!E202+'Grouped Summary'!E210)</f>
        <v>54</v>
      </c>
      <c r="G120" s="71">
        <f>IF(F120&gt;0,(('Grouped Summary'!E202*'Grouped Summary'!F202)+(('Grouped Summary'!E210*'Grouped Summary'!F210)*0.81818))/F120,0)</f>
        <v>42337</v>
      </c>
      <c r="H120" s="71">
        <f t="shared" si="23"/>
        <v>2286198</v>
      </c>
      <c r="I120" s="89">
        <f>('Grouped Summary'!G202+'Grouped Summary'!G210)</f>
        <v>57</v>
      </c>
      <c r="J120" s="71">
        <f>IF(I120&gt;0,(('Grouped Summary'!G202*'Grouped Summary'!H202)+(('Grouped Summary'!G210*'Grouped Summary'!H210)*0.81818))/I120,0)</f>
        <v>35737</v>
      </c>
      <c r="K120" s="71">
        <f t="shared" si="24"/>
        <v>2037009</v>
      </c>
      <c r="L120" s="89">
        <f>('Grouped Summary'!I202+'Grouped Summary'!I210)</f>
        <v>4</v>
      </c>
      <c r="M120" s="71">
        <f>IF(L120&gt;0,(('Grouped Summary'!I202*'Grouped Summary'!J202)+(('Grouped Summary'!I210*'Grouped Summary'!J210)*0.81818))/L120,0)</f>
        <v>30725</v>
      </c>
      <c r="N120" s="71">
        <f t="shared" si="25"/>
        <v>122900</v>
      </c>
      <c r="O120" s="89">
        <f>('Grouped Summary'!K202+'Grouped Summary'!K210)</f>
        <v>32</v>
      </c>
      <c r="P120" s="71">
        <f>IF(O120&gt;0,(('Grouped Summary'!K202*'Grouped Summary'!L202)+(('Grouped Summary'!K210*'Grouped Summary'!L210)*0.81818))/O120,0)</f>
        <v>28332</v>
      </c>
      <c r="Q120" s="71">
        <f t="shared" si="21"/>
        <v>906624</v>
      </c>
      <c r="R120" s="89">
        <f>('Grouped Summary'!M202+'Grouped Summary'!M210)</f>
        <v>0</v>
      </c>
      <c r="S120" s="71">
        <f>IF(R120&gt;0,(('Grouped Summary'!M202*'Grouped Summary'!N202)+(('Grouped Summary'!M210*'Grouped Summary'!N210)*0.81818))/R120,0)</f>
        <v>0</v>
      </c>
      <c r="T120" s="71">
        <f t="shared" si="26"/>
        <v>0</v>
      </c>
      <c r="U120" s="89">
        <f>('Grouped Summary'!O202+'Grouped Summary'!O210)</f>
        <v>166</v>
      </c>
      <c r="V120" s="71">
        <f>IF(U120&gt;0,(('Grouped Summary'!O202*'Grouped Summary'!P202)+(('Grouped Summary'!O210*'Grouped Summary'!P210)*0.81818))/U120,0)</f>
        <v>38166.0421686747</v>
      </c>
      <c r="W120" s="71">
        <f t="shared" si="27"/>
        <v>6335563</v>
      </c>
    </row>
    <row r="121" spans="1:23" ht="15">
      <c r="A121" s="73"/>
      <c r="B121" s="122" t="s">
        <v>1441</v>
      </c>
      <c r="C121" s="85">
        <f>SUM(C115:C120)</f>
        <v>4519</v>
      </c>
      <c r="D121" s="86">
        <f>((C115*D115)+(C116*D116)+(C117*D117)+(C118*D118)+(C119*D119)+(C120*D120))/C121</f>
        <v>63146.7809249834</v>
      </c>
      <c r="E121" s="71">
        <f t="shared" si="22"/>
        <v>285360303</v>
      </c>
      <c r="F121" s="85">
        <f>SUM(F115:F120)</f>
        <v>3443</v>
      </c>
      <c r="G121" s="86">
        <f>((F115*G115)+(F116*G116)+(F117*G117)+(F118*G118)+(F119*G119)+(F120*G120))/F121</f>
        <v>45608.877142027304</v>
      </c>
      <c r="H121" s="71">
        <f t="shared" si="23"/>
        <v>157031364</v>
      </c>
      <c r="I121" s="85">
        <f>SUM(I115:I120)</f>
        <v>3497</v>
      </c>
      <c r="J121" s="86">
        <f>((I115*J115)+(I116*J116)+(I117*J117)+(I118*J118)+(I119*J119)+(I120*J120))/I121</f>
        <v>38890.60223048327</v>
      </c>
      <c r="K121" s="71">
        <f t="shared" si="24"/>
        <v>136000436</v>
      </c>
      <c r="L121" s="85">
        <f>SUM(L115:L120)</f>
        <v>686</v>
      </c>
      <c r="M121" s="86">
        <f>((L115*M115)+(L116*M116)+(L117*M117)+(L118*M118)+(L119*M119)+(L120*M120))/L121</f>
        <v>29145.504373177842</v>
      </c>
      <c r="N121" s="71">
        <f t="shared" si="25"/>
        <v>19993816</v>
      </c>
      <c r="O121" s="85">
        <f>SUM(O115:O120)</f>
        <v>907</v>
      </c>
      <c r="P121" s="86">
        <f>((O115*P115)+(O116*P116)+(O117*P117)+(O118*P118)+(O119*P119)+(O120*P120))/O121</f>
        <v>30236.566703417862</v>
      </c>
      <c r="Q121" s="71">
        <f t="shared" si="21"/>
        <v>27424566</v>
      </c>
      <c r="R121" s="85">
        <f>SUM(R115:R120)</f>
        <v>0</v>
      </c>
      <c r="S121" s="86">
        <f>IF(R121&gt;0,((R115*S115)+(R116*S116)+(R117*S117)+(R118*S118)+(R119*S119)+(R120*S120))/R121,0)</f>
        <v>0</v>
      </c>
      <c r="T121" s="71">
        <f t="shared" si="26"/>
        <v>0</v>
      </c>
      <c r="U121" s="85">
        <f>SUM(U115:U120)</f>
        <v>13052</v>
      </c>
      <c r="V121" s="86">
        <f>((U115*V115)+(U116*V116)+(U117*V117)+(U118*V118)+(U119*V119)+(U120*V120))/U121</f>
        <v>47947.47816426602</v>
      </c>
      <c r="W121" s="71">
        <f t="shared" si="27"/>
        <v>625810485</v>
      </c>
    </row>
    <row r="122" spans="1:23" ht="12.75">
      <c r="A122" s="73" t="s">
        <v>1072</v>
      </c>
      <c r="B122" s="1" t="s">
        <v>1371</v>
      </c>
      <c r="C122" s="89">
        <f>('Grouped Summary'!C203+'Grouped Summary'!C211)</f>
        <v>0</v>
      </c>
      <c r="D122" s="71">
        <f>IF(C122&gt;0,(('Grouped Summary'!C203*'Grouped Summary'!D203)+(('Grouped Summary'!C211*'Grouped Summary'!D211)*0.81818))/C122,0)</f>
        <v>0</v>
      </c>
      <c r="E122" s="71">
        <f t="shared" si="22"/>
        <v>0</v>
      </c>
      <c r="F122" s="89">
        <f>('Grouped Summary'!E203+'Grouped Summary'!E211)</f>
        <v>0</v>
      </c>
      <c r="G122" s="71">
        <f>IF(F122&gt;0,(('Grouped Summary'!E203*'Grouped Summary'!F203)+(('Grouped Summary'!E211*'Grouped Summary'!F211)*0.81818))/F122,0)</f>
        <v>0</v>
      </c>
      <c r="H122" s="71">
        <f t="shared" si="23"/>
        <v>0</v>
      </c>
      <c r="I122" s="89">
        <f>('Grouped Summary'!G203+'Grouped Summary'!G211)</f>
        <v>0</v>
      </c>
      <c r="J122" s="71">
        <f>IF(I122&gt;0,(('Grouped Summary'!G203*'Grouped Summary'!H203)+(('Grouped Summary'!G211*'Grouped Summary'!H211)*0.81818))/I122,0)</f>
        <v>0</v>
      </c>
      <c r="K122" s="71">
        <f t="shared" si="24"/>
        <v>0</v>
      </c>
      <c r="L122" s="89">
        <f>('Grouped Summary'!I203+'Grouped Summary'!I211)</f>
        <v>0</v>
      </c>
      <c r="M122" s="71">
        <f>IF(L122&gt;0,(('Grouped Summary'!I203*'Grouped Summary'!J203)+(('Grouped Summary'!I211*'Grouped Summary'!J211)*0.81818))/L122,0)</f>
        <v>0</v>
      </c>
      <c r="N122" s="71">
        <f t="shared" si="25"/>
        <v>0</v>
      </c>
      <c r="O122" s="89">
        <f>('Grouped Summary'!K203+'Grouped Summary'!K211)</f>
        <v>0</v>
      </c>
      <c r="P122" s="71">
        <f>IF(O122&gt;0,(('Grouped Summary'!K203*'Grouped Summary'!L203)+(('Grouped Summary'!K211*'Grouped Summary'!L211)*0.81818))/O122,0)</f>
        <v>0</v>
      </c>
      <c r="Q122" s="71">
        <f t="shared" si="21"/>
        <v>0</v>
      </c>
      <c r="R122" s="90">
        <f>('Grouped Summary'!M203+'Grouped Summary'!M211)</f>
        <v>7719</v>
      </c>
      <c r="S122" s="88">
        <f>IF(R122&gt;0,(('Grouped Summary'!M203*'Grouped Summary'!N203)+(('Grouped Summary'!M211*'Grouped Summary'!N211)*0.81818))/R122,0)</f>
        <v>36654.382303407176</v>
      </c>
      <c r="T122" s="71">
        <f t="shared" si="26"/>
        <v>282935177</v>
      </c>
      <c r="U122" s="89">
        <f>('Grouped Summary'!O203+'Grouped Summary'!O211)</f>
        <v>7719</v>
      </c>
      <c r="V122" s="71">
        <f>IF(U122&gt;0,(('Grouped Summary'!O203*'Grouped Summary'!P203)+(('Grouped Summary'!O211*'Grouped Summary'!P211)*0.81818))/U122,0)</f>
        <v>36654.382303407176</v>
      </c>
      <c r="W122" s="71">
        <f t="shared" si="27"/>
        <v>282935177</v>
      </c>
    </row>
    <row r="123" spans="1:23" ht="12.75">
      <c r="A123" s="87" t="s">
        <v>1072</v>
      </c>
      <c r="B123" s="67" t="s">
        <v>1372</v>
      </c>
      <c r="C123" s="90">
        <f>('Grouped Summary'!C204+'Grouped Summary'!C212)</f>
        <v>0</v>
      </c>
      <c r="D123" s="88">
        <f>IF(C123&gt;0,(('Grouped Summary'!C204*'Grouped Summary'!D204)+(('Grouped Summary'!C212*'Grouped Summary'!D212)*0.81818))/C123,0)</f>
        <v>0</v>
      </c>
      <c r="E123" s="88">
        <f t="shared" si="22"/>
        <v>0</v>
      </c>
      <c r="F123" s="90">
        <f>('Grouped Summary'!E204+'Grouped Summary'!E212)</f>
        <v>0</v>
      </c>
      <c r="G123" s="88">
        <f>IF(F123&gt;0,(('Grouped Summary'!E204*'Grouped Summary'!F204)+(('Grouped Summary'!E212*'Grouped Summary'!F212)*0.81818))/F123,0)</f>
        <v>0</v>
      </c>
      <c r="H123" s="88">
        <f t="shared" si="23"/>
        <v>0</v>
      </c>
      <c r="I123" s="90">
        <f>('Grouped Summary'!G204+'Grouped Summary'!G212)</f>
        <v>0</v>
      </c>
      <c r="J123" s="88">
        <f>IF(I123&gt;0,(('Grouped Summary'!G204*'Grouped Summary'!H204)+(('Grouped Summary'!G212*'Grouped Summary'!H212)*0.81818))/I123,0)</f>
        <v>0</v>
      </c>
      <c r="K123" s="88">
        <f t="shared" si="24"/>
        <v>0</v>
      </c>
      <c r="L123" s="90">
        <f>('Grouped Summary'!I204+'Grouped Summary'!I212)</f>
        <v>0</v>
      </c>
      <c r="M123" s="88">
        <f>IF(L123&gt;0,(('Grouped Summary'!I204*'Grouped Summary'!J204)+(('Grouped Summary'!I212*'Grouped Summary'!J212)*0.81818))/L123,0)</f>
        <v>0</v>
      </c>
      <c r="N123" s="88">
        <f t="shared" si="25"/>
        <v>0</v>
      </c>
      <c r="O123" s="90">
        <f>('Grouped Summary'!K204+'Grouped Summary'!K212)</f>
        <v>0</v>
      </c>
      <c r="P123" s="88">
        <f>IF(O123&gt;0,(('Grouped Summary'!K204*'Grouped Summary'!L204)+(('Grouped Summary'!K212*'Grouped Summary'!L212)*0.81818))/O123,0)</f>
        <v>0</v>
      </c>
      <c r="Q123" s="88">
        <f t="shared" si="21"/>
        <v>0</v>
      </c>
      <c r="R123" s="90">
        <f>('Grouped Summary'!M204+'Grouped Summary'!M212)</f>
        <v>0</v>
      </c>
      <c r="S123" s="88">
        <f>IF(R123&gt;0,(('Grouped Summary'!M204*'Grouped Summary'!N204)+(('Grouped Summary'!M212*'Grouped Summary'!N212)*0.81818))/R123,0)</f>
        <v>0</v>
      </c>
      <c r="T123" s="88">
        <f t="shared" si="26"/>
        <v>0</v>
      </c>
      <c r="U123" s="90">
        <f>('Grouped Summary'!O204+'Grouped Summary'!O212)</f>
        <v>0</v>
      </c>
      <c r="V123" s="88">
        <f>IF(U123&gt;0,(('Grouped Summary'!O204*'Grouped Summary'!P204)+(('Grouped Summary'!O212*'Grouped Summary'!P212)*0.81818))/U123,0)</f>
        <v>0</v>
      </c>
      <c r="W123" s="88">
        <f t="shared" si="27"/>
        <v>0</v>
      </c>
    </row>
    <row r="124" spans="1:23" ht="12.75">
      <c r="A124" s="73" t="s">
        <v>1287</v>
      </c>
      <c r="B124" s="1" t="s">
        <v>1365</v>
      </c>
      <c r="C124" s="1">
        <f>('Grouped Summary'!C213+'Grouped Summary'!C221)</f>
        <v>1067</v>
      </c>
      <c r="D124" s="71">
        <f>IF(C124&gt;0,(('Grouped Summary'!C213*'Grouped Summary'!D213)+(('Grouped Summary'!C221*'Grouped Summary'!D221)*0.81818))/C124,0)</f>
        <v>73472.86908935333</v>
      </c>
      <c r="E124" s="71">
        <f t="shared" si="22"/>
        <v>78395551.31834</v>
      </c>
      <c r="F124" s="1">
        <f>('Grouped Summary'!E213+'Grouped Summary'!E221)</f>
        <v>798</v>
      </c>
      <c r="G124" s="71">
        <f>IF(F124&gt;0,(('Grouped Summary'!E213*'Grouped Summary'!F213)+(('Grouped Summary'!E221*'Grouped Summary'!F221)*0.81818))/F124,0)</f>
        <v>50499.98680115289</v>
      </c>
      <c r="H124" s="71">
        <f t="shared" si="23"/>
        <v>40298989.46732</v>
      </c>
      <c r="I124" s="1">
        <f>('Grouped Summary'!G213+'Grouped Summary'!G221)</f>
        <v>416</v>
      </c>
      <c r="J124" s="71">
        <f>IF(I124&gt;0,(('Grouped Summary'!G213*'Grouped Summary'!H213)+(('Grouped Summary'!G221*'Grouped Summary'!H221)*0.81818))/I124,0)</f>
        <v>43534.009594951924</v>
      </c>
      <c r="K124" s="71">
        <f t="shared" si="24"/>
        <v>18110147.9915</v>
      </c>
      <c r="L124" s="1">
        <f>('Grouped Summary'!I213+'Grouped Summary'!I221)</f>
        <v>95</v>
      </c>
      <c r="M124" s="71">
        <f>IF(L124&gt;0,(('Grouped Summary'!I213*'Grouped Summary'!J213)+(('Grouped Summary'!I221*'Grouped Summary'!J221)*0.81818))/L124,0)</f>
        <v>27758.787429263157</v>
      </c>
      <c r="N124" s="71">
        <f t="shared" si="25"/>
        <v>2637084.80578</v>
      </c>
      <c r="O124" s="1">
        <f>('Grouped Summary'!K213+'Grouped Summary'!K221)</f>
        <v>44</v>
      </c>
      <c r="P124" s="71">
        <f>IF(O124&gt;0,(('Grouped Summary'!K213*'Grouped Summary'!L213)+(('Grouped Summary'!K221*'Grouped Summary'!L221)*0.81818))/O124,0)</f>
        <v>38442.30177363636</v>
      </c>
      <c r="Q124" s="71">
        <f t="shared" si="21"/>
        <v>1691461.27804</v>
      </c>
      <c r="R124" s="1">
        <f>('Grouped Summary'!M213+'Grouped Summary'!M221)</f>
        <v>0</v>
      </c>
      <c r="S124" s="71">
        <f>IF(R124&gt;0,(('Grouped Summary'!M213*'Grouped Summary'!N213)+(('Grouped Summary'!M221*'Grouped Summary'!N221)*0.81818))/R124,0)</f>
        <v>0</v>
      </c>
      <c r="T124" s="71">
        <f t="shared" si="26"/>
        <v>0</v>
      </c>
      <c r="U124" s="1">
        <f>('Grouped Summary'!O213+'Grouped Summary'!O221)</f>
        <v>2420</v>
      </c>
      <c r="V124" s="71">
        <f>IF(U124&gt;0,(('Grouped Summary'!O213*'Grouped Summary'!P213)+(('Grouped Summary'!O221*'Grouped Summary'!P221)*0.81818))/U124,0)</f>
        <v>58319.518537595046</v>
      </c>
      <c r="W124" s="71">
        <f t="shared" si="27"/>
        <v>141133234.86098</v>
      </c>
    </row>
    <row r="125" spans="1:23" ht="12.75">
      <c r="A125" s="73" t="s">
        <v>1287</v>
      </c>
      <c r="B125" s="1" t="s">
        <v>1366</v>
      </c>
      <c r="C125" s="1">
        <f>('Grouped Summary'!C214+'Grouped Summary'!C222)</f>
        <v>795</v>
      </c>
      <c r="D125" s="71">
        <f>IF(C125&gt;0,(('Grouped Summary'!C214*'Grouped Summary'!D214)+(('Grouped Summary'!C222*'Grouped Summary'!D222)*0.81818))/C125,0)</f>
        <v>70906.70680772327</v>
      </c>
      <c r="E125" s="71">
        <f t="shared" si="22"/>
        <v>56370831.91214</v>
      </c>
      <c r="F125" s="1">
        <f>('Grouped Summary'!E214+'Grouped Summary'!E222)</f>
        <v>925</v>
      </c>
      <c r="G125" s="71">
        <f>IF(F125&gt;0,(('Grouped Summary'!E214*'Grouped Summary'!F214)+(('Grouped Summary'!E222*'Grouped Summary'!F222)*0.81818))/F125,0)</f>
        <v>52172.912560972974</v>
      </c>
      <c r="H125" s="71">
        <f t="shared" si="23"/>
        <v>48259944.1189</v>
      </c>
      <c r="I125" s="1">
        <f>('Grouped Summary'!G214+'Grouped Summary'!G222)</f>
        <v>622</v>
      </c>
      <c r="J125" s="71">
        <f>IF(I125&gt;0,(('Grouped Summary'!G214*'Grouped Summary'!H214)+(('Grouped Summary'!G222*'Grouped Summary'!H222)*0.81818))/I125,0)</f>
        <v>41518.754260932474</v>
      </c>
      <c r="K125" s="71">
        <f t="shared" si="24"/>
        <v>25824665.1503</v>
      </c>
      <c r="L125" s="1">
        <f>('Grouped Summary'!I214+'Grouped Summary'!I222)</f>
        <v>185</v>
      </c>
      <c r="M125" s="71">
        <f>IF(L125&gt;0,(('Grouped Summary'!I214*'Grouped Summary'!J214)+(('Grouped Summary'!I222*'Grouped Summary'!J222)*0.81818))/L125,0)</f>
        <v>31898.335251999997</v>
      </c>
      <c r="N125" s="71">
        <f t="shared" si="25"/>
        <v>5901192.02162</v>
      </c>
      <c r="O125" s="1">
        <f>('Grouped Summary'!K214+'Grouped Summary'!K222)</f>
        <v>57</v>
      </c>
      <c r="P125" s="71">
        <f>IF(O125&gt;0,(('Grouped Summary'!K214*'Grouped Summary'!L214)+(('Grouped Summary'!K222*'Grouped Summary'!L222)*0.81818))/O125,0)</f>
        <v>32739.037019649124</v>
      </c>
      <c r="Q125" s="71">
        <f t="shared" si="21"/>
        <v>1866125.11012</v>
      </c>
      <c r="R125" s="1">
        <f>('Grouped Summary'!M214+'Grouped Summary'!M222)</f>
        <v>0</v>
      </c>
      <c r="S125" s="71">
        <f>IF(R125&gt;0,(('Grouped Summary'!M214*'Grouped Summary'!N214)+(('Grouped Summary'!M222*'Grouped Summary'!N222)*0.81818))/R125,0)</f>
        <v>0</v>
      </c>
      <c r="T125" s="71">
        <f t="shared" si="26"/>
        <v>0</v>
      </c>
      <c r="U125" s="1">
        <f>('Grouped Summary'!O214+'Grouped Summary'!O222)</f>
        <v>2584</v>
      </c>
      <c r="V125" s="71">
        <f>IF(U125&gt;0,(('Grouped Summary'!O214*'Grouped Summary'!P214)+(('Grouped Summary'!O222*'Grouped Summary'!P222)*0.81818))/U125,0)</f>
        <v>53491.7795329257</v>
      </c>
      <c r="W125" s="71">
        <f t="shared" si="27"/>
        <v>138222758.31308</v>
      </c>
    </row>
    <row r="126" spans="1:23" ht="12.75">
      <c r="A126" s="73" t="s">
        <v>1287</v>
      </c>
      <c r="B126" s="1" t="s">
        <v>1367</v>
      </c>
      <c r="C126" s="1">
        <f>('Grouped Summary'!C215+'Grouped Summary'!C223)</f>
        <v>211</v>
      </c>
      <c r="D126" s="71">
        <f>IF(C126&gt;0,(('Grouped Summary'!C215*'Grouped Summary'!D215)+(('Grouped Summary'!C223*'Grouped Summary'!D223)*0.81818))/C126,0)</f>
        <v>55565.60190635071</v>
      </c>
      <c r="E126" s="71">
        <f t="shared" si="22"/>
        <v>11724342.00224</v>
      </c>
      <c r="F126" s="1">
        <f>('Grouped Summary'!E215+'Grouped Summary'!E223)</f>
        <v>157</v>
      </c>
      <c r="G126" s="71">
        <f>IF(F126&gt;0,(('Grouped Summary'!E215*'Grouped Summary'!F215)+(('Grouped Summary'!E223*'Grouped Summary'!F223)*0.81818))/F126,0)</f>
        <v>46669.98791426752</v>
      </c>
      <c r="H126" s="71">
        <f t="shared" si="23"/>
        <v>7327188.10254</v>
      </c>
      <c r="I126" s="1">
        <f>('Grouped Summary'!G215+'Grouped Summary'!G223)</f>
        <v>131</v>
      </c>
      <c r="J126" s="71">
        <f>IF(I126&gt;0,(('Grouped Summary'!G215*'Grouped Summary'!H215)+(('Grouped Summary'!G223*'Grouped Summary'!H223)*0.81818))/I126,0)</f>
        <v>39337.98250076336</v>
      </c>
      <c r="K126" s="71">
        <f t="shared" si="24"/>
        <v>5153275.7076</v>
      </c>
      <c r="L126" s="1">
        <f>('Grouped Summary'!I215+'Grouped Summary'!I223)</f>
        <v>29</v>
      </c>
      <c r="M126" s="71">
        <f>IF(L126&gt;0,(('Grouped Summary'!I215*'Grouped Summary'!J215)+(('Grouped Summary'!I223*'Grouped Summary'!J223)*0.81818))/L126,0)</f>
        <v>30778.189544827586</v>
      </c>
      <c r="N126" s="71">
        <f t="shared" si="25"/>
        <v>892567.4968</v>
      </c>
      <c r="O126" s="1">
        <f>('Grouped Summary'!K215+'Grouped Summary'!K223)</f>
        <v>0</v>
      </c>
      <c r="P126" s="71">
        <f>IF(O126&gt;0,(('Grouped Summary'!K215*'Grouped Summary'!L215)+(('Grouped Summary'!K223*'Grouped Summary'!L223)*0.81818))/O126,0)</f>
        <v>0</v>
      </c>
      <c r="Q126" s="71">
        <f t="shared" si="21"/>
        <v>0</v>
      </c>
      <c r="R126" s="1">
        <f>('Grouped Summary'!M215+'Grouped Summary'!M223)</f>
        <v>0</v>
      </c>
      <c r="S126" s="71">
        <f>IF(R126&gt;0,(('Grouped Summary'!M215*'Grouped Summary'!N215)+(('Grouped Summary'!M223*'Grouped Summary'!N223)*0.81818))/R126,0)</f>
        <v>0</v>
      </c>
      <c r="T126" s="71">
        <f t="shared" si="26"/>
        <v>0</v>
      </c>
      <c r="U126" s="1">
        <f>('Grouped Summary'!O215+'Grouped Summary'!O223)</f>
        <v>528</v>
      </c>
      <c r="V126" s="71">
        <f>IF(U126&gt;0,(('Grouped Summary'!O215*'Grouped Summary'!P215)+(('Grouped Summary'!O223*'Grouped Summary'!P223)*0.81818))/U126,0)</f>
        <v>47532.903994659086</v>
      </c>
      <c r="W126" s="71">
        <f t="shared" si="27"/>
        <v>25097373.30918</v>
      </c>
    </row>
    <row r="127" spans="1:23" ht="12.75">
      <c r="A127" s="73" t="s">
        <v>1287</v>
      </c>
      <c r="B127" s="1" t="s">
        <v>1368</v>
      </c>
      <c r="C127" s="1">
        <f>('Grouped Summary'!C216+'Grouped Summary'!C224)</f>
        <v>287</v>
      </c>
      <c r="D127" s="71">
        <f>IF(C127&gt;0,(('Grouped Summary'!C216*'Grouped Summary'!D216)+(('Grouped Summary'!C224*'Grouped Summary'!D224)*0.81818))/C127,0)</f>
        <v>51928.180903693385</v>
      </c>
      <c r="E127" s="71">
        <f t="shared" si="22"/>
        <v>14903387.91936</v>
      </c>
      <c r="F127" s="1">
        <f>('Grouped Summary'!E216+'Grouped Summary'!E224)</f>
        <v>265</v>
      </c>
      <c r="G127" s="71">
        <f>IF(F127&gt;0,(('Grouped Summary'!E216*'Grouped Summary'!F216)+(('Grouped Summary'!E224*'Grouped Summary'!F224)*0.81818))/F127,0)</f>
        <v>43725.766781584905</v>
      </c>
      <c r="H127" s="71">
        <f t="shared" si="23"/>
        <v>11587328.19712</v>
      </c>
      <c r="I127" s="1">
        <f>('Grouped Summary'!G216+'Grouped Summary'!G224)</f>
        <v>228</v>
      </c>
      <c r="J127" s="71">
        <f>IF(I127&gt;0,(('Grouped Summary'!G216*'Grouped Summary'!H216)+(('Grouped Summary'!G224*'Grouped Summary'!H224)*0.81818))/I127,0)</f>
        <v>38132.02339052632</v>
      </c>
      <c r="K127" s="71">
        <f t="shared" si="24"/>
        <v>8694101.33304</v>
      </c>
      <c r="L127" s="1">
        <f>('Grouped Summary'!I216+'Grouped Summary'!I224)</f>
        <v>79</v>
      </c>
      <c r="M127" s="71">
        <f>IF(L127&gt;0,(('Grouped Summary'!I216*'Grouped Summary'!J216)+(('Grouped Summary'!I224*'Grouped Summary'!J224)*0.81818))/L127,0)</f>
        <v>29659.37293721519</v>
      </c>
      <c r="N127" s="71">
        <f t="shared" si="25"/>
        <v>2343090.46204</v>
      </c>
      <c r="O127" s="1">
        <f>('Grouped Summary'!K216+'Grouped Summary'!K224)</f>
        <v>1</v>
      </c>
      <c r="P127" s="71">
        <f>IF(O127&gt;0,(('Grouped Summary'!K216*'Grouped Summary'!L216)+(('Grouped Summary'!K224*'Grouped Summary'!L224)*0.81818))/O127,0)</f>
        <v>20308</v>
      </c>
      <c r="Q127" s="71">
        <f aca="true" t="shared" si="28" ref="Q127:Q158">O127*P127</f>
        <v>20308</v>
      </c>
      <c r="R127" s="1">
        <f>('Grouped Summary'!M216+'Grouped Summary'!M224)</f>
        <v>0</v>
      </c>
      <c r="S127" s="71">
        <f>IF(R127&gt;0,(('Grouped Summary'!M216*'Grouped Summary'!N216)+(('Grouped Summary'!M224*'Grouped Summary'!N224)*0.81818))/R127,0)</f>
        <v>0</v>
      </c>
      <c r="T127" s="71">
        <f t="shared" si="26"/>
        <v>0</v>
      </c>
      <c r="U127" s="1">
        <f>('Grouped Summary'!O216+'Grouped Summary'!O224)</f>
        <v>860</v>
      </c>
      <c r="V127" s="71">
        <f>IF(U127&gt;0,(('Grouped Summary'!O216*'Grouped Summary'!P216)+(('Grouped Summary'!O224*'Grouped Summary'!P224)*0.81818))/U127,0)</f>
        <v>43660.716176232556</v>
      </c>
      <c r="W127" s="71">
        <f t="shared" si="27"/>
        <v>37548215.91156</v>
      </c>
    </row>
    <row r="128" spans="1:23" ht="12.75">
      <c r="A128" s="73" t="s">
        <v>1287</v>
      </c>
      <c r="B128" s="1" t="s">
        <v>1369</v>
      </c>
      <c r="C128" s="1">
        <f>('Grouped Summary'!C217+'Grouped Summary'!C225)</f>
        <v>40</v>
      </c>
      <c r="D128" s="71">
        <f>IF(C128&gt;0,(('Grouped Summary'!C217*'Grouped Summary'!D217)+(('Grouped Summary'!C225*'Grouped Summary'!D225)*0.81818))/C128,0)</f>
        <v>52319</v>
      </c>
      <c r="E128" s="71">
        <f t="shared" si="22"/>
        <v>2092760</v>
      </c>
      <c r="F128" s="1">
        <f>('Grouped Summary'!E217+'Grouped Summary'!E225)</f>
        <v>50</v>
      </c>
      <c r="G128" s="71">
        <f>IF(F128&gt;0,(('Grouped Summary'!E217*'Grouped Summary'!F217)+(('Grouped Summary'!E225*'Grouped Summary'!F225)*0.81818))/F128,0)</f>
        <v>44049</v>
      </c>
      <c r="H128" s="71">
        <f t="shared" si="23"/>
        <v>2202450</v>
      </c>
      <c r="I128" s="1">
        <f>('Grouped Summary'!G217+'Grouped Summary'!G225)</f>
        <v>56</v>
      </c>
      <c r="J128" s="71">
        <f>IF(I128&gt;0,(('Grouped Summary'!G217*'Grouped Summary'!H217)+(('Grouped Summary'!G225*'Grouped Summary'!H225)*0.81818))/I128,0)</f>
        <v>36326</v>
      </c>
      <c r="K128" s="71">
        <f t="shared" si="24"/>
        <v>2034256</v>
      </c>
      <c r="L128" s="1">
        <f>('Grouped Summary'!I217+'Grouped Summary'!I225)</f>
        <v>11</v>
      </c>
      <c r="M128" s="71">
        <f>IF(L128&gt;0,(('Grouped Summary'!I217*'Grouped Summary'!J217)+(('Grouped Summary'!I225*'Grouped Summary'!J225)*0.81818))/L128,0)</f>
        <v>32295</v>
      </c>
      <c r="N128" s="71">
        <f t="shared" si="25"/>
        <v>355245</v>
      </c>
      <c r="O128" s="1">
        <f>('Grouped Summary'!K217+'Grouped Summary'!K225)</f>
        <v>0</v>
      </c>
      <c r="P128" s="71">
        <f>IF(O128&gt;0,(('Grouped Summary'!K217*'Grouped Summary'!L217)+(('Grouped Summary'!K225*'Grouped Summary'!L225)*0.81818))/O128,0)</f>
        <v>0</v>
      </c>
      <c r="Q128" s="71">
        <f t="shared" si="28"/>
        <v>0</v>
      </c>
      <c r="R128" s="1">
        <f>('Grouped Summary'!M217+'Grouped Summary'!M225)</f>
        <v>0</v>
      </c>
      <c r="S128" s="71">
        <f>IF(R128&gt;0,(('Grouped Summary'!M217*'Grouped Summary'!N217)+(('Grouped Summary'!M225*'Grouped Summary'!N225)*0.81818))/R128,0)</f>
        <v>0</v>
      </c>
      <c r="T128" s="71">
        <f t="shared" si="26"/>
        <v>0</v>
      </c>
      <c r="U128" s="1">
        <f>('Grouped Summary'!O217+'Grouped Summary'!O225)</f>
        <v>157</v>
      </c>
      <c r="V128" s="71">
        <f>IF(U128&gt;0,(('Grouped Summary'!O217*'Grouped Summary'!P217)+(('Grouped Summary'!O225*'Grouped Summary'!P225)*0.81818))/U128,0)</f>
        <v>42577.7770700637</v>
      </c>
      <c r="W128" s="71">
        <f t="shared" si="27"/>
        <v>6684711.000000001</v>
      </c>
    </row>
    <row r="129" spans="1:23" ht="12.75">
      <c r="A129" s="73" t="s">
        <v>1287</v>
      </c>
      <c r="B129" s="1" t="s">
        <v>1370</v>
      </c>
      <c r="C129" s="1">
        <f>('Grouped Summary'!C218+'Grouped Summary'!C226)</f>
        <v>129</v>
      </c>
      <c r="D129" s="71">
        <f>IF(C129&gt;0,(('Grouped Summary'!C218*'Grouped Summary'!D218)+(('Grouped Summary'!C226*'Grouped Summary'!D226)*0.81818))/C129,0)</f>
        <v>52479.8687268217</v>
      </c>
      <c r="E129" s="71">
        <f t="shared" si="22"/>
        <v>6769903.06576</v>
      </c>
      <c r="F129" s="1">
        <f>('Grouped Summary'!E218+'Grouped Summary'!E226)</f>
        <v>102</v>
      </c>
      <c r="G129" s="71">
        <f>IF(F129&gt;0,(('Grouped Summary'!E218*'Grouped Summary'!F218)+(('Grouped Summary'!E226*'Grouped Summary'!F226)*0.81818))/F129,0)</f>
        <v>43061.69545215686</v>
      </c>
      <c r="H129" s="71">
        <f t="shared" si="23"/>
        <v>4392292.93612</v>
      </c>
      <c r="I129" s="1">
        <f>('Grouped Summary'!G218+'Grouped Summary'!G226)</f>
        <v>137</v>
      </c>
      <c r="J129" s="71">
        <f>IF(I129&gt;0,(('Grouped Summary'!G218*'Grouped Summary'!H218)+(('Grouped Summary'!G226*'Grouped Summary'!H226)*0.81818))/I129,0)</f>
        <v>36248.30201459854</v>
      </c>
      <c r="K129" s="71">
        <f t="shared" si="24"/>
        <v>4966017.376</v>
      </c>
      <c r="L129" s="1">
        <f>('Grouped Summary'!I218+'Grouped Summary'!I226)</f>
        <v>24</v>
      </c>
      <c r="M129" s="71">
        <f>IF(L129&gt;0,(('Grouped Summary'!I218*'Grouped Summary'!J218)+(('Grouped Summary'!I226*'Grouped Summary'!J226)*0.81818))/L129,0)</f>
        <v>31216.666666666668</v>
      </c>
      <c r="N129" s="71">
        <f t="shared" si="25"/>
        <v>749200</v>
      </c>
      <c r="O129" s="1">
        <f>('Grouped Summary'!K218+'Grouped Summary'!K226)</f>
        <v>3</v>
      </c>
      <c r="P129" s="71">
        <f>IF(O129&gt;0,(('Grouped Summary'!K218*'Grouped Summary'!L218)+(('Grouped Summary'!K226*'Grouped Summary'!L226)*0.81818))/O129,0)</f>
        <v>30480.501333333334</v>
      </c>
      <c r="Q129" s="71">
        <f t="shared" si="28"/>
        <v>91441.504</v>
      </c>
      <c r="R129" s="1">
        <f>('Grouped Summary'!M218+'Grouped Summary'!M226)</f>
        <v>0</v>
      </c>
      <c r="S129" s="71">
        <f>IF(R129&gt;0,(('Grouped Summary'!M218*'Grouped Summary'!N218)+(('Grouped Summary'!M226*'Grouped Summary'!N226)*0.81818))/R129,0)</f>
        <v>0</v>
      </c>
      <c r="T129" s="71">
        <f t="shared" si="26"/>
        <v>0</v>
      </c>
      <c r="U129" s="1">
        <f>('Grouped Summary'!O218+'Grouped Summary'!O226)</f>
        <v>395</v>
      </c>
      <c r="V129" s="71">
        <f>IF(U129&gt;0,(('Grouped Summary'!O218*'Grouped Summary'!P218)+(('Grouped Summary'!O226*'Grouped Summary'!P226)*0.81818))/U129,0)</f>
        <v>42959.126283240505</v>
      </c>
      <c r="W129" s="71">
        <f t="shared" si="27"/>
        <v>16968854.88188</v>
      </c>
    </row>
    <row r="130" spans="1:23" ht="15">
      <c r="A130" s="73"/>
      <c r="B130" s="122" t="s">
        <v>1441</v>
      </c>
      <c r="C130" s="85">
        <f>SUM(C124:C129)</f>
        <v>2529</v>
      </c>
      <c r="D130" s="86">
        <f>((C124*D124)+(C125*D125)+(C126*D126)+(C127*D127)+(C128*D128)+(C129*D129))/C130</f>
        <v>67321.7778639146</v>
      </c>
      <c r="E130" s="71">
        <f t="shared" si="22"/>
        <v>170256776.21784002</v>
      </c>
      <c r="F130" s="85">
        <f>SUM(F124:F129)</f>
        <v>2297</v>
      </c>
      <c r="G130" s="86">
        <f>((F124*G124)+(F125*G125)+(F126*G126)+(F127*G127)+(F128*G128)+(F129*G129))/F130</f>
        <v>49659.63988767958</v>
      </c>
      <c r="H130" s="71">
        <f t="shared" si="23"/>
        <v>114068192.822</v>
      </c>
      <c r="I130" s="85">
        <f>SUM(I124:I129)</f>
        <v>1590</v>
      </c>
      <c r="J130" s="86">
        <f>((I124*J124)+(I125*J125)+(I126*J126)+(I127*J127)+(I128*J128)+(I129*J129))/I130</f>
        <v>40743.68777260377</v>
      </c>
      <c r="K130" s="71">
        <f t="shared" si="24"/>
        <v>64782463.55843999</v>
      </c>
      <c r="L130" s="85">
        <f>SUM(L124:L129)</f>
        <v>423</v>
      </c>
      <c r="M130" s="86">
        <f>((L124*M124)+(L125*M125)+(L126*M126)+(L127*M127)+(L128*M128)+(L129*M129))/L130</f>
        <v>30445.342284255315</v>
      </c>
      <c r="N130" s="71">
        <f t="shared" si="25"/>
        <v>12878379.786239998</v>
      </c>
      <c r="O130" s="85">
        <f>SUM(O124:O129)</f>
        <v>105</v>
      </c>
      <c r="P130" s="86">
        <f>((O124*P124)+(O125*P125)+(O126*P126)+(O127*P127)+(O128*P128)+(O129*P129))/O130</f>
        <v>34946.05611580953</v>
      </c>
      <c r="Q130" s="71">
        <f t="shared" si="28"/>
        <v>3669335.8921600007</v>
      </c>
      <c r="R130" s="85">
        <f>SUM(R124:R129)</f>
        <v>0</v>
      </c>
      <c r="S130" s="86">
        <f>IF(R130&gt;0,((R124*S124)+(R125*S125)+(R126*S126)+(R127*S127)+(R128*S128)+(R129*S129))/R130,0)</f>
        <v>0</v>
      </c>
      <c r="T130" s="71">
        <f t="shared" si="26"/>
        <v>0</v>
      </c>
      <c r="U130" s="85">
        <f>SUM(U124:U129)</f>
        <v>6944</v>
      </c>
      <c r="V130" s="86">
        <f>((U124*V124)+(U125*V125)+(U126*V126)+(U127*V127)+(U128*V128)+(U129*V129))/U130</f>
        <v>52657.71144537442</v>
      </c>
      <c r="W130" s="71">
        <f t="shared" si="27"/>
        <v>365655148.27668</v>
      </c>
    </row>
    <row r="131" spans="1:23" ht="12.75">
      <c r="A131" s="73" t="s">
        <v>1287</v>
      </c>
      <c r="B131" s="1" t="s">
        <v>1371</v>
      </c>
      <c r="C131" s="1">
        <f>('Grouped Summary'!C219+'Grouped Summary'!C227)</f>
        <v>412</v>
      </c>
      <c r="D131" s="71">
        <f>IF(C131&gt;0,(('Grouped Summary'!C219*'Grouped Summary'!D219)+(('Grouped Summary'!C227*'Grouped Summary'!D227)*0.81818))/C131,0)</f>
        <v>44684.48925339806</v>
      </c>
      <c r="E131" s="71">
        <f t="shared" si="22"/>
        <v>18410009.5724</v>
      </c>
      <c r="F131" s="1">
        <f>('Grouped Summary'!E219+'Grouped Summary'!E227)</f>
        <v>662</v>
      </c>
      <c r="G131" s="71">
        <f>IF(F131&gt;0,(('Grouped Summary'!E219*'Grouped Summary'!F219)+(('Grouped Summary'!E227*'Grouped Summary'!F227)*0.81818))/F131,0)</f>
        <v>39816.59817981873</v>
      </c>
      <c r="H131" s="71">
        <f t="shared" si="23"/>
        <v>26358587.99504</v>
      </c>
      <c r="I131" s="1">
        <f>('Grouped Summary'!G219+'Grouped Summary'!G227)</f>
        <v>594</v>
      </c>
      <c r="J131" s="71">
        <f>IF(I131&gt;0,(('Grouped Summary'!G219*'Grouped Summary'!H219)+(('Grouped Summary'!G227*'Grouped Summary'!H227)*0.81818))/I131,0)</f>
        <v>34969.35702272727</v>
      </c>
      <c r="K131" s="71">
        <f t="shared" si="24"/>
        <v>20771798.0715</v>
      </c>
      <c r="L131" s="1">
        <f>('Grouped Summary'!I219+'Grouped Summary'!I227)</f>
        <v>251</v>
      </c>
      <c r="M131" s="71">
        <f>IF(L131&gt;0,(('Grouped Summary'!I219*'Grouped Summary'!J219)+(('Grouped Summary'!I227*'Grouped Summary'!J227)*0.81818))/L131,0)</f>
        <v>30603.732199840637</v>
      </c>
      <c r="N131" s="71">
        <f t="shared" si="25"/>
        <v>7681536.78216</v>
      </c>
      <c r="O131" s="1">
        <f>('Grouped Summary'!K219+'Grouped Summary'!K227)</f>
        <v>5</v>
      </c>
      <c r="P131" s="71">
        <f>IF(O131&gt;0,(('Grouped Summary'!K219*'Grouped Summary'!L219)+(('Grouped Summary'!K227*'Grouped Summary'!L227)*0.81818))/O131,0)</f>
        <v>21923</v>
      </c>
      <c r="Q131" s="71">
        <f t="shared" si="28"/>
        <v>109615</v>
      </c>
      <c r="R131" s="1">
        <f>('Grouped Summary'!M219+'Grouped Summary'!M227)</f>
        <v>0</v>
      </c>
      <c r="S131" s="71">
        <f>IF(R131&gt;0,(('Grouped Summary'!M219*'Grouped Summary'!N219)+(('Grouped Summary'!M227*'Grouped Summary'!N227)*0.81818))/R131,0)</f>
        <v>0</v>
      </c>
      <c r="T131" s="71">
        <f t="shared" si="26"/>
        <v>0</v>
      </c>
      <c r="U131" s="1">
        <f>('Grouped Summary'!O219+'Grouped Summary'!O227)</f>
        <v>1924</v>
      </c>
      <c r="V131" s="71">
        <f>IF(U131&gt;0,(('Grouped Summary'!O219*'Grouped Summary'!P219)+(('Grouped Summary'!O227*'Grouped Summary'!P227)*0.81818))/U131,0)</f>
        <v>38114.109886226615</v>
      </c>
      <c r="W131" s="71">
        <f t="shared" si="27"/>
        <v>73331547.4211</v>
      </c>
    </row>
    <row r="132" spans="1:23" ht="12.75">
      <c r="A132" s="87" t="s">
        <v>1287</v>
      </c>
      <c r="B132" s="67" t="s">
        <v>1372</v>
      </c>
      <c r="C132" s="67">
        <f>('Grouped Summary'!C220+'Grouped Summary'!C228)</f>
        <v>0</v>
      </c>
      <c r="D132" s="88">
        <f>IF(C132&gt;0,(('Grouped Summary'!C220*'Grouped Summary'!D220)+(('Grouped Summary'!C228*'Grouped Summary'!D228)*0.81818))/C132,0)</f>
        <v>0</v>
      </c>
      <c r="E132" s="88">
        <f t="shared" si="22"/>
        <v>0</v>
      </c>
      <c r="F132" s="67">
        <f>('Grouped Summary'!E220+'Grouped Summary'!E228)</f>
        <v>0</v>
      </c>
      <c r="G132" s="88">
        <f>IF(F132&gt;0,(('Grouped Summary'!E220*'Grouped Summary'!F220)+(('Grouped Summary'!E228*'Grouped Summary'!F228)*0.81818))/F132,0)</f>
        <v>0</v>
      </c>
      <c r="H132" s="88">
        <f t="shared" si="23"/>
        <v>0</v>
      </c>
      <c r="I132" s="67">
        <f>('Grouped Summary'!G220+'Grouped Summary'!G228)</f>
        <v>0</v>
      </c>
      <c r="J132" s="88">
        <f>IF(I132&gt;0,(('Grouped Summary'!G220*'Grouped Summary'!H220)+(('Grouped Summary'!G228*'Grouped Summary'!H228)*0.81818))/I132,0)</f>
        <v>0</v>
      </c>
      <c r="K132" s="88">
        <f t="shared" si="24"/>
        <v>0</v>
      </c>
      <c r="L132" s="67">
        <f>('Grouped Summary'!I220+'Grouped Summary'!I228)</f>
        <v>0</v>
      </c>
      <c r="M132" s="88">
        <f>IF(L132&gt;0,(('Grouped Summary'!I220*'Grouped Summary'!J220)+(('Grouped Summary'!I228*'Grouped Summary'!J228)*0.81818))/L132,0)</f>
        <v>0</v>
      </c>
      <c r="N132" s="88">
        <f t="shared" si="25"/>
        <v>0</v>
      </c>
      <c r="O132" s="67">
        <f>('Grouped Summary'!K220+'Grouped Summary'!K228)</f>
        <v>0</v>
      </c>
      <c r="P132" s="88">
        <f>IF(O132&gt;0,(('Grouped Summary'!K220*'Grouped Summary'!L220)+(('Grouped Summary'!K228*'Grouped Summary'!L228)*0.81818))/O132,0)</f>
        <v>0</v>
      </c>
      <c r="Q132" s="88">
        <f t="shared" si="28"/>
        <v>0</v>
      </c>
      <c r="R132" s="67">
        <f>('Grouped Summary'!M220+'Grouped Summary'!M228)</f>
        <v>0</v>
      </c>
      <c r="S132" s="88">
        <f>IF(R132&gt;0,(('Grouped Summary'!M220*'Grouped Summary'!N220)+(('Grouped Summary'!M228*'Grouped Summary'!N228)*0.81818))/R132,0)</f>
        <v>0</v>
      </c>
      <c r="T132" s="88">
        <f t="shared" si="26"/>
        <v>0</v>
      </c>
      <c r="U132" s="67">
        <f>('Grouped Summary'!O220+'Grouped Summary'!O228)</f>
        <v>0</v>
      </c>
      <c r="V132" s="88">
        <f>IF(U132&gt;0,(('Grouped Summary'!O220*'Grouped Summary'!P220)+(('Grouped Summary'!O228*'Grouped Summary'!P228)*0.81818))/U132,0)</f>
        <v>0</v>
      </c>
      <c r="W132" s="88">
        <f t="shared" si="27"/>
        <v>0</v>
      </c>
    </row>
    <row r="133" spans="1:23" ht="12.75">
      <c r="A133" s="73" t="s">
        <v>1322</v>
      </c>
      <c r="B133" s="1" t="s">
        <v>1365</v>
      </c>
      <c r="C133" s="1">
        <f>('Grouped Summary'!C229+'Grouped Summary'!C237)</f>
        <v>369</v>
      </c>
      <c r="D133" s="71">
        <f>IF(C133&gt;0,(('Grouped Summary'!C229*'Grouped Summary'!D229)+(('Grouped Summary'!C237*'Grouped Summary'!D237)*0.81818))/C133,0)</f>
        <v>58092.06882710027</v>
      </c>
      <c r="E133" s="71">
        <f t="shared" si="22"/>
        <v>21435973.3972</v>
      </c>
      <c r="F133" s="1">
        <f>('Grouped Summary'!E229+'Grouped Summary'!E237)</f>
        <v>258</v>
      </c>
      <c r="G133" s="71">
        <f>IF(F133&gt;0,(('Grouped Summary'!E229*'Grouped Summary'!F229)+(('Grouped Summary'!E237*'Grouped Summary'!F237)*0.81818))/F133,0)</f>
        <v>46735.08150573644</v>
      </c>
      <c r="H133" s="71">
        <f t="shared" si="23"/>
        <v>12057651.02848</v>
      </c>
      <c r="I133" s="1">
        <f>('Grouped Summary'!G229+'Grouped Summary'!G237)</f>
        <v>269</v>
      </c>
      <c r="J133" s="71">
        <f>IF(I133&gt;0,(('Grouped Summary'!G229*'Grouped Summary'!H229)+(('Grouped Summary'!G237*'Grouped Summary'!H237)*0.81818))/I133,0)</f>
        <v>38262.6006269145</v>
      </c>
      <c r="K133" s="71">
        <f t="shared" si="24"/>
        <v>10292639.568640001</v>
      </c>
      <c r="L133" s="1">
        <f>('Grouped Summary'!I229+'Grouped Summary'!I237)</f>
        <v>17</v>
      </c>
      <c r="M133" s="71">
        <f>IF(L133&gt;0,(('Grouped Summary'!I229*'Grouped Summary'!J229)+(('Grouped Summary'!I237*'Grouped Summary'!J237)*0.81818))/L133,0)</f>
        <v>34193.32136470588</v>
      </c>
      <c r="N133" s="71">
        <f t="shared" si="25"/>
        <v>581286.4632</v>
      </c>
      <c r="O133" s="1">
        <f>('Grouped Summary'!K229+'Grouped Summary'!K237)</f>
        <v>8</v>
      </c>
      <c r="P133" s="71">
        <f>IF(O133&gt;0,(('Grouped Summary'!K229*'Grouped Summary'!L229)+(('Grouped Summary'!K237*'Grouped Summary'!L237)*0.81818))/O133,0)</f>
        <v>25621.18249</v>
      </c>
      <c r="Q133" s="71">
        <f t="shared" si="28"/>
        <v>204969.45992</v>
      </c>
      <c r="R133" s="1">
        <f>('Grouped Summary'!M229+'Grouped Summary'!M237)</f>
        <v>0</v>
      </c>
      <c r="S133" s="71">
        <f>IF(R133&gt;0,(('Grouped Summary'!M229*'Grouped Summary'!N229)+(('Grouped Summary'!M237*'Grouped Summary'!N237)*0.81818))/R133,0)</f>
        <v>0</v>
      </c>
      <c r="T133" s="71">
        <f t="shared" si="26"/>
        <v>0</v>
      </c>
      <c r="U133" s="1">
        <f>('Grouped Summary'!O229+'Grouped Summary'!O237)</f>
        <v>921</v>
      </c>
      <c r="V133" s="71">
        <f>IF(U133&gt;0,(('Grouped Summary'!O229*'Grouped Summary'!P229)+(('Grouped Summary'!O237*'Grouped Summary'!P237)*0.81818))/U133,0)</f>
        <v>48395.78709819761</v>
      </c>
      <c r="W133" s="71">
        <f t="shared" si="27"/>
        <v>44572519.91744</v>
      </c>
    </row>
    <row r="134" spans="1:23" ht="12.75">
      <c r="A134" s="73" t="s">
        <v>1322</v>
      </c>
      <c r="B134" s="1" t="s">
        <v>1366</v>
      </c>
      <c r="C134" s="1">
        <f>('Grouped Summary'!C230+'Grouped Summary'!C238)</f>
        <v>0</v>
      </c>
      <c r="D134" s="71">
        <f>IF(C134&gt;0,(('Grouped Summary'!C230*'Grouped Summary'!D230)+(('Grouped Summary'!C238*'Grouped Summary'!D238)*0.81818))/C134,0)</f>
        <v>0</v>
      </c>
      <c r="E134" s="71">
        <f t="shared" si="22"/>
        <v>0</v>
      </c>
      <c r="F134" s="1">
        <f>('Grouped Summary'!E230+'Grouped Summary'!E238)</f>
        <v>0</v>
      </c>
      <c r="G134" s="71">
        <f>IF(F134&gt;0,(('Grouped Summary'!E230*'Grouped Summary'!F230)+(('Grouped Summary'!E238*'Grouped Summary'!F238)*0.81818))/F134,0)</f>
        <v>0</v>
      </c>
      <c r="H134" s="71">
        <f t="shared" si="23"/>
        <v>0</v>
      </c>
      <c r="I134" s="1">
        <f>('Grouped Summary'!G230+'Grouped Summary'!G238)</f>
        <v>0</v>
      </c>
      <c r="J134" s="71">
        <f>IF(I134&gt;0,(('Grouped Summary'!G230*'Grouped Summary'!H230)+(('Grouped Summary'!G238*'Grouped Summary'!H238)*0.81818))/I134,0)</f>
        <v>0</v>
      </c>
      <c r="K134" s="71">
        <f t="shared" si="24"/>
        <v>0</v>
      </c>
      <c r="L134" s="1">
        <f>('Grouped Summary'!I230+'Grouped Summary'!I238)</f>
        <v>0</v>
      </c>
      <c r="M134" s="71">
        <f>IF(L134&gt;0,(('Grouped Summary'!I230*'Grouped Summary'!J230)+(('Grouped Summary'!I238*'Grouped Summary'!J238)*0.81818))/L134,0)</f>
        <v>0</v>
      </c>
      <c r="N134" s="71">
        <f t="shared" si="25"/>
        <v>0</v>
      </c>
      <c r="O134" s="1">
        <f>('Grouped Summary'!K230+'Grouped Summary'!K238)</f>
        <v>0</v>
      </c>
      <c r="P134" s="71">
        <f>IF(O134&gt;0,(('Grouped Summary'!K230*'Grouped Summary'!L230)+(('Grouped Summary'!K238*'Grouped Summary'!L238)*0.81818))/O134,0)</f>
        <v>0</v>
      </c>
      <c r="Q134" s="71">
        <f t="shared" si="28"/>
        <v>0</v>
      </c>
      <c r="R134" s="1">
        <f>('Grouped Summary'!M230+'Grouped Summary'!M238)</f>
        <v>0</v>
      </c>
      <c r="S134" s="71">
        <f>IF(R134&gt;0,(('Grouped Summary'!M230*'Grouped Summary'!N230)+(('Grouped Summary'!M238*'Grouped Summary'!N238)*0.81818))/R134,0)</f>
        <v>0</v>
      </c>
      <c r="T134" s="71">
        <f t="shared" si="26"/>
        <v>0</v>
      </c>
      <c r="U134" s="1">
        <f>('Grouped Summary'!O230+'Grouped Summary'!O238)</f>
        <v>0</v>
      </c>
      <c r="V134" s="71">
        <f>IF(U134&gt;0,(('Grouped Summary'!O230*'Grouped Summary'!P230)+(('Grouped Summary'!O238*'Grouped Summary'!P238)*0.81818))/U134,0)</f>
        <v>0</v>
      </c>
      <c r="W134" s="71">
        <f t="shared" si="27"/>
        <v>0</v>
      </c>
    </row>
    <row r="135" spans="1:23" ht="12.75">
      <c r="A135" s="73" t="s">
        <v>1322</v>
      </c>
      <c r="B135" s="1" t="s">
        <v>1367</v>
      </c>
      <c r="C135" s="1">
        <f>('Grouped Summary'!C231+'Grouped Summary'!C239)</f>
        <v>159</v>
      </c>
      <c r="D135" s="71">
        <f>IF(C135&gt;0,(('Grouped Summary'!C231*'Grouped Summary'!D231)+(('Grouped Summary'!C239*'Grouped Summary'!D239)*0.81818))/C135,0)</f>
        <v>50947.86870415094</v>
      </c>
      <c r="E135" s="71">
        <f>C135*D135</f>
        <v>8100711.1239599995</v>
      </c>
      <c r="F135" s="1">
        <f>('Grouped Summary'!E231+'Grouped Summary'!E239)</f>
        <v>125</v>
      </c>
      <c r="G135" s="71">
        <f>IF(F135&gt;0,(('Grouped Summary'!E231*'Grouped Summary'!F231)+(('Grouped Summary'!E239*'Grouped Summary'!F239)*0.81818))/F135,0)</f>
        <v>40977.91829904</v>
      </c>
      <c r="H135" s="71">
        <f>F135*G135</f>
        <v>5122239.78738</v>
      </c>
      <c r="I135" s="1">
        <f>('Grouped Summary'!G231+'Grouped Summary'!G239)</f>
        <v>98</v>
      </c>
      <c r="J135" s="71">
        <f>IF(I135&gt;0,(('Grouped Summary'!G231*'Grouped Summary'!H231)+(('Grouped Summary'!G239*'Grouped Summary'!H239)*0.81818))/I135,0)</f>
        <v>32937.73333346939</v>
      </c>
      <c r="K135" s="71">
        <f>I135*J135</f>
        <v>3227897.8666800004</v>
      </c>
      <c r="L135" s="1">
        <f>('Grouped Summary'!I231+'Grouped Summary'!I239)</f>
        <v>20</v>
      </c>
      <c r="M135" s="71">
        <f>IF(L135&gt;0,(('Grouped Summary'!I231*'Grouped Summary'!J231)+(('Grouped Summary'!I239*'Grouped Summary'!J239)*0.81818))/L135,0)</f>
        <v>25276.278</v>
      </c>
      <c r="N135" s="71">
        <f>L135*M135</f>
        <v>505525.55999999994</v>
      </c>
      <c r="O135" s="1">
        <f>('Grouped Summary'!K231+'Grouped Summary'!K239)</f>
        <v>0</v>
      </c>
      <c r="P135" s="71">
        <f>IF(O135&gt;0,(('Grouped Summary'!K231*'Grouped Summary'!L231)+(('Grouped Summary'!K239*'Grouped Summary'!L239)*0.81818))/O135,0)</f>
        <v>0</v>
      </c>
      <c r="Q135" s="71">
        <f t="shared" si="28"/>
        <v>0</v>
      </c>
      <c r="R135" s="1">
        <f>('Grouped Summary'!M231+'Grouped Summary'!M239)</f>
        <v>0</v>
      </c>
      <c r="S135" s="71">
        <f>IF(R135&gt;0,(('Grouped Summary'!M231*'Grouped Summary'!N231)+(('Grouped Summary'!M239*'Grouped Summary'!N239)*0.81818))/R135,0)</f>
        <v>0</v>
      </c>
      <c r="T135" s="71">
        <f>R135*S135</f>
        <v>0</v>
      </c>
      <c r="U135" s="1">
        <f>('Grouped Summary'!O231+'Grouped Summary'!O239)</f>
        <v>402</v>
      </c>
      <c r="V135" s="71">
        <f>IF(U135&gt;0,(('Grouped Summary'!O231*'Grouped Summary'!P231)+(('Grouped Summary'!O239*'Grouped Summary'!P239)*0.81818))/U135,0)</f>
        <v>42180.03566671641</v>
      </c>
      <c r="W135" s="71">
        <f>U135*V135</f>
        <v>16956374.338019997</v>
      </c>
    </row>
    <row r="136" spans="1:23" ht="12.75">
      <c r="A136" s="73" t="s">
        <v>1322</v>
      </c>
      <c r="B136" s="1" t="s">
        <v>1368</v>
      </c>
      <c r="C136" s="1">
        <f>('Grouped Summary'!C232+'Grouped Summary'!C240)</f>
        <v>0</v>
      </c>
      <c r="D136" s="71">
        <f>IF(C136&gt;0,(('Grouped Summary'!C232*'Grouped Summary'!D232)+(('Grouped Summary'!C240*'Grouped Summary'!D240)*0.81818))/C136,0)</f>
        <v>0</v>
      </c>
      <c r="E136" s="71">
        <f>C136*D136</f>
        <v>0</v>
      </c>
      <c r="F136" s="1">
        <f>('Grouped Summary'!E232+'Grouped Summary'!E240)</f>
        <v>0</v>
      </c>
      <c r="G136" s="71">
        <f>IF(F136&gt;0,(('Grouped Summary'!E232*'Grouped Summary'!F232)+(('Grouped Summary'!E240*'Grouped Summary'!F240)*0.81818))/F136,0)</f>
        <v>0</v>
      </c>
      <c r="H136" s="71">
        <f>F136*G136</f>
        <v>0</v>
      </c>
      <c r="I136" s="1">
        <f>('Grouped Summary'!G232+'Grouped Summary'!G240)</f>
        <v>0</v>
      </c>
      <c r="J136" s="71">
        <f>IF(I136&gt;0,(('Grouped Summary'!G232*'Grouped Summary'!H232)+(('Grouped Summary'!G240*'Grouped Summary'!H240)*0.81818))/I136,0)</f>
        <v>0</v>
      </c>
      <c r="K136" s="71">
        <f>I136*J136</f>
        <v>0</v>
      </c>
      <c r="L136" s="1">
        <f>('Grouped Summary'!I232+'Grouped Summary'!I240)</f>
        <v>0</v>
      </c>
      <c r="M136" s="71">
        <f>IF(L136&gt;0,(('Grouped Summary'!I232*'Grouped Summary'!J232)+(('Grouped Summary'!I240*'Grouped Summary'!J240)*0.81818))/L136,0)</f>
        <v>0</v>
      </c>
      <c r="N136" s="71">
        <f>L136*M136</f>
        <v>0</v>
      </c>
      <c r="O136" s="1">
        <f>('Grouped Summary'!K232+'Grouped Summary'!K240)</f>
        <v>0</v>
      </c>
      <c r="P136" s="71">
        <f>IF(O136&gt;0,(('Grouped Summary'!K232*'Grouped Summary'!L232)+(('Grouped Summary'!K240*'Grouped Summary'!L240)*0.81818))/O136,0)</f>
        <v>0</v>
      </c>
      <c r="Q136" s="71">
        <f t="shared" si="28"/>
        <v>0</v>
      </c>
      <c r="R136" s="1">
        <f>('Grouped Summary'!M232+'Grouped Summary'!M240)</f>
        <v>0</v>
      </c>
      <c r="S136" s="71">
        <f>IF(R136&gt;0,(('Grouped Summary'!M232*'Grouped Summary'!N232)+(('Grouped Summary'!M240*'Grouped Summary'!N240)*0.81818))/R136,0)</f>
        <v>0</v>
      </c>
      <c r="T136" s="71">
        <f>R136*S136</f>
        <v>0</v>
      </c>
      <c r="U136" s="1">
        <f>('Grouped Summary'!O232+'Grouped Summary'!O240)</f>
        <v>0</v>
      </c>
      <c r="V136" s="71">
        <f>IF(U136&gt;0,(('Grouped Summary'!O232*'Grouped Summary'!P232)+(('Grouped Summary'!O240*'Grouped Summary'!P240)*0.81818))/U136,0)</f>
        <v>0</v>
      </c>
      <c r="W136" s="71">
        <f>U136*V136</f>
        <v>0</v>
      </c>
    </row>
    <row r="137" spans="1:23" ht="12.75">
      <c r="A137" s="73" t="s">
        <v>1322</v>
      </c>
      <c r="B137" s="1" t="s">
        <v>1369</v>
      </c>
      <c r="C137" s="1">
        <f>('Grouped Summary'!C233+'Grouped Summary'!C241)</f>
        <v>0</v>
      </c>
      <c r="D137" s="71">
        <f>IF(C137&gt;0,(('Grouped Summary'!C233*'Grouped Summary'!D233)+(('Grouped Summary'!C241*'Grouped Summary'!D241)*0.81818))/C137,0)</f>
        <v>0</v>
      </c>
      <c r="E137" s="71">
        <f>C137*D137</f>
        <v>0</v>
      </c>
      <c r="F137" s="1">
        <f>('Grouped Summary'!E233+'Grouped Summary'!E241)</f>
        <v>0</v>
      </c>
      <c r="G137" s="71">
        <f>IF(F137&gt;0,(('Grouped Summary'!E233*'Grouped Summary'!F233)+(('Grouped Summary'!E241*'Grouped Summary'!F241)*0.81818))/F137,0)</f>
        <v>0</v>
      </c>
      <c r="H137" s="71">
        <f>F137*G137</f>
        <v>0</v>
      </c>
      <c r="I137" s="1">
        <f>('Grouped Summary'!G233+'Grouped Summary'!G241)</f>
        <v>0</v>
      </c>
      <c r="J137" s="71">
        <f>IF(I137&gt;0,(('Grouped Summary'!G233*'Grouped Summary'!H233)+(('Grouped Summary'!G241*'Grouped Summary'!H241)*0.81818))/I137,0)</f>
        <v>0</v>
      </c>
      <c r="K137" s="71">
        <f>I137*J137</f>
        <v>0</v>
      </c>
      <c r="L137" s="1">
        <f>('Grouped Summary'!I233+'Grouped Summary'!I241)</f>
        <v>0</v>
      </c>
      <c r="M137" s="71">
        <f>IF(L137&gt;0,(('Grouped Summary'!I233*'Grouped Summary'!J233)+(('Grouped Summary'!I241*'Grouped Summary'!J241)*0.81818))/L137,0)</f>
        <v>0</v>
      </c>
      <c r="N137" s="71">
        <f>L137*M137</f>
        <v>0</v>
      </c>
      <c r="O137" s="1">
        <f>('Grouped Summary'!K233+'Grouped Summary'!K241)</f>
        <v>0</v>
      </c>
      <c r="P137" s="71">
        <f>IF(O137&gt;0,(('Grouped Summary'!K233*'Grouped Summary'!L233)+(('Grouped Summary'!K241*'Grouped Summary'!L241)*0.81818))/O137,0)</f>
        <v>0</v>
      </c>
      <c r="Q137" s="71">
        <f t="shared" si="28"/>
        <v>0</v>
      </c>
      <c r="R137" s="1">
        <f>('Grouped Summary'!M233+'Grouped Summary'!M241)</f>
        <v>0</v>
      </c>
      <c r="S137" s="71">
        <f>IF(R137&gt;0,(('Grouped Summary'!M233*'Grouped Summary'!N233)+(('Grouped Summary'!M241*'Grouped Summary'!N241)*0.81818))/R137,0)</f>
        <v>0</v>
      </c>
      <c r="T137" s="71">
        <f>R137*S137</f>
        <v>0</v>
      </c>
      <c r="U137" s="1">
        <f>('Grouped Summary'!O233+'Grouped Summary'!O241)</f>
        <v>0</v>
      </c>
      <c r="V137" s="71">
        <f>IF(U137&gt;0,(('Grouped Summary'!O233*'Grouped Summary'!P233)+(('Grouped Summary'!O241*'Grouped Summary'!P241)*0.81818))/U137,0)</f>
        <v>0</v>
      </c>
      <c r="W137" s="71">
        <f>U137*V137</f>
        <v>0</v>
      </c>
    </row>
    <row r="138" spans="1:23" ht="12.75">
      <c r="A138" s="73" t="s">
        <v>1322</v>
      </c>
      <c r="B138" s="1" t="s">
        <v>1370</v>
      </c>
      <c r="C138" s="1">
        <f>('Grouped Summary'!C234+'Grouped Summary'!C242)</f>
        <v>281</v>
      </c>
      <c r="D138" s="71">
        <f>IF(C138&gt;0,(('Grouped Summary'!C234*'Grouped Summary'!D234)+(('Grouped Summary'!C242*'Grouped Summary'!D242)*0.81818))/C138,0)</f>
        <v>44272.548998576516</v>
      </c>
      <c r="E138" s="71">
        <f>C138*D138</f>
        <v>12440586.268600002</v>
      </c>
      <c r="F138" s="1">
        <f>('Grouped Summary'!E234+'Grouped Summary'!E242)</f>
        <v>287</v>
      </c>
      <c r="G138" s="71">
        <f>IF(F138&gt;0,(('Grouped Summary'!E234*'Grouped Summary'!F234)+(('Grouped Summary'!E242*'Grouped Summary'!F242)*0.81818))/F138,0)</f>
        <v>36967.803751358886</v>
      </c>
      <c r="H138" s="71">
        <f>F138*G138</f>
        <v>10609759.67664</v>
      </c>
      <c r="I138" s="1">
        <f>('Grouped Summary'!G234+'Grouped Summary'!G242)</f>
        <v>265</v>
      </c>
      <c r="J138" s="71">
        <f>IF(I138&gt;0,(('Grouped Summary'!G234*'Grouped Summary'!H234)+(('Grouped Summary'!G242*'Grouped Summary'!H242)*0.81818))/I138,0)</f>
        <v>32479.24759569811</v>
      </c>
      <c r="K138" s="71">
        <f>I138*J138</f>
        <v>8607000.61286</v>
      </c>
      <c r="L138" s="1">
        <f>('Grouped Summary'!I234+'Grouped Summary'!I242)</f>
        <v>104</v>
      </c>
      <c r="M138" s="71">
        <f>IF(L138&gt;0,(('Grouped Summary'!I234*'Grouped Summary'!J234)+(('Grouped Summary'!I242*'Grouped Summary'!J242)*0.81818))/L138,0)</f>
        <v>28709.228994230773</v>
      </c>
      <c r="N138" s="71">
        <f>L138*M138</f>
        <v>2985759.8154</v>
      </c>
      <c r="O138" s="1">
        <f>('Grouped Summary'!K234+'Grouped Summary'!K242)</f>
        <v>9</v>
      </c>
      <c r="P138" s="71">
        <f>IF(O138&gt;0,(('Grouped Summary'!K234*'Grouped Summary'!L234)+(('Grouped Summary'!K242*'Grouped Summary'!L242)*0.81818))/O138,0)</f>
        <v>28027.85111111111</v>
      </c>
      <c r="Q138" s="71">
        <f t="shared" si="28"/>
        <v>252250.66</v>
      </c>
      <c r="R138" s="1">
        <f>('Grouped Summary'!M234+'Grouped Summary'!M242)</f>
        <v>0</v>
      </c>
      <c r="S138" s="71">
        <f>IF(R138&gt;0,(('Grouped Summary'!M234*'Grouped Summary'!N234)+(('Grouped Summary'!M242*'Grouped Summary'!N242)*0.81818))/R138,0)</f>
        <v>0</v>
      </c>
      <c r="T138" s="71">
        <f>R138*S138</f>
        <v>0</v>
      </c>
      <c r="U138" s="1">
        <f>('Grouped Summary'!O234+'Grouped Summary'!O242)</f>
        <v>946</v>
      </c>
      <c r="V138" s="71">
        <f>IF(U138&gt;0,(('Grouped Summary'!O234*'Grouped Summary'!P234)+(('Grouped Summary'!O242*'Grouped Summary'!P242)*0.81818))/U138,0)</f>
        <v>36887.26959143763</v>
      </c>
      <c r="W138" s="71">
        <f>U138*V138</f>
        <v>34895357.0335</v>
      </c>
    </row>
    <row r="139" spans="1:23" ht="15">
      <c r="A139" s="73"/>
      <c r="B139" s="122" t="s">
        <v>1441</v>
      </c>
      <c r="C139" s="85">
        <f>SUM(C133:C138)</f>
        <v>809</v>
      </c>
      <c r="D139" s="86">
        <f>((C133*D133)+(C134*D134)+(C135*D135)+(C136*D136)+(C137*D137)+(C138*D138))/C139</f>
        <v>51887.85017275649</v>
      </c>
      <c r="E139" s="71">
        <f>C139*D139</f>
        <v>41977270.78976</v>
      </c>
      <c r="F139" s="85">
        <f>SUM(F133:F138)</f>
        <v>670</v>
      </c>
      <c r="G139" s="86">
        <f>((F133*G133)+(F134*G134)+(F135*G135)+(F136*G136)+(F137*G137)+(F138*G138))/F139</f>
        <v>41477.09028731343</v>
      </c>
      <c r="H139" s="71">
        <f>F139*G139</f>
        <v>27789650.4925</v>
      </c>
      <c r="I139" s="85">
        <f>SUM(I133:I138)</f>
        <v>632</v>
      </c>
      <c r="J139" s="86">
        <f>((I133*J133)+(I134*J134)+(I135*J135)+(I136*J136)+(I137*J137)+(I138*J138))/I139</f>
        <v>35011.92729142405</v>
      </c>
      <c r="K139" s="71">
        <f>I139*J139</f>
        <v>22127538.04818</v>
      </c>
      <c r="L139" s="85">
        <f>SUM(L133:L138)</f>
        <v>141</v>
      </c>
      <c r="M139" s="86">
        <f>((L133*M133)+(L134*M134)+(L135*M135)+(L136*M136)+(L137*M137)+(L138*M138))/L139</f>
        <v>28883.48821702128</v>
      </c>
      <c r="N139" s="71">
        <f>L139*M139</f>
        <v>4072571.8386000004</v>
      </c>
      <c r="O139" s="85">
        <f>SUM(O133:O138)</f>
        <v>17</v>
      </c>
      <c r="P139" s="86">
        <f>((O133*P133)+(O134*P134)+(O135*P135)+(O136*P136)+(O137*P137)+(O138*P138))/O139</f>
        <v>26895.301171764702</v>
      </c>
      <c r="Q139" s="71">
        <f t="shared" si="28"/>
        <v>457220.11991999997</v>
      </c>
      <c r="R139" s="85">
        <f>SUM(R133:R138)</f>
        <v>0</v>
      </c>
      <c r="S139" s="86">
        <f>IF(R139&gt;0,((R133*S133)+(R134*S134)+(R135*S135)+(R136*S136)+(R137*S137)+(R138*S138))/R139,0)</f>
        <v>0</v>
      </c>
      <c r="T139" s="71">
        <f>R139*S139</f>
        <v>0</v>
      </c>
      <c r="U139" s="85">
        <f>SUM(U133:U138)</f>
        <v>2269</v>
      </c>
      <c r="V139" s="86">
        <f>((U133*V133)+(U134*V134)+(U135*V135)+(U136*V136)+(U137*V137)+(U138*V138))/U139</f>
        <v>42496.36460509475</v>
      </c>
      <c r="W139" s="71">
        <f>U139*V139</f>
        <v>96424251.28896</v>
      </c>
    </row>
    <row r="140" spans="1:23" ht="12.75">
      <c r="A140" s="73" t="s">
        <v>1322</v>
      </c>
      <c r="B140" s="1" t="s">
        <v>1371</v>
      </c>
      <c r="C140" s="1">
        <f>('Grouped Summary'!C235+'Grouped Summary'!C243)</f>
        <v>84</v>
      </c>
      <c r="D140" s="71">
        <f>IF(C140&gt;0,(('Grouped Summary'!C235*'Grouped Summary'!D235)+(('Grouped Summary'!C243*'Grouped Summary'!D243)*0.81818))/C140,0)</f>
        <v>41657.49918857143</v>
      </c>
      <c r="E140" s="71">
        <f>C140*D140</f>
        <v>3499229.93184</v>
      </c>
      <c r="F140" s="1">
        <f>('Grouped Summary'!E235+'Grouped Summary'!E243)</f>
        <v>53</v>
      </c>
      <c r="G140" s="71">
        <f>IF(F140&gt;0,(('Grouped Summary'!E235*'Grouped Summary'!F235)+(('Grouped Summary'!E243*'Grouped Summary'!F243)*0.81818))/F140,0)</f>
        <v>34224.99538264151</v>
      </c>
      <c r="H140" s="71">
        <f>F140*G140</f>
        <v>1813924.75528</v>
      </c>
      <c r="I140" s="1">
        <f>('Grouped Summary'!G235+'Grouped Summary'!G243)</f>
        <v>57</v>
      </c>
      <c r="J140" s="71">
        <f>IF(I140&gt;0,(('Grouped Summary'!G235*'Grouped Summary'!H235)+(('Grouped Summary'!G243*'Grouped Summary'!H243)*0.81818))/I140,0)</f>
        <v>29413.102550175438</v>
      </c>
      <c r="K140" s="71">
        <f>I140*J140</f>
        <v>1676546.84536</v>
      </c>
      <c r="L140" s="1">
        <f>('Grouped Summary'!I235+'Grouped Summary'!I243)</f>
        <v>36</v>
      </c>
      <c r="M140" s="71">
        <f>IF(L140&gt;0,(('Grouped Summary'!I235*'Grouped Summary'!J235)+(('Grouped Summary'!I243*'Grouped Summary'!J243)*0.81818))/L140,0)</f>
        <v>25250.581986666668</v>
      </c>
      <c r="N140" s="71">
        <f>L140*M140</f>
        <v>909020.95152</v>
      </c>
      <c r="O140" s="1">
        <f>('Grouped Summary'!K235+'Grouped Summary'!K243)</f>
        <v>4</v>
      </c>
      <c r="P140" s="71">
        <f>IF(O140&gt;0,(('Grouped Summary'!K235*'Grouped Summary'!L235)+(('Grouped Summary'!K243*'Grouped Summary'!L243)*0.81818))/O140,0)</f>
        <v>21669</v>
      </c>
      <c r="Q140" s="71">
        <f t="shared" si="28"/>
        <v>86676</v>
      </c>
      <c r="R140" s="1">
        <f>('Grouped Summary'!M235+'Grouped Summary'!M243)</f>
        <v>0</v>
      </c>
      <c r="S140" s="71">
        <f>IF(R140&gt;0,(('Grouped Summary'!M235*'Grouped Summary'!N235)+(('Grouped Summary'!M243*'Grouped Summary'!N243)*0.81818))/R140,0)</f>
        <v>0</v>
      </c>
      <c r="T140" s="71">
        <f>R140*S140</f>
        <v>0</v>
      </c>
      <c r="U140" s="1">
        <f>('Grouped Summary'!O235+'Grouped Summary'!O243)</f>
        <v>234</v>
      </c>
      <c r="V140" s="71">
        <f>IF(U140&gt;0,(('Grouped Summary'!O235*'Grouped Summary'!P235)+(('Grouped Summary'!O243*'Grouped Summary'!P243)*0.81818))/U140,0)</f>
        <v>34125.63454700855</v>
      </c>
      <c r="W140" s="71">
        <f>U140*V140</f>
        <v>7985398.484000001</v>
      </c>
    </row>
    <row r="141" spans="1:23" ht="12.75">
      <c r="A141" s="87" t="s">
        <v>1322</v>
      </c>
      <c r="B141" s="67" t="s">
        <v>1372</v>
      </c>
      <c r="C141" s="67">
        <f>('Grouped Summary'!C236+'Grouped Summary'!C244)</f>
        <v>0</v>
      </c>
      <c r="D141" s="88">
        <f>IF(C141&gt;0,(('Grouped Summary'!C236*'Grouped Summary'!D236)+(('Grouped Summary'!C244*'Grouped Summary'!D244)*0.81818))/C141,0)</f>
        <v>0</v>
      </c>
      <c r="E141" s="88">
        <f>C141*D141</f>
        <v>0</v>
      </c>
      <c r="F141" s="67">
        <f>('Grouped Summary'!E236+'Grouped Summary'!E244)</f>
        <v>0</v>
      </c>
      <c r="G141" s="88">
        <f>IF(F141&gt;0,(('Grouped Summary'!E236*'Grouped Summary'!F236)+(('Grouped Summary'!E244*'Grouped Summary'!F244)*0.81818))/F141,0)</f>
        <v>0</v>
      </c>
      <c r="H141" s="88">
        <f>F141*G141</f>
        <v>0</v>
      </c>
      <c r="I141" s="67">
        <f>('Grouped Summary'!G236+'Grouped Summary'!G244)</f>
        <v>0</v>
      </c>
      <c r="J141" s="88">
        <f>IF(I141&gt;0,(('Grouped Summary'!G236*'Grouped Summary'!H236)+(('Grouped Summary'!G244*'Grouped Summary'!H244)*0.81818))/I141,0)</f>
        <v>0</v>
      </c>
      <c r="K141" s="88">
        <f>I141*J141</f>
        <v>0</v>
      </c>
      <c r="L141" s="67">
        <f>('Grouped Summary'!I236+'Grouped Summary'!I244)</f>
        <v>0</v>
      </c>
      <c r="M141" s="88">
        <f>IF(L141&gt;0,(('Grouped Summary'!I236*'Grouped Summary'!J236)+(('Grouped Summary'!I244*'Grouped Summary'!J244)*0.81818))/L141,0)</f>
        <v>0</v>
      </c>
      <c r="N141" s="88">
        <f>L141*M141</f>
        <v>0</v>
      </c>
      <c r="O141" s="67">
        <f>('Grouped Summary'!K236+'Grouped Summary'!K244)</f>
        <v>0</v>
      </c>
      <c r="P141" s="88">
        <f>IF(O141&gt;0,(('Grouped Summary'!K236*'Grouped Summary'!L236)+(('Grouped Summary'!K244*'Grouped Summary'!L244)*0.81818))/O141,0)</f>
        <v>0</v>
      </c>
      <c r="Q141" s="88">
        <f t="shared" si="28"/>
        <v>0</v>
      </c>
      <c r="R141" s="67">
        <f>('Grouped Summary'!M236+'Grouped Summary'!M244)</f>
        <v>0</v>
      </c>
      <c r="S141" s="88">
        <f>IF(R141&gt;0,(('Grouped Summary'!M236*'Grouped Summary'!N236)+(('Grouped Summary'!M244*'Grouped Summary'!N244)*0.81818))/R141,0)</f>
        <v>0</v>
      </c>
      <c r="T141" s="88">
        <f>R141*S141</f>
        <v>0</v>
      </c>
      <c r="U141" s="67">
        <f>('Grouped Summary'!O236+'Grouped Summary'!O244)</f>
        <v>0</v>
      </c>
      <c r="V141" s="88">
        <f>IF(U141&gt;0,(('Grouped Summary'!O236*'Grouped Summary'!P236)+(('Grouped Summary'!O244*'Grouped Summary'!P244)*0.81818))/U141,0)</f>
        <v>0</v>
      </c>
      <c r="W141" s="88">
        <f>U141*V141</f>
        <v>0</v>
      </c>
    </row>
    <row r="142" spans="1:23" ht="12.75">
      <c r="A142" s="73" t="s">
        <v>1442</v>
      </c>
      <c r="B142" s="1" t="s">
        <v>1365</v>
      </c>
      <c r="C142" s="1">
        <f aca="true" t="shared" si="29" ref="C142:C147">(C7+C16+C25+C34+C43+C52+C61+C70+C79+C88+C97+C106+C115+C124+C133)</f>
        <v>12060</v>
      </c>
      <c r="D142" s="71">
        <f aca="true" t="shared" si="30" ref="D142:D147">(E7+E16+E25+E34+E43+E52+E61+E70+E79+E88+E97+E106+E115+E124+E133)/C142</f>
        <v>67373.58162599005</v>
      </c>
      <c r="E142" s="71">
        <f>C142*D142</f>
        <v>812525394.4094399</v>
      </c>
      <c r="F142" s="1">
        <f aca="true" t="shared" si="31" ref="F142:F147">(F7+F16+F25+F34+F43+F52+F61+F70+F79+F88+F97+F106+F115+F124+F133)</f>
        <v>8534</v>
      </c>
      <c r="G142" s="71">
        <f aca="true" t="shared" si="32" ref="G142:G147">(H7+H16+H25+H34+H43+H52+H61+H70+H79+H88+H97+H106+H115+H124+H133)/F142</f>
        <v>48281.77913279822</v>
      </c>
      <c r="H142" s="71">
        <f>F142*G142</f>
        <v>412036703.1193</v>
      </c>
      <c r="I142" s="1">
        <f aca="true" t="shared" si="33" ref="I142:I147">(I7+I16+I25+I34+I43+I52+I61+I70+I79+I88+I97+I106+I115+I124+I133)</f>
        <v>6199</v>
      </c>
      <c r="J142" s="71">
        <f aca="true" t="shared" si="34" ref="J142:J147">(K7+K16+K25+K34+K43+K52+K61+K70+K79+K88+K97+K106+K115+K124+K133)/I142</f>
        <v>41622.64566251653</v>
      </c>
      <c r="K142" s="71">
        <f>I142*J142</f>
        <v>258018780.46193996</v>
      </c>
      <c r="L142" s="1">
        <f aca="true" t="shared" si="35" ref="L142:L147">(L7+L16+L25+L34+L43+L52+L61+L70+L79+L88+L97+L106+L115+L124+L133)</f>
        <v>1222</v>
      </c>
      <c r="M142" s="71">
        <f aca="true" t="shared" si="36" ref="M142:M147">(N7+N16+N25+N34+N43+N52+N61+N70+N79+N88+N97+N106+N115+N124+N133)/L142</f>
        <v>30098.664990883797</v>
      </c>
      <c r="N142" s="71">
        <f>L142*M142</f>
        <v>36780568.61886</v>
      </c>
      <c r="O142" s="1">
        <f aca="true" t="shared" si="37" ref="O142:O147">(O7+O16+O25+O34+O43+O52+O61+O70+O79+O88+O97+O106+O115+O124+O133)</f>
        <v>1002</v>
      </c>
      <c r="P142" s="71">
        <f aca="true" t="shared" si="38" ref="P142:P147">(Q7+Q16+Q25+Q34+Q43+Q52+Q61+Q70+Q79+Q88+Q97+Q106+Q115+Q124+Q133)/O142</f>
        <v>33747.34820001995</v>
      </c>
      <c r="Q142" s="71">
        <f t="shared" si="28"/>
        <v>33814842.896419995</v>
      </c>
      <c r="R142" s="1">
        <f aca="true" t="shared" si="39" ref="R142:R147">(R7+R16+R25+R34+R43+R52+R61+R70+R79+R88+R97+R106+R115+R124+R133)</f>
        <v>0</v>
      </c>
      <c r="S142" s="71">
        <f aca="true" t="shared" si="40" ref="S142:S147">IF(R142&gt;0,((T7+T16+T25+T34+T43+T52+T61+T70+T79+T88+T97+T106+T115+T124+T133)/R142),0)</f>
        <v>0</v>
      </c>
      <c r="T142" s="71">
        <f>R142*S142</f>
        <v>0</v>
      </c>
      <c r="U142" s="1">
        <f aca="true" t="shared" si="41" ref="U142:U147">(U7+U16+U25+U34+U43+U52+U61+U70+U79+U88+U97+U106+U115+U124+U133)</f>
        <v>29017</v>
      </c>
      <c r="V142" s="71">
        <f aca="true" t="shared" si="42" ref="V142:V147">(W7+W16+W25+W34+W43+W52+W61+W70+W79+W88+W97+W106+W115+W124+W133)/U142</f>
        <v>53526.425526620944</v>
      </c>
      <c r="W142" s="71">
        <f>U142*V142</f>
        <v>1553176289.50596</v>
      </c>
    </row>
    <row r="143" spans="1:23" ht="12.75">
      <c r="A143" s="73" t="s">
        <v>1442</v>
      </c>
      <c r="B143" s="1" t="s">
        <v>1366</v>
      </c>
      <c r="C143" s="1">
        <f t="shared" si="29"/>
        <v>3962</v>
      </c>
      <c r="D143" s="71">
        <f t="shared" si="30"/>
        <v>65612.32491177184</v>
      </c>
      <c r="E143" s="71">
        <f>C143*D143</f>
        <v>259956031.30044</v>
      </c>
      <c r="F143" s="1">
        <f t="shared" si="31"/>
        <v>3803</v>
      </c>
      <c r="G143" s="71">
        <f t="shared" si="32"/>
        <v>48838.96934704706</v>
      </c>
      <c r="H143" s="71">
        <f>F143*G143</f>
        <v>185734600.42681998</v>
      </c>
      <c r="I143" s="1">
        <f t="shared" si="33"/>
        <v>2915</v>
      </c>
      <c r="J143" s="71">
        <f t="shared" si="34"/>
        <v>40771.90236235334</v>
      </c>
      <c r="K143" s="71">
        <f>I143*J143</f>
        <v>118850095.38625999</v>
      </c>
      <c r="L143" s="1">
        <f t="shared" si="35"/>
        <v>817</v>
      </c>
      <c r="M143" s="71">
        <f t="shared" si="36"/>
        <v>29364.240176548345</v>
      </c>
      <c r="N143" s="71">
        <f>L143*M143</f>
        <v>23990584.224239998</v>
      </c>
      <c r="O143" s="1">
        <f t="shared" si="37"/>
        <v>315</v>
      </c>
      <c r="P143" s="71">
        <f t="shared" si="38"/>
        <v>30734.67666336508</v>
      </c>
      <c r="Q143" s="71">
        <f t="shared" si="28"/>
        <v>9681423.14896</v>
      </c>
      <c r="R143" s="1">
        <f t="shared" si="39"/>
        <v>0</v>
      </c>
      <c r="S143" s="71">
        <f t="shared" si="40"/>
        <v>0</v>
      </c>
      <c r="T143" s="71">
        <f>R143*S143</f>
        <v>0</v>
      </c>
      <c r="U143" s="1">
        <f t="shared" si="41"/>
        <v>11812</v>
      </c>
      <c r="V143" s="71">
        <f t="shared" si="42"/>
        <v>50644.49157523874</v>
      </c>
      <c r="W143" s="71">
        <f>U143*V143</f>
        <v>598212734.48672</v>
      </c>
    </row>
    <row r="144" spans="1:23" ht="12.75">
      <c r="A144" s="73" t="s">
        <v>1442</v>
      </c>
      <c r="B144" s="1" t="s">
        <v>1367</v>
      </c>
      <c r="C144" s="1">
        <f t="shared" si="29"/>
        <v>5176</v>
      </c>
      <c r="D144" s="71">
        <f t="shared" si="30"/>
        <v>53966.35705770865</v>
      </c>
      <c r="E144" s="71">
        <f>C144*D144</f>
        <v>279329864.1307</v>
      </c>
      <c r="F144" s="1">
        <f t="shared" si="31"/>
        <v>4638</v>
      </c>
      <c r="G144" s="71">
        <f t="shared" si="32"/>
        <v>44254.00030037085</v>
      </c>
      <c r="H144" s="71">
        <f>F144*G144</f>
        <v>205250053.39312</v>
      </c>
      <c r="I144" s="1">
        <f t="shared" si="33"/>
        <v>5361</v>
      </c>
      <c r="J144" s="71">
        <f t="shared" si="34"/>
        <v>37453.69644410371</v>
      </c>
      <c r="K144" s="71">
        <f>I144*J144</f>
        <v>200789266.63684002</v>
      </c>
      <c r="L144" s="1">
        <f t="shared" si="35"/>
        <v>1627</v>
      </c>
      <c r="M144" s="71">
        <f t="shared" si="36"/>
        <v>29323.515329010446</v>
      </c>
      <c r="N144" s="71">
        <f>L144*M144</f>
        <v>47709359.440299995</v>
      </c>
      <c r="O144" s="1">
        <f t="shared" si="37"/>
        <v>834</v>
      </c>
      <c r="P144" s="71">
        <f t="shared" si="38"/>
        <v>30935.123053621104</v>
      </c>
      <c r="Q144" s="71">
        <f t="shared" si="28"/>
        <v>25799892.62672</v>
      </c>
      <c r="R144" s="1">
        <f t="shared" si="39"/>
        <v>0</v>
      </c>
      <c r="S144" s="71">
        <f t="shared" si="40"/>
        <v>0</v>
      </c>
      <c r="T144" s="71">
        <f>R144*S144</f>
        <v>0</v>
      </c>
      <c r="U144" s="1">
        <f t="shared" si="41"/>
        <v>17636</v>
      </c>
      <c r="V144" s="71">
        <f t="shared" si="42"/>
        <v>43030.07690109322</v>
      </c>
      <c r="W144" s="71">
        <f>U144*V144</f>
        <v>758878436.22768</v>
      </c>
    </row>
    <row r="145" spans="1:23" ht="12.75">
      <c r="A145" s="73" t="s">
        <v>1442</v>
      </c>
      <c r="B145" s="1" t="s">
        <v>1368</v>
      </c>
      <c r="C145" s="1">
        <f t="shared" si="29"/>
        <v>2496</v>
      </c>
      <c r="D145" s="71">
        <f t="shared" si="30"/>
        <v>53669.99950201122</v>
      </c>
      <c r="E145" s="71">
        <f>C145*D145</f>
        <v>133960318.75702</v>
      </c>
      <c r="F145" s="1">
        <f t="shared" si="31"/>
        <v>2355</v>
      </c>
      <c r="G145" s="71">
        <f t="shared" si="32"/>
        <v>44153.624046870485</v>
      </c>
      <c r="H145" s="71">
        <f>F145*G145</f>
        <v>103981784.63037999</v>
      </c>
      <c r="I145" s="1">
        <f t="shared" si="33"/>
        <v>2999</v>
      </c>
      <c r="J145" s="71">
        <f t="shared" si="34"/>
        <v>37085.6027371724</v>
      </c>
      <c r="K145" s="71">
        <f>I145*J145</f>
        <v>111219722.60878003</v>
      </c>
      <c r="L145" s="1">
        <f t="shared" si="35"/>
        <v>956</v>
      </c>
      <c r="M145" s="71">
        <f t="shared" si="36"/>
        <v>28674.235030020922</v>
      </c>
      <c r="N145" s="71">
        <f>L145*M145</f>
        <v>27412568.6887</v>
      </c>
      <c r="O145" s="1">
        <f t="shared" si="37"/>
        <v>263</v>
      </c>
      <c r="P145" s="71">
        <f t="shared" si="38"/>
        <v>30653.715473764256</v>
      </c>
      <c r="Q145" s="71">
        <f t="shared" si="28"/>
        <v>8061927.1696</v>
      </c>
      <c r="R145" s="1">
        <f t="shared" si="39"/>
        <v>0</v>
      </c>
      <c r="S145" s="71">
        <f t="shared" si="40"/>
        <v>0</v>
      </c>
      <c r="T145" s="71">
        <f>R145*S145</f>
        <v>0</v>
      </c>
      <c r="U145" s="1">
        <f t="shared" si="41"/>
        <v>9069</v>
      </c>
      <c r="V145" s="71">
        <f t="shared" si="42"/>
        <v>42412.208827266506</v>
      </c>
      <c r="W145" s="71">
        <f>U145*V145</f>
        <v>384636321.85447997</v>
      </c>
    </row>
    <row r="146" spans="1:23" ht="12.75">
      <c r="A146" s="73" t="s">
        <v>1442</v>
      </c>
      <c r="B146" s="1" t="s">
        <v>1369</v>
      </c>
      <c r="C146" s="1">
        <f t="shared" si="29"/>
        <v>1490</v>
      </c>
      <c r="D146" s="71">
        <f t="shared" si="30"/>
        <v>50271.64085795973</v>
      </c>
      <c r="E146" s="71">
        <f>C146*D146</f>
        <v>74904744.87835999</v>
      </c>
      <c r="F146" s="1">
        <f t="shared" si="31"/>
        <v>1469</v>
      </c>
      <c r="G146" s="71">
        <f t="shared" si="32"/>
        <v>42738.04486477876</v>
      </c>
      <c r="H146" s="71">
        <f>F146*G146</f>
        <v>62782187.90636</v>
      </c>
      <c r="I146" s="1">
        <f t="shared" si="33"/>
        <v>1819</v>
      </c>
      <c r="J146" s="71">
        <f t="shared" si="34"/>
        <v>36581.11397386476</v>
      </c>
      <c r="K146" s="71">
        <f>I146*J146</f>
        <v>66541046.31846</v>
      </c>
      <c r="L146" s="1">
        <f t="shared" si="35"/>
        <v>580</v>
      </c>
      <c r="M146" s="71">
        <f t="shared" si="36"/>
        <v>28952.89342782758</v>
      </c>
      <c r="N146" s="71">
        <f>L146*M146</f>
        <v>16792678.188139997</v>
      </c>
      <c r="O146" s="1">
        <f t="shared" si="37"/>
        <v>250</v>
      </c>
      <c r="P146" s="71">
        <f t="shared" si="38"/>
        <v>29682.72452432</v>
      </c>
      <c r="Q146" s="71">
        <f t="shared" si="28"/>
        <v>7420681.131080001</v>
      </c>
      <c r="R146" s="1">
        <f t="shared" si="39"/>
        <v>0</v>
      </c>
      <c r="S146" s="71">
        <f t="shared" si="40"/>
        <v>0</v>
      </c>
      <c r="T146" s="71">
        <f>R146*S146</f>
        <v>0</v>
      </c>
      <c r="U146" s="1">
        <f t="shared" si="41"/>
        <v>5608</v>
      </c>
      <c r="V146" s="71">
        <f t="shared" si="42"/>
        <v>40734.90342767475</v>
      </c>
      <c r="W146" s="71">
        <f>U146*V146</f>
        <v>228441338.4224</v>
      </c>
    </row>
    <row r="147" spans="1:23" ht="12.75">
      <c r="A147" s="73" t="s">
        <v>1442</v>
      </c>
      <c r="B147" s="1" t="s">
        <v>1370</v>
      </c>
      <c r="C147" s="1">
        <f t="shared" si="29"/>
        <v>1055</v>
      </c>
      <c r="D147" s="71">
        <f t="shared" si="30"/>
        <v>49006.9209830711</v>
      </c>
      <c r="E147" s="71">
        <f>C147*D147</f>
        <v>51702301.637140006</v>
      </c>
      <c r="F147" s="1">
        <f t="shared" si="31"/>
        <v>1117</v>
      </c>
      <c r="G147" s="71">
        <f t="shared" si="32"/>
        <v>40690.04125350045</v>
      </c>
      <c r="H147" s="71">
        <f>F147*G147</f>
        <v>45450776.08016001</v>
      </c>
      <c r="I147" s="1">
        <f t="shared" si="33"/>
        <v>1294</v>
      </c>
      <c r="J147" s="71">
        <f t="shared" si="34"/>
        <v>35155.339694714065</v>
      </c>
      <c r="K147" s="71">
        <f>I147*J147</f>
        <v>45491009.56496</v>
      </c>
      <c r="L147" s="1">
        <f t="shared" si="35"/>
        <v>456</v>
      </c>
      <c r="M147" s="71">
        <f t="shared" si="36"/>
        <v>29417.37844644737</v>
      </c>
      <c r="N147" s="71">
        <f>L147*M147</f>
        <v>13414324.57158</v>
      </c>
      <c r="O147" s="1">
        <f t="shared" si="37"/>
        <v>136</v>
      </c>
      <c r="P147" s="71">
        <f t="shared" si="38"/>
        <v>33271.899096764704</v>
      </c>
      <c r="Q147" s="71">
        <f t="shared" si="28"/>
        <v>4524978.27716</v>
      </c>
      <c r="R147" s="1">
        <f t="shared" si="39"/>
        <v>0</v>
      </c>
      <c r="S147" s="71">
        <f t="shared" si="40"/>
        <v>0</v>
      </c>
      <c r="T147" s="71">
        <f>R147*S147</f>
        <v>0</v>
      </c>
      <c r="U147" s="1">
        <f t="shared" si="41"/>
        <v>4058</v>
      </c>
      <c r="V147" s="71">
        <f t="shared" si="42"/>
        <v>39572.05276761951</v>
      </c>
      <c r="W147" s="71">
        <f>U147*V147</f>
        <v>160583390.13099998</v>
      </c>
    </row>
    <row r="148" spans="1:23" ht="15">
      <c r="A148" s="73"/>
      <c r="B148" s="122" t="s">
        <v>1441</v>
      </c>
      <c r="C148" s="85">
        <f>SUM(C142:C147)</f>
        <v>26239</v>
      </c>
      <c r="D148" s="86">
        <f>((C142*D142)+(C143*D143)+(C144*D144)+(C145*D145)+(C146*D146)+(C147*D147))/C148</f>
        <v>61449.69911631922</v>
      </c>
      <c r="E148" s="84"/>
      <c r="F148" s="85">
        <f>SUM(F142:F147)</f>
        <v>21916</v>
      </c>
      <c r="G148" s="86">
        <f>((F142*G142)+(F143*G143)+(F144*G144)+(F145*G145)+(F146*G146)+(F147*G147))/F148</f>
        <v>46323.96904344497</v>
      </c>
      <c r="H148" s="84"/>
      <c r="I148" s="85">
        <f>SUM(I142:I147)</f>
        <v>20587</v>
      </c>
      <c r="J148" s="86">
        <f>((I142*J142)+(I143*J143)+(I144*J144)+(I145*J145)+(I146*J146)+(I147*J147))/I148</f>
        <v>38903.67323928887</v>
      </c>
      <c r="K148" s="84"/>
      <c r="L148" s="85">
        <f>SUM(L142:L147)</f>
        <v>5658</v>
      </c>
      <c r="M148" s="86">
        <f>((L142*M142)+(L143*M143)+(L144*M144)+(L145*M145)+(L146*M146)+(L147*M147))/L148</f>
        <v>29356.677930685753</v>
      </c>
      <c r="N148" s="84"/>
      <c r="O148" s="85">
        <f>SUM(O142:O147)</f>
        <v>2800</v>
      </c>
      <c r="P148" s="86">
        <f>((O142*P142)+(O143*P143)+(O144*P144)+(O145*P145)+(O146*P146)+(O147*P147))/O148</f>
        <v>31894.194732121425</v>
      </c>
      <c r="Q148" s="84"/>
      <c r="R148" s="85">
        <f>SUM(R142:R147)</f>
        <v>0</v>
      </c>
      <c r="S148" s="86">
        <f>IF(R148&gt;0,((R142*S142)+(R143*S143)+(R144*S144)+(R145*S145)+(R146*S146)+(R147*S147))/R148,0)</f>
        <v>0</v>
      </c>
      <c r="T148" s="84"/>
      <c r="U148" s="85">
        <f>SUM(U142:U147)</f>
        <v>77200</v>
      </c>
      <c r="V148" s="86">
        <f>((U142*V142)+(U143*V143)+(U144*V144)+(U145*V145)+(U146*V146)+(U147*V147))/U148</f>
        <v>47719.2812257544</v>
      </c>
      <c r="W148" s="84"/>
    </row>
    <row r="149" spans="1:23" ht="12.75">
      <c r="A149" s="73" t="s">
        <v>1442</v>
      </c>
      <c r="B149" s="1" t="s">
        <v>1371</v>
      </c>
      <c r="C149" s="1">
        <f>(C14+C23+C32+C41+C50+C59+C68+C77+C86+C95+C104+C113+C122+C131+C140)</f>
        <v>1827</v>
      </c>
      <c r="D149" s="71">
        <f>(E14+E23+E32+E41+E50+E59+E68+E77+E86+E95+E104+E113+E122+E131+E140)/C149</f>
        <v>48384.67225511768</v>
      </c>
      <c r="E149" s="71">
        <f>C149*D149</f>
        <v>88398796.2101</v>
      </c>
      <c r="F149" s="1">
        <f>(F14+F23+F32+F41+F50+F59+F68+F77+F86+F95+F104+F113+F122+F131+F140)</f>
        <v>2739</v>
      </c>
      <c r="G149" s="71">
        <f>(H14+H23+H32+H41+H50+H59+H68+H77+H86+H95+H104+H113+H122+H131+H140)/F149</f>
        <v>39352.53015033954</v>
      </c>
      <c r="H149" s="71">
        <f>F149*G149</f>
        <v>107786580.08178</v>
      </c>
      <c r="I149" s="1">
        <f>(I14+I23+I32+I41+I50+I59+I68+I77+I86+I95+I104+I113+I122+I131+I140)</f>
        <v>2511</v>
      </c>
      <c r="J149" s="71">
        <f>(K14+K23+K32+K41+K50+K59+K68+K77+K86+K95+K104+K113+K122+K131+K140)/I149</f>
        <v>33858.93033292712</v>
      </c>
      <c r="K149" s="71">
        <f>I149*J149</f>
        <v>85019774.06598</v>
      </c>
      <c r="L149" s="1">
        <f>(L14+L23+L32+L41+L50+L59+L68+L77+L86+L95+L104+L113+L122+L131+L140)</f>
        <v>1356</v>
      </c>
      <c r="M149" s="71">
        <f>(N14+N23+N32+N41+N50+N59+N68+N77+N86+N95+N104+N113+N122+N131+N140)/L149</f>
        <v>29019.263891194692</v>
      </c>
      <c r="N149" s="71">
        <f>L149*M149</f>
        <v>39350121.83646</v>
      </c>
      <c r="O149" s="1">
        <f>(O14+O23+O32+O41+O50+O59+O68+O77+O86+O95+O104+O113+O122+O131+O140)</f>
        <v>1030</v>
      </c>
      <c r="P149" s="71">
        <f>(Q14+Q23+Q32+Q41+Q50+Q59+Q68+Q77+Q86+Q95+Q104+Q113+Q122+Q131+Q140)/O149</f>
        <v>31303.423442932042</v>
      </c>
      <c r="Q149" s="71">
        <f>O149*P149</f>
        <v>32242526.146220002</v>
      </c>
      <c r="R149" s="1">
        <f>(R14+R23+R32+R41+R50+R59+R68+R77+R86+R95+R104+R113+R122+R131+R140)</f>
        <v>20639</v>
      </c>
      <c r="S149" s="71">
        <f>IF(R149&gt;0,((T14+T23+T32+T41+T50+T59+T68+T77+T86+T95+T104+T113+T122+T131+T140)/R149),0)</f>
        <v>35045.46390336063</v>
      </c>
      <c r="T149" s="71">
        <f>R149*S149</f>
        <v>723303329.5014601</v>
      </c>
      <c r="U149" s="1">
        <f>(U14+U23+U32+U41+U50+U59+U68+U77+U86+U95+U104+U113+U122+U131+U140)</f>
        <v>30102</v>
      </c>
      <c r="V149" s="71">
        <f>(W14+W23+W32+W41+W50+W59+W68+W77+W86+W95+W104+W113+W122+W131+W140)/U149</f>
        <v>35748.492719487076</v>
      </c>
      <c r="W149" s="71">
        <f>U149*V149</f>
        <v>1076101127.842</v>
      </c>
    </row>
    <row r="150" spans="1:23" ht="12.75">
      <c r="A150" s="87" t="s">
        <v>1442</v>
      </c>
      <c r="B150" s="67" t="s">
        <v>1372</v>
      </c>
      <c r="C150" s="67">
        <f>(C15+C24+C33+C42+C51+C60+C69+C78+C87+C96+C105+C114+C123+C132+C141)</f>
        <v>0</v>
      </c>
      <c r="D150" s="88">
        <f>IF(C150&gt;0,((E15+E24+E33+E42+E51+E60+E69+E78+E87+E96+E105+E114+E123+E132+E141)/C150),0)</f>
        <v>0</v>
      </c>
      <c r="E150" s="88">
        <f>C150*D150</f>
        <v>0</v>
      </c>
      <c r="F150" s="67">
        <f>(F15+F24+F33+F42+F51+F60+F69+F78+F87+F96+F105+F114+F123+F132+F141)</f>
        <v>0</v>
      </c>
      <c r="G150" s="88">
        <f>IF(F150&gt;0,((H15+H24+H33+H42+H51+H60+H69+H78+H87+H96+H105+H114+H123+H132+H141)/F150),0)</f>
        <v>0</v>
      </c>
      <c r="H150" s="88">
        <f>F150*G150</f>
        <v>0</v>
      </c>
      <c r="I150" s="67">
        <f>(I15+I24+I33+I42+I51+I60+I69+I78+I87+I96+I105+I114+I123+I132+I141)</f>
        <v>0</v>
      </c>
      <c r="J150" s="88">
        <f>IF(I150&gt;0,((K15+K24+K33+K42+K51+K60+K69+K78+K87+K96+K105+K114+K123+K132+K141)/I150),0)</f>
        <v>0</v>
      </c>
      <c r="K150" s="88">
        <f>I150*J150</f>
        <v>0</v>
      </c>
      <c r="L150" s="67">
        <f>(L15+L24+L33+L42+L51+L60+L69+L78+L87+L96+L105+L114+L123+L132+L141)</f>
        <v>131</v>
      </c>
      <c r="M150" s="88">
        <f>(N15+N24+N33+N42+N51+N60+N69+N78+N87+N96+N105+N114+N123+N132+N141)/L150</f>
        <v>22505.933331603053</v>
      </c>
      <c r="N150" s="88">
        <f>L150*M150</f>
        <v>2948277.26644</v>
      </c>
      <c r="O150" s="67">
        <f>(O15+O24+O33+O42+O51+O60+O69+O78+O87+O96+O105+O114+O123+O132+O141)</f>
        <v>288</v>
      </c>
      <c r="P150" s="88">
        <f>(Q15+Q24+Q33+Q42+Q51+Q60+Q69+Q78+Q87+Q96+Q105+Q114+Q123+Q132+Q141)/O150</f>
        <v>24577.632882916667</v>
      </c>
      <c r="Q150" s="88">
        <f>O150*P150</f>
        <v>7078358.27028</v>
      </c>
      <c r="R150" s="67">
        <f>(R15+R24+R33+R42+R51+R60+R69+R78+R87+R96+R105+R114+R123+R132+R141)</f>
        <v>2164</v>
      </c>
      <c r="S150" s="88">
        <f>IF(R150&gt;0,((T15+T24+T33+T42+T51+T60+T69+T78+T87+T96+T105+T114+T123+T132+T141)/R150),0)</f>
        <v>34896.695896885394</v>
      </c>
      <c r="T150" s="88">
        <f>R150*S150</f>
        <v>75516449.92085999</v>
      </c>
      <c r="U150" s="67">
        <f>(U15+U24+U33+U42+U51+U60+U69+U78+U87+U96+U105+U114+U123+U132+U141)</f>
        <v>2583</v>
      </c>
      <c r="V150" s="88">
        <f>(W15+W24+W33+W42+W51+W60+W69+W78+W87+W96+W105+W114+W123+W132+W141)/U150</f>
        <v>33117.725690120016</v>
      </c>
      <c r="W150" s="88">
        <f>U150*V150</f>
        <v>85543085.45758</v>
      </c>
    </row>
  </sheetData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394"/>
  <sheetViews>
    <sheetView showGridLines="0" defaultGridColor="0" zoomScale="80" zoomScaleNormal="80" colorId="22" workbookViewId="0" topLeftCell="A1">
      <selection activeCell="A1" sqref="A1"/>
    </sheetView>
  </sheetViews>
  <sheetFormatPr defaultColWidth="9.7109375" defaultRowHeight="12.75"/>
  <cols>
    <col min="2" max="2" width="7.7109375" style="0" customWidth="1"/>
    <col min="3" max="3" width="6.7109375" style="0" customWidth="1"/>
    <col min="4" max="4" width="7.7109375" style="0" customWidth="1"/>
    <col min="5" max="5" width="6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4.7109375" style="0" customWidth="1"/>
  </cols>
  <sheetData>
    <row r="1" spans="1:17" ht="12.75">
      <c r="A1" s="91" t="s">
        <v>1443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>
      <c r="A2" s="93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2.75">
      <c r="A3" s="91" t="s">
        <v>1444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2.75">
      <c r="A4" s="91" t="s">
        <v>1445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2.75">
      <c r="A5" s="91" t="s">
        <v>1446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2.75">
      <c r="A6" s="91" t="s">
        <v>1447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2.75">
      <c r="A8" s="123" t="s">
        <v>1448</v>
      </c>
      <c r="B8" s="123" t="s">
        <v>1448</v>
      </c>
      <c r="C8" s="123" t="s">
        <v>1448</v>
      </c>
      <c r="D8" s="123" t="s">
        <v>1448</v>
      </c>
      <c r="E8" s="123" t="s">
        <v>1448</v>
      </c>
      <c r="F8" s="123" t="s">
        <v>1448</v>
      </c>
      <c r="G8" s="123" t="s">
        <v>1448</v>
      </c>
      <c r="H8" s="123" t="s">
        <v>1448</v>
      </c>
      <c r="I8" s="123" t="s">
        <v>1448</v>
      </c>
      <c r="J8" s="123" t="s">
        <v>1448</v>
      </c>
      <c r="K8" s="123" t="s">
        <v>1448</v>
      </c>
      <c r="L8" s="123" t="s">
        <v>1448</v>
      </c>
      <c r="M8" s="123" t="s">
        <v>1448</v>
      </c>
      <c r="N8" s="123" t="s">
        <v>1448</v>
      </c>
      <c r="O8" s="123" t="s">
        <v>1448</v>
      </c>
      <c r="P8" s="92"/>
      <c r="Q8" s="92"/>
    </row>
    <row r="9" spans="1:17" ht="12.75">
      <c r="A9" s="92"/>
      <c r="B9" s="94"/>
      <c r="C9" s="92"/>
      <c r="D9" s="94" t="s">
        <v>1449</v>
      </c>
      <c r="E9" s="92"/>
      <c r="F9" s="94" t="s">
        <v>1450</v>
      </c>
      <c r="G9" s="92"/>
      <c r="H9" s="94"/>
      <c r="I9" s="92"/>
      <c r="J9" s="94" t="s">
        <v>1451</v>
      </c>
      <c r="K9" s="92"/>
      <c r="L9" s="94" t="s">
        <v>1452</v>
      </c>
      <c r="M9" s="92"/>
      <c r="N9" s="94" t="s">
        <v>1453</v>
      </c>
      <c r="O9" s="92"/>
      <c r="P9" s="92"/>
      <c r="Q9" s="92"/>
    </row>
    <row r="10" spans="1:17" ht="12.75">
      <c r="A10" s="92"/>
      <c r="B10" s="94" t="s">
        <v>30</v>
      </c>
      <c r="C10" s="92"/>
      <c r="D10" s="94" t="s">
        <v>30</v>
      </c>
      <c r="E10" s="94"/>
      <c r="F10" s="94" t="s">
        <v>30</v>
      </c>
      <c r="G10" s="92"/>
      <c r="H10" s="94" t="s">
        <v>33</v>
      </c>
      <c r="I10" s="92"/>
      <c r="J10" s="94" t="s">
        <v>1454</v>
      </c>
      <c r="K10" s="92"/>
      <c r="L10" s="94" t="s">
        <v>1455</v>
      </c>
      <c r="M10" s="92"/>
      <c r="N10" s="94" t="s">
        <v>1456</v>
      </c>
      <c r="O10" s="92"/>
      <c r="P10" s="92"/>
      <c r="Q10" s="92"/>
    </row>
    <row r="11" spans="1:17" ht="12.75">
      <c r="A11" s="123" t="s">
        <v>1448</v>
      </c>
      <c r="B11" s="123" t="s">
        <v>1448</v>
      </c>
      <c r="C11" s="123" t="s">
        <v>1448</v>
      </c>
      <c r="D11" s="123" t="s">
        <v>1448</v>
      </c>
      <c r="E11" s="123" t="s">
        <v>1448</v>
      </c>
      <c r="F11" s="123" t="s">
        <v>1448</v>
      </c>
      <c r="G11" s="123" t="s">
        <v>1448</v>
      </c>
      <c r="H11" s="123" t="s">
        <v>1448</v>
      </c>
      <c r="I11" s="123" t="s">
        <v>1448</v>
      </c>
      <c r="J11" s="123" t="s">
        <v>1448</v>
      </c>
      <c r="K11" s="123" t="s">
        <v>1448</v>
      </c>
      <c r="L11" s="123" t="s">
        <v>1448</v>
      </c>
      <c r="M11" s="123" t="s">
        <v>1448</v>
      </c>
      <c r="N11" s="123" t="s">
        <v>1448</v>
      </c>
      <c r="O11" s="123" t="s">
        <v>1448</v>
      </c>
      <c r="P11" s="92"/>
      <c r="Q11" s="92"/>
    </row>
    <row r="12" spans="1:17" ht="12.7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4"/>
      <c r="O12" s="92"/>
      <c r="P12" s="92"/>
      <c r="Q12" s="92"/>
    </row>
    <row r="13" spans="1:17" ht="12.75">
      <c r="A13" s="94" t="s">
        <v>1365</v>
      </c>
      <c r="B13" s="95">
        <f>'Combined Sals'!D142</f>
        <v>67373.58162599005</v>
      </c>
      <c r="C13" s="96"/>
      <c r="D13" s="95">
        <f>'Combined Sals'!G142</f>
        <v>48281.77913279822</v>
      </c>
      <c r="E13" s="96"/>
      <c r="F13" s="95">
        <f>'Combined Sals'!J142</f>
        <v>41622.64566251653</v>
      </c>
      <c r="G13" s="96"/>
      <c r="H13" s="95">
        <f>'Combined Sals'!M142</f>
        <v>30098.664990883797</v>
      </c>
      <c r="I13" s="96"/>
      <c r="J13" s="95">
        <f>'Combined Sals'!P142</f>
        <v>33747.34820001995</v>
      </c>
      <c r="K13" s="96"/>
      <c r="L13" s="95">
        <f>'Combined Sals'!S142</f>
        <v>0</v>
      </c>
      <c r="M13" s="96"/>
      <c r="N13" s="95">
        <f>'Combined Sals'!V142</f>
        <v>53526.425526620944</v>
      </c>
      <c r="O13" s="96"/>
      <c r="P13" s="92"/>
      <c r="Q13" s="92"/>
    </row>
    <row r="14" spans="1:17" ht="12.75">
      <c r="A14" s="94" t="s">
        <v>1366</v>
      </c>
      <c r="B14" s="95">
        <f>'Combined Sals'!D143</f>
        <v>65612.32491177184</v>
      </c>
      <c r="C14" s="96"/>
      <c r="D14" s="95">
        <f>'Combined Sals'!G143</f>
        <v>48838.96934704706</v>
      </c>
      <c r="E14" s="96"/>
      <c r="F14" s="95">
        <f>'Combined Sals'!J143</f>
        <v>40771.90236235334</v>
      </c>
      <c r="G14" s="96"/>
      <c r="H14" s="95">
        <f>'Combined Sals'!M143</f>
        <v>29364.240176548345</v>
      </c>
      <c r="I14" s="96"/>
      <c r="J14" s="95">
        <f>'Combined Sals'!P143</f>
        <v>30734.67666336508</v>
      </c>
      <c r="K14" s="96"/>
      <c r="L14" s="95">
        <f>'Combined Sals'!S143</f>
        <v>0</v>
      </c>
      <c r="M14" s="96"/>
      <c r="N14" s="95">
        <f>'Combined Sals'!V143</f>
        <v>50644.49157523874</v>
      </c>
      <c r="O14" s="97"/>
      <c r="P14" s="92"/>
      <c r="Q14" s="92"/>
    </row>
    <row r="15" spans="1:17" ht="12.75">
      <c r="A15" s="94" t="s">
        <v>1367</v>
      </c>
      <c r="B15" s="95">
        <f>'Combined Sals'!D144</f>
        <v>53966.35705770865</v>
      </c>
      <c r="C15" s="96"/>
      <c r="D15" s="95">
        <f>'Combined Sals'!G144</f>
        <v>44254.00030037085</v>
      </c>
      <c r="E15" s="96"/>
      <c r="F15" s="95">
        <f>'Combined Sals'!J144</f>
        <v>37453.69644410371</v>
      </c>
      <c r="G15" s="96"/>
      <c r="H15" s="95">
        <f>'Combined Sals'!M144</f>
        <v>29323.515329010446</v>
      </c>
      <c r="I15" s="96"/>
      <c r="J15" s="95">
        <f>'Combined Sals'!P144</f>
        <v>30935.123053621104</v>
      </c>
      <c r="K15" s="96"/>
      <c r="L15" s="95">
        <f>'Combined Sals'!S144</f>
        <v>0</v>
      </c>
      <c r="M15" s="96"/>
      <c r="N15" s="95">
        <f>'Combined Sals'!V144</f>
        <v>43030.07690109322</v>
      </c>
      <c r="O15" s="97"/>
      <c r="P15" s="92"/>
      <c r="Q15" s="92"/>
    </row>
    <row r="16" spans="1:17" ht="12.75">
      <c r="A16" s="94" t="s">
        <v>1368</v>
      </c>
      <c r="B16" s="95">
        <f>'Combined Sals'!D145</f>
        <v>53669.99950201122</v>
      </c>
      <c r="C16" s="96"/>
      <c r="D16" s="95">
        <f>'Combined Sals'!G145</f>
        <v>44153.624046870485</v>
      </c>
      <c r="E16" s="96"/>
      <c r="F16" s="95">
        <f>'Combined Sals'!J145</f>
        <v>37085.6027371724</v>
      </c>
      <c r="G16" s="96"/>
      <c r="H16" s="95">
        <f>'Combined Sals'!M145</f>
        <v>28674.235030020922</v>
      </c>
      <c r="I16" s="96"/>
      <c r="J16" s="95">
        <f>'Combined Sals'!P145</f>
        <v>30653.715473764256</v>
      </c>
      <c r="K16" s="96"/>
      <c r="L16" s="95">
        <f>'Combined Sals'!S145</f>
        <v>0</v>
      </c>
      <c r="M16" s="96"/>
      <c r="N16" s="95">
        <f>'Combined Sals'!V145</f>
        <v>42412.208827266506</v>
      </c>
      <c r="O16" s="97"/>
      <c r="P16" s="92"/>
      <c r="Q16" s="92"/>
    </row>
    <row r="17" spans="1:17" ht="12.75">
      <c r="A17" s="94" t="s">
        <v>1369</v>
      </c>
      <c r="B17" s="95">
        <f>'Combined Sals'!D146</f>
        <v>50271.64085795973</v>
      </c>
      <c r="C17" s="96"/>
      <c r="D17" s="95">
        <f>'Combined Sals'!G146</f>
        <v>42738.04486477876</v>
      </c>
      <c r="E17" s="96"/>
      <c r="F17" s="95">
        <f>'Combined Sals'!J146</f>
        <v>36581.11397386476</v>
      </c>
      <c r="G17" s="96"/>
      <c r="H17" s="95">
        <f>'Combined Sals'!M146</f>
        <v>28952.89342782758</v>
      </c>
      <c r="I17" s="96"/>
      <c r="J17" s="95">
        <f>'Combined Sals'!P146</f>
        <v>29682.72452432</v>
      </c>
      <c r="K17" s="96"/>
      <c r="L17" s="95">
        <f>'Combined Sals'!S146</f>
        <v>0</v>
      </c>
      <c r="M17" s="96"/>
      <c r="N17" s="95">
        <f>'Combined Sals'!V146</f>
        <v>40734.90342767475</v>
      </c>
      <c r="O17" s="97"/>
      <c r="P17" s="92"/>
      <c r="Q17" s="92"/>
    </row>
    <row r="18" spans="1:17" ht="12.75">
      <c r="A18" s="94" t="s">
        <v>1370</v>
      </c>
      <c r="B18" s="95">
        <f>'Combined Sals'!D147</f>
        <v>49006.9209830711</v>
      </c>
      <c r="C18" s="96"/>
      <c r="D18" s="95">
        <f>'Combined Sals'!G147</f>
        <v>40690.04125350045</v>
      </c>
      <c r="E18" s="96"/>
      <c r="F18" s="95">
        <f>'Combined Sals'!J147</f>
        <v>35155.339694714065</v>
      </c>
      <c r="G18" s="96"/>
      <c r="H18" s="95">
        <f>'Combined Sals'!M147</f>
        <v>29417.37844644737</v>
      </c>
      <c r="I18" s="96"/>
      <c r="J18" s="95">
        <f>'Combined Sals'!P147</f>
        <v>33271.899096764704</v>
      </c>
      <c r="K18" s="96"/>
      <c r="L18" s="95">
        <f>'Combined Sals'!S147</f>
        <v>0</v>
      </c>
      <c r="M18" s="96"/>
      <c r="N18" s="95">
        <f>'Combined Sals'!V147</f>
        <v>39572.05276761951</v>
      </c>
      <c r="O18" s="97"/>
      <c r="P18" s="92"/>
      <c r="Q18" s="92"/>
    </row>
    <row r="19" spans="1:17" ht="12.75">
      <c r="A19" s="94" t="s">
        <v>1457</v>
      </c>
      <c r="B19" s="95">
        <f>'Combined Sals'!D148</f>
        <v>61449.69911631922</v>
      </c>
      <c r="C19" s="96"/>
      <c r="D19" s="95">
        <f>'Combined Sals'!G148</f>
        <v>46323.96904344497</v>
      </c>
      <c r="E19" s="96"/>
      <c r="F19" s="95">
        <f>'Combined Sals'!J148</f>
        <v>38903.67323928887</v>
      </c>
      <c r="G19" s="96"/>
      <c r="H19" s="95">
        <f>'Combined Sals'!M148</f>
        <v>29356.677930685753</v>
      </c>
      <c r="I19" s="96"/>
      <c r="J19" s="95">
        <f>'Combined Sals'!P148</f>
        <v>31894.194732121425</v>
      </c>
      <c r="K19" s="96"/>
      <c r="L19" s="95">
        <f>'Combined Sals'!S148</f>
        <v>0</v>
      </c>
      <c r="M19" s="96"/>
      <c r="N19" s="95">
        <f>'Combined Sals'!V148</f>
        <v>47719.2812257544</v>
      </c>
      <c r="O19" s="97"/>
      <c r="P19" s="92"/>
      <c r="Q19" s="92"/>
    </row>
    <row r="20" spans="1:17" ht="12.75">
      <c r="A20" s="98"/>
      <c r="B20" s="95"/>
      <c r="C20" s="96"/>
      <c r="D20" s="95"/>
      <c r="E20" s="96"/>
      <c r="F20" s="95"/>
      <c r="G20" s="96"/>
      <c r="H20" s="95"/>
      <c r="I20" s="96"/>
      <c r="J20" s="95"/>
      <c r="K20" s="96"/>
      <c r="L20" s="95"/>
      <c r="M20" s="96"/>
      <c r="N20" s="95"/>
      <c r="O20" s="97"/>
      <c r="P20" s="92"/>
      <c r="Q20" s="92"/>
    </row>
    <row r="21" spans="1:17" ht="12.75">
      <c r="A21" s="94" t="s">
        <v>1371</v>
      </c>
      <c r="B21" s="95">
        <f>'Combined Sals'!D149</f>
        <v>48384.67225511768</v>
      </c>
      <c r="C21" s="96"/>
      <c r="D21" s="95">
        <f>'Combined Sals'!G149</f>
        <v>39352.53015033954</v>
      </c>
      <c r="E21" s="96"/>
      <c r="F21" s="95">
        <f>'Combined Sals'!J149</f>
        <v>33858.93033292712</v>
      </c>
      <c r="G21" s="96"/>
      <c r="H21" s="95">
        <f>'Combined Sals'!M149</f>
        <v>29019.263891194692</v>
      </c>
      <c r="I21" s="96"/>
      <c r="J21" s="95">
        <f>'Combined Sals'!P149</f>
        <v>31303.423442932042</v>
      </c>
      <c r="K21" s="96"/>
      <c r="L21" s="95">
        <f>'Combined Sals'!S149</f>
        <v>35045.46390336063</v>
      </c>
      <c r="M21" s="96"/>
      <c r="N21" s="95">
        <f>'Combined Sals'!V149</f>
        <v>35748.492719487076</v>
      </c>
      <c r="O21" s="97"/>
      <c r="P21" s="92"/>
      <c r="Q21" s="92"/>
    </row>
    <row r="22" spans="1:17" ht="12.75">
      <c r="A22" s="94" t="s">
        <v>1372</v>
      </c>
      <c r="B22" s="95">
        <f>'Combined Sals'!D150</f>
        <v>0</v>
      </c>
      <c r="C22" s="96"/>
      <c r="D22" s="95">
        <f>'Combined Sals'!G150</f>
        <v>0</v>
      </c>
      <c r="E22" s="96"/>
      <c r="F22" s="95">
        <f>'Combined Sals'!J150</f>
        <v>0</v>
      </c>
      <c r="G22" s="96"/>
      <c r="H22" s="95">
        <f>'Combined Sals'!M150</f>
        <v>22505.933331603053</v>
      </c>
      <c r="I22" s="96"/>
      <c r="J22" s="95">
        <f>'Combined Sals'!P150</f>
        <v>24577.632882916667</v>
      </c>
      <c r="K22" s="96"/>
      <c r="L22" s="95">
        <f>'Combined Sals'!S150</f>
        <v>34896.695896885394</v>
      </c>
      <c r="M22" s="96"/>
      <c r="N22" s="95">
        <f>'Combined Sals'!V150</f>
        <v>33117.725690120016</v>
      </c>
      <c r="O22" s="97"/>
      <c r="P22" s="92"/>
      <c r="Q22" s="92"/>
    </row>
    <row r="23" spans="1:17" ht="12.75">
      <c r="A23" s="92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5"/>
      <c r="O23" s="97"/>
      <c r="P23" s="92"/>
      <c r="Q23" s="92"/>
    </row>
    <row r="24" spans="1:17" ht="12.75">
      <c r="A24" s="123" t="s">
        <v>1448</v>
      </c>
      <c r="B24" s="123" t="s">
        <v>1448</v>
      </c>
      <c r="C24" s="123" t="s">
        <v>1448</v>
      </c>
      <c r="D24" s="123" t="s">
        <v>1448</v>
      </c>
      <c r="E24" s="123" t="s">
        <v>1448</v>
      </c>
      <c r="F24" s="123" t="s">
        <v>1448</v>
      </c>
      <c r="G24" s="123" t="s">
        <v>1448</v>
      </c>
      <c r="H24" s="123" t="s">
        <v>1448</v>
      </c>
      <c r="I24" s="123" t="s">
        <v>1448</v>
      </c>
      <c r="J24" s="123" t="s">
        <v>1448</v>
      </c>
      <c r="K24" s="123" t="s">
        <v>1448</v>
      </c>
      <c r="L24" s="123" t="s">
        <v>1448</v>
      </c>
      <c r="M24" s="123" t="s">
        <v>1448</v>
      </c>
      <c r="N24" s="123" t="s">
        <v>1448</v>
      </c>
      <c r="O24" s="123" t="s">
        <v>1448</v>
      </c>
      <c r="P24" s="92"/>
      <c r="Q24" s="92"/>
    </row>
    <row r="25" spans="1:17" ht="12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4"/>
      <c r="O25" s="92"/>
      <c r="P25" s="92"/>
      <c r="Q25" s="92"/>
    </row>
    <row r="26" spans="1:17" ht="12.75">
      <c r="A26" s="91" t="s">
        <v>1458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12.7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ht="12.75">
      <c r="A28" s="91" t="s">
        <v>1459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2.75">
      <c r="A29" s="91" t="s">
        <v>1460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2.75">
      <c r="A30" s="91" t="s">
        <v>1446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2.75">
      <c r="A31" s="91" t="s">
        <v>1447</v>
      </c>
      <c r="B31" s="9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ht="12.75">
      <c r="A32" s="92"/>
      <c r="B32" s="94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12.75">
      <c r="A33" s="123" t="s">
        <v>1448</v>
      </c>
      <c r="B33" s="123" t="s">
        <v>1448</v>
      </c>
      <c r="C33" s="123" t="s">
        <v>1448</v>
      </c>
      <c r="D33" s="123" t="s">
        <v>1448</v>
      </c>
      <c r="E33" s="123" t="s">
        <v>1448</v>
      </c>
      <c r="F33" s="123" t="s">
        <v>1448</v>
      </c>
      <c r="G33" s="123" t="s">
        <v>1448</v>
      </c>
      <c r="H33" s="123" t="s">
        <v>1448</v>
      </c>
      <c r="I33" s="123" t="s">
        <v>1448</v>
      </c>
      <c r="J33" s="123" t="s">
        <v>1448</v>
      </c>
      <c r="K33" s="123" t="s">
        <v>1448</v>
      </c>
      <c r="L33" s="123" t="s">
        <v>1448</v>
      </c>
      <c r="M33" s="123" t="s">
        <v>1448</v>
      </c>
      <c r="N33" s="123" t="s">
        <v>1448</v>
      </c>
      <c r="O33" s="123" t="s">
        <v>1448</v>
      </c>
      <c r="P33" s="92"/>
      <c r="Q33" s="92"/>
    </row>
    <row r="34" spans="1:17" ht="12.75">
      <c r="A34" s="92"/>
      <c r="B34" s="94" t="s">
        <v>1461</v>
      </c>
      <c r="C34" s="92"/>
      <c r="D34" s="94" t="s">
        <v>1462</v>
      </c>
      <c r="E34" s="92"/>
      <c r="F34" s="94" t="s">
        <v>1463</v>
      </c>
      <c r="G34" s="92"/>
      <c r="H34" s="94" t="s">
        <v>1464</v>
      </c>
      <c r="I34" s="92"/>
      <c r="J34" s="94" t="s">
        <v>1465</v>
      </c>
      <c r="K34" s="92"/>
      <c r="L34" s="94" t="s">
        <v>1466</v>
      </c>
      <c r="M34" s="92"/>
      <c r="N34" s="92"/>
      <c r="O34" s="92"/>
      <c r="P34" s="92"/>
      <c r="Q34" s="92"/>
    </row>
    <row r="35" spans="1:17" ht="12.75">
      <c r="A35" s="123" t="s">
        <v>1448</v>
      </c>
      <c r="B35" s="123" t="s">
        <v>1448</v>
      </c>
      <c r="C35" s="123" t="s">
        <v>1448</v>
      </c>
      <c r="D35" s="123" t="s">
        <v>1448</v>
      </c>
      <c r="E35" s="123" t="s">
        <v>1448</v>
      </c>
      <c r="F35" s="123" t="s">
        <v>1448</v>
      </c>
      <c r="G35" s="123" t="s">
        <v>1448</v>
      </c>
      <c r="H35" s="123" t="s">
        <v>1448</v>
      </c>
      <c r="I35" s="123" t="s">
        <v>1448</v>
      </c>
      <c r="J35" s="123" t="s">
        <v>1448</v>
      </c>
      <c r="K35" s="123" t="s">
        <v>1448</v>
      </c>
      <c r="L35" s="123" t="s">
        <v>1448</v>
      </c>
      <c r="M35" s="123" t="s">
        <v>1448</v>
      </c>
      <c r="N35" s="123" t="s">
        <v>1448</v>
      </c>
      <c r="O35" s="123" t="s">
        <v>1448</v>
      </c>
      <c r="P35" s="92"/>
      <c r="Q35" s="92"/>
    </row>
    <row r="36" spans="1:17" ht="12.75">
      <c r="A36" s="92"/>
      <c r="B36" s="92" t="s">
        <v>1467</v>
      </c>
      <c r="C36" s="94" t="s">
        <v>1455</v>
      </c>
      <c r="D36" s="92" t="s">
        <v>1467</v>
      </c>
      <c r="E36" s="94" t="s">
        <v>1455</v>
      </c>
      <c r="F36" s="92" t="s">
        <v>1467</v>
      </c>
      <c r="G36" s="94" t="s">
        <v>1455</v>
      </c>
      <c r="H36" s="92" t="s">
        <v>1467</v>
      </c>
      <c r="I36" s="94" t="s">
        <v>1455</v>
      </c>
      <c r="J36" s="92" t="s">
        <v>1467</v>
      </c>
      <c r="K36" s="94" t="s">
        <v>1455</v>
      </c>
      <c r="L36" s="92" t="s">
        <v>1467</v>
      </c>
      <c r="M36" s="94" t="s">
        <v>1455</v>
      </c>
      <c r="N36" s="92"/>
      <c r="O36" s="94"/>
      <c r="P36" s="92"/>
      <c r="Q36" s="92"/>
    </row>
    <row r="37" spans="1:17" ht="12.75">
      <c r="A37" s="123" t="s">
        <v>1448</v>
      </c>
      <c r="B37" s="123" t="s">
        <v>1448</v>
      </c>
      <c r="C37" s="123" t="s">
        <v>1448</v>
      </c>
      <c r="D37" s="123" t="s">
        <v>1448</v>
      </c>
      <c r="E37" s="123" t="s">
        <v>1448</v>
      </c>
      <c r="F37" s="123" t="s">
        <v>1448</v>
      </c>
      <c r="G37" s="123" t="s">
        <v>1448</v>
      </c>
      <c r="H37" s="123" t="s">
        <v>1448</v>
      </c>
      <c r="I37" s="123" t="s">
        <v>1448</v>
      </c>
      <c r="J37" s="123" t="s">
        <v>1448</v>
      </c>
      <c r="K37" s="123" t="s">
        <v>1448</v>
      </c>
      <c r="L37" s="123" t="s">
        <v>1448</v>
      </c>
      <c r="M37" s="123" t="s">
        <v>1448</v>
      </c>
      <c r="N37" s="123" t="s">
        <v>1448</v>
      </c>
      <c r="O37" s="123" t="s">
        <v>1448</v>
      </c>
      <c r="P37" s="92"/>
      <c r="Q37" s="92"/>
    </row>
    <row r="38" spans="1:17" ht="12.75">
      <c r="A38" s="94" t="s">
        <v>1468</v>
      </c>
      <c r="B38" s="96">
        <f>('Combined Sals'!U7*'Combined Sals'!V7+'Combined Sals'!U16*'Combined Sals'!V16+'Combined Sals'!U25*'Combined Sals'!V25+'Combined Sals'!U34*'Combined Sals'!V34+'Combined Sals'!U43*'Combined Sals'!V43+'Combined Sals'!U52*'Combined Sals'!V52+'Combined Sals'!U61*'Combined Sals'!V61+'Combined Sals'!U70*'Combined Sals'!V70+'Combined Sals'!U79*'Combined Sals'!V79+'Combined Sals'!U88*'Combined Sals'!V88+'Combined Sals'!U97*'Combined Sals'!V97+'Combined Sals'!U106*'Combined Sals'!V106+'Combined Sals'!U115*'Combined Sals'!V115+'Combined Sals'!U124*'Combined Sals'!V124+'Combined Sals'!U133*'Combined Sals'!V133)/('Combined Sals'!U7+'Combined Sals'!U16+'Combined Sals'!U25+'Combined Sals'!U34+'Combined Sals'!U43+'Combined Sals'!U52+'Combined Sals'!U61+'Combined Sals'!U70+'Combined Sals'!U79+'Combined Sals'!U88+'Combined Sals'!U97+'Combined Sals'!U106+'Combined Sals'!U115+'Combined Sals'!U124+'Combined Sals'!U133)</f>
        <v>53526.425526620944</v>
      </c>
      <c r="C38" s="96"/>
      <c r="D38" s="96">
        <f>('Combined Sals'!U8*'Combined Sals'!V8+'Combined Sals'!U17*'Combined Sals'!V17+'Combined Sals'!U26*'Combined Sals'!V26+'Combined Sals'!U35*'Combined Sals'!V35+'Combined Sals'!U44*'Combined Sals'!V44+'Combined Sals'!U53*'Combined Sals'!V53+'Combined Sals'!U62*'Combined Sals'!V62+'Combined Sals'!U71*'Combined Sals'!V71+'Combined Sals'!U80*'Combined Sals'!V80+'Combined Sals'!U89*'Combined Sals'!V89+'Combined Sals'!U98*'Combined Sals'!V98+'Combined Sals'!U107*'Combined Sals'!V107+'Combined Sals'!U116*'Combined Sals'!V116+'Combined Sals'!U125*'Combined Sals'!V125+'Combined Sals'!U134*'Combined Sals'!V134)/('Combined Sals'!U8+'Combined Sals'!U17+'Combined Sals'!U26+'Combined Sals'!U35+'Combined Sals'!U44+'Combined Sals'!U53+'Combined Sals'!U62+'Combined Sals'!U71+'Combined Sals'!U80+'Combined Sals'!U89+'Combined Sals'!U98+'Combined Sals'!U107+'Combined Sals'!U116+'Combined Sals'!U125+'Combined Sals'!U134)</f>
        <v>50644.49157523874</v>
      </c>
      <c r="E38" s="96"/>
      <c r="F38" s="96">
        <f>('Combined Sals'!U9*'Combined Sals'!V9+'Combined Sals'!U18*'Combined Sals'!V18+'Combined Sals'!U27*'Combined Sals'!V27+'Combined Sals'!U36*'Combined Sals'!V36+'Combined Sals'!U45*'Combined Sals'!V45+'Combined Sals'!U54*'Combined Sals'!V54+'Combined Sals'!U63*'Combined Sals'!V63+'Combined Sals'!U72*'Combined Sals'!V72+'Combined Sals'!U81*'Combined Sals'!V81+'Combined Sals'!U90*'Combined Sals'!V90+'Combined Sals'!U99*'Combined Sals'!V99+'Combined Sals'!U108*'Combined Sals'!V108+'Combined Sals'!U117*'Combined Sals'!V117+'Combined Sals'!U126*'Combined Sals'!V126+'Combined Sals'!U135*'Combined Sals'!V135)/('Combined Sals'!U9+'Combined Sals'!U18+'Combined Sals'!U27+'Combined Sals'!U36+'Combined Sals'!U45+'Combined Sals'!U54+'Combined Sals'!U63+'Combined Sals'!U72+'Combined Sals'!U81+'Combined Sals'!U90+'Combined Sals'!U99+'Combined Sals'!U108+'Combined Sals'!U117+'Combined Sals'!U126+'Combined Sals'!U135)</f>
        <v>43030.07690109322</v>
      </c>
      <c r="G38" s="96"/>
      <c r="H38" s="96">
        <f>('Combined Sals'!U10*'Combined Sals'!V10+'Combined Sals'!U19*'Combined Sals'!V19+'Combined Sals'!U28*'Combined Sals'!V28+'Combined Sals'!U37*'Combined Sals'!V37+'Combined Sals'!U46*'Combined Sals'!V46+'Combined Sals'!U55*'Combined Sals'!V55+'Combined Sals'!U64*'Combined Sals'!V64+'Combined Sals'!U73*'Combined Sals'!V73+'Combined Sals'!U82*'Combined Sals'!V82+'Combined Sals'!U91*'Combined Sals'!V91+'Combined Sals'!U100*'Combined Sals'!V100+'Combined Sals'!U109*'Combined Sals'!V109+'Combined Sals'!U118*'Combined Sals'!V118+'Combined Sals'!U127*'Combined Sals'!V127+'Combined Sals'!U136*'Combined Sals'!V136)/('Combined Sals'!U10+'Combined Sals'!U19+'Combined Sals'!U28+'Combined Sals'!U37+'Combined Sals'!U46+'Combined Sals'!U55+'Combined Sals'!U64+'Combined Sals'!U73+'Combined Sals'!U82+'Combined Sals'!U91+'Combined Sals'!U100+'Combined Sals'!U109+'Combined Sals'!U118+'Combined Sals'!U127+'Combined Sals'!U136)</f>
        <v>42412.208827266506</v>
      </c>
      <c r="I38" s="96"/>
      <c r="J38" s="96">
        <f>('Combined Sals'!U11*'Combined Sals'!V11+'Combined Sals'!U20*'Combined Sals'!V20+'Combined Sals'!U29*'Combined Sals'!V29+'Combined Sals'!U38*'Combined Sals'!V38+'Combined Sals'!U47*'Combined Sals'!V47+'Combined Sals'!U56*'Combined Sals'!V56+'Combined Sals'!U65*'Combined Sals'!V65+'Combined Sals'!U74*'Combined Sals'!V74+'Combined Sals'!U83*'Combined Sals'!V83+'Combined Sals'!U92*'Combined Sals'!V92+'Combined Sals'!U101*'Combined Sals'!V101+'Combined Sals'!U110*'Combined Sals'!V110+'Combined Sals'!U119*'Combined Sals'!V119+'Combined Sals'!U128*'Combined Sals'!V128+'Combined Sals'!U137*'Combined Sals'!V137)/('Combined Sals'!U11+'Combined Sals'!U20+'Combined Sals'!U29+'Combined Sals'!U38+'Combined Sals'!U47+'Combined Sals'!U56+'Combined Sals'!U65+'Combined Sals'!U74+'Combined Sals'!U83+'Combined Sals'!U92+'Combined Sals'!U101+'Combined Sals'!U110+'Combined Sals'!U119+'Combined Sals'!U128+'Combined Sals'!U137)</f>
        <v>40734.90342767475</v>
      </c>
      <c r="K38" s="96"/>
      <c r="L38" s="96">
        <f>('Combined Sals'!U12*'Combined Sals'!V12+'Combined Sals'!U21*'Combined Sals'!V21+'Combined Sals'!U30*'Combined Sals'!V30+'Combined Sals'!U39*'Combined Sals'!V39+'Combined Sals'!U48*'Combined Sals'!V48+'Combined Sals'!U57*'Combined Sals'!V57+'Combined Sals'!U66*'Combined Sals'!V66+'Combined Sals'!U75*'Combined Sals'!V75+'Combined Sals'!U84*'Combined Sals'!V84+'Combined Sals'!U93*'Combined Sals'!V93+'Combined Sals'!U102*'Combined Sals'!V102+'Combined Sals'!U111*'Combined Sals'!V111+'Combined Sals'!U120*'Combined Sals'!V120+'Combined Sals'!U129*'Combined Sals'!V129+'Combined Sals'!U138*'Combined Sals'!V138)/('Combined Sals'!U12+'Combined Sals'!U21+'Combined Sals'!U30+'Combined Sals'!U39+'Combined Sals'!U48+'Combined Sals'!U57+'Combined Sals'!U66+'Combined Sals'!U75+'Combined Sals'!U84+'Combined Sals'!U93+'Combined Sals'!U102+'Combined Sals'!U111+'Combined Sals'!U120+'Combined Sals'!U129+'Combined Sals'!U138)</f>
        <v>39572.05276761951</v>
      </c>
      <c r="M38" s="96"/>
      <c r="N38" s="96"/>
      <c r="O38" s="99"/>
      <c r="P38" s="92"/>
      <c r="Q38" s="92"/>
    </row>
    <row r="39" spans="1:17" ht="12.75">
      <c r="A39" s="92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2"/>
      <c r="P39" s="92"/>
      <c r="Q39" s="92"/>
    </row>
    <row r="40" spans="1:17" ht="12.75">
      <c r="A40" s="92" t="s">
        <v>1469</v>
      </c>
      <c r="B40" s="95">
        <f>'Combined Sals'!V7</f>
        <v>48630.98964661757</v>
      </c>
      <c r="C40" s="95"/>
      <c r="D40" s="95">
        <f>'Combined Sals'!V8</f>
        <v>47473.674641286314</v>
      </c>
      <c r="E40" s="95"/>
      <c r="F40" s="95">
        <f>'Combined Sals'!V9</f>
        <v>42439.385080293214</v>
      </c>
      <c r="G40" s="95"/>
      <c r="H40" s="95">
        <f>'Combined Sals'!V10</f>
        <v>37365.76559411559</v>
      </c>
      <c r="I40" s="95"/>
      <c r="J40" s="97">
        <f>'Combined Sals'!V11</f>
        <v>38365.865751484096</v>
      </c>
      <c r="K40" s="95"/>
      <c r="L40" s="95">
        <f>'Combined Sals'!V12</f>
        <v>43663.69441333333</v>
      </c>
      <c r="M40" s="97"/>
      <c r="N40" s="97"/>
      <c r="O40" s="92"/>
      <c r="P40" s="92"/>
      <c r="Q40" s="92"/>
    </row>
    <row r="41" spans="1:17" ht="12.75">
      <c r="A41" s="92" t="s">
        <v>1470</v>
      </c>
      <c r="B41" s="95">
        <f>'Combined Sals'!V16</f>
        <v>48086.68596118812</v>
      </c>
      <c r="C41" s="95"/>
      <c r="D41" s="95">
        <f>'Combined Sals'!V17</f>
        <v>0</v>
      </c>
      <c r="E41" s="97"/>
      <c r="F41" s="95">
        <f>'Combined Sals'!V18</f>
        <v>41256.127136450756</v>
      </c>
      <c r="G41" s="97"/>
      <c r="H41" s="95">
        <f>'Combined Sals'!V19</f>
        <v>0</v>
      </c>
      <c r="I41" s="95"/>
      <c r="J41" s="97">
        <f>'Combined Sals'!V20</f>
        <v>39223.376891743115</v>
      </c>
      <c r="K41" s="95"/>
      <c r="L41" s="95">
        <f>'Combined Sals'!V21</f>
        <v>36611.04553336406</v>
      </c>
      <c r="M41" s="97"/>
      <c r="N41" s="97"/>
      <c r="O41" s="92"/>
      <c r="P41" s="92"/>
      <c r="Q41" s="92"/>
    </row>
    <row r="42" spans="1:17" ht="12.75">
      <c r="A42" s="92" t="s">
        <v>1471</v>
      </c>
      <c r="B42" s="95">
        <f>'Combined Sals'!V25</f>
        <v>52969.830690298506</v>
      </c>
      <c r="C42" s="95"/>
      <c r="D42" s="95">
        <f>'Combined Sals'!V26</f>
        <v>49595.35694822888</v>
      </c>
      <c r="E42" s="95"/>
      <c r="F42" s="95">
        <f>'Combined Sals'!V27</f>
        <v>46513.761296660115</v>
      </c>
      <c r="G42" s="95"/>
      <c r="H42" s="95">
        <f>'Combined Sals'!V28</f>
        <v>43311.126760563384</v>
      </c>
      <c r="I42" s="95"/>
      <c r="J42" s="97">
        <f>'Combined Sals'!V29</f>
        <v>0</v>
      </c>
      <c r="K42" s="95"/>
      <c r="L42" s="97">
        <f>'Combined Sals'!V30</f>
        <v>0</v>
      </c>
      <c r="M42" s="97"/>
      <c r="N42" s="97"/>
      <c r="O42" s="92"/>
      <c r="P42" s="92"/>
      <c r="Q42" s="92"/>
    </row>
    <row r="43" spans="1:17" ht="12.75">
      <c r="A43" s="92" t="s">
        <v>1472</v>
      </c>
      <c r="B43" s="95">
        <f>'Combined Sals'!V34</f>
        <v>54438.79276952873</v>
      </c>
      <c r="C43" s="95"/>
      <c r="D43" s="95">
        <f>'Combined Sals'!V35</f>
        <v>58793.712931618145</v>
      </c>
      <c r="E43" s="95"/>
      <c r="F43" s="95">
        <f>'Combined Sals'!V36</f>
        <v>42755.493203883496</v>
      </c>
      <c r="G43" s="97"/>
      <c r="H43" s="97">
        <f>'Combined Sals'!V37</f>
        <v>43219.833119383824</v>
      </c>
      <c r="I43" s="97"/>
      <c r="J43" s="97">
        <f>'Combined Sals'!V38</f>
        <v>43685.4442361762</v>
      </c>
      <c r="K43" s="95"/>
      <c r="L43" s="95">
        <f>'Combined Sals'!V39</f>
        <v>41505.87133182844</v>
      </c>
      <c r="M43" s="97"/>
      <c r="N43" s="97"/>
      <c r="O43" s="92"/>
      <c r="P43" s="92"/>
      <c r="Q43" s="92"/>
    </row>
    <row r="44" spans="1:17" ht="12.75">
      <c r="A44" s="92" t="s">
        <v>1473</v>
      </c>
      <c r="B44" s="95">
        <f>'Combined Sals'!V43</f>
        <v>55296.47904164782</v>
      </c>
      <c r="C44" s="95"/>
      <c r="D44" s="95">
        <f>'Combined Sals'!V44</f>
        <v>49991.289986547614</v>
      </c>
      <c r="E44" s="95"/>
      <c r="F44" s="95">
        <f>'Combined Sals'!V45</f>
        <v>44536.60302366485</v>
      </c>
      <c r="G44" s="97"/>
      <c r="H44" s="95">
        <f>'Combined Sals'!V46</f>
        <v>39570.53709198813</v>
      </c>
      <c r="I44" s="95"/>
      <c r="J44" s="97">
        <f>'Combined Sals'!V47</f>
        <v>42523.435523485256</v>
      </c>
      <c r="K44" s="95"/>
      <c r="L44" s="97">
        <f>'Combined Sals'!V48</f>
        <v>40553.535686771655</v>
      </c>
      <c r="M44" s="97"/>
      <c r="N44" s="97"/>
      <c r="O44" s="92"/>
      <c r="P44" s="92"/>
      <c r="Q44" s="92"/>
    </row>
    <row r="45" spans="1:17" ht="12.75">
      <c r="A45" s="92" t="s">
        <v>1474</v>
      </c>
      <c r="B45" s="95">
        <f>'Combined Sals'!V52</f>
        <v>46447.67868187708</v>
      </c>
      <c r="C45" s="95"/>
      <c r="D45" s="95">
        <f>'Combined Sals'!V53</f>
        <v>41634.369885863685</v>
      </c>
      <c r="E45" s="97"/>
      <c r="F45" s="97">
        <f>'Combined Sals'!V54</f>
        <v>38447.85401482428</v>
      </c>
      <c r="G45" s="95"/>
      <c r="H45" s="97">
        <f>'Combined Sals'!V55</f>
        <v>36909.29597135523</v>
      </c>
      <c r="I45" s="97"/>
      <c r="J45" s="97">
        <f>'Combined Sals'!V56</f>
        <v>36147.97051507299</v>
      </c>
      <c r="K45" s="95"/>
      <c r="L45" s="95">
        <f>'Combined Sals'!V57</f>
        <v>0</v>
      </c>
      <c r="M45" s="97"/>
      <c r="N45" s="97"/>
      <c r="O45" s="92"/>
      <c r="P45" s="92"/>
      <c r="Q45" s="92"/>
    </row>
    <row r="46" spans="1:17" ht="12.75">
      <c r="A46" s="92" t="s">
        <v>1475</v>
      </c>
      <c r="B46" s="95">
        <f>'Combined Sals'!V61</f>
        <v>59421.59044592992</v>
      </c>
      <c r="C46" s="95"/>
      <c r="D46" s="97">
        <f>'Combined Sals'!V62</f>
        <v>50781.29907871866</v>
      </c>
      <c r="E46" s="97"/>
      <c r="F46" s="97">
        <f>'Combined Sals'!V63</f>
        <v>0</v>
      </c>
      <c r="G46" s="95"/>
      <c r="H46" s="97">
        <f>'Combined Sals'!V64</f>
        <v>47955.72798645248</v>
      </c>
      <c r="I46" s="97"/>
      <c r="J46" s="97">
        <f>'Combined Sals'!V65</f>
        <v>42512.50714715517</v>
      </c>
      <c r="K46" s="95"/>
      <c r="L46" s="95">
        <f>'Combined Sals'!V66</f>
        <v>48097.144230769234</v>
      </c>
      <c r="M46" s="97"/>
      <c r="N46" s="97"/>
      <c r="O46" s="92"/>
      <c r="P46" s="92"/>
      <c r="Q46" s="92"/>
    </row>
    <row r="47" spans="1:17" ht="12.75">
      <c r="A47" s="92" t="s">
        <v>1476</v>
      </c>
      <c r="B47" s="95">
        <f>'Combined Sals'!V70</f>
        <v>48854.28698263298</v>
      </c>
      <c r="C47" s="97"/>
      <c r="D47" s="95">
        <f>'Combined Sals'!V71</f>
        <v>48292.75233333988</v>
      </c>
      <c r="E47" s="95"/>
      <c r="F47" s="95">
        <f>'Combined Sals'!V72</f>
        <v>40627.06616461538</v>
      </c>
      <c r="G47" s="95"/>
      <c r="H47" s="97">
        <f>'Combined Sals'!V73</f>
        <v>0</v>
      </c>
      <c r="I47" s="97"/>
      <c r="J47" s="97">
        <f>'Combined Sals'!V74</f>
        <v>39240.51899279069</v>
      </c>
      <c r="K47" s="95"/>
      <c r="L47" s="97">
        <f>'Combined Sals'!V75</f>
        <v>36892.28600214592</v>
      </c>
      <c r="M47" s="97"/>
      <c r="N47" s="97"/>
      <c r="O47" s="92"/>
      <c r="P47" s="92"/>
      <c r="Q47" s="92"/>
    </row>
    <row r="48" spans="1:17" ht="12.75">
      <c r="A48" s="92" t="s">
        <v>1477</v>
      </c>
      <c r="B48" s="95">
        <f>'Combined Sals'!V79</f>
        <v>58253.16328301092</v>
      </c>
      <c r="C48" s="95"/>
      <c r="D48" s="95">
        <f>'Combined Sals'!V80</f>
        <v>46277.498122299265</v>
      </c>
      <c r="E48" s="95"/>
      <c r="F48" s="95">
        <f>'Combined Sals'!V81</f>
        <v>45843.04405192114</v>
      </c>
      <c r="G48" s="95"/>
      <c r="H48" s="95">
        <f>'Combined Sals'!V82</f>
        <v>45464.24239030303</v>
      </c>
      <c r="I48" s="95"/>
      <c r="J48" s="97">
        <f>'Combined Sals'!V83</f>
        <v>44544.11316297143</v>
      </c>
      <c r="K48" s="95"/>
      <c r="L48" s="95">
        <f>'Combined Sals'!V84</f>
        <v>43376.84529277512</v>
      </c>
      <c r="M48" s="97"/>
      <c r="N48" s="97"/>
      <c r="O48" s="92"/>
      <c r="P48" s="92"/>
      <c r="Q48" s="92"/>
    </row>
    <row r="49" spans="1:17" ht="12.75">
      <c r="A49" s="92" t="s">
        <v>1478</v>
      </c>
      <c r="B49" s="95">
        <f>'Combined Sals'!V88</f>
        <v>48447.10352341927</v>
      </c>
      <c r="C49" s="97"/>
      <c r="D49" s="97">
        <f>'Combined Sals'!V89</f>
        <v>0</v>
      </c>
      <c r="E49" s="97"/>
      <c r="F49" s="97">
        <f>'Combined Sals'!V90</f>
        <v>44260.033678756474</v>
      </c>
      <c r="G49" s="97"/>
      <c r="H49" s="95">
        <f>'Combined Sals'!V91</f>
        <v>38728.377950491806</v>
      </c>
      <c r="I49" s="97"/>
      <c r="J49" s="95">
        <f>'Combined Sals'!V92</f>
        <v>37446.566321868515</v>
      </c>
      <c r="K49" s="97"/>
      <c r="L49" s="97">
        <f>'Combined Sals'!V93</f>
        <v>34475.791030243905</v>
      </c>
      <c r="M49" s="97"/>
      <c r="N49" s="97"/>
      <c r="O49" s="92"/>
      <c r="P49" s="92"/>
      <c r="Q49" s="92"/>
    </row>
    <row r="50" spans="1:17" ht="12.75">
      <c r="A50" s="92" t="s">
        <v>1479</v>
      </c>
      <c r="B50" s="95">
        <f>'Combined Sals'!V97</f>
        <v>53366.19700212181</v>
      </c>
      <c r="C50" s="95"/>
      <c r="D50" s="95">
        <f>'Combined Sals'!V98</f>
        <v>51283.347246848694</v>
      </c>
      <c r="E50" s="95"/>
      <c r="F50" s="95">
        <f>'Combined Sals'!V99</f>
        <v>41511.89247333333</v>
      </c>
      <c r="G50" s="97"/>
      <c r="H50" s="97">
        <f>'Combined Sals'!V100</f>
        <v>40905.49528253603</v>
      </c>
      <c r="I50" s="97"/>
      <c r="J50" s="97">
        <f>'Combined Sals'!V101</f>
        <v>41054.055862659756</v>
      </c>
      <c r="K50" s="95"/>
      <c r="L50" s="95">
        <f>'Combined Sals'!V102</f>
        <v>40840.98552506718</v>
      </c>
      <c r="M50" s="97"/>
      <c r="N50" s="97"/>
      <c r="O50" s="92"/>
      <c r="P50" s="92"/>
      <c r="Q50" s="92"/>
    </row>
    <row r="51" spans="1:17" ht="12.75">
      <c r="A51" s="92" t="s">
        <v>1480</v>
      </c>
      <c r="B51" s="95">
        <f>'Combined Sals'!V106</f>
        <v>54511.653757042135</v>
      </c>
      <c r="C51" s="95"/>
      <c r="D51" s="95">
        <f>'Combined Sals'!V107</f>
        <v>49076.99279607378</v>
      </c>
      <c r="E51" s="95"/>
      <c r="F51" s="95">
        <f>'Combined Sals'!V108</f>
        <v>43372.825584254744</v>
      </c>
      <c r="G51" s="95"/>
      <c r="H51" s="97">
        <f>'Combined Sals'!V109</f>
        <v>45372.43352337272</v>
      </c>
      <c r="I51" s="97"/>
      <c r="J51" s="97">
        <f>'Combined Sals'!V110</f>
        <v>44599.58657910715</v>
      </c>
      <c r="K51" s="95"/>
      <c r="L51" s="97">
        <f>'Combined Sals'!V111</f>
        <v>0</v>
      </c>
      <c r="M51" s="97"/>
      <c r="N51" s="97"/>
      <c r="O51" s="92"/>
      <c r="P51" s="92"/>
      <c r="Q51" s="92"/>
    </row>
    <row r="52" spans="1:17" ht="12.75">
      <c r="A52" s="92" t="s">
        <v>1481</v>
      </c>
      <c r="B52" s="95">
        <f>'Combined Sals'!V115</f>
        <v>54114.78153651598</v>
      </c>
      <c r="C52" s="95"/>
      <c r="D52" s="95">
        <f>'Combined Sals'!V116</f>
        <v>49188.20069605568</v>
      </c>
      <c r="E52" s="95"/>
      <c r="F52" s="95">
        <f>'Combined Sals'!V117</f>
        <v>41640.704031694244</v>
      </c>
      <c r="G52" s="95"/>
      <c r="H52" s="95">
        <f>'Combined Sals'!V118</f>
        <v>39762.51748251748</v>
      </c>
      <c r="I52" s="95"/>
      <c r="J52" s="97">
        <f>'Combined Sals'!V119</f>
        <v>40212.94296577947</v>
      </c>
      <c r="K52" s="95"/>
      <c r="L52" s="95">
        <f>'Combined Sals'!V120</f>
        <v>38166.0421686747</v>
      </c>
      <c r="M52" s="97"/>
      <c r="N52" s="97"/>
      <c r="O52" s="92"/>
      <c r="P52" s="92"/>
      <c r="Q52" s="92"/>
    </row>
    <row r="53" spans="1:17" ht="12.75">
      <c r="A53" s="92" t="s">
        <v>1482</v>
      </c>
      <c r="B53" s="95">
        <f>'Combined Sals'!V124</f>
        <v>58319.518537595046</v>
      </c>
      <c r="C53" s="95"/>
      <c r="D53" s="95">
        <f>'Combined Sals'!V125</f>
        <v>53491.7795329257</v>
      </c>
      <c r="E53" s="95"/>
      <c r="F53" s="95">
        <f>'Combined Sals'!V126</f>
        <v>47532.903994659086</v>
      </c>
      <c r="G53" s="95"/>
      <c r="H53" s="95">
        <f>'Combined Sals'!V127</f>
        <v>43660.716176232556</v>
      </c>
      <c r="I53" s="95"/>
      <c r="J53" s="97">
        <f>'Combined Sals'!V128</f>
        <v>42577.7770700637</v>
      </c>
      <c r="K53" s="95"/>
      <c r="L53" s="95">
        <f>'Combined Sals'!V129</f>
        <v>42959.126283240505</v>
      </c>
      <c r="M53" s="97"/>
      <c r="N53" s="97"/>
      <c r="O53" s="92"/>
      <c r="P53" s="92"/>
      <c r="Q53" s="92"/>
    </row>
    <row r="54" spans="1:17" ht="12.75">
      <c r="A54" s="92" t="s">
        <v>1483</v>
      </c>
      <c r="B54" s="95">
        <f>'Combined Sals'!V133</f>
        <v>48395.78709819761</v>
      </c>
      <c r="C54" s="95"/>
      <c r="D54" s="97">
        <f>'Combined Sals'!V134</f>
        <v>0</v>
      </c>
      <c r="E54" s="97"/>
      <c r="F54" s="97">
        <f>'Combined Sals'!V135</f>
        <v>42180.03566671641</v>
      </c>
      <c r="G54" s="97"/>
      <c r="H54" s="95">
        <f>'Combined Sals'!V136</f>
        <v>0</v>
      </c>
      <c r="I54" s="95"/>
      <c r="J54" s="97">
        <f>'Combined Sals'!V137</f>
        <v>0</v>
      </c>
      <c r="K54" s="95"/>
      <c r="L54" s="95">
        <f>'Combined Sals'!V138</f>
        <v>36887.26959143763</v>
      </c>
      <c r="M54" s="97"/>
      <c r="N54" s="97"/>
      <c r="O54" s="92"/>
      <c r="P54" s="92"/>
      <c r="Q54" s="92"/>
    </row>
    <row r="55" spans="1:17" ht="12.75">
      <c r="A55" s="92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2"/>
      <c r="P55" s="92"/>
      <c r="Q55" s="92"/>
    </row>
    <row r="56" spans="1:17" ht="12.75">
      <c r="A56" s="123" t="s">
        <v>1448</v>
      </c>
      <c r="B56" s="123" t="s">
        <v>1448</v>
      </c>
      <c r="C56" s="123" t="s">
        <v>1448</v>
      </c>
      <c r="D56" s="123" t="s">
        <v>1448</v>
      </c>
      <c r="E56" s="123" t="s">
        <v>1448</v>
      </c>
      <c r="F56" s="123" t="s">
        <v>1448</v>
      </c>
      <c r="G56" s="123" t="s">
        <v>1448</v>
      </c>
      <c r="H56" s="123" t="s">
        <v>1448</v>
      </c>
      <c r="I56" s="123" t="s">
        <v>1448</v>
      </c>
      <c r="J56" s="123" t="s">
        <v>1448</v>
      </c>
      <c r="K56" s="123" t="s">
        <v>1448</v>
      </c>
      <c r="L56" s="123" t="s">
        <v>1448</v>
      </c>
      <c r="M56" s="123" t="s">
        <v>1448</v>
      </c>
      <c r="N56" s="123" t="s">
        <v>1448</v>
      </c>
      <c r="O56" s="123" t="s">
        <v>1448</v>
      </c>
      <c r="P56" s="92"/>
      <c r="Q56" s="92"/>
    </row>
    <row r="57" spans="1:17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ht="12.75">
      <c r="A58" s="91" t="s">
        <v>1484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12.75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12.75">
      <c r="A60" s="91" t="s">
        <v>1459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12.75">
      <c r="A61" s="91" t="s">
        <v>1485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ht="12.75">
      <c r="A62" s="91" t="s">
        <v>1446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12.75">
      <c r="A63" s="91" t="s">
        <v>1447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ht="12.75">
      <c r="A65" s="123" t="s">
        <v>1448</v>
      </c>
      <c r="B65" s="123" t="s">
        <v>1448</v>
      </c>
      <c r="C65" s="123" t="s">
        <v>1448</v>
      </c>
      <c r="D65" s="123" t="s">
        <v>1448</v>
      </c>
      <c r="E65" s="123" t="s">
        <v>1448</v>
      </c>
      <c r="F65" s="123" t="s">
        <v>1448</v>
      </c>
      <c r="G65" s="123" t="s">
        <v>1448</v>
      </c>
      <c r="H65" s="123" t="s">
        <v>1448</v>
      </c>
      <c r="I65" s="123" t="s">
        <v>1448</v>
      </c>
      <c r="J65" s="123" t="s">
        <v>1448</v>
      </c>
      <c r="K65" s="123" t="s">
        <v>1448</v>
      </c>
      <c r="L65" s="123" t="s">
        <v>1448</v>
      </c>
      <c r="M65" s="123" t="s">
        <v>1448</v>
      </c>
      <c r="N65" s="123" t="s">
        <v>1448</v>
      </c>
      <c r="O65" s="123" t="s">
        <v>1448</v>
      </c>
      <c r="P65" s="92"/>
      <c r="Q65" s="92"/>
    </row>
    <row r="66" spans="1:17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ht="12.75">
      <c r="A67" s="92"/>
      <c r="B67" s="94" t="s">
        <v>1486</v>
      </c>
      <c r="C67" s="92"/>
      <c r="D67" s="92"/>
      <c r="E67" s="92"/>
      <c r="F67" s="94" t="s">
        <v>1487</v>
      </c>
      <c r="G67" s="92"/>
      <c r="H67" s="94"/>
      <c r="I67" s="92"/>
      <c r="J67" s="92"/>
      <c r="K67" s="92"/>
      <c r="L67" s="92"/>
      <c r="M67" s="92"/>
      <c r="N67" s="92"/>
      <c r="O67" s="92"/>
      <c r="P67" s="92"/>
      <c r="Q67" s="92"/>
    </row>
    <row r="68" spans="1:17" ht="12.75">
      <c r="A68" s="123" t="s">
        <v>1448</v>
      </c>
      <c r="B68" s="123" t="s">
        <v>1448</v>
      </c>
      <c r="C68" s="123" t="s">
        <v>1448</v>
      </c>
      <c r="D68" s="123" t="s">
        <v>1448</v>
      </c>
      <c r="E68" s="123" t="s">
        <v>1448</v>
      </c>
      <c r="F68" s="123" t="s">
        <v>1448</v>
      </c>
      <c r="G68" s="123" t="s">
        <v>1448</v>
      </c>
      <c r="H68" s="123" t="s">
        <v>1448</v>
      </c>
      <c r="I68" s="123" t="s">
        <v>1448</v>
      </c>
      <c r="J68" s="123" t="s">
        <v>1448</v>
      </c>
      <c r="K68" s="123" t="s">
        <v>1448</v>
      </c>
      <c r="L68" s="123" t="s">
        <v>1448</v>
      </c>
      <c r="M68" s="123" t="s">
        <v>1448</v>
      </c>
      <c r="N68" s="123" t="s">
        <v>1448</v>
      </c>
      <c r="O68" s="123" t="s">
        <v>1448</v>
      </c>
      <c r="P68" s="92"/>
      <c r="Q68" s="92"/>
    </row>
    <row r="69" spans="1:17" ht="12.75">
      <c r="A69" s="92"/>
      <c r="B69" s="92" t="s">
        <v>1467</v>
      </c>
      <c r="C69" s="94" t="s">
        <v>1455</v>
      </c>
      <c r="D69" s="92"/>
      <c r="E69" s="92"/>
      <c r="F69" s="92" t="s">
        <v>1467</v>
      </c>
      <c r="G69" s="94" t="s">
        <v>1455</v>
      </c>
      <c r="H69" s="92"/>
      <c r="I69" s="94"/>
      <c r="J69" s="94"/>
      <c r="K69" s="94"/>
      <c r="L69" s="94"/>
      <c r="M69" s="94"/>
      <c r="N69" s="92"/>
      <c r="O69" s="92"/>
      <c r="P69" s="92"/>
      <c r="Q69" s="92"/>
    </row>
    <row r="70" spans="1:17" ht="12.75">
      <c r="A70" s="123" t="s">
        <v>1448</v>
      </c>
      <c r="B70" s="123" t="s">
        <v>1448</v>
      </c>
      <c r="C70" s="123" t="s">
        <v>1448</v>
      </c>
      <c r="D70" s="123" t="s">
        <v>1448</v>
      </c>
      <c r="E70" s="123" t="s">
        <v>1448</v>
      </c>
      <c r="F70" s="123" t="s">
        <v>1448</v>
      </c>
      <c r="G70" s="123" t="s">
        <v>1448</v>
      </c>
      <c r="H70" s="123" t="s">
        <v>1448</v>
      </c>
      <c r="I70" s="123" t="s">
        <v>1448</v>
      </c>
      <c r="J70" s="123" t="s">
        <v>1448</v>
      </c>
      <c r="K70" s="123" t="s">
        <v>1448</v>
      </c>
      <c r="L70" s="123" t="s">
        <v>1448</v>
      </c>
      <c r="M70" s="123" t="s">
        <v>1448</v>
      </c>
      <c r="N70" s="123" t="s">
        <v>1448</v>
      </c>
      <c r="O70" s="123" t="s">
        <v>1448</v>
      </c>
      <c r="P70" s="92"/>
      <c r="Q70" s="92"/>
    </row>
    <row r="71" spans="1:17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ht="12.75">
      <c r="A72" s="92" t="s">
        <v>1468</v>
      </c>
      <c r="B72" s="96">
        <f>'Combined Sals'!V149</f>
        <v>35748.492719487076</v>
      </c>
      <c r="C72" s="97"/>
      <c r="D72" s="97"/>
      <c r="E72" s="97"/>
      <c r="F72" s="96">
        <f>'Combined Sals'!V150</f>
        <v>33117.725690120016</v>
      </c>
      <c r="G72" s="97"/>
      <c r="H72" s="99"/>
      <c r="I72" s="92"/>
      <c r="J72" s="92"/>
      <c r="K72" s="92"/>
      <c r="L72" s="92"/>
      <c r="M72" s="92"/>
      <c r="N72" s="92"/>
      <c r="O72" s="92"/>
      <c r="P72" s="92"/>
      <c r="Q72" s="92"/>
    </row>
    <row r="73" spans="1:17" ht="12.75">
      <c r="A73" s="92"/>
      <c r="B73" s="97"/>
      <c r="C73" s="97"/>
      <c r="D73" s="97"/>
      <c r="E73" s="97"/>
      <c r="F73" s="97"/>
      <c r="G73" s="97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ht="12.75">
      <c r="A74" s="92" t="s">
        <v>1469</v>
      </c>
      <c r="B74" s="95">
        <f>'Combined Sals'!V14</f>
        <v>38285.95759114155</v>
      </c>
      <c r="C74" s="95"/>
      <c r="D74" s="95"/>
      <c r="E74" s="95"/>
      <c r="F74" s="95">
        <f>'Combined Sals'!V15</f>
        <v>38097.307822913164</v>
      </c>
      <c r="G74" s="95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ht="12.75">
      <c r="A75" s="92" t="s">
        <v>1470</v>
      </c>
      <c r="B75" s="95">
        <f>'Combined Sals'!V23</f>
        <v>30595.81168146853</v>
      </c>
      <c r="C75" s="95"/>
      <c r="D75" s="95"/>
      <c r="E75" s="95"/>
      <c r="F75" s="95">
        <f>'Combined Sals'!V24</f>
        <v>0</v>
      </c>
      <c r="G75" s="95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ht="12.75">
      <c r="A76" s="92" t="s">
        <v>1471</v>
      </c>
      <c r="B76" s="95">
        <f>'Combined Sals'!V32</f>
        <v>37791.55961538461</v>
      </c>
      <c r="C76" s="95"/>
      <c r="D76" s="95"/>
      <c r="E76" s="95"/>
      <c r="F76" s="95">
        <f>'Combined Sals'!V33</f>
        <v>0</v>
      </c>
      <c r="G76" s="95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12.75">
      <c r="A77" s="92" t="s">
        <v>1472</v>
      </c>
      <c r="B77" s="95">
        <f>'Combined Sals'!V41</f>
        <v>37592.67893835616</v>
      </c>
      <c r="C77" s="95"/>
      <c r="D77" s="95"/>
      <c r="E77" s="95"/>
      <c r="F77" s="95">
        <f>'Combined Sals'!V42</f>
        <v>35408.87732181643</v>
      </c>
      <c r="G77" s="95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12.75">
      <c r="A78" s="92" t="s">
        <v>1473</v>
      </c>
      <c r="B78" s="95">
        <f>'Combined Sals'!V50</f>
        <v>33250.00626086781</v>
      </c>
      <c r="C78" s="95"/>
      <c r="D78" s="95"/>
      <c r="E78" s="95"/>
      <c r="F78" s="95">
        <f>'Combined Sals'!V51</f>
        <v>0</v>
      </c>
      <c r="G78" s="97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ht="12.75">
      <c r="A79" s="92" t="s">
        <v>1474</v>
      </c>
      <c r="B79" s="95">
        <f>'Combined Sals'!V59</f>
        <v>32624.073065097346</v>
      </c>
      <c r="C79" s="95"/>
      <c r="D79" s="95"/>
      <c r="E79" s="95"/>
      <c r="F79" s="95">
        <f>'Combined Sals'!V60</f>
        <v>32729.95207253886</v>
      </c>
      <c r="G79" s="97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ht="12.75">
      <c r="A80" s="92" t="s">
        <v>1475</v>
      </c>
      <c r="B80" s="95">
        <f>'Combined Sals'!V68</f>
        <v>45234.0993442252</v>
      </c>
      <c r="C80" s="95"/>
      <c r="D80" s="95"/>
      <c r="E80" s="95"/>
      <c r="F80" s="95">
        <f>'Combined Sals'!V69</f>
        <v>0</v>
      </c>
      <c r="G80" s="95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ht="12.75">
      <c r="A81" s="92" t="s">
        <v>1476</v>
      </c>
      <c r="B81" s="95">
        <f>'Combined Sals'!V77</f>
        <v>35161.38209903318</v>
      </c>
      <c r="C81" s="95"/>
      <c r="D81" s="95"/>
      <c r="E81" s="95"/>
      <c r="F81" s="95">
        <f>'Combined Sals'!V78</f>
        <v>0</v>
      </c>
      <c r="G81" s="95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ht="12.75">
      <c r="A82" s="92" t="s">
        <v>1477</v>
      </c>
      <c r="B82" s="95">
        <f>'Combined Sals'!V86</f>
        <v>29543.585953346857</v>
      </c>
      <c r="C82" s="95"/>
      <c r="D82" s="95"/>
      <c r="E82" s="95"/>
      <c r="F82" s="95">
        <f>'Combined Sals'!V87</f>
        <v>0</v>
      </c>
      <c r="G82" s="95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ht="12.75">
      <c r="A83" s="92" t="s">
        <v>1478</v>
      </c>
      <c r="B83" s="95">
        <f>'Combined Sals'!V95</f>
        <v>34407.0361923715</v>
      </c>
      <c r="C83" s="95"/>
      <c r="D83" s="95"/>
      <c r="E83" s="95"/>
      <c r="F83" s="95">
        <f>'Combined Sals'!V96</f>
        <v>0</v>
      </c>
      <c r="G83" s="97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12.75">
      <c r="A84" s="92" t="s">
        <v>1479</v>
      </c>
      <c r="B84" s="95">
        <f>'Combined Sals'!V104</f>
        <v>32220.675015053574</v>
      </c>
      <c r="C84" s="95"/>
      <c r="D84" s="95"/>
      <c r="E84" s="95"/>
      <c r="F84" s="95">
        <f>'Combined Sals'!V105</f>
        <v>0</v>
      </c>
      <c r="G84" s="95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ht="12.75">
      <c r="A85" s="92" t="s">
        <v>1480</v>
      </c>
      <c r="B85" s="95">
        <f>'Combined Sals'!V113</f>
        <v>34925.121964473685</v>
      </c>
      <c r="C85" s="95"/>
      <c r="D85" s="95"/>
      <c r="E85" s="95"/>
      <c r="F85" s="95">
        <f>'Combined Sals'!V114</f>
        <v>23929.917748735083</v>
      </c>
      <c r="G85" s="95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ht="12.75">
      <c r="A86" s="92" t="s">
        <v>1481</v>
      </c>
      <c r="B86" s="95">
        <f>'Combined Sals'!V122</f>
        <v>36654.382303407176</v>
      </c>
      <c r="C86" s="95"/>
      <c r="D86" s="95"/>
      <c r="E86" s="95"/>
      <c r="F86" s="95">
        <f>'Combined Sals'!V123</f>
        <v>0</v>
      </c>
      <c r="G86" s="95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ht="12.75">
      <c r="A87" s="92" t="s">
        <v>1482</v>
      </c>
      <c r="B87" s="95">
        <f>'Combined Sals'!V131</f>
        <v>38114.109886226615</v>
      </c>
      <c r="C87" s="95"/>
      <c r="D87" s="95"/>
      <c r="E87" s="95"/>
      <c r="F87" s="95">
        <f>'Combined Sals'!V132</f>
        <v>0</v>
      </c>
      <c r="G87" s="95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ht="12.75">
      <c r="A88" s="92" t="s">
        <v>1483</v>
      </c>
      <c r="B88" s="95">
        <f>'Combined Sals'!V140</f>
        <v>34125.63454700855</v>
      </c>
      <c r="C88" s="95"/>
      <c r="D88" s="95"/>
      <c r="E88" s="95"/>
      <c r="F88" s="95">
        <f>'Combined Sals'!V141</f>
        <v>0</v>
      </c>
      <c r="G88" s="95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ht="12.75">
      <c r="A89" s="92"/>
      <c r="B89" s="97"/>
      <c r="C89" s="97"/>
      <c r="D89" s="97"/>
      <c r="E89" s="97"/>
      <c r="F89" s="97"/>
      <c r="G89" s="97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ht="12.75">
      <c r="A90" s="123" t="s">
        <v>1448</v>
      </c>
      <c r="B90" s="123" t="s">
        <v>1448</v>
      </c>
      <c r="C90" s="123" t="s">
        <v>1448</v>
      </c>
      <c r="D90" s="123" t="s">
        <v>1448</v>
      </c>
      <c r="E90" s="123" t="s">
        <v>1448</v>
      </c>
      <c r="F90" s="123" t="s">
        <v>1448</v>
      </c>
      <c r="G90" s="123" t="s">
        <v>1448</v>
      </c>
      <c r="H90" s="123" t="s">
        <v>1448</v>
      </c>
      <c r="I90" s="123" t="s">
        <v>1448</v>
      </c>
      <c r="J90" s="123" t="s">
        <v>1448</v>
      </c>
      <c r="K90" s="123" t="s">
        <v>1448</v>
      </c>
      <c r="L90" s="123" t="s">
        <v>1448</v>
      </c>
      <c r="M90" s="123" t="s">
        <v>1448</v>
      </c>
      <c r="N90" s="123" t="s">
        <v>1448</v>
      </c>
      <c r="O90" s="123" t="s">
        <v>1448</v>
      </c>
      <c r="P90" s="92"/>
      <c r="Q90" s="92"/>
    </row>
    <row r="91" spans="1:17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ht="12.75">
      <c r="A93" s="91" t="s">
        <v>1488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ht="12.75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ht="12.75">
      <c r="A95" s="91" t="s">
        <v>1489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ht="12.75">
      <c r="A96" s="91" t="s">
        <v>1460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ht="12.75">
      <c r="A97" s="91" t="s">
        <v>1446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ht="12.75">
      <c r="A98" s="91" t="s">
        <v>1447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ht="12.75">
      <c r="A100" s="123" t="s">
        <v>1448</v>
      </c>
      <c r="B100" s="123" t="s">
        <v>1448</v>
      </c>
      <c r="C100" s="123" t="s">
        <v>1448</v>
      </c>
      <c r="D100" s="123" t="s">
        <v>1448</v>
      </c>
      <c r="E100" s="123" t="s">
        <v>1448</v>
      </c>
      <c r="F100" s="123" t="s">
        <v>1448</v>
      </c>
      <c r="G100" s="123" t="s">
        <v>1448</v>
      </c>
      <c r="H100" s="123" t="s">
        <v>1448</v>
      </c>
      <c r="I100" s="123" t="s">
        <v>1448</v>
      </c>
      <c r="J100" s="123" t="s">
        <v>1448</v>
      </c>
      <c r="K100" s="123" t="s">
        <v>1448</v>
      </c>
      <c r="L100" s="123" t="s">
        <v>1448</v>
      </c>
      <c r="M100" s="123" t="s">
        <v>1448</v>
      </c>
      <c r="N100" s="123" t="s">
        <v>1448</v>
      </c>
      <c r="O100" s="123" t="s">
        <v>1448</v>
      </c>
      <c r="P100" s="92"/>
      <c r="Q100" s="92"/>
    </row>
    <row r="101" spans="1:17" ht="12.75">
      <c r="A101" s="92"/>
      <c r="B101" s="94" t="s">
        <v>1490</v>
      </c>
      <c r="C101" s="92"/>
      <c r="D101" s="94" t="s">
        <v>1357</v>
      </c>
      <c r="E101" s="92"/>
      <c r="F101" s="94" t="s">
        <v>1358</v>
      </c>
      <c r="G101" s="92"/>
      <c r="H101" s="94" t="s">
        <v>1359</v>
      </c>
      <c r="I101" s="92"/>
      <c r="J101" s="94" t="s">
        <v>1491</v>
      </c>
      <c r="K101" s="92"/>
      <c r="L101" s="94" t="s">
        <v>1492</v>
      </c>
      <c r="M101" s="92"/>
      <c r="N101" s="92" t="s">
        <v>1493</v>
      </c>
      <c r="O101" s="92"/>
      <c r="P101" s="92"/>
      <c r="Q101" s="92"/>
    </row>
    <row r="102" spans="1:17" ht="12.75">
      <c r="A102" s="123" t="s">
        <v>1448</v>
      </c>
      <c r="B102" s="123" t="s">
        <v>1448</v>
      </c>
      <c r="C102" s="123" t="s">
        <v>1448</v>
      </c>
      <c r="D102" s="123" t="s">
        <v>1448</v>
      </c>
      <c r="E102" s="123" t="s">
        <v>1448</v>
      </c>
      <c r="F102" s="123" t="s">
        <v>1448</v>
      </c>
      <c r="G102" s="123" t="s">
        <v>1448</v>
      </c>
      <c r="H102" s="123" t="s">
        <v>1448</v>
      </c>
      <c r="I102" s="123" t="s">
        <v>1448</v>
      </c>
      <c r="J102" s="123" t="s">
        <v>1448</v>
      </c>
      <c r="K102" s="123" t="s">
        <v>1448</v>
      </c>
      <c r="L102" s="123" t="s">
        <v>1448</v>
      </c>
      <c r="M102" s="123" t="s">
        <v>1448</v>
      </c>
      <c r="N102" s="123" t="s">
        <v>1448</v>
      </c>
      <c r="O102" s="123" t="s">
        <v>1448</v>
      </c>
      <c r="P102" s="92"/>
      <c r="Q102" s="92"/>
    </row>
    <row r="103" spans="1:17" ht="12.75">
      <c r="A103" s="92"/>
      <c r="B103" s="92" t="s">
        <v>1467</v>
      </c>
      <c r="C103" s="94" t="s">
        <v>1455</v>
      </c>
      <c r="D103" s="92" t="s">
        <v>1467</v>
      </c>
      <c r="E103" s="94" t="s">
        <v>1455</v>
      </c>
      <c r="F103" s="92" t="s">
        <v>1467</v>
      </c>
      <c r="G103" s="94" t="s">
        <v>1455</v>
      </c>
      <c r="H103" s="92" t="s">
        <v>1467</v>
      </c>
      <c r="I103" s="94" t="s">
        <v>1455</v>
      </c>
      <c r="J103" s="92" t="s">
        <v>1467</v>
      </c>
      <c r="K103" s="94" t="s">
        <v>1455</v>
      </c>
      <c r="L103" s="92" t="s">
        <v>1467</v>
      </c>
      <c r="M103" s="94" t="s">
        <v>1455</v>
      </c>
      <c r="N103" s="92" t="s">
        <v>1467</v>
      </c>
      <c r="O103" s="94" t="s">
        <v>1455</v>
      </c>
      <c r="P103" s="92"/>
      <c r="Q103" s="92"/>
    </row>
    <row r="104" spans="1:17" ht="12.75">
      <c r="A104" s="123" t="s">
        <v>1448</v>
      </c>
      <c r="B104" s="123" t="s">
        <v>1448</v>
      </c>
      <c r="C104" s="123" t="s">
        <v>1448</v>
      </c>
      <c r="D104" s="123" t="s">
        <v>1448</v>
      </c>
      <c r="E104" s="123" t="s">
        <v>1448</v>
      </c>
      <c r="F104" s="123" t="s">
        <v>1448</v>
      </c>
      <c r="G104" s="123" t="s">
        <v>1448</v>
      </c>
      <c r="H104" s="123" t="s">
        <v>1448</v>
      </c>
      <c r="I104" s="123" t="s">
        <v>1448</v>
      </c>
      <c r="J104" s="123" t="s">
        <v>1448</v>
      </c>
      <c r="K104" s="123" t="s">
        <v>1448</v>
      </c>
      <c r="L104" s="123" t="s">
        <v>1448</v>
      </c>
      <c r="M104" s="123" t="s">
        <v>1448</v>
      </c>
      <c r="N104" s="123" t="s">
        <v>1448</v>
      </c>
      <c r="O104" s="123" t="s">
        <v>1448</v>
      </c>
      <c r="P104" s="92"/>
      <c r="Q104" s="92"/>
    </row>
    <row r="105" spans="1:17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ht="12.75">
      <c r="A106" s="92" t="s">
        <v>1468</v>
      </c>
      <c r="B106" s="96">
        <f>'Combined Sals'!D148</f>
        <v>61449.69911631922</v>
      </c>
      <c r="C106" s="97"/>
      <c r="D106" s="96">
        <f>'Combined Sals'!G148</f>
        <v>46323.96904344497</v>
      </c>
      <c r="E106" s="97"/>
      <c r="F106" s="96">
        <f>'Combined Sals'!J148</f>
        <v>38903.67323928887</v>
      </c>
      <c r="G106" s="97"/>
      <c r="H106" s="96">
        <f>'Combined Sals'!M148</f>
        <v>29356.677930685753</v>
      </c>
      <c r="I106" s="97"/>
      <c r="J106" s="96">
        <f>'Combined Sals'!P148</f>
        <v>31894.194732121425</v>
      </c>
      <c r="K106" s="97"/>
      <c r="L106" s="96">
        <f>'Combined Sals'!S148</f>
        <v>0</v>
      </c>
      <c r="M106" s="97"/>
      <c r="N106" s="96">
        <f>'Combined Sals'!V148</f>
        <v>47719.2812257544</v>
      </c>
      <c r="O106" s="92"/>
      <c r="P106" s="92"/>
      <c r="Q106" s="92"/>
    </row>
    <row r="107" spans="1:17" ht="12.75">
      <c r="A107" s="92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2"/>
      <c r="P107" s="92"/>
      <c r="Q107" s="92"/>
    </row>
    <row r="108" spans="1:17" ht="12.75">
      <c r="A108" s="92" t="s">
        <v>1469</v>
      </c>
      <c r="B108" s="95">
        <f>'Combined Sals'!D13</f>
        <v>57522.11495137362</v>
      </c>
      <c r="C108" s="97"/>
      <c r="D108" s="95">
        <f>'Combined Sals'!G13</f>
        <v>44143.22637698347</v>
      </c>
      <c r="E108" s="97"/>
      <c r="F108" s="95">
        <f>'Combined Sals'!J13</f>
        <v>36789.557224112796</v>
      </c>
      <c r="G108" s="95"/>
      <c r="H108" s="95">
        <f>'Combined Sals'!M13</f>
        <v>28426.831739198216</v>
      </c>
      <c r="I108" s="95"/>
      <c r="J108" s="95">
        <f>'Combined Sals'!P13</f>
        <v>30424.98361830986</v>
      </c>
      <c r="K108" s="95"/>
      <c r="L108" s="95">
        <f>'Combined Sals'!S13</f>
        <v>0</v>
      </c>
      <c r="M108" s="95"/>
      <c r="N108" s="95">
        <f>'Combined Sals'!V13</f>
        <v>44298.238746464565</v>
      </c>
      <c r="O108" s="94"/>
      <c r="P108" s="92"/>
      <c r="Q108" s="92"/>
    </row>
    <row r="109" spans="1:17" ht="12.75">
      <c r="A109" s="92" t="s">
        <v>1470</v>
      </c>
      <c r="B109" s="95">
        <f>'Combined Sals'!D22</f>
        <v>54577.68427978596</v>
      </c>
      <c r="C109" s="97"/>
      <c r="D109" s="95">
        <f>'Combined Sals'!G22</f>
        <v>43196.983052570584</v>
      </c>
      <c r="E109" s="97"/>
      <c r="F109" s="95">
        <f>'Combined Sals'!J22</f>
        <v>37148.017583138375</v>
      </c>
      <c r="G109" s="97"/>
      <c r="H109" s="95">
        <f>'Combined Sals'!M22</f>
        <v>27490.72378762125</v>
      </c>
      <c r="I109" s="97"/>
      <c r="J109" s="95">
        <f>'Combined Sals'!P22</f>
        <v>23943.53635416667</v>
      </c>
      <c r="K109" s="97"/>
      <c r="L109" s="95">
        <f>'Combined Sals'!S20</f>
        <v>0</v>
      </c>
      <c r="M109" s="97"/>
      <c r="N109" s="95">
        <f>'Combined Sals'!V22</f>
        <v>42308.95235330119</v>
      </c>
      <c r="O109" s="94"/>
      <c r="P109" s="92"/>
      <c r="Q109" s="92"/>
    </row>
    <row r="110" spans="1:17" ht="12.75">
      <c r="A110" s="92" t="s">
        <v>1471</v>
      </c>
      <c r="B110" s="95">
        <f>'Combined Sals'!D31</f>
        <v>63253.0903681666</v>
      </c>
      <c r="C110" s="97"/>
      <c r="D110" s="95">
        <f>'Combined Sals'!G31</f>
        <v>46827.19696292988</v>
      </c>
      <c r="E110" s="97"/>
      <c r="F110" s="95">
        <f>'Combined Sals'!J31</f>
        <v>41244.52823529412</v>
      </c>
      <c r="G110" s="97"/>
      <c r="H110" s="95">
        <f>'Combined Sals'!M31</f>
        <v>31897.27032520325</v>
      </c>
      <c r="I110" s="97"/>
      <c r="J110" s="95">
        <f>'Combined Sals'!P31</f>
        <v>31960.470588235294</v>
      </c>
      <c r="K110" s="97"/>
      <c r="L110" s="95">
        <f>'Combined Sals'!S25</f>
        <v>0</v>
      </c>
      <c r="M110" s="97"/>
      <c r="N110" s="95">
        <f>'Combined Sals'!V31</f>
        <v>50489.16541457985</v>
      </c>
      <c r="O110" s="94"/>
      <c r="P110" s="92"/>
      <c r="Q110" s="92"/>
    </row>
    <row r="111" spans="1:17" ht="12.75">
      <c r="A111" s="92" t="s">
        <v>1472</v>
      </c>
      <c r="B111" s="95">
        <f>'Combined Sals'!D40</f>
        <v>63879.432020997374</v>
      </c>
      <c r="C111" s="97"/>
      <c r="D111" s="95">
        <f>'Combined Sals'!G40</f>
        <v>48266.6585915493</v>
      </c>
      <c r="E111" s="97"/>
      <c r="F111" s="95">
        <f>'Combined Sals'!J40</f>
        <v>40371.87685290764</v>
      </c>
      <c r="G111" s="97"/>
      <c r="H111" s="95">
        <f>'Combined Sals'!M40</f>
        <v>34532.56060606061</v>
      </c>
      <c r="I111" s="97"/>
      <c r="J111" s="95">
        <f>'Combined Sals'!P40</f>
        <v>0</v>
      </c>
      <c r="K111" s="97"/>
      <c r="L111" s="95">
        <f>'Combined Sals'!S34</f>
        <v>0</v>
      </c>
      <c r="M111" s="97"/>
      <c r="N111" s="95">
        <f>'Combined Sals'!V40</f>
        <v>50060.17204116638</v>
      </c>
      <c r="O111" s="94"/>
      <c r="P111" s="92"/>
      <c r="Q111" s="92"/>
    </row>
    <row r="112" spans="1:17" ht="12.75">
      <c r="A112" s="92" t="s">
        <v>1473</v>
      </c>
      <c r="B112" s="95">
        <f>'Combined Sals'!D49</f>
        <v>59769.610616490776</v>
      </c>
      <c r="C112" s="97"/>
      <c r="D112" s="95">
        <f>'Combined Sals'!G49</f>
        <v>46525.251079746835</v>
      </c>
      <c r="E112" s="97"/>
      <c r="F112" s="95">
        <f>'Combined Sals'!J49</f>
        <v>38329.22610154513</v>
      </c>
      <c r="G112" s="97"/>
      <c r="H112" s="95">
        <f>'Combined Sals'!M49</f>
        <v>29846.678573846148</v>
      </c>
      <c r="I112" s="97"/>
      <c r="J112" s="95">
        <f>'Combined Sals'!P49</f>
        <v>27934.923305826775</v>
      </c>
      <c r="K112" s="97"/>
      <c r="L112" s="95">
        <f>'Combined Sals'!S43</f>
        <v>0</v>
      </c>
      <c r="M112" s="97"/>
      <c r="N112" s="95">
        <f>'Combined Sals'!V49</f>
        <v>47871.348195905106</v>
      </c>
      <c r="O112" s="94"/>
      <c r="P112" s="92"/>
      <c r="Q112" s="92"/>
    </row>
    <row r="113" spans="1:17" ht="12.75">
      <c r="A113" s="92" t="s">
        <v>1474</v>
      </c>
      <c r="B113" s="95">
        <f>'Combined Sals'!D58</f>
        <v>53117.3432291203</v>
      </c>
      <c r="C113" s="97"/>
      <c r="D113" s="95">
        <f>'Combined Sals'!G58</f>
        <v>41384.470111410854</v>
      </c>
      <c r="E113" s="97"/>
      <c r="F113" s="95">
        <f>'Combined Sals'!J58</f>
        <v>35170.21132552679</v>
      </c>
      <c r="G113" s="97"/>
      <c r="H113" s="95">
        <f>'Combined Sals'!M58</f>
        <v>26212.155235029586</v>
      </c>
      <c r="I113" s="97"/>
      <c r="J113" s="95">
        <f>'Combined Sals'!P58</f>
        <v>18533.883553</v>
      </c>
      <c r="K113" s="97"/>
      <c r="L113" s="95">
        <f>'Combined Sals'!S52</f>
        <v>0</v>
      </c>
      <c r="M113" s="97"/>
      <c r="N113" s="95">
        <f>'Combined Sals'!V58</f>
        <v>40366.10386652369</v>
      </c>
      <c r="O113" s="94"/>
      <c r="P113" s="92"/>
      <c r="Q113" s="92"/>
    </row>
    <row r="114" spans="1:17" ht="12.75">
      <c r="A114" s="92" t="s">
        <v>1475</v>
      </c>
      <c r="B114" s="95">
        <f>'Combined Sals'!D67</f>
        <v>69623.09798131255</v>
      </c>
      <c r="C114" s="97"/>
      <c r="D114" s="95">
        <f>'Combined Sals'!G67</f>
        <v>50593.52176484507</v>
      </c>
      <c r="E114" s="97"/>
      <c r="F114" s="95">
        <f>'Combined Sals'!J67</f>
        <v>42630.60027406912</v>
      </c>
      <c r="G114" s="97"/>
      <c r="H114" s="95">
        <f>'Combined Sals'!M67</f>
        <v>33579.414457512954</v>
      </c>
      <c r="I114" s="97"/>
      <c r="J114" s="95">
        <f>'Combined Sals'!P67</f>
        <v>31604.87058862876</v>
      </c>
      <c r="K114" s="97"/>
      <c r="L114" s="95">
        <f>'Combined Sals'!S61</f>
        <v>0</v>
      </c>
      <c r="M114" s="97"/>
      <c r="N114" s="95">
        <f>'Combined Sals'!V67</f>
        <v>52524.636226768314</v>
      </c>
      <c r="O114" s="94"/>
      <c r="P114" s="92"/>
      <c r="Q114" s="92"/>
    </row>
    <row r="115" spans="1:17" ht="12.75">
      <c r="A115" s="92" t="s">
        <v>1476</v>
      </c>
      <c r="B115" s="95">
        <f>'Combined Sals'!D76</f>
        <v>56625.97448526315</v>
      </c>
      <c r="C115" s="97"/>
      <c r="D115" s="95">
        <f>'Combined Sals'!G76</f>
        <v>45722.55289979259</v>
      </c>
      <c r="E115" s="97"/>
      <c r="F115" s="95">
        <f>'Combined Sals'!J76</f>
        <v>39203.3087403995</v>
      </c>
      <c r="G115" s="97"/>
      <c r="H115" s="95">
        <f>'Combined Sals'!M76</f>
        <v>29326.73339521739</v>
      </c>
      <c r="I115" s="97"/>
      <c r="J115" s="95">
        <f>'Combined Sals'!P76</f>
        <v>0</v>
      </c>
      <c r="K115" s="97"/>
      <c r="L115" s="95">
        <f>'Combined Sals'!S70</f>
        <v>0</v>
      </c>
      <c r="M115" s="97"/>
      <c r="N115" s="95">
        <f>'Combined Sals'!V76</f>
        <v>45358.863533607786</v>
      </c>
      <c r="O115" s="94"/>
      <c r="P115" s="92"/>
      <c r="Q115" s="92"/>
    </row>
    <row r="116" spans="1:17" ht="12.75">
      <c r="A116" s="92" t="s">
        <v>1477</v>
      </c>
      <c r="B116" s="95">
        <f>'Combined Sals'!D85</f>
        <v>65243.46631440517</v>
      </c>
      <c r="C116" s="97"/>
      <c r="D116" s="95">
        <f>'Combined Sals'!G85</f>
        <v>48277.90468753197</v>
      </c>
      <c r="E116" s="97"/>
      <c r="F116" s="95">
        <f>'Combined Sals'!J85</f>
        <v>41281.30141537366</v>
      </c>
      <c r="G116" s="97"/>
      <c r="H116" s="95">
        <f>'Combined Sals'!M85</f>
        <v>35309.67908175824</v>
      </c>
      <c r="I116" s="97"/>
      <c r="J116" s="95">
        <f>'Combined Sals'!P85</f>
        <v>33954.340169189716</v>
      </c>
      <c r="K116" s="97"/>
      <c r="L116" s="95">
        <f>'Combined Sals'!S79</f>
        <v>0</v>
      </c>
      <c r="M116" s="97"/>
      <c r="N116" s="95">
        <f>'Combined Sals'!V85</f>
        <v>49942.22976590228</v>
      </c>
      <c r="O116" s="94"/>
      <c r="P116" s="92"/>
      <c r="Q116" s="92"/>
    </row>
    <row r="117" spans="1:17" ht="12.75">
      <c r="A117" s="92" t="s">
        <v>1478</v>
      </c>
      <c r="B117" s="95">
        <f>'Combined Sals'!D94</f>
        <v>55482.360678878686</v>
      </c>
      <c r="C117" s="97"/>
      <c r="D117" s="95">
        <f>'Combined Sals'!G94</f>
        <v>43096.86015769821</v>
      </c>
      <c r="E117" s="97"/>
      <c r="F117" s="95">
        <f>'Combined Sals'!J94</f>
        <v>37370.403477250504</v>
      </c>
      <c r="G117" s="97"/>
      <c r="H117" s="95">
        <f>'Combined Sals'!M94</f>
        <v>29219.76125554404</v>
      </c>
      <c r="I117" s="97"/>
      <c r="J117" s="95">
        <f>'Combined Sals'!P94</f>
        <v>0</v>
      </c>
      <c r="K117" s="97"/>
      <c r="L117" s="95">
        <f>'Combined Sals'!S88</f>
        <v>0</v>
      </c>
      <c r="M117" s="97"/>
      <c r="N117" s="95">
        <f>'Combined Sals'!V94</f>
        <v>43470.61786285532</v>
      </c>
      <c r="O117" s="92"/>
      <c r="P117" s="92"/>
      <c r="Q117" s="92"/>
    </row>
    <row r="118" spans="1:17" ht="12.75">
      <c r="A118" s="92" t="s">
        <v>1479</v>
      </c>
      <c r="B118" s="95">
        <f>'Combined Sals'!D103</f>
        <v>59501.796022363065</v>
      </c>
      <c r="C118" s="97"/>
      <c r="D118" s="95">
        <f>'Combined Sals'!G103</f>
        <v>45633.32271648496</v>
      </c>
      <c r="E118" s="97"/>
      <c r="F118" s="95">
        <f>'Combined Sals'!J103</f>
        <v>38062.48844309155</v>
      </c>
      <c r="G118" s="97"/>
      <c r="H118" s="95">
        <f>'Combined Sals'!M103</f>
        <v>27779.137812371133</v>
      </c>
      <c r="I118" s="97"/>
      <c r="J118" s="95">
        <f>'Combined Sals'!P103</f>
        <v>35931.05535948276</v>
      </c>
      <c r="K118" s="97"/>
      <c r="L118" s="95">
        <f>'Combined Sals'!S97</f>
        <v>0</v>
      </c>
      <c r="M118" s="97"/>
      <c r="N118" s="95">
        <f>'Combined Sals'!V103</f>
        <v>47036.054315504174</v>
      </c>
      <c r="O118" s="94"/>
      <c r="P118" s="92"/>
      <c r="Q118" s="92"/>
    </row>
    <row r="119" spans="1:17" ht="12.75">
      <c r="A119" s="92" t="s">
        <v>1480</v>
      </c>
      <c r="B119" s="95">
        <f>'Combined Sals'!D112</f>
        <v>59434.4119515424</v>
      </c>
      <c r="C119" s="97"/>
      <c r="D119" s="95">
        <f>'Combined Sals'!G112</f>
        <v>46327.22976055322</v>
      </c>
      <c r="E119" s="97"/>
      <c r="F119" s="95">
        <f>'Combined Sals'!J112</f>
        <v>37946.47734606941</v>
      </c>
      <c r="G119" s="97"/>
      <c r="H119" s="95">
        <f>'Combined Sals'!M112</f>
        <v>27725.16479344633</v>
      </c>
      <c r="I119" s="97"/>
      <c r="J119" s="95">
        <f>'Combined Sals'!P112</f>
        <v>37178.374614</v>
      </c>
      <c r="K119" s="97"/>
      <c r="L119" s="95">
        <f>'Combined Sals'!S106</f>
        <v>0</v>
      </c>
      <c r="M119" s="97"/>
      <c r="N119" s="95">
        <f>'Combined Sals'!V112</f>
        <v>47638.22192356688</v>
      </c>
      <c r="O119" s="94"/>
      <c r="P119" s="92"/>
      <c r="Q119" s="92"/>
    </row>
    <row r="120" spans="1:17" ht="12.75">
      <c r="A120" s="92" t="s">
        <v>1481</v>
      </c>
      <c r="B120" s="95">
        <f>'Combined Sals'!D121</f>
        <v>63146.7809249834</v>
      </c>
      <c r="C120" s="97"/>
      <c r="D120" s="95">
        <f>'Combined Sals'!G121</f>
        <v>45608.877142027304</v>
      </c>
      <c r="E120" s="97"/>
      <c r="F120" s="95">
        <f>'Combined Sals'!J121</f>
        <v>38890.60223048327</v>
      </c>
      <c r="G120" s="97"/>
      <c r="H120" s="95">
        <f>'Combined Sals'!M121</f>
        <v>29145.504373177842</v>
      </c>
      <c r="I120" s="97"/>
      <c r="J120" s="95">
        <f>'Combined Sals'!P121</f>
        <v>30236.566703417862</v>
      </c>
      <c r="K120" s="97"/>
      <c r="L120" s="95">
        <f>'Combined Sals'!S115</f>
        <v>0</v>
      </c>
      <c r="M120" s="97"/>
      <c r="N120" s="95">
        <f>'Combined Sals'!V121</f>
        <v>47947.47816426602</v>
      </c>
      <c r="O120" s="94"/>
      <c r="P120" s="92"/>
      <c r="Q120" s="92"/>
    </row>
    <row r="121" spans="1:17" ht="12.75">
      <c r="A121" s="92" t="s">
        <v>1482</v>
      </c>
      <c r="B121" s="95">
        <f>'Combined Sals'!D130</f>
        <v>67321.7778639146</v>
      </c>
      <c r="C121" s="97"/>
      <c r="D121" s="95">
        <f>'Combined Sals'!G130</f>
        <v>49659.63988767958</v>
      </c>
      <c r="E121" s="97"/>
      <c r="F121" s="95">
        <f>'Combined Sals'!J130</f>
        <v>40743.68777260377</v>
      </c>
      <c r="G121" s="97"/>
      <c r="H121" s="95">
        <f>'Combined Sals'!M130</f>
        <v>30445.342284255315</v>
      </c>
      <c r="I121" s="97"/>
      <c r="J121" s="95">
        <f>'Combined Sals'!P130</f>
        <v>34946.05611580953</v>
      </c>
      <c r="K121" s="97"/>
      <c r="L121" s="95">
        <f>'Combined Sals'!S124</f>
        <v>0</v>
      </c>
      <c r="M121" s="97"/>
      <c r="N121" s="95">
        <f>'Combined Sals'!V130</f>
        <v>52657.71144537442</v>
      </c>
      <c r="O121" s="94"/>
      <c r="P121" s="92"/>
      <c r="Q121" s="92"/>
    </row>
    <row r="122" spans="1:17" ht="12.75">
      <c r="A122" s="92" t="s">
        <v>1483</v>
      </c>
      <c r="B122" s="95">
        <f>'Combined Sals'!D139</f>
        <v>51887.85017275649</v>
      </c>
      <c r="C122" s="97"/>
      <c r="D122" s="95">
        <f>'Combined Sals'!G139</f>
        <v>41477.09028731343</v>
      </c>
      <c r="E122" s="97"/>
      <c r="F122" s="95">
        <f>'Combined Sals'!J139</f>
        <v>35011.92729142405</v>
      </c>
      <c r="G122" s="97"/>
      <c r="H122" s="95">
        <f>'Combined Sals'!M139</f>
        <v>28883.48821702128</v>
      </c>
      <c r="I122" s="97"/>
      <c r="J122" s="95">
        <f>'Combined Sals'!P139</f>
        <v>26895.301171764702</v>
      </c>
      <c r="K122" s="97"/>
      <c r="L122" s="95">
        <f>'Combined Sals'!S133</f>
        <v>0</v>
      </c>
      <c r="M122" s="97"/>
      <c r="N122" s="95">
        <f>'Combined Sals'!V139</f>
        <v>42496.36460509475</v>
      </c>
      <c r="O122" s="94"/>
      <c r="P122" s="92"/>
      <c r="Q122" s="92"/>
    </row>
    <row r="123" spans="1:17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1:17" ht="12.75">
      <c r="A124" s="123" t="s">
        <v>1448</v>
      </c>
      <c r="B124" s="123" t="s">
        <v>1448</v>
      </c>
      <c r="C124" s="123" t="s">
        <v>1448</v>
      </c>
      <c r="D124" s="123" t="s">
        <v>1448</v>
      </c>
      <c r="E124" s="123" t="s">
        <v>1448</v>
      </c>
      <c r="F124" s="123" t="s">
        <v>1448</v>
      </c>
      <c r="G124" s="123" t="s">
        <v>1448</v>
      </c>
      <c r="H124" s="123" t="s">
        <v>1448</v>
      </c>
      <c r="I124" s="123" t="s">
        <v>1448</v>
      </c>
      <c r="J124" s="123" t="s">
        <v>1448</v>
      </c>
      <c r="K124" s="123" t="s">
        <v>1448</v>
      </c>
      <c r="L124" s="123" t="s">
        <v>1448</v>
      </c>
      <c r="M124" s="123" t="s">
        <v>1448</v>
      </c>
      <c r="N124" s="123" t="s">
        <v>1448</v>
      </c>
      <c r="O124" s="123" t="s">
        <v>1448</v>
      </c>
      <c r="P124" s="92"/>
      <c r="Q124" s="92"/>
    </row>
    <row r="125" spans="1:17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1:17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1:17" ht="12.75">
      <c r="A128" s="91" t="s">
        <v>1494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1:17" ht="12.75">
      <c r="A129" s="91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1:17" ht="12.75">
      <c r="A130" s="91" t="s">
        <v>1489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1:17" ht="12.75">
      <c r="A131" s="91" t="s">
        <v>1495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1:17" ht="12.75">
      <c r="A132" s="91" t="s">
        <v>1446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1:17" ht="12.75">
      <c r="A133" s="91" t="s">
        <v>1447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1:17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1:17" ht="12.75">
      <c r="A135" s="123" t="s">
        <v>1448</v>
      </c>
      <c r="B135" s="123" t="s">
        <v>1448</v>
      </c>
      <c r="C135" s="123" t="s">
        <v>1448</v>
      </c>
      <c r="D135" s="123" t="s">
        <v>1448</v>
      </c>
      <c r="E135" s="123" t="s">
        <v>1448</v>
      </c>
      <c r="F135" s="123" t="s">
        <v>1448</v>
      </c>
      <c r="G135" s="123" t="s">
        <v>1448</v>
      </c>
      <c r="H135" s="123" t="s">
        <v>1448</v>
      </c>
      <c r="I135" s="123" t="s">
        <v>1448</v>
      </c>
      <c r="J135" s="123" t="s">
        <v>1448</v>
      </c>
      <c r="K135" s="123" t="s">
        <v>1448</v>
      </c>
      <c r="L135" s="123" t="s">
        <v>1448</v>
      </c>
      <c r="M135" s="123" t="s">
        <v>1448</v>
      </c>
      <c r="N135" s="123" t="s">
        <v>1448</v>
      </c>
      <c r="O135" s="123" t="s">
        <v>1448</v>
      </c>
      <c r="P135" s="92"/>
      <c r="Q135" s="92"/>
    </row>
    <row r="136" spans="1:17" ht="12.75">
      <c r="A136" s="92"/>
      <c r="B136" s="94" t="s">
        <v>1490</v>
      </c>
      <c r="C136" s="92"/>
      <c r="D136" s="94" t="s">
        <v>1357</v>
      </c>
      <c r="E136" s="92"/>
      <c r="F136" s="94" t="s">
        <v>1358</v>
      </c>
      <c r="G136" s="92"/>
      <c r="H136" s="94" t="s">
        <v>1359</v>
      </c>
      <c r="I136" s="92"/>
      <c r="J136" s="94" t="s">
        <v>1491</v>
      </c>
      <c r="K136" s="92"/>
      <c r="L136" s="94" t="s">
        <v>1492</v>
      </c>
      <c r="M136" s="92"/>
      <c r="N136" s="92" t="s">
        <v>1493</v>
      </c>
      <c r="O136" s="92"/>
      <c r="P136" s="92"/>
      <c r="Q136" s="92"/>
    </row>
    <row r="137" spans="1:17" ht="12.75">
      <c r="A137" s="123" t="s">
        <v>1448</v>
      </c>
      <c r="B137" s="123" t="s">
        <v>1448</v>
      </c>
      <c r="C137" s="123" t="s">
        <v>1448</v>
      </c>
      <c r="D137" s="123" t="s">
        <v>1448</v>
      </c>
      <c r="E137" s="123" t="s">
        <v>1448</v>
      </c>
      <c r="F137" s="123" t="s">
        <v>1448</v>
      </c>
      <c r="G137" s="123" t="s">
        <v>1448</v>
      </c>
      <c r="H137" s="123" t="s">
        <v>1448</v>
      </c>
      <c r="I137" s="123" t="s">
        <v>1448</v>
      </c>
      <c r="J137" s="123" t="s">
        <v>1448</v>
      </c>
      <c r="K137" s="123" t="s">
        <v>1448</v>
      </c>
      <c r="L137" s="123" t="s">
        <v>1448</v>
      </c>
      <c r="M137" s="123" t="s">
        <v>1448</v>
      </c>
      <c r="N137" s="123" t="s">
        <v>1448</v>
      </c>
      <c r="O137" s="123" t="s">
        <v>1448</v>
      </c>
      <c r="P137" s="92"/>
      <c r="Q137" s="92"/>
    </row>
    <row r="138" spans="1:17" ht="12.75">
      <c r="A138" s="92"/>
      <c r="B138" s="92" t="s">
        <v>1467</v>
      </c>
      <c r="C138" s="94" t="s">
        <v>1455</v>
      </c>
      <c r="D138" s="92" t="s">
        <v>1467</v>
      </c>
      <c r="E138" s="94" t="s">
        <v>1455</v>
      </c>
      <c r="F138" s="92" t="s">
        <v>1467</v>
      </c>
      <c r="G138" s="94" t="s">
        <v>1455</v>
      </c>
      <c r="H138" s="92" t="s">
        <v>1467</v>
      </c>
      <c r="I138" s="94" t="s">
        <v>1455</v>
      </c>
      <c r="J138" s="92" t="s">
        <v>1467</v>
      </c>
      <c r="K138" s="94" t="s">
        <v>1455</v>
      </c>
      <c r="L138" s="92" t="s">
        <v>1467</v>
      </c>
      <c r="M138" s="94" t="s">
        <v>1455</v>
      </c>
      <c r="N138" s="92" t="s">
        <v>1467</v>
      </c>
      <c r="O138" s="94" t="s">
        <v>1455</v>
      </c>
      <c r="P138" s="92"/>
      <c r="Q138" s="92"/>
    </row>
    <row r="139" spans="1:17" ht="12.75">
      <c r="A139" s="123" t="s">
        <v>1448</v>
      </c>
      <c r="B139" s="123" t="s">
        <v>1448</v>
      </c>
      <c r="C139" s="123" t="s">
        <v>1448</v>
      </c>
      <c r="D139" s="123" t="s">
        <v>1448</v>
      </c>
      <c r="E139" s="123" t="s">
        <v>1448</v>
      </c>
      <c r="F139" s="123" t="s">
        <v>1448</v>
      </c>
      <c r="G139" s="123" t="s">
        <v>1448</v>
      </c>
      <c r="H139" s="123" t="s">
        <v>1448</v>
      </c>
      <c r="I139" s="123" t="s">
        <v>1448</v>
      </c>
      <c r="J139" s="123" t="s">
        <v>1448</v>
      </c>
      <c r="K139" s="123" t="s">
        <v>1448</v>
      </c>
      <c r="L139" s="123" t="s">
        <v>1448</v>
      </c>
      <c r="M139" s="123" t="s">
        <v>1448</v>
      </c>
      <c r="N139" s="123" t="s">
        <v>1448</v>
      </c>
      <c r="O139" s="123" t="s">
        <v>1448</v>
      </c>
      <c r="P139" s="92"/>
      <c r="Q139" s="92"/>
    </row>
    <row r="140" spans="1:17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1:17" ht="12.75">
      <c r="A141" s="92" t="s">
        <v>1468</v>
      </c>
      <c r="B141" s="96">
        <f>'Combined Sals'!D142</f>
        <v>67373.58162599005</v>
      </c>
      <c r="C141" s="96"/>
      <c r="D141" s="96">
        <f>'Combined Sals'!G142</f>
        <v>48281.77913279822</v>
      </c>
      <c r="E141" s="96"/>
      <c r="F141" s="96">
        <f>'Combined Sals'!J142</f>
        <v>41622.64566251653</v>
      </c>
      <c r="G141" s="96"/>
      <c r="H141" s="96">
        <f>'Combined Sals'!M142</f>
        <v>30098.664990883797</v>
      </c>
      <c r="I141" s="96"/>
      <c r="J141" s="96">
        <f>'Combined Sals'!P142</f>
        <v>33747.34820001995</v>
      </c>
      <c r="K141" s="96"/>
      <c r="L141" s="96">
        <f>'Combined Sals'!S142</f>
        <v>0</v>
      </c>
      <c r="M141" s="96"/>
      <c r="N141" s="96">
        <f>'Combined Sals'!V142</f>
        <v>53526.425526620944</v>
      </c>
      <c r="O141" s="96"/>
      <c r="P141" s="92"/>
      <c r="Q141" s="92"/>
    </row>
    <row r="142" spans="1:17" ht="12.75">
      <c r="A142" s="92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2"/>
      <c r="Q142" s="92"/>
    </row>
    <row r="143" spans="1:17" ht="12.75">
      <c r="A143" s="92" t="s">
        <v>1469</v>
      </c>
      <c r="B143" s="95">
        <f>'Combined Sals'!D7</f>
        <v>62228.4902364526</v>
      </c>
      <c r="C143" s="95"/>
      <c r="D143" s="95">
        <f>'Combined Sals'!G7</f>
        <v>46213.635697625</v>
      </c>
      <c r="E143" s="95"/>
      <c r="F143" s="95">
        <f>'Combined Sals'!J7</f>
        <v>39433.57028393013</v>
      </c>
      <c r="G143" s="95"/>
      <c r="H143" s="95">
        <f>'Combined Sals'!M7</f>
        <v>26642.104487142857</v>
      </c>
      <c r="I143" s="95"/>
      <c r="J143" s="95">
        <f>'Combined Sals'!P7</f>
        <v>32863.978333913044</v>
      </c>
      <c r="K143" s="97"/>
      <c r="L143" s="95">
        <f>'Combined Sals'!S7</f>
        <v>0</v>
      </c>
      <c r="M143" s="97"/>
      <c r="N143" s="95">
        <f>'Combined Sals'!V7</f>
        <v>48630.98964661757</v>
      </c>
      <c r="O143" s="97"/>
      <c r="P143" s="92"/>
      <c r="Q143" s="92"/>
    </row>
    <row r="144" spans="1:17" ht="12.75">
      <c r="A144" s="92" t="s">
        <v>1470</v>
      </c>
      <c r="B144" s="95">
        <f>'Combined Sals'!D16</f>
        <v>60378.34946000001</v>
      </c>
      <c r="C144" s="95"/>
      <c r="D144" s="95">
        <f>'Combined Sals'!G16</f>
        <v>46758.68994358975</v>
      </c>
      <c r="E144" s="95"/>
      <c r="F144" s="95">
        <f>'Combined Sals'!J16</f>
        <v>40529.16605514563</v>
      </c>
      <c r="G144" s="95"/>
      <c r="H144" s="95">
        <f>'Combined Sals'!M16</f>
        <v>25755.721686027395</v>
      </c>
      <c r="I144" s="95"/>
      <c r="J144" s="95">
        <f>'Combined Sals'!P16</f>
        <v>13275</v>
      </c>
      <c r="K144" s="97"/>
      <c r="L144" s="95">
        <f>'Combined Sals'!S16</f>
        <v>0</v>
      </c>
      <c r="M144" s="95"/>
      <c r="N144" s="95">
        <f>'Combined Sals'!V16</f>
        <v>48086.68596118812</v>
      </c>
      <c r="O144" s="97"/>
      <c r="P144" s="92"/>
      <c r="Q144" s="92"/>
    </row>
    <row r="145" spans="1:17" ht="12.75">
      <c r="A145" s="92" t="s">
        <v>1471</v>
      </c>
      <c r="B145" s="95">
        <f>'Combined Sals'!D25</f>
        <v>64464.9528851244</v>
      </c>
      <c r="C145" s="95"/>
      <c r="D145" s="95">
        <f>'Combined Sals'!G25</f>
        <v>46798.50484712901</v>
      </c>
      <c r="E145" s="95"/>
      <c r="F145" s="95">
        <f>'Combined Sals'!J25</f>
        <v>41881.117647058825</v>
      </c>
      <c r="G145" s="95"/>
      <c r="H145" s="95">
        <f>'Combined Sals'!M25</f>
        <v>31381.98581560284</v>
      </c>
      <c r="I145" s="95"/>
      <c r="J145" s="95">
        <f>'Combined Sals'!P25</f>
        <v>35023.48484848485</v>
      </c>
      <c r="K145" s="97"/>
      <c r="L145" s="95">
        <f>'Combined Sals'!S25</f>
        <v>0</v>
      </c>
      <c r="M145" s="95"/>
      <c r="N145" s="95">
        <f>'Combined Sals'!V25</f>
        <v>52969.830690298506</v>
      </c>
      <c r="O145" s="97"/>
      <c r="P145" s="92"/>
      <c r="Q145" s="92"/>
    </row>
    <row r="146" spans="1:17" ht="12.75">
      <c r="A146" s="92" t="s">
        <v>1472</v>
      </c>
      <c r="B146" s="95">
        <f>'Combined Sals'!D34</f>
        <v>68494</v>
      </c>
      <c r="C146" s="95"/>
      <c r="D146" s="95">
        <f>'Combined Sals'!G34</f>
        <v>48736</v>
      </c>
      <c r="E146" s="95"/>
      <c r="F146" s="95">
        <f>'Combined Sals'!J34</f>
        <v>41677</v>
      </c>
      <c r="G146" s="95"/>
      <c r="H146" s="95">
        <f>'Combined Sals'!M34</f>
        <v>39345</v>
      </c>
      <c r="I146" s="95"/>
      <c r="J146" s="95">
        <f>'Combined Sals'!P34</f>
        <v>0</v>
      </c>
      <c r="K146" s="97"/>
      <c r="L146" s="95">
        <f>'Combined Sals'!S34</f>
        <v>0</v>
      </c>
      <c r="M146" s="95"/>
      <c r="N146" s="95">
        <f>'Combined Sals'!V34</f>
        <v>54438.79276952873</v>
      </c>
      <c r="O146" s="97"/>
      <c r="P146" s="92"/>
      <c r="Q146" s="92"/>
    </row>
    <row r="147" spans="1:17" ht="12.75">
      <c r="A147" s="92" t="s">
        <v>1473</v>
      </c>
      <c r="B147" s="95">
        <f>'Combined Sals'!D43</f>
        <v>67558.86432189301</v>
      </c>
      <c r="C147" s="95"/>
      <c r="D147" s="95">
        <f>'Combined Sals'!G43</f>
        <v>50145.06851986517</v>
      </c>
      <c r="E147" s="95"/>
      <c r="F147" s="95">
        <f>'Combined Sals'!J43</f>
        <v>43245.477581016945</v>
      </c>
      <c r="G147" s="95"/>
      <c r="H147" s="95">
        <f>'Combined Sals'!M43</f>
        <v>45955.134614999995</v>
      </c>
      <c r="I147" s="95"/>
      <c r="J147" s="95">
        <f>'Combined Sals'!P43</f>
        <v>0</v>
      </c>
      <c r="K147" s="97"/>
      <c r="L147" s="95">
        <f>'Combined Sals'!S43</f>
        <v>0</v>
      </c>
      <c r="M147" s="97"/>
      <c r="N147" s="95">
        <f>'Combined Sals'!V43</f>
        <v>55296.47904164782</v>
      </c>
      <c r="O147" s="97"/>
      <c r="P147" s="92"/>
      <c r="Q147" s="92"/>
    </row>
    <row r="148" spans="1:17" ht="12.75">
      <c r="A148" s="92" t="s">
        <v>1474</v>
      </c>
      <c r="B148" s="95">
        <f>'Combined Sals'!D52</f>
        <v>60296.96741189542</v>
      </c>
      <c r="C148" s="95"/>
      <c r="D148" s="95">
        <f>'Combined Sals'!G52</f>
        <v>44549.38848414239</v>
      </c>
      <c r="E148" s="95"/>
      <c r="F148" s="95">
        <f>'Combined Sals'!J52</f>
        <v>38225.87570276423</v>
      </c>
      <c r="G148" s="95"/>
      <c r="H148" s="95">
        <f>'Combined Sals'!M52</f>
        <v>26723.00329705263</v>
      </c>
      <c r="I148" s="95"/>
      <c r="J148" s="95">
        <f>'Combined Sals'!P52</f>
        <v>0</v>
      </c>
      <c r="K148" s="97"/>
      <c r="L148" s="95">
        <f>'Combined Sals'!S52</f>
        <v>0</v>
      </c>
      <c r="M148" s="97"/>
      <c r="N148" s="95">
        <f>'Combined Sals'!V52</f>
        <v>46447.67868187708</v>
      </c>
      <c r="O148" s="97"/>
      <c r="P148" s="92"/>
      <c r="Q148" s="92"/>
    </row>
    <row r="149" spans="1:17" ht="12.75">
      <c r="A149" s="92" t="s">
        <v>1475</v>
      </c>
      <c r="B149" s="95">
        <f>'Combined Sals'!D61</f>
        <v>76604.84551588143</v>
      </c>
      <c r="C149" s="95"/>
      <c r="D149" s="95">
        <f>'Combined Sals'!G61</f>
        <v>53077.38475004739</v>
      </c>
      <c r="E149" s="95"/>
      <c r="F149" s="95">
        <f>'Combined Sals'!J61</f>
        <v>45698.08538265487</v>
      </c>
      <c r="G149" s="95"/>
      <c r="H149" s="95">
        <f>'Combined Sals'!M61</f>
        <v>33503.607975</v>
      </c>
      <c r="I149" s="95"/>
      <c r="J149" s="95">
        <f>'Combined Sals'!P61</f>
        <v>32026.429356747965</v>
      </c>
      <c r="K149" s="97"/>
      <c r="L149" s="95">
        <f>'Combined Sals'!S61</f>
        <v>0</v>
      </c>
      <c r="M149" s="95"/>
      <c r="N149" s="95">
        <f>'Combined Sals'!V61</f>
        <v>59421.59044592992</v>
      </c>
      <c r="O149" s="97"/>
      <c r="P149" s="92"/>
      <c r="Q149" s="92"/>
    </row>
    <row r="150" spans="1:17" ht="12.75">
      <c r="A150" s="92" t="s">
        <v>1476</v>
      </c>
      <c r="B150" s="95">
        <f>'Combined Sals'!D70</f>
        <v>59044.73554143322</v>
      </c>
      <c r="C150" s="95"/>
      <c r="D150" s="95">
        <f>'Combined Sals'!G70</f>
        <v>46566.077344870464</v>
      </c>
      <c r="E150" s="95"/>
      <c r="F150" s="95">
        <f>'Combined Sals'!J70</f>
        <v>41179.49240182741</v>
      </c>
      <c r="G150" s="95"/>
      <c r="H150" s="95">
        <f>'Combined Sals'!M70</f>
        <v>27492.31034545455</v>
      </c>
      <c r="I150" s="95"/>
      <c r="J150" s="95">
        <f>'Combined Sals'!P70</f>
        <v>0</v>
      </c>
      <c r="K150" s="95"/>
      <c r="L150" s="95">
        <f>'Combined Sals'!S70</f>
        <v>0</v>
      </c>
      <c r="M150" s="95"/>
      <c r="N150" s="95">
        <f>'Combined Sals'!V70</f>
        <v>48854.28698263298</v>
      </c>
      <c r="O150" s="97"/>
      <c r="P150" s="92"/>
      <c r="Q150" s="92"/>
    </row>
    <row r="151" spans="1:17" ht="12.75">
      <c r="A151" s="92" t="s">
        <v>1477</v>
      </c>
      <c r="B151" s="95">
        <f>'Combined Sals'!D79</f>
        <v>73762.61764265668</v>
      </c>
      <c r="C151" s="95"/>
      <c r="D151" s="95">
        <f>'Combined Sals'!G79</f>
        <v>52592.92214716511</v>
      </c>
      <c r="E151" s="95"/>
      <c r="F151" s="95">
        <f>'Combined Sals'!J79</f>
        <v>45508.52540472813</v>
      </c>
      <c r="G151" s="95"/>
      <c r="H151" s="95">
        <f>'Combined Sals'!M79</f>
        <v>37002.0086048</v>
      </c>
      <c r="I151" s="95"/>
      <c r="J151" s="95">
        <f>'Combined Sals'!P79</f>
        <v>35742.03760423077</v>
      </c>
      <c r="K151" s="97"/>
      <c r="L151" s="95">
        <f>'Combined Sals'!S79</f>
        <v>0</v>
      </c>
      <c r="M151" s="95"/>
      <c r="N151" s="95">
        <f>'Combined Sals'!V79</f>
        <v>58253.16328301092</v>
      </c>
      <c r="O151" s="97"/>
      <c r="P151" s="92"/>
      <c r="Q151" s="92"/>
    </row>
    <row r="152" spans="1:17" ht="12.75">
      <c r="A152" s="92" t="s">
        <v>1478</v>
      </c>
      <c r="B152" s="95">
        <f>'Combined Sals'!D88</f>
        <v>60585.29212537931</v>
      </c>
      <c r="C152" s="95"/>
      <c r="D152" s="95">
        <f>'Combined Sals'!G88</f>
        <v>44716.94502008734</v>
      </c>
      <c r="E152" s="95"/>
      <c r="F152" s="95">
        <f>'Combined Sals'!J88</f>
        <v>38078.59697246753</v>
      </c>
      <c r="G152" s="95"/>
      <c r="H152" s="95">
        <f>'Combined Sals'!M88</f>
        <v>22175.304062745097</v>
      </c>
      <c r="I152" s="95"/>
      <c r="J152" s="95">
        <f>'Combined Sals'!P88</f>
        <v>0</v>
      </c>
      <c r="K152" s="97"/>
      <c r="L152" s="95">
        <f>'Combined Sals'!S88</f>
        <v>0</v>
      </c>
      <c r="M152" s="95"/>
      <c r="N152" s="95">
        <f>'Combined Sals'!V88</f>
        <v>48447.10352341927</v>
      </c>
      <c r="O152" s="97"/>
      <c r="P152" s="92"/>
      <c r="Q152" s="92"/>
    </row>
    <row r="153" spans="1:17" ht="12.75">
      <c r="A153" s="92" t="s">
        <v>1479</v>
      </c>
      <c r="B153" s="95">
        <f>'Combined Sals'!D97</f>
        <v>65849.42388087591</v>
      </c>
      <c r="C153" s="95"/>
      <c r="D153" s="95">
        <f>'Combined Sals'!G97</f>
        <v>49544.46013166144</v>
      </c>
      <c r="E153" s="95"/>
      <c r="F153" s="95">
        <f>'Combined Sals'!J97</f>
        <v>42454.13368571428</v>
      </c>
      <c r="G153" s="95"/>
      <c r="H153" s="95">
        <f>'Combined Sals'!M97</f>
        <v>29788.6053883871</v>
      </c>
      <c r="I153" s="95"/>
      <c r="J153" s="95">
        <f>'Combined Sals'!P97</f>
        <v>43002.960488</v>
      </c>
      <c r="K153" s="97"/>
      <c r="L153" s="95">
        <f>'Combined Sals'!S97</f>
        <v>0</v>
      </c>
      <c r="M153" s="95"/>
      <c r="N153" s="95">
        <f>'Combined Sals'!V97</f>
        <v>53366.19700212181</v>
      </c>
      <c r="O153" s="97"/>
      <c r="P153" s="92"/>
      <c r="Q153" s="92"/>
    </row>
    <row r="154" spans="1:17" ht="12.75">
      <c r="A154" s="92" t="s">
        <v>1480</v>
      </c>
      <c r="B154" s="95">
        <f>'Combined Sals'!D106</f>
        <v>65061.118134676</v>
      </c>
      <c r="C154" s="95"/>
      <c r="D154" s="95">
        <f>'Combined Sals'!G106</f>
        <v>49519.32946576923</v>
      </c>
      <c r="E154" s="95"/>
      <c r="F154" s="95">
        <f>'Combined Sals'!J106</f>
        <v>42351.45847762376</v>
      </c>
      <c r="G154" s="95"/>
      <c r="H154" s="95">
        <f>'Combined Sals'!M106</f>
        <v>27745.944347826087</v>
      </c>
      <c r="I154" s="95"/>
      <c r="J154" s="95">
        <f>'Combined Sals'!P106</f>
        <v>36406.58874888889</v>
      </c>
      <c r="K154" s="97"/>
      <c r="L154" s="95">
        <f>'Combined Sals'!S106</f>
        <v>0</v>
      </c>
      <c r="M154" s="95"/>
      <c r="N154" s="95">
        <f>'Combined Sals'!V106</f>
        <v>54511.653757042135</v>
      </c>
      <c r="O154" s="97"/>
      <c r="P154" s="92"/>
      <c r="Q154" s="92"/>
    </row>
    <row r="155" spans="1:17" ht="12.75">
      <c r="A155" s="92" t="s">
        <v>1481</v>
      </c>
      <c r="B155" s="95">
        <f>'Combined Sals'!D115</f>
        <v>69730.60916030535</v>
      </c>
      <c r="C155" s="95"/>
      <c r="D155" s="95">
        <f>'Combined Sals'!G115</f>
        <v>47526.32273262662</v>
      </c>
      <c r="E155" s="95"/>
      <c r="F155" s="95">
        <f>'Combined Sals'!J115</f>
        <v>41640.048941798945</v>
      </c>
      <c r="G155" s="95"/>
      <c r="H155" s="95">
        <f>'Combined Sals'!M115</f>
        <v>31822.9</v>
      </c>
      <c r="I155" s="95"/>
      <c r="J155" s="95">
        <f>'Combined Sals'!P115</f>
        <v>32296.55418719212</v>
      </c>
      <c r="K155" s="97"/>
      <c r="L155" s="95">
        <f>'Combined Sals'!S115</f>
        <v>0</v>
      </c>
      <c r="M155" s="97"/>
      <c r="N155" s="95">
        <f>'Combined Sals'!V115</f>
        <v>54114.78153651598</v>
      </c>
      <c r="O155" s="97"/>
      <c r="P155" s="92"/>
      <c r="Q155" s="92"/>
    </row>
    <row r="156" spans="1:17" ht="12.75">
      <c r="A156" s="92" t="s">
        <v>1482</v>
      </c>
      <c r="B156" s="95">
        <f>'Combined Sals'!D124</f>
        <v>73472.86908935333</v>
      </c>
      <c r="C156" s="95"/>
      <c r="D156" s="95">
        <f>'Combined Sals'!G124</f>
        <v>50499.98680115289</v>
      </c>
      <c r="E156" s="95"/>
      <c r="F156" s="95">
        <f>'Combined Sals'!J124</f>
        <v>43534.009594951924</v>
      </c>
      <c r="G156" s="95"/>
      <c r="H156" s="95">
        <f>'Combined Sals'!M124</f>
        <v>27758.787429263157</v>
      </c>
      <c r="I156" s="95"/>
      <c r="J156" s="95">
        <f>'Combined Sals'!P124</f>
        <v>38442.30177363636</v>
      </c>
      <c r="K156" s="97"/>
      <c r="L156" s="95">
        <f>'Combined Sals'!S124</f>
        <v>0</v>
      </c>
      <c r="M156" s="95"/>
      <c r="N156" s="95">
        <f>'Combined Sals'!V124</f>
        <v>58319.518537595046</v>
      </c>
      <c r="O156" s="97"/>
      <c r="P156" s="92"/>
      <c r="Q156" s="92"/>
    </row>
    <row r="157" spans="1:17" ht="12.75">
      <c r="A157" s="92" t="s">
        <v>1483</v>
      </c>
      <c r="B157" s="95">
        <f>'Combined Sals'!D133</f>
        <v>58092.06882710027</v>
      </c>
      <c r="C157" s="95"/>
      <c r="D157" s="95">
        <f>'Combined Sals'!G133</f>
        <v>46735.08150573644</v>
      </c>
      <c r="E157" s="95"/>
      <c r="F157" s="95">
        <f>'Combined Sals'!J133</f>
        <v>38262.6006269145</v>
      </c>
      <c r="G157" s="95"/>
      <c r="H157" s="95">
        <f>'Combined Sals'!M133</f>
        <v>34193.32136470588</v>
      </c>
      <c r="I157" s="95"/>
      <c r="J157" s="95">
        <f>'Combined Sals'!P133</f>
        <v>25621.18249</v>
      </c>
      <c r="K157" s="97"/>
      <c r="L157" s="95">
        <f>'Combined Sals'!S133</f>
        <v>0</v>
      </c>
      <c r="M157" s="95"/>
      <c r="N157" s="95">
        <f>'Combined Sals'!V133</f>
        <v>48395.78709819761</v>
      </c>
      <c r="O157" s="97"/>
      <c r="P157" s="92"/>
      <c r="Q157" s="92"/>
    </row>
    <row r="158" spans="1:17" ht="12.75">
      <c r="A158" s="92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2"/>
      <c r="Q158" s="92"/>
    </row>
    <row r="159" spans="1:17" ht="12.75">
      <c r="A159" s="123" t="s">
        <v>1448</v>
      </c>
      <c r="B159" s="123" t="s">
        <v>1448</v>
      </c>
      <c r="C159" s="123" t="s">
        <v>1448</v>
      </c>
      <c r="D159" s="123" t="s">
        <v>1448</v>
      </c>
      <c r="E159" s="123" t="s">
        <v>1448</v>
      </c>
      <c r="F159" s="123" t="s">
        <v>1448</v>
      </c>
      <c r="G159" s="123" t="s">
        <v>1448</v>
      </c>
      <c r="H159" s="123" t="s">
        <v>1448</v>
      </c>
      <c r="I159" s="123" t="s">
        <v>1448</v>
      </c>
      <c r="J159" s="123" t="s">
        <v>1448</v>
      </c>
      <c r="K159" s="123" t="s">
        <v>1448</v>
      </c>
      <c r="L159" s="123" t="s">
        <v>1448</v>
      </c>
      <c r="M159" s="123" t="s">
        <v>1448</v>
      </c>
      <c r="N159" s="123" t="s">
        <v>1448</v>
      </c>
      <c r="O159" s="123" t="s">
        <v>1448</v>
      </c>
      <c r="P159" s="92"/>
      <c r="Q159" s="92"/>
    </row>
    <row r="160" spans="1:17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ht="12.75">
      <c r="A162" s="91" t="s">
        <v>1496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1:17" ht="12.75">
      <c r="A163" s="91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ht="12.75">
      <c r="A164" s="91" t="s">
        <v>1489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1:17" ht="12.75">
      <c r="A165" s="91" t="s">
        <v>1497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17" ht="12.75">
      <c r="A166" s="91" t="s">
        <v>1446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17" ht="12.75">
      <c r="A167" s="91" t="s">
        <v>1447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1:17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1:17" ht="12.75">
      <c r="A169" s="123" t="s">
        <v>1448</v>
      </c>
      <c r="B169" s="123" t="s">
        <v>1448</v>
      </c>
      <c r="C169" s="123" t="s">
        <v>1448</v>
      </c>
      <c r="D169" s="123" t="s">
        <v>1448</v>
      </c>
      <c r="E169" s="123" t="s">
        <v>1448</v>
      </c>
      <c r="F169" s="123" t="s">
        <v>1448</v>
      </c>
      <c r="G169" s="123" t="s">
        <v>1448</v>
      </c>
      <c r="H169" s="123" t="s">
        <v>1448</v>
      </c>
      <c r="I169" s="123" t="s">
        <v>1448</v>
      </c>
      <c r="J169" s="123" t="s">
        <v>1448</v>
      </c>
      <c r="K169" s="123" t="s">
        <v>1448</v>
      </c>
      <c r="L169" s="123" t="s">
        <v>1448</v>
      </c>
      <c r="M169" s="123" t="s">
        <v>1448</v>
      </c>
      <c r="N169" s="123" t="s">
        <v>1448</v>
      </c>
      <c r="O169" s="123" t="s">
        <v>1448</v>
      </c>
      <c r="P169" s="92"/>
      <c r="Q169" s="92"/>
    </row>
    <row r="170" spans="1:17" ht="12.75">
      <c r="A170" s="92"/>
      <c r="B170" s="94" t="s">
        <v>1490</v>
      </c>
      <c r="C170" s="92"/>
      <c r="D170" s="94" t="s">
        <v>1357</v>
      </c>
      <c r="E170" s="92"/>
      <c r="F170" s="94" t="s">
        <v>1358</v>
      </c>
      <c r="G170" s="92"/>
      <c r="H170" s="94" t="s">
        <v>1359</v>
      </c>
      <c r="I170" s="92"/>
      <c r="J170" s="94" t="s">
        <v>1491</v>
      </c>
      <c r="K170" s="92"/>
      <c r="L170" s="94" t="s">
        <v>1492</v>
      </c>
      <c r="M170" s="92"/>
      <c r="N170" s="92" t="s">
        <v>1493</v>
      </c>
      <c r="O170" s="92"/>
      <c r="P170" s="92"/>
      <c r="Q170" s="92"/>
    </row>
    <row r="171" spans="1:17" ht="12.75">
      <c r="A171" s="123" t="s">
        <v>1448</v>
      </c>
      <c r="B171" s="123" t="s">
        <v>1448</v>
      </c>
      <c r="C171" s="123" t="s">
        <v>1448</v>
      </c>
      <c r="D171" s="123" t="s">
        <v>1448</v>
      </c>
      <c r="E171" s="123" t="s">
        <v>1448</v>
      </c>
      <c r="F171" s="123" t="s">
        <v>1448</v>
      </c>
      <c r="G171" s="123" t="s">
        <v>1448</v>
      </c>
      <c r="H171" s="123" t="s">
        <v>1448</v>
      </c>
      <c r="I171" s="123" t="s">
        <v>1448</v>
      </c>
      <c r="J171" s="123" t="s">
        <v>1448</v>
      </c>
      <c r="K171" s="123" t="s">
        <v>1448</v>
      </c>
      <c r="L171" s="123" t="s">
        <v>1448</v>
      </c>
      <c r="M171" s="123" t="s">
        <v>1448</v>
      </c>
      <c r="N171" s="123" t="s">
        <v>1448</v>
      </c>
      <c r="O171" s="123" t="s">
        <v>1448</v>
      </c>
      <c r="P171" s="92"/>
      <c r="Q171" s="92"/>
    </row>
    <row r="172" spans="1:17" ht="12.75">
      <c r="A172" s="92"/>
      <c r="B172" s="92" t="s">
        <v>1467</v>
      </c>
      <c r="C172" s="94" t="s">
        <v>1455</v>
      </c>
      <c r="D172" s="92" t="s">
        <v>1467</v>
      </c>
      <c r="E172" s="94" t="s">
        <v>1455</v>
      </c>
      <c r="F172" s="92" t="s">
        <v>1467</v>
      </c>
      <c r="G172" s="94" t="s">
        <v>1455</v>
      </c>
      <c r="H172" s="92" t="s">
        <v>1467</v>
      </c>
      <c r="I172" s="94" t="s">
        <v>1455</v>
      </c>
      <c r="J172" s="92" t="s">
        <v>1467</v>
      </c>
      <c r="K172" s="94" t="s">
        <v>1455</v>
      </c>
      <c r="L172" s="92" t="s">
        <v>1467</v>
      </c>
      <c r="M172" s="94" t="s">
        <v>1455</v>
      </c>
      <c r="N172" s="92" t="s">
        <v>1467</v>
      </c>
      <c r="O172" s="94" t="s">
        <v>1455</v>
      </c>
      <c r="P172" s="92"/>
      <c r="Q172" s="92"/>
    </row>
    <row r="173" spans="1:17" ht="12.75">
      <c r="A173" s="123" t="s">
        <v>1448</v>
      </c>
      <c r="B173" s="123" t="s">
        <v>1448</v>
      </c>
      <c r="C173" s="123" t="s">
        <v>1448</v>
      </c>
      <c r="D173" s="123" t="s">
        <v>1448</v>
      </c>
      <c r="E173" s="123" t="s">
        <v>1448</v>
      </c>
      <c r="F173" s="123" t="s">
        <v>1448</v>
      </c>
      <c r="G173" s="123" t="s">
        <v>1448</v>
      </c>
      <c r="H173" s="123" t="s">
        <v>1448</v>
      </c>
      <c r="I173" s="123" t="s">
        <v>1448</v>
      </c>
      <c r="J173" s="123" t="s">
        <v>1448</v>
      </c>
      <c r="K173" s="123" t="s">
        <v>1448</v>
      </c>
      <c r="L173" s="123" t="s">
        <v>1448</v>
      </c>
      <c r="M173" s="123" t="s">
        <v>1448</v>
      </c>
      <c r="N173" s="123" t="s">
        <v>1448</v>
      </c>
      <c r="O173" s="123" t="s">
        <v>1448</v>
      </c>
      <c r="P173" s="92"/>
      <c r="Q173" s="92"/>
    </row>
    <row r="174" spans="1:17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1:17" ht="12.75">
      <c r="A175" s="92" t="s">
        <v>1468</v>
      </c>
      <c r="B175" s="96">
        <f>'Combined Sals'!D143</f>
        <v>65612.32491177184</v>
      </c>
      <c r="C175" s="96"/>
      <c r="D175" s="96">
        <f>'Combined Sals'!G143</f>
        <v>48838.96934704706</v>
      </c>
      <c r="E175" s="96"/>
      <c r="F175" s="96">
        <f>'Combined Sals'!J143</f>
        <v>40771.90236235334</v>
      </c>
      <c r="G175" s="96"/>
      <c r="H175" s="96">
        <f>'Combined Sals'!M143</f>
        <v>29364.240176548345</v>
      </c>
      <c r="I175" s="96"/>
      <c r="J175" s="96">
        <f>'Combined Sals'!P143</f>
        <v>30734.67666336508</v>
      </c>
      <c r="K175" s="96"/>
      <c r="L175" s="96">
        <f>'Combined Sals'!S143</f>
        <v>0</v>
      </c>
      <c r="M175" s="96"/>
      <c r="N175" s="96">
        <f>'Combined Sals'!V143</f>
        <v>50644.49157523874</v>
      </c>
      <c r="O175" s="96"/>
      <c r="P175" s="92"/>
      <c r="Q175" s="92"/>
    </row>
    <row r="176" spans="1:17" ht="12.75">
      <c r="A176" s="92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2"/>
      <c r="Q176" s="92"/>
    </row>
    <row r="177" spans="1:17" ht="12.75">
      <c r="A177" s="92" t="s">
        <v>1469</v>
      </c>
      <c r="B177" s="95">
        <f>'Combined Sals'!D8</f>
        <v>64862.55083648</v>
      </c>
      <c r="C177" s="95"/>
      <c r="D177" s="95">
        <f>'Combined Sals'!G8</f>
        <v>46544.928775333334</v>
      </c>
      <c r="E177" s="95"/>
      <c r="F177" s="95">
        <f>'Combined Sals'!J8</f>
        <v>37570.85721641791</v>
      </c>
      <c r="G177" s="95"/>
      <c r="H177" s="95">
        <f>'Combined Sals'!M8</f>
        <v>29846.90388888889</v>
      </c>
      <c r="I177" s="95"/>
      <c r="J177" s="95">
        <f>'Combined Sals'!P8</f>
        <v>32986.6402392</v>
      </c>
      <c r="K177" s="97"/>
      <c r="L177" s="95">
        <f>'Combined Sals'!S8</f>
        <v>0</v>
      </c>
      <c r="M177" s="97"/>
      <c r="N177" s="95">
        <f>'Combined Sals'!V8</f>
        <v>47473.674641286314</v>
      </c>
      <c r="O177" s="97"/>
      <c r="P177" s="92"/>
      <c r="Q177" s="92"/>
    </row>
    <row r="178" spans="1:17" ht="12.75">
      <c r="A178" s="92" t="s">
        <v>1470</v>
      </c>
      <c r="B178" s="95">
        <f>'Combined Sals'!D17</f>
        <v>0</v>
      </c>
      <c r="C178" s="95"/>
      <c r="D178" s="95">
        <f>'Combined Sals'!G17</f>
        <v>0</v>
      </c>
      <c r="E178" s="95"/>
      <c r="F178" s="95">
        <f>'Combined Sals'!J17</f>
        <v>0</v>
      </c>
      <c r="G178" s="95"/>
      <c r="H178" s="95">
        <f>'Combined Sals'!M17</f>
        <v>0</v>
      </c>
      <c r="I178" s="95"/>
      <c r="J178" s="95">
        <f>'Combined Sals'!P17</f>
        <v>0</v>
      </c>
      <c r="K178" s="97"/>
      <c r="L178" s="95">
        <f>'Combined Sals'!S17</f>
        <v>0</v>
      </c>
      <c r="M178" s="95"/>
      <c r="N178" s="95">
        <f>'Combined Sals'!V17</f>
        <v>0</v>
      </c>
      <c r="O178" s="97"/>
      <c r="P178" s="92"/>
      <c r="Q178" s="92"/>
    </row>
    <row r="179" spans="1:17" ht="12.75">
      <c r="A179" s="92" t="s">
        <v>1471</v>
      </c>
      <c r="B179" s="95">
        <f>'Combined Sals'!D26</f>
        <v>62163.69291338583</v>
      </c>
      <c r="C179" s="95"/>
      <c r="D179" s="95">
        <f>'Combined Sals'!G26</f>
        <v>47276.30434782609</v>
      </c>
      <c r="E179" s="95"/>
      <c r="F179" s="95">
        <f>'Combined Sals'!J26</f>
        <v>40452.08118081181</v>
      </c>
      <c r="G179" s="95"/>
      <c r="H179" s="95">
        <f>'Combined Sals'!M26</f>
        <v>31256.373134328358</v>
      </c>
      <c r="I179" s="95"/>
      <c r="J179" s="95">
        <f>'Combined Sals'!P26</f>
        <v>33267.857142857145</v>
      </c>
      <c r="K179" s="97"/>
      <c r="L179" s="95">
        <f>'Combined Sals'!S26</f>
        <v>0</v>
      </c>
      <c r="M179" s="95"/>
      <c r="N179" s="95">
        <f>'Combined Sals'!V26</f>
        <v>49595.35694822888</v>
      </c>
      <c r="O179" s="97"/>
      <c r="P179" s="92"/>
      <c r="Q179" s="92"/>
    </row>
    <row r="180" spans="1:17" ht="12.75">
      <c r="A180" s="92" t="s">
        <v>1472</v>
      </c>
      <c r="B180" s="95">
        <f>'Combined Sals'!D35</f>
        <v>75174.53130929792</v>
      </c>
      <c r="C180" s="95"/>
      <c r="D180" s="95">
        <f>'Combined Sals'!G35</f>
        <v>54483.77551020408</v>
      </c>
      <c r="E180" s="95"/>
      <c r="F180" s="95">
        <f>'Combined Sals'!J35</f>
        <v>46799.759162303664</v>
      </c>
      <c r="G180" s="95"/>
      <c r="H180" s="95">
        <f>'Combined Sals'!M35</f>
        <v>33933.05128205128</v>
      </c>
      <c r="I180" s="95"/>
      <c r="J180" s="95">
        <f>'Combined Sals'!P35</f>
        <v>0</v>
      </c>
      <c r="K180" s="97"/>
      <c r="L180" s="95">
        <f>'Combined Sals'!S35</f>
        <v>0</v>
      </c>
      <c r="M180" s="95"/>
      <c r="N180" s="95">
        <f>'Combined Sals'!V35</f>
        <v>58793.712931618145</v>
      </c>
      <c r="O180" s="97"/>
      <c r="P180" s="92"/>
      <c r="Q180" s="92"/>
    </row>
    <row r="181" spans="1:17" ht="12.75">
      <c r="A181" s="92" t="s">
        <v>1473</v>
      </c>
      <c r="B181" s="95">
        <f>'Combined Sals'!D44</f>
        <v>61968.91097429603</v>
      </c>
      <c r="C181" s="95"/>
      <c r="D181" s="95">
        <f>'Combined Sals'!G44</f>
        <v>45818.58581786408</v>
      </c>
      <c r="E181" s="95"/>
      <c r="F181" s="95">
        <f>'Combined Sals'!J44</f>
        <v>38084.57289831325</v>
      </c>
      <c r="G181" s="95"/>
      <c r="H181" s="95">
        <f>'Combined Sals'!M44</f>
        <v>30232.22933818182</v>
      </c>
      <c r="I181" s="95"/>
      <c r="J181" s="95">
        <f>'Combined Sals'!P44</f>
        <v>27961.352396666665</v>
      </c>
      <c r="K181" s="97"/>
      <c r="L181" s="95">
        <f>'Combined Sals'!S44</f>
        <v>0</v>
      </c>
      <c r="M181" s="97"/>
      <c r="N181" s="95">
        <f>'Combined Sals'!V44</f>
        <v>49991.289986547614</v>
      </c>
      <c r="O181" s="97"/>
      <c r="P181" s="92"/>
      <c r="Q181" s="92"/>
    </row>
    <row r="182" spans="1:17" ht="12.75">
      <c r="A182" s="92" t="s">
        <v>1474</v>
      </c>
      <c r="B182" s="95">
        <f>'Combined Sals'!D53</f>
        <v>53400.44129778393</v>
      </c>
      <c r="C182" s="95"/>
      <c r="D182" s="95">
        <f>'Combined Sals'!G53</f>
        <v>40644.03589463769</v>
      </c>
      <c r="E182" s="95"/>
      <c r="F182" s="95">
        <f>'Combined Sals'!J53</f>
        <v>36735.04055057471</v>
      </c>
      <c r="G182" s="95"/>
      <c r="H182" s="95">
        <f>'Combined Sals'!M53</f>
        <v>26053.476003699423</v>
      </c>
      <c r="I182" s="95"/>
      <c r="J182" s="95">
        <f>'Combined Sals'!P53</f>
        <v>0</v>
      </c>
      <c r="K182" s="97"/>
      <c r="L182" s="95">
        <f>'Combined Sals'!S53</f>
        <v>0</v>
      </c>
      <c r="M182" s="97"/>
      <c r="N182" s="95">
        <f>'Combined Sals'!V53</f>
        <v>41634.369885863685</v>
      </c>
      <c r="O182" s="97"/>
      <c r="P182" s="92"/>
      <c r="Q182" s="92"/>
    </row>
    <row r="183" spans="1:17" ht="12.75">
      <c r="A183" s="92" t="s">
        <v>1475</v>
      </c>
      <c r="B183" s="95">
        <f>'Combined Sals'!D62</f>
        <v>67971.95701858586</v>
      </c>
      <c r="C183" s="95"/>
      <c r="D183" s="95">
        <f>'Combined Sals'!G62</f>
        <v>48977.99424744186</v>
      </c>
      <c r="E183" s="95"/>
      <c r="F183" s="95">
        <f>'Combined Sals'!J62</f>
        <v>42924.99981538462</v>
      </c>
      <c r="G183" s="95"/>
      <c r="H183" s="95">
        <f>'Combined Sals'!M62</f>
        <v>31125.812859285714</v>
      </c>
      <c r="I183" s="95"/>
      <c r="J183" s="95">
        <f>'Combined Sals'!P62</f>
        <v>33783.63527</v>
      </c>
      <c r="K183" s="97"/>
      <c r="L183" s="95">
        <f>'Combined Sals'!S62</f>
        <v>0</v>
      </c>
      <c r="M183" s="95"/>
      <c r="N183" s="95">
        <f>'Combined Sals'!V62</f>
        <v>50781.29907871866</v>
      </c>
      <c r="O183" s="97"/>
      <c r="P183" s="92"/>
      <c r="Q183" s="92"/>
    </row>
    <row r="184" spans="1:17" ht="12.75">
      <c r="A184" s="92" t="s">
        <v>1476</v>
      </c>
      <c r="B184" s="95">
        <f>'Combined Sals'!D71</f>
        <v>61287.836421442014</v>
      </c>
      <c r="C184" s="95"/>
      <c r="D184" s="95">
        <f>'Combined Sals'!G71</f>
        <v>47821.35667817589</v>
      </c>
      <c r="E184" s="95"/>
      <c r="F184" s="95">
        <f>'Combined Sals'!J71</f>
        <v>40237.66956247491</v>
      </c>
      <c r="G184" s="95"/>
      <c r="H184" s="95">
        <f>'Combined Sals'!M71</f>
        <v>31171.853306666668</v>
      </c>
      <c r="I184" s="95"/>
      <c r="J184" s="95">
        <f>'Combined Sals'!P71</f>
        <v>0</v>
      </c>
      <c r="K184" s="95"/>
      <c r="L184" s="95">
        <f>'Combined Sals'!S71</f>
        <v>0</v>
      </c>
      <c r="M184" s="95"/>
      <c r="N184" s="95">
        <f>'Combined Sals'!V71</f>
        <v>48292.75233333988</v>
      </c>
      <c r="O184" s="97"/>
      <c r="P184" s="92"/>
      <c r="Q184" s="92"/>
    </row>
    <row r="185" spans="1:17" ht="12.75">
      <c r="A185" s="92" t="s">
        <v>1477</v>
      </c>
      <c r="B185" s="95">
        <f>'Combined Sals'!D80</f>
        <v>65583.48303868613</v>
      </c>
      <c r="C185" s="95"/>
      <c r="D185" s="95">
        <f>'Combined Sals'!G80</f>
        <v>46585.64301410405</v>
      </c>
      <c r="E185" s="95"/>
      <c r="F185" s="95">
        <f>'Combined Sals'!J80</f>
        <v>39368.1146765625</v>
      </c>
      <c r="G185" s="95"/>
      <c r="H185" s="95">
        <f>'Combined Sals'!M80</f>
        <v>31153</v>
      </c>
      <c r="I185" s="95"/>
      <c r="J185" s="95">
        <f>'Combined Sals'!P80</f>
        <v>29666.533412673267</v>
      </c>
      <c r="K185" s="97"/>
      <c r="L185" s="95">
        <f>'Combined Sals'!S80</f>
        <v>0</v>
      </c>
      <c r="M185" s="95"/>
      <c r="N185" s="95">
        <f>'Combined Sals'!V80</f>
        <v>46277.498122299265</v>
      </c>
      <c r="O185" s="97"/>
      <c r="P185" s="92"/>
      <c r="Q185" s="92"/>
    </row>
    <row r="186" spans="1:17" ht="12.75">
      <c r="A186" s="92" t="s">
        <v>1478</v>
      </c>
      <c r="B186" s="95">
        <f>'Combined Sals'!D89</f>
        <v>0</v>
      </c>
      <c r="C186" s="95"/>
      <c r="D186" s="95">
        <f>'Combined Sals'!G89</f>
        <v>0</v>
      </c>
      <c r="E186" s="95"/>
      <c r="F186" s="95">
        <f>'Combined Sals'!J89</f>
        <v>0</v>
      </c>
      <c r="G186" s="95"/>
      <c r="H186" s="95">
        <f>'Combined Sals'!M89</f>
        <v>0</v>
      </c>
      <c r="I186" s="95"/>
      <c r="J186" s="95">
        <f>'Combined Sals'!P89</f>
        <v>0</v>
      </c>
      <c r="K186" s="97"/>
      <c r="L186" s="95">
        <f>'Combined Sals'!S89</f>
        <v>0</v>
      </c>
      <c r="M186" s="95"/>
      <c r="N186" s="95">
        <f>'Combined Sals'!V89</f>
        <v>0</v>
      </c>
      <c r="O186" s="97"/>
      <c r="P186" s="92"/>
      <c r="Q186" s="92"/>
    </row>
    <row r="187" spans="1:17" ht="12.75">
      <c r="A187" s="92" t="s">
        <v>1479</v>
      </c>
      <c r="B187" s="95">
        <f>'Combined Sals'!D98</f>
        <v>64967.67865654054</v>
      </c>
      <c r="C187" s="95"/>
      <c r="D187" s="95">
        <f>'Combined Sals'!G98</f>
        <v>47553.54620865306</v>
      </c>
      <c r="E187" s="95"/>
      <c r="F187" s="95">
        <f>'Combined Sals'!J98</f>
        <v>40119.73153101796</v>
      </c>
      <c r="G187" s="95"/>
      <c r="H187" s="95">
        <f>'Combined Sals'!M98</f>
        <v>22366.15893209302</v>
      </c>
      <c r="I187" s="95"/>
      <c r="J187" s="95">
        <f>'Combined Sals'!P98</f>
        <v>31993.746410740743</v>
      </c>
      <c r="K187" s="97"/>
      <c r="L187" s="95">
        <f>'Combined Sals'!S98</f>
        <v>0</v>
      </c>
      <c r="M187" s="95"/>
      <c r="N187" s="95">
        <f>'Combined Sals'!V98</f>
        <v>51283.347246848694</v>
      </c>
      <c r="O187" s="97"/>
      <c r="P187" s="92"/>
      <c r="Q187" s="92"/>
    </row>
    <row r="188" spans="1:17" ht="12.75">
      <c r="A188" s="92" t="s">
        <v>1480</v>
      </c>
      <c r="B188" s="95">
        <f>'Combined Sals'!D107</f>
        <v>63311.962567142866</v>
      </c>
      <c r="C188" s="95"/>
      <c r="D188" s="95">
        <f>'Combined Sals'!G107</f>
        <v>47352.595167174884</v>
      </c>
      <c r="E188" s="95"/>
      <c r="F188" s="95">
        <f>'Combined Sals'!J107</f>
        <v>39661.95374990099</v>
      </c>
      <c r="G188" s="95"/>
      <c r="H188" s="95">
        <f>'Combined Sals'!M107</f>
        <v>27016.35455294118</v>
      </c>
      <c r="I188" s="95"/>
      <c r="J188" s="95">
        <f>'Combined Sals'!P107</f>
        <v>0</v>
      </c>
      <c r="K188" s="97"/>
      <c r="L188" s="95">
        <f>'Combined Sals'!S107</f>
        <v>0</v>
      </c>
      <c r="M188" s="95"/>
      <c r="N188" s="95">
        <f>'Combined Sals'!V107</f>
        <v>49076.99279607378</v>
      </c>
      <c r="O188" s="97"/>
      <c r="P188" s="92"/>
      <c r="Q188" s="92"/>
    </row>
    <row r="189" spans="1:17" ht="12.75">
      <c r="A189" s="92" t="s">
        <v>1481</v>
      </c>
      <c r="B189" s="95">
        <f>'Combined Sals'!D116</f>
        <v>64226.504918032784</v>
      </c>
      <c r="C189" s="95"/>
      <c r="D189" s="95">
        <f>'Combined Sals'!G116</f>
        <v>46535.85409252669</v>
      </c>
      <c r="E189" s="95"/>
      <c r="F189" s="95">
        <f>'Combined Sals'!J116</f>
        <v>39338.34375</v>
      </c>
      <c r="G189" s="95"/>
      <c r="H189" s="95">
        <f>'Combined Sals'!M116</f>
        <v>25492</v>
      </c>
      <c r="I189" s="95"/>
      <c r="J189" s="95">
        <f>'Combined Sals'!P116</f>
        <v>26499</v>
      </c>
      <c r="K189" s="97"/>
      <c r="L189" s="95">
        <f>'Combined Sals'!S116</f>
        <v>0</v>
      </c>
      <c r="M189" s="97"/>
      <c r="N189" s="95">
        <f>'Combined Sals'!V116</f>
        <v>49188.20069605568</v>
      </c>
      <c r="O189" s="97"/>
      <c r="P189" s="92"/>
      <c r="Q189" s="92"/>
    </row>
    <row r="190" spans="1:17" ht="12.75">
      <c r="A190" s="92" t="s">
        <v>1482</v>
      </c>
      <c r="B190" s="95">
        <f>'Combined Sals'!D125</f>
        <v>70906.70680772327</v>
      </c>
      <c r="C190" s="95"/>
      <c r="D190" s="95">
        <f>'Combined Sals'!G125</f>
        <v>52172.912560972974</v>
      </c>
      <c r="E190" s="95"/>
      <c r="F190" s="95">
        <f>'Combined Sals'!J125</f>
        <v>41518.754260932474</v>
      </c>
      <c r="G190" s="95"/>
      <c r="H190" s="95">
        <f>'Combined Sals'!M125</f>
        <v>31898.335251999997</v>
      </c>
      <c r="I190" s="95"/>
      <c r="J190" s="95">
        <f>'Combined Sals'!P125</f>
        <v>32739.037019649124</v>
      </c>
      <c r="K190" s="97"/>
      <c r="L190" s="95">
        <f>'Combined Sals'!S125</f>
        <v>0</v>
      </c>
      <c r="M190" s="95"/>
      <c r="N190" s="95">
        <f>'Combined Sals'!V125</f>
        <v>53491.7795329257</v>
      </c>
      <c r="O190" s="97"/>
      <c r="P190" s="92"/>
      <c r="Q190" s="92"/>
    </row>
    <row r="191" spans="1:17" ht="12.75">
      <c r="A191" s="92" t="s">
        <v>1483</v>
      </c>
      <c r="B191" s="95">
        <f>'Combined Sals'!D134</f>
        <v>0</v>
      </c>
      <c r="C191" s="95"/>
      <c r="D191" s="95">
        <f>'Combined Sals'!G134</f>
        <v>0</v>
      </c>
      <c r="E191" s="95"/>
      <c r="F191" s="95">
        <f>'Combined Sals'!J134</f>
        <v>0</v>
      </c>
      <c r="G191" s="95"/>
      <c r="H191" s="95">
        <f>'Combined Sals'!M134</f>
        <v>0</v>
      </c>
      <c r="I191" s="95"/>
      <c r="J191" s="95">
        <f>'Combined Sals'!P134</f>
        <v>0</v>
      </c>
      <c r="K191" s="97"/>
      <c r="L191" s="95">
        <f>'Combined Sals'!S134</f>
        <v>0</v>
      </c>
      <c r="M191" s="95"/>
      <c r="N191" s="95">
        <f>'Combined Sals'!V134</f>
        <v>0</v>
      </c>
      <c r="O191" s="97"/>
      <c r="P191" s="92"/>
      <c r="Q191" s="92"/>
    </row>
    <row r="192" spans="1:17" ht="12.75">
      <c r="A192" s="123" t="s">
        <v>1448</v>
      </c>
      <c r="B192" s="123" t="s">
        <v>1448</v>
      </c>
      <c r="C192" s="123" t="s">
        <v>1448</v>
      </c>
      <c r="D192" s="123" t="s">
        <v>1448</v>
      </c>
      <c r="E192" s="123" t="s">
        <v>1448</v>
      </c>
      <c r="F192" s="123" t="s">
        <v>1448</v>
      </c>
      <c r="G192" s="123" t="s">
        <v>1448</v>
      </c>
      <c r="H192" s="123" t="s">
        <v>1448</v>
      </c>
      <c r="I192" s="123" t="s">
        <v>1448</v>
      </c>
      <c r="J192" s="123" t="s">
        <v>1448</v>
      </c>
      <c r="K192" s="123" t="s">
        <v>1448</v>
      </c>
      <c r="L192" s="123" t="s">
        <v>1448</v>
      </c>
      <c r="M192" s="123" t="s">
        <v>1448</v>
      </c>
      <c r="N192" s="123" t="s">
        <v>1448</v>
      </c>
      <c r="O192" s="123" t="s">
        <v>1448</v>
      </c>
      <c r="P192" s="92"/>
      <c r="Q192" s="92"/>
    </row>
    <row r="193" spans="1:17" ht="12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1:17" ht="12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1:17" ht="12.75">
      <c r="A195" s="91" t="s">
        <v>1498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1:17" ht="12.75">
      <c r="A196" s="91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1:17" ht="12.75">
      <c r="A197" s="91" t="s">
        <v>1489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1:17" ht="12.75">
      <c r="A198" s="91" t="s">
        <v>1499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1:17" ht="12.75">
      <c r="A199" s="91" t="s">
        <v>1446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1:17" ht="12.75">
      <c r="A200" s="91" t="s">
        <v>1447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1:17" ht="12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1:17" ht="12.75">
      <c r="A202" s="123" t="s">
        <v>1448</v>
      </c>
      <c r="B202" s="123" t="s">
        <v>1448</v>
      </c>
      <c r="C202" s="123" t="s">
        <v>1448</v>
      </c>
      <c r="D202" s="123" t="s">
        <v>1448</v>
      </c>
      <c r="E202" s="123" t="s">
        <v>1448</v>
      </c>
      <c r="F202" s="123" t="s">
        <v>1448</v>
      </c>
      <c r="G202" s="123" t="s">
        <v>1448</v>
      </c>
      <c r="H202" s="123" t="s">
        <v>1448</v>
      </c>
      <c r="I202" s="123" t="s">
        <v>1448</v>
      </c>
      <c r="J202" s="123" t="s">
        <v>1448</v>
      </c>
      <c r="K202" s="123" t="s">
        <v>1448</v>
      </c>
      <c r="L202" s="123" t="s">
        <v>1448</v>
      </c>
      <c r="M202" s="123" t="s">
        <v>1448</v>
      </c>
      <c r="N202" s="123" t="s">
        <v>1448</v>
      </c>
      <c r="O202" s="123" t="s">
        <v>1448</v>
      </c>
      <c r="P202" s="92"/>
      <c r="Q202" s="92"/>
    </row>
    <row r="203" spans="1:17" ht="12.75">
      <c r="A203" s="92"/>
      <c r="B203" s="94" t="s">
        <v>1490</v>
      </c>
      <c r="C203" s="92"/>
      <c r="D203" s="94" t="s">
        <v>1357</v>
      </c>
      <c r="E203" s="92"/>
      <c r="F203" s="94" t="s">
        <v>1358</v>
      </c>
      <c r="G203" s="92"/>
      <c r="H203" s="94" t="s">
        <v>1359</v>
      </c>
      <c r="I203" s="92"/>
      <c r="J203" s="94" t="s">
        <v>1491</v>
      </c>
      <c r="K203" s="92"/>
      <c r="L203" s="94" t="s">
        <v>1492</v>
      </c>
      <c r="M203" s="92"/>
      <c r="N203" s="92" t="s">
        <v>1493</v>
      </c>
      <c r="O203" s="92"/>
      <c r="P203" s="92"/>
      <c r="Q203" s="92"/>
    </row>
    <row r="204" spans="1:17" ht="12.75">
      <c r="A204" s="123" t="s">
        <v>1448</v>
      </c>
      <c r="B204" s="123" t="s">
        <v>1448</v>
      </c>
      <c r="C204" s="123" t="s">
        <v>1448</v>
      </c>
      <c r="D204" s="123" t="s">
        <v>1448</v>
      </c>
      <c r="E204" s="123" t="s">
        <v>1448</v>
      </c>
      <c r="F204" s="123" t="s">
        <v>1448</v>
      </c>
      <c r="G204" s="123" t="s">
        <v>1448</v>
      </c>
      <c r="H204" s="123" t="s">
        <v>1448</v>
      </c>
      <c r="I204" s="123" t="s">
        <v>1448</v>
      </c>
      <c r="J204" s="123" t="s">
        <v>1448</v>
      </c>
      <c r="K204" s="123" t="s">
        <v>1448</v>
      </c>
      <c r="L204" s="123" t="s">
        <v>1448</v>
      </c>
      <c r="M204" s="123" t="s">
        <v>1448</v>
      </c>
      <c r="N204" s="123" t="s">
        <v>1448</v>
      </c>
      <c r="O204" s="123" t="s">
        <v>1448</v>
      </c>
      <c r="P204" s="92"/>
      <c r="Q204" s="92"/>
    </row>
    <row r="205" spans="1:17" ht="12.75">
      <c r="A205" s="92"/>
      <c r="B205" s="92" t="s">
        <v>1467</v>
      </c>
      <c r="C205" s="94" t="s">
        <v>1455</v>
      </c>
      <c r="D205" s="92" t="s">
        <v>1467</v>
      </c>
      <c r="E205" s="94" t="s">
        <v>1455</v>
      </c>
      <c r="F205" s="92" t="s">
        <v>1467</v>
      </c>
      <c r="G205" s="94" t="s">
        <v>1455</v>
      </c>
      <c r="H205" s="92" t="s">
        <v>1467</v>
      </c>
      <c r="I205" s="94" t="s">
        <v>1455</v>
      </c>
      <c r="J205" s="92" t="s">
        <v>1467</v>
      </c>
      <c r="K205" s="94" t="s">
        <v>1455</v>
      </c>
      <c r="L205" s="92" t="s">
        <v>1467</v>
      </c>
      <c r="M205" s="94" t="s">
        <v>1455</v>
      </c>
      <c r="N205" s="92" t="s">
        <v>1467</v>
      </c>
      <c r="O205" s="94" t="s">
        <v>1455</v>
      </c>
      <c r="P205" s="92"/>
      <c r="Q205" s="92"/>
    </row>
    <row r="206" spans="1:17" ht="12.75">
      <c r="A206" s="123" t="s">
        <v>1448</v>
      </c>
      <c r="B206" s="123" t="s">
        <v>1448</v>
      </c>
      <c r="C206" s="123" t="s">
        <v>1448</v>
      </c>
      <c r="D206" s="123" t="s">
        <v>1448</v>
      </c>
      <c r="E206" s="123" t="s">
        <v>1448</v>
      </c>
      <c r="F206" s="123" t="s">
        <v>1448</v>
      </c>
      <c r="G206" s="123" t="s">
        <v>1448</v>
      </c>
      <c r="H206" s="123" t="s">
        <v>1448</v>
      </c>
      <c r="I206" s="123" t="s">
        <v>1448</v>
      </c>
      <c r="J206" s="123" t="s">
        <v>1448</v>
      </c>
      <c r="K206" s="123" t="s">
        <v>1448</v>
      </c>
      <c r="L206" s="123" t="s">
        <v>1448</v>
      </c>
      <c r="M206" s="123" t="s">
        <v>1448</v>
      </c>
      <c r="N206" s="123" t="s">
        <v>1448</v>
      </c>
      <c r="O206" s="123" t="s">
        <v>1448</v>
      </c>
      <c r="P206" s="92"/>
      <c r="Q206" s="92"/>
    </row>
    <row r="207" spans="1:17" ht="12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1:17" ht="12.75">
      <c r="A208" s="92" t="s">
        <v>1468</v>
      </c>
      <c r="B208" s="96">
        <f>'Combined Sals'!D144</f>
        <v>53966.35705770865</v>
      </c>
      <c r="C208" s="96"/>
      <c r="D208" s="96">
        <f>'Combined Sals'!G144</f>
        <v>44254.00030037085</v>
      </c>
      <c r="E208" s="96"/>
      <c r="F208" s="96">
        <f>'Combined Sals'!J144</f>
        <v>37453.69644410371</v>
      </c>
      <c r="G208" s="96"/>
      <c r="H208" s="96">
        <f>'Combined Sals'!M144</f>
        <v>29323.515329010446</v>
      </c>
      <c r="I208" s="96"/>
      <c r="J208" s="96">
        <f>'Combined Sals'!P144</f>
        <v>30935.123053621104</v>
      </c>
      <c r="K208" s="96"/>
      <c r="L208" s="96">
        <f>'Combined Sals'!S144</f>
        <v>0</v>
      </c>
      <c r="M208" s="96"/>
      <c r="N208" s="96">
        <f>'Combined Sals'!V144</f>
        <v>43030.07690109322</v>
      </c>
      <c r="O208" s="96"/>
      <c r="P208" s="92"/>
      <c r="Q208" s="92"/>
    </row>
    <row r="209" spans="1:17" ht="12.75">
      <c r="A209" s="92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2"/>
      <c r="Q209" s="92"/>
    </row>
    <row r="210" spans="1:17" ht="12.75">
      <c r="A210" s="92" t="s">
        <v>1469</v>
      </c>
      <c r="B210" s="95">
        <f>'Combined Sals'!D9</f>
        <v>54279.378187413335</v>
      </c>
      <c r="C210" s="95"/>
      <c r="D210" s="95">
        <f>'Combined Sals'!G9</f>
        <v>42557.777462967744</v>
      </c>
      <c r="E210" s="95"/>
      <c r="F210" s="95">
        <f>'Combined Sals'!J9</f>
        <v>37372.83350928736</v>
      </c>
      <c r="G210" s="95"/>
      <c r="H210" s="95">
        <f>'Combined Sals'!M9</f>
        <v>30149.51139870968</v>
      </c>
      <c r="I210" s="95"/>
      <c r="J210" s="95">
        <f>'Combined Sals'!P9</f>
        <v>24924.20890095238</v>
      </c>
      <c r="K210" s="97"/>
      <c r="L210" s="95">
        <f>'Combined Sals'!S9</f>
        <v>0</v>
      </c>
      <c r="M210" s="97"/>
      <c r="N210" s="95">
        <f>'Combined Sals'!V9</f>
        <v>42439.385080293214</v>
      </c>
      <c r="O210" s="97"/>
      <c r="P210" s="92"/>
      <c r="Q210" s="92"/>
    </row>
    <row r="211" spans="1:17" ht="12.75">
      <c r="A211" s="92" t="s">
        <v>1470</v>
      </c>
      <c r="B211" s="95">
        <f>'Combined Sals'!D18</f>
        <v>54231.41652297468</v>
      </c>
      <c r="C211" s="95"/>
      <c r="D211" s="95">
        <f>'Combined Sals'!G18</f>
        <v>43440.02310482517</v>
      </c>
      <c r="E211" s="95"/>
      <c r="F211" s="95">
        <f>'Combined Sals'!J18</f>
        <v>36336.65221280899</v>
      </c>
      <c r="G211" s="95"/>
      <c r="H211" s="95">
        <f>'Combined Sals'!M18</f>
        <v>27946.022967644447</v>
      </c>
      <c r="I211" s="95"/>
      <c r="J211" s="95">
        <f>'Combined Sals'!P18</f>
        <v>28634.537727272727</v>
      </c>
      <c r="K211" s="97"/>
      <c r="L211" s="95">
        <f>'Combined Sals'!S18</f>
        <v>0</v>
      </c>
      <c r="M211" s="95"/>
      <c r="N211" s="95">
        <f>'Combined Sals'!V18</f>
        <v>41256.127136450756</v>
      </c>
      <c r="O211" s="97"/>
      <c r="P211" s="92"/>
      <c r="Q211" s="92"/>
    </row>
    <row r="212" spans="1:17" ht="12.75">
      <c r="A212" s="92" t="s">
        <v>1471</v>
      </c>
      <c r="B212" s="95">
        <f>'Combined Sals'!D27</f>
        <v>60335.690987124464</v>
      </c>
      <c r="C212" s="95"/>
      <c r="D212" s="95">
        <f>'Combined Sals'!G27</f>
        <v>47236.028846153844</v>
      </c>
      <c r="E212" s="95"/>
      <c r="F212" s="95">
        <f>'Combined Sals'!J27</f>
        <v>41889.13738019169</v>
      </c>
      <c r="G212" s="95"/>
      <c r="H212" s="95">
        <f>'Combined Sals'!M27</f>
        <v>33989.53846153846</v>
      </c>
      <c r="I212" s="95"/>
      <c r="J212" s="95">
        <f>'Combined Sals'!P27</f>
        <v>35371</v>
      </c>
      <c r="K212" s="97"/>
      <c r="L212" s="95">
        <f>'Combined Sals'!S27</f>
        <v>0</v>
      </c>
      <c r="M212" s="95"/>
      <c r="N212" s="95">
        <f>'Combined Sals'!V27</f>
        <v>46513.761296660115</v>
      </c>
      <c r="O212" s="97"/>
      <c r="P212" s="92"/>
      <c r="Q212" s="92"/>
    </row>
    <row r="213" spans="1:17" ht="12.75">
      <c r="A213" s="92" t="s">
        <v>1472</v>
      </c>
      <c r="B213" s="95">
        <f>'Combined Sals'!D36</f>
        <v>55001</v>
      </c>
      <c r="C213" s="95"/>
      <c r="D213" s="95">
        <f>'Combined Sals'!G36</f>
        <v>45319</v>
      </c>
      <c r="E213" s="95"/>
      <c r="F213" s="95">
        <f>'Combined Sals'!J36</f>
        <v>36912</v>
      </c>
      <c r="G213" s="95"/>
      <c r="H213" s="95">
        <f>'Combined Sals'!M36</f>
        <v>29971</v>
      </c>
      <c r="I213" s="95"/>
      <c r="J213" s="95">
        <f>'Combined Sals'!P36</f>
        <v>0</v>
      </c>
      <c r="K213" s="97"/>
      <c r="L213" s="95">
        <f>'Combined Sals'!S36</f>
        <v>0</v>
      </c>
      <c r="M213" s="95"/>
      <c r="N213" s="95">
        <f>'Combined Sals'!V36</f>
        <v>42755.493203883496</v>
      </c>
      <c r="O213" s="97"/>
      <c r="P213" s="92"/>
      <c r="Q213" s="92"/>
    </row>
    <row r="214" spans="1:17" ht="12.75">
      <c r="A214" s="92" t="s">
        <v>1473</v>
      </c>
      <c r="B214" s="95">
        <f>'Combined Sals'!D45</f>
        <v>53587.04167571165</v>
      </c>
      <c r="C214" s="95"/>
      <c r="D214" s="95">
        <f>'Combined Sals'!G45</f>
        <v>44968.64967798409</v>
      </c>
      <c r="E214" s="95"/>
      <c r="F214" s="95">
        <f>'Combined Sals'!J45</f>
        <v>36939.17414258992</v>
      </c>
      <c r="G214" s="95"/>
      <c r="H214" s="95">
        <f>'Combined Sals'!M45</f>
        <v>30001.88344827586</v>
      </c>
      <c r="I214" s="95"/>
      <c r="J214" s="95">
        <f>'Combined Sals'!P45</f>
        <v>30916.59317652174</v>
      </c>
      <c r="K214" s="97"/>
      <c r="L214" s="95">
        <f>'Combined Sals'!S45</f>
        <v>0</v>
      </c>
      <c r="M214" s="97"/>
      <c r="N214" s="95">
        <f>'Combined Sals'!V45</f>
        <v>44536.60302366485</v>
      </c>
      <c r="O214" s="97"/>
      <c r="P214" s="92"/>
      <c r="Q214" s="92"/>
    </row>
    <row r="215" spans="1:17" ht="12.75">
      <c r="A215" s="92" t="s">
        <v>1474</v>
      </c>
      <c r="B215" s="95">
        <f>'Combined Sals'!D54</f>
        <v>49271.02495117647</v>
      </c>
      <c r="C215" s="95"/>
      <c r="D215" s="95">
        <f>'Combined Sals'!G54</f>
        <v>40418.90636155496</v>
      </c>
      <c r="E215" s="95"/>
      <c r="F215" s="95">
        <f>'Combined Sals'!J54</f>
        <v>34486.0361016726</v>
      </c>
      <c r="G215" s="95"/>
      <c r="H215" s="95">
        <f>'Combined Sals'!M54</f>
        <v>25274.364824864868</v>
      </c>
      <c r="I215" s="95"/>
      <c r="J215" s="95">
        <f>'Combined Sals'!P54</f>
        <v>0</v>
      </c>
      <c r="K215" s="97"/>
      <c r="L215" s="95">
        <f>'Combined Sals'!S54</f>
        <v>0</v>
      </c>
      <c r="M215" s="97"/>
      <c r="N215" s="95">
        <f>'Combined Sals'!V54</f>
        <v>38447.85401482428</v>
      </c>
      <c r="O215" s="97"/>
      <c r="P215" s="92"/>
      <c r="Q215" s="92"/>
    </row>
    <row r="216" spans="1:17" ht="12.75">
      <c r="A216" s="92" t="s">
        <v>1475</v>
      </c>
      <c r="B216" s="95">
        <f>'Combined Sals'!D63</f>
        <v>0</v>
      </c>
      <c r="C216" s="95"/>
      <c r="D216" s="95">
        <f>'Combined Sals'!G63</f>
        <v>0</v>
      </c>
      <c r="E216" s="95"/>
      <c r="F216" s="95">
        <f>'Combined Sals'!J63</f>
        <v>0</v>
      </c>
      <c r="G216" s="95"/>
      <c r="H216" s="95">
        <f>'Combined Sals'!M63</f>
        <v>0</v>
      </c>
      <c r="I216" s="95"/>
      <c r="J216" s="95">
        <f>'Combined Sals'!P63</f>
        <v>0</v>
      </c>
      <c r="K216" s="97"/>
      <c r="L216" s="95">
        <f>'Combined Sals'!S63</f>
        <v>0</v>
      </c>
      <c r="M216" s="95"/>
      <c r="N216" s="95">
        <f>'Combined Sals'!V63</f>
        <v>0</v>
      </c>
      <c r="O216" s="97"/>
      <c r="P216" s="92"/>
      <c r="Q216" s="92"/>
    </row>
    <row r="217" spans="1:17" ht="12.75">
      <c r="A217" s="92" t="s">
        <v>1476</v>
      </c>
      <c r="B217" s="95">
        <f>'Combined Sals'!D72</f>
        <v>49895.46111428571</v>
      </c>
      <c r="C217" s="95"/>
      <c r="D217" s="95">
        <f>'Combined Sals'!G72</f>
        <v>41953.234877333336</v>
      </c>
      <c r="E217" s="95"/>
      <c r="F217" s="95">
        <f>'Combined Sals'!J72</f>
        <v>37313.71080080808</v>
      </c>
      <c r="G217" s="95"/>
      <c r="H217" s="95">
        <f>'Combined Sals'!M72</f>
        <v>29667.870416538462</v>
      </c>
      <c r="I217" s="95"/>
      <c r="J217" s="95">
        <f>'Combined Sals'!P72</f>
        <v>0</v>
      </c>
      <c r="K217" s="95"/>
      <c r="L217" s="95">
        <f>'Combined Sals'!S72</f>
        <v>0</v>
      </c>
      <c r="M217" s="95"/>
      <c r="N217" s="95">
        <f>'Combined Sals'!V72</f>
        <v>40627.06616461538</v>
      </c>
      <c r="O217" s="97"/>
      <c r="P217" s="92"/>
      <c r="Q217" s="92"/>
    </row>
    <row r="218" spans="1:17" ht="12.75">
      <c r="A218" s="92" t="s">
        <v>1477</v>
      </c>
      <c r="B218" s="95">
        <f>'Combined Sals'!D81</f>
        <v>57352.19355422655</v>
      </c>
      <c r="C218" s="95"/>
      <c r="D218" s="95">
        <f>'Combined Sals'!G81</f>
        <v>46610.55594799077</v>
      </c>
      <c r="E218" s="95"/>
      <c r="F218" s="95">
        <f>'Combined Sals'!J81</f>
        <v>40481.78179692124</v>
      </c>
      <c r="G218" s="95"/>
      <c r="H218" s="95">
        <f>'Combined Sals'!M81</f>
        <v>35635.18050761904</v>
      </c>
      <c r="I218" s="95"/>
      <c r="J218" s="95">
        <f>'Combined Sals'!P81</f>
        <v>33654.760003004696</v>
      </c>
      <c r="K218" s="97"/>
      <c r="L218" s="95">
        <f>'Combined Sals'!S81</f>
        <v>0</v>
      </c>
      <c r="M218" s="95"/>
      <c r="N218" s="95">
        <f>'Combined Sals'!V81</f>
        <v>45843.04405192114</v>
      </c>
      <c r="O218" s="97"/>
      <c r="P218" s="92"/>
      <c r="Q218" s="92"/>
    </row>
    <row r="219" spans="1:17" ht="12.75">
      <c r="A219" s="92" t="s">
        <v>1478</v>
      </c>
      <c r="B219" s="95">
        <f>'Combined Sals'!D90</f>
        <v>52480</v>
      </c>
      <c r="C219" s="95"/>
      <c r="D219" s="95">
        <f>'Combined Sals'!G90</f>
        <v>46358</v>
      </c>
      <c r="E219" s="95"/>
      <c r="F219" s="95">
        <f>'Combined Sals'!J90</f>
        <v>40816</v>
      </c>
      <c r="G219" s="95"/>
      <c r="H219" s="95">
        <f>'Combined Sals'!M90</f>
        <v>33865</v>
      </c>
      <c r="I219" s="95"/>
      <c r="J219" s="95">
        <f>'Combined Sals'!P90</f>
        <v>0</v>
      </c>
      <c r="K219" s="97"/>
      <c r="L219" s="95">
        <f>'Combined Sals'!S90</f>
        <v>0</v>
      </c>
      <c r="M219" s="95"/>
      <c r="N219" s="95">
        <f>'Combined Sals'!V90</f>
        <v>44260.033678756474</v>
      </c>
      <c r="O219" s="97"/>
      <c r="P219" s="92"/>
      <c r="Q219" s="92"/>
    </row>
    <row r="220" spans="1:17" ht="12.75">
      <c r="A220" s="92" t="s">
        <v>1479</v>
      </c>
      <c r="B220" s="95">
        <f>'Combined Sals'!D99</f>
        <v>50975</v>
      </c>
      <c r="C220" s="95"/>
      <c r="D220" s="95">
        <f>'Combined Sals'!G99</f>
        <v>41071.047745714284</v>
      </c>
      <c r="E220" s="95"/>
      <c r="F220" s="95">
        <f>'Combined Sals'!J99</f>
        <v>35177.534538983055</v>
      </c>
      <c r="G220" s="95"/>
      <c r="H220" s="95">
        <f>'Combined Sals'!M99</f>
        <v>27769</v>
      </c>
      <c r="I220" s="95"/>
      <c r="J220" s="95">
        <f>'Combined Sals'!P99</f>
        <v>24270</v>
      </c>
      <c r="K220" s="97"/>
      <c r="L220" s="95">
        <f>'Combined Sals'!S99</f>
        <v>0</v>
      </c>
      <c r="M220" s="95"/>
      <c r="N220" s="95">
        <f>'Combined Sals'!V99</f>
        <v>41511.89247333333</v>
      </c>
      <c r="O220" s="97"/>
      <c r="P220" s="92"/>
      <c r="Q220" s="92"/>
    </row>
    <row r="221" spans="1:17" ht="12.75">
      <c r="A221" s="92" t="s">
        <v>1480</v>
      </c>
      <c r="B221" s="95">
        <f>'Combined Sals'!D108</f>
        <v>54796.36980788288</v>
      </c>
      <c r="C221" s="95"/>
      <c r="D221" s="95">
        <f>'Combined Sals'!G108</f>
        <v>45162.06509297587</v>
      </c>
      <c r="E221" s="95"/>
      <c r="F221" s="95">
        <f>'Combined Sals'!J108</f>
        <v>36545.04809802762</v>
      </c>
      <c r="G221" s="95"/>
      <c r="H221" s="95">
        <f>'Combined Sals'!M108</f>
        <v>28283.365926357616</v>
      </c>
      <c r="I221" s="95"/>
      <c r="J221" s="95">
        <f>'Combined Sals'!P108</f>
        <v>44124.447400000005</v>
      </c>
      <c r="K221" s="97"/>
      <c r="L221" s="95">
        <f>'Combined Sals'!S108</f>
        <v>0</v>
      </c>
      <c r="M221" s="95"/>
      <c r="N221" s="95">
        <f>'Combined Sals'!V108</f>
        <v>43372.825584254744</v>
      </c>
      <c r="O221" s="97"/>
      <c r="P221" s="92"/>
      <c r="Q221" s="92"/>
    </row>
    <row r="222" spans="1:17" ht="12.75">
      <c r="A222" s="92" t="s">
        <v>1481</v>
      </c>
      <c r="B222" s="95">
        <f>'Combined Sals'!D117</f>
        <v>52438.9262166405</v>
      </c>
      <c r="C222" s="95"/>
      <c r="D222" s="95">
        <f>'Combined Sals'!G117</f>
        <v>43167.23491179202</v>
      </c>
      <c r="E222" s="95"/>
      <c r="F222" s="95">
        <f>'Combined Sals'!J117</f>
        <v>36390.02830188679</v>
      </c>
      <c r="G222" s="95"/>
      <c r="H222" s="95">
        <f>'Combined Sals'!M117</f>
        <v>29306.637602179835</v>
      </c>
      <c r="I222" s="95"/>
      <c r="J222" s="95">
        <f>'Combined Sals'!P117</f>
        <v>27702.00996677741</v>
      </c>
      <c r="K222" s="97"/>
      <c r="L222" s="95">
        <f>'Combined Sals'!S117</f>
        <v>0</v>
      </c>
      <c r="M222" s="97"/>
      <c r="N222" s="95">
        <f>'Combined Sals'!V117</f>
        <v>41640.704031694244</v>
      </c>
      <c r="O222" s="97"/>
      <c r="P222" s="92"/>
      <c r="Q222" s="92"/>
    </row>
    <row r="223" spans="1:17" ht="12.75">
      <c r="A223" s="92" t="s">
        <v>1482</v>
      </c>
      <c r="B223" s="95">
        <f>'Combined Sals'!D126</f>
        <v>55565.60190635071</v>
      </c>
      <c r="C223" s="95"/>
      <c r="D223" s="95">
        <f>'Combined Sals'!G126</f>
        <v>46669.98791426752</v>
      </c>
      <c r="E223" s="95"/>
      <c r="F223" s="95">
        <f>'Combined Sals'!J126</f>
        <v>39337.98250076336</v>
      </c>
      <c r="G223" s="95"/>
      <c r="H223" s="95">
        <f>'Combined Sals'!M126</f>
        <v>30778.189544827586</v>
      </c>
      <c r="I223" s="95"/>
      <c r="J223" s="95">
        <f>'Combined Sals'!P126</f>
        <v>0</v>
      </c>
      <c r="K223" s="97"/>
      <c r="L223" s="95">
        <f>'Combined Sals'!S126</f>
        <v>0</v>
      </c>
      <c r="M223" s="95"/>
      <c r="N223" s="95">
        <f>'Combined Sals'!V126</f>
        <v>47532.903994659086</v>
      </c>
      <c r="O223" s="97"/>
      <c r="P223" s="92"/>
      <c r="Q223" s="92"/>
    </row>
    <row r="224" spans="1:17" ht="12.75">
      <c r="A224" s="92" t="s">
        <v>1483</v>
      </c>
      <c r="B224" s="95">
        <f>'Combined Sals'!D135</f>
        <v>50947.86870415094</v>
      </c>
      <c r="C224" s="95"/>
      <c r="D224" s="95">
        <f>'Combined Sals'!G135</f>
        <v>40977.91829904</v>
      </c>
      <c r="E224" s="95"/>
      <c r="F224" s="95">
        <f>'Combined Sals'!J135</f>
        <v>32937.73333346939</v>
      </c>
      <c r="G224" s="95"/>
      <c r="H224" s="95">
        <f>'Combined Sals'!M135</f>
        <v>25276.278</v>
      </c>
      <c r="I224" s="95"/>
      <c r="J224" s="95">
        <f>'Combined Sals'!P135</f>
        <v>0</v>
      </c>
      <c r="K224" s="97"/>
      <c r="L224" s="95">
        <f>'Combined Sals'!S135</f>
        <v>0</v>
      </c>
      <c r="M224" s="95"/>
      <c r="N224" s="95">
        <f>'Combined Sals'!V135</f>
        <v>42180.03566671641</v>
      </c>
      <c r="O224" s="97"/>
      <c r="P224" s="92"/>
      <c r="Q224" s="92"/>
    </row>
    <row r="225" spans="1:17" ht="12.75">
      <c r="A225" s="92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2"/>
      <c r="Q225" s="92"/>
    </row>
    <row r="226" spans="1:17" ht="12.75">
      <c r="A226" s="123" t="s">
        <v>1448</v>
      </c>
      <c r="B226" s="123" t="s">
        <v>1448</v>
      </c>
      <c r="C226" s="123" t="s">
        <v>1448</v>
      </c>
      <c r="D226" s="123" t="s">
        <v>1448</v>
      </c>
      <c r="E226" s="123" t="s">
        <v>1448</v>
      </c>
      <c r="F226" s="123" t="s">
        <v>1448</v>
      </c>
      <c r="G226" s="123" t="s">
        <v>1448</v>
      </c>
      <c r="H226" s="123" t="s">
        <v>1448</v>
      </c>
      <c r="I226" s="123" t="s">
        <v>1448</v>
      </c>
      <c r="J226" s="123" t="s">
        <v>1448</v>
      </c>
      <c r="K226" s="123" t="s">
        <v>1448</v>
      </c>
      <c r="L226" s="123" t="s">
        <v>1448</v>
      </c>
      <c r="M226" s="123" t="s">
        <v>1448</v>
      </c>
      <c r="N226" s="123" t="s">
        <v>1448</v>
      </c>
      <c r="O226" s="123" t="s">
        <v>1448</v>
      </c>
      <c r="P226" s="92"/>
      <c r="Q226" s="92"/>
    </row>
    <row r="227" spans="1:17" ht="12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1:17" ht="12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1:17" ht="12.75">
      <c r="A229" s="91" t="s">
        <v>1500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1:17" ht="12.75">
      <c r="A230" s="91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1:17" ht="12.75">
      <c r="A231" s="91" t="s">
        <v>1489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1:17" ht="12.75">
      <c r="A232" s="91" t="s">
        <v>1501</v>
      </c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1:17" ht="12.75">
      <c r="A233" s="91" t="s">
        <v>1446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1:17" ht="12.75">
      <c r="A234" s="91" t="s">
        <v>1447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1:17" ht="12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1:17" ht="12.75">
      <c r="A236" s="123" t="s">
        <v>1448</v>
      </c>
      <c r="B236" s="123" t="s">
        <v>1448</v>
      </c>
      <c r="C236" s="123" t="s">
        <v>1448</v>
      </c>
      <c r="D236" s="123" t="s">
        <v>1448</v>
      </c>
      <c r="E236" s="123" t="s">
        <v>1448</v>
      </c>
      <c r="F236" s="123" t="s">
        <v>1448</v>
      </c>
      <c r="G236" s="123" t="s">
        <v>1448</v>
      </c>
      <c r="H236" s="123" t="s">
        <v>1448</v>
      </c>
      <c r="I236" s="123" t="s">
        <v>1448</v>
      </c>
      <c r="J236" s="123" t="s">
        <v>1448</v>
      </c>
      <c r="K236" s="123" t="s">
        <v>1448</v>
      </c>
      <c r="L236" s="123" t="s">
        <v>1448</v>
      </c>
      <c r="M236" s="123" t="s">
        <v>1448</v>
      </c>
      <c r="N236" s="123" t="s">
        <v>1448</v>
      </c>
      <c r="O236" s="123" t="s">
        <v>1448</v>
      </c>
      <c r="P236" s="92"/>
      <c r="Q236" s="92"/>
    </row>
    <row r="237" spans="1:17" ht="12.75">
      <c r="A237" s="92"/>
      <c r="B237" s="94" t="s">
        <v>1490</v>
      </c>
      <c r="C237" s="92"/>
      <c r="D237" s="94" t="s">
        <v>1357</v>
      </c>
      <c r="E237" s="92"/>
      <c r="F237" s="94" t="s">
        <v>1358</v>
      </c>
      <c r="G237" s="92"/>
      <c r="H237" s="94" t="s">
        <v>1359</v>
      </c>
      <c r="I237" s="92"/>
      <c r="J237" s="94" t="s">
        <v>1491</v>
      </c>
      <c r="K237" s="92"/>
      <c r="L237" s="94" t="s">
        <v>1492</v>
      </c>
      <c r="M237" s="92"/>
      <c r="N237" s="92" t="s">
        <v>1493</v>
      </c>
      <c r="O237" s="92"/>
      <c r="P237" s="92"/>
      <c r="Q237" s="92"/>
    </row>
    <row r="238" spans="1:17" ht="12.75">
      <c r="A238" s="123" t="s">
        <v>1448</v>
      </c>
      <c r="B238" s="123" t="s">
        <v>1448</v>
      </c>
      <c r="C238" s="123" t="s">
        <v>1448</v>
      </c>
      <c r="D238" s="123" t="s">
        <v>1448</v>
      </c>
      <c r="E238" s="123" t="s">
        <v>1448</v>
      </c>
      <c r="F238" s="123" t="s">
        <v>1448</v>
      </c>
      <c r="G238" s="123" t="s">
        <v>1448</v>
      </c>
      <c r="H238" s="123" t="s">
        <v>1448</v>
      </c>
      <c r="I238" s="123" t="s">
        <v>1448</v>
      </c>
      <c r="J238" s="123" t="s">
        <v>1448</v>
      </c>
      <c r="K238" s="123" t="s">
        <v>1448</v>
      </c>
      <c r="L238" s="123" t="s">
        <v>1448</v>
      </c>
      <c r="M238" s="123" t="s">
        <v>1448</v>
      </c>
      <c r="N238" s="123" t="s">
        <v>1448</v>
      </c>
      <c r="O238" s="123" t="s">
        <v>1448</v>
      </c>
      <c r="P238" s="92"/>
      <c r="Q238" s="92"/>
    </row>
    <row r="239" spans="1:17" ht="12.75">
      <c r="A239" s="92"/>
      <c r="B239" s="92" t="s">
        <v>1467</v>
      </c>
      <c r="C239" s="94" t="s">
        <v>1455</v>
      </c>
      <c r="D239" s="92" t="s">
        <v>1467</v>
      </c>
      <c r="E239" s="94" t="s">
        <v>1455</v>
      </c>
      <c r="F239" s="92" t="s">
        <v>1467</v>
      </c>
      <c r="G239" s="94" t="s">
        <v>1455</v>
      </c>
      <c r="H239" s="92" t="s">
        <v>1467</v>
      </c>
      <c r="I239" s="94" t="s">
        <v>1455</v>
      </c>
      <c r="J239" s="92" t="s">
        <v>1467</v>
      </c>
      <c r="K239" s="94" t="s">
        <v>1455</v>
      </c>
      <c r="L239" s="92" t="s">
        <v>1467</v>
      </c>
      <c r="M239" s="94" t="s">
        <v>1455</v>
      </c>
      <c r="N239" s="92" t="s">
        <v>1467</v>
      </c>
      <c r="O239" s="94" t="s">
        <v>1455</v>
      </c>
      <c r="P239" s="92"/>
      <c r="Q239" s="92"/>
    </row>
    <row r="240" spans="1:17" ht="12.75">
      <c r="A240" s="123" t="s">
        <v>1448</v>
      </c>
      <c r="B240" s="123" t="s">
        <v>1448</v>
      </c>
      <c r="C240" s="123" t="s">
        <v>1448</v>
      </c>
      <c r="D240" s="123" t="s">
        <v>1448</v>
      </c>
      <c r="E240" s="123" t="s">
        <v>1448</v>
      </c>
      <c r="F240" s="123" t="s">
        <v>1448</v>
      </c>
      <c r="G240" s="123" t="s">
        <v>1448</v>
      </c>
      <c r="H240" s="123" t="s">
        <v>1448</v>
      </c>
      <c r="I240" s="123" t="s">
        <v>1448</v>
      </c>
      <c r="J240" s="123" t="s">
        <v>1448</v>
      </c>
      <c r="K240" s="123" t="s">
        <v>1448</v>
      </c>
      <c r="L240" s="123" t="s">
        <v>1448</v>
      </c>
      <c r="M240" s="123" t="s">
        <v>1448</v>
      </c>
      <c r="N240" s="123" t="s">
        <v>1448</v>
      </c>
      <c r="O240" s="123" t="s">
        <v>1448</v>
      </c>
      <c r="P240" s="92"/>
      <c r="Q240" s="92"/>
    </row>
    <row r="241" spans="1:17" ht="12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1:17" ht="12.75">
      <c r="A242" s="92" t="s">
        <v>1468</v>
      </c>
      <c r="B242" s="96">
        <f>'Combined Sals'!D145</f>
        <v>53669.99950201122</v>
      </c>
      <c r="C242" s="96"/>
      <c r="D242" s="96">
        <f>'Combined Sals'!G145</f>
        <v>44153.624046870485</v>
      </c>
      <c r="E242" s="96"/>
      <c r="F242" s="96">
        <f>'Combined Sals'!J145</f>
        <v>37085.6027371724</v>
      </c>
      <c r="G242" s="96"/>
      <c r="H242" s="96">
        <f>'Combined Sals'!M145</f>
        <v>28674.235030020922</v>
      </c>
      <c r="I242" s="96"/>
      <c r="J242" s="96">
        <f>'Combined Sals'!P145</f>
        <v>30653.715473764256</v>
      </c>
      <c r="K242" s="96"/>
      <c r="L242" s="96">
        <f>'Combined Sals'!S145</f>
        <v>0</v>
      </c>
      <c r="M242" s="96"/>
      <c r="N242" s="96">
        <f>'Combined Sals'!V145</f>
        <v>42412.208827266506</v>
      </c>
      <c r="O242" s="96"/>
      <c r="P242" s="92"/>
      <c r="Q242" s="92"/>
    </row>
    <row r="243" spans="1:17" ht="12.75">
      <c r="A243" s="92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2"/>
      <c r="Q243" s="92"/>
    </row>
    <row r="244" spans="1:17" ht="12.75">
      <c r="A244" s="92" t="s">
        <v>1469</v>
      </c>
      <c r="B244" s="95">
        <f>'Combined Sals'!D10</f>
        <v>48262.247482797204</v>
      </c>
      <c r="C244" s="95"/>
      <c r="D244" s="95">
        <f>'Combined Sals'!G10</f>
        <v>39927.487649212126</v>
      </c>
      <c r="E244" s="95"/>
      <c r="F244" s="95">
        <f>'Combined Sals'!J10</f>
        <v>30751.320800390244</v>
      </c>
      <c r="G244" s="95"/>
      <c r="H244" s="95">
        <f>'Combined Sals'!M10</f>
        <v>26591.285137931034</v>
      </c>
      <c r="I244" s="95"/>
      <c r="J244" s="95">
        <f>'Combined Sals'!P10</f>
        <v>0</v>
      </c>
      <c r="K244" s="97"/>
      <c r="L244" s="95">
        <f>'Combined Sals'!S10</f>
        <v>0</v>
      </c>
      <c r="M244" s="97"/>
      <c r="N244" s="95">
        <f>'Combined Sals'!V10</f>
        <v>37365.76559411559</v>
      </c>
      <c r="O244" s="97"/>
      <c r="P244" s="92"/>
      <c r="Q244" s="92"/>
    </row>
    <row r="245" spans="1:17" ht="12.75">
      <c r="A245" s="92" t="s">
        <v>1470</v>
      </c>
      <c r="B245" s="95">
        <f>'Combined Sals'!D19</f>
        <v>0</v>
      </c>
      <c r="C245" s="95"/>
      <c r="D245" s="95">
        <f>'Combined Sals'!G19</f>
        <v>0</v>
      </c>
      <c r="E245" s="95"/>
      <c r="F245" s="95">
        <f>'Combined Sals'!J19</f>
        <v>0</v>
      </c>
      <c r="G245" s="95"/>
      <c r="H245" s="95">
        <f>'Combined Sals'!M19</f>
        <v>0</v>
      </c>
      <c r="I245" s="95"/>
      <c r="J245" s="95">
        <f>'Combined Sals'!P19</f>
        <v>0</v>
      </c>
      <c r="K245" s="97"/>
      <c r="L245" s="95">
        <f>'Combined Sals'!S19</f>
        <v>0</v>
      </c>
      <c r="M245" s="95"/>
      <c r="N245" s="95">
        <f>'Combined Sals'!V19</f>
        <v>0</v>
      </c>
      <c r="O245" s="97"/>
      <c r="P245" s="92"/>
      <c r="Q245" s="92"/>
    </row>
    <row r="246" spans="1:17" ht="12.75">
      <c r="A246" s="92" t="s">
        <v>1471</v>
      </c>
      <c r="B246" s="95">
        <f>'Combined Sals'!D28</f>
        <v>56831.61827956989</v>
      </c>
      <c r="C246" s="95"/>
      <c r="D246" s="95">
        <f>'Combined Sals'!G28</f>
        <v>45660.449541284404</v>
      </c>
      <c r="E246" s="95"/>
      <c r="F246" s="95">
        <f>'Combined Sals'!J28</f>
        <v>38874.89655172414</v>
      </c>
      <c r="G246" s="95"/>
      <c r="H246" s="95">
        <f>'Combined Sals'!M28</f>
        <v>30250.40625</v>
      </c>
      <c r="I246" s="95"/>
      <c r="J246" s="95">
        <f>'Combined Sals'!P28</f>
        <v>24135.470588235294</v>
      </c>
      <c r="K246" s="97"/>
      <c r="L246" s="95">
        <f>'Combined Sals'!S28</f>
        <v>0</v>
      </c>
      <c r="M246" s="95"/>
      <c r="N246" s="95">
        <f>'Combined Sals'!V28</f>
        <v>43311.126760563384</v>
      </c>
      <c r="O246" s="97"/>
      <c r="P246" s="92"/>
      <c r="Q246" s="92"/>
    </row>
    <row r="247" spans="1:17" ht="12.75">
      <c r="A247" s="92" t="s">
        <v>1472</v>
      </c>
      <c r="B247" s="95">
        <f>'Combined Sals'!D37</f>
        <v>50868.068</v>
      </c>
      <c r="C247" s="95"/>
      <c r="D247" s="95">
        <f>'Combined Sals'!G37</f>
        <v>43168.49</v>
      </c>
      <c r="E247" s="95"/>
      <c r="F247" s="95">
        <f>'Combined Sals'!J37</f>
        <v>38540.92657342657</v>
      </c>
      <c r="G247" s="95"/>
      <c r="H247" s="95">
        <f>'Combined Sals'!M37</f>
        <v>30112.325581395347</v>
      </c>
      <c r="I247" s="95"/>
      <c r="J247" s="95">
        <f>'Combined Sals'!P37</f>
        <v>0</v>
      </c>
      <c r="K247" s="97"/>
      <c r="L247" s="95">
        <f>'Combined Sals'!S37</f>
        <v>0</v>
      </c>
      <c r="M247" s="95"/>
      <c r="N247" s="95">
        <f>'Combined Sals'!V37</f>
        <v>43219.833119383824</v>
      </c>
      <c r="O247" s="97"/>
      <c r="P247" s="92"/>
      <c r="Q247" s="92"/>
    </row>
    <row r="248" spans="1:17" ht="12.75">
      <c r="A248" s="92" t="s">
        <v>1473</v>
      </c>
      <c r="B248" s="95">
        <f>'Combined Sals'!D46</f>
        <v>52403</v>
      </c>
      <c r="C248" s="95"/>
      <c r="D248" s="95">
        <f>'Combined Sals'!G46</f>
        <v>41079</v>
      </c>
      <c r="E248" s="95"/>
      <c r="F248" s="95">
        <f>'Combined Sals'!J46</f>
        <v>33723</v>
      </c>
      <c r="G248" s="95"/>
      <c r="H248" s="95">
        <f>'Combined Sals'!M46</f>
        <v>25019</v>
      </c>
      <c r="I248" s="95"/>
      <c r="J248" s="95">
        <f>'Combined Sals'!P46</f>
        <v>0</v>
      </c>
      <c r="K248" s="97"/>
      <c r="L248" s="95">
        <f>'Combined Sals'!S46</f>
        <v>0</v>
      </c>
      <c r="M248" s="97"/>
      <c r="N248" s="95">
        <f>'Combined Sals'!V46</f>
        <v>39570.53709198813</v>
      </c>
      <c r="O248" s="97"/>
      <c r="P248" s="92"/>
      <c r="Q248" s="92"/>
    </row>
    <row r="249" spans="1:17" ht="12.75">
      <c r="A249" s="92" t="s">
        <v>1474</v>
      </c>
      <c r="B249" s="95">
        <f>'Combined Sals'!D55</f>
        <v>48715.20278079545</v>
      </c>
      <c r="C249" s="95"/>
      <c r="D249" s="95">
        <f>'Combined Sals'!G55</f>
        <v>41003.964155502385</v>
      </c>
      <c r="E249" s="95"/>
      <c r="F249" s="95">
        <f>'Combined Sals'!J55</f>
        <v>34373.06460278607</v>
      </c>
      <c r="G249" s="95"/>
      <c r="H249" s="95">
        <f>'Combined Sals'!M55</f>
        <v>26673.67972117647</v>
      </c>
      <c r="I249" s="95"/>
      <c r="J249" s="95">
        <f>'Combined Sals'!P55</f>
        <v>0</v>
      </c>
      <c r="K249" s="97"/>
      <c r="L249" s="95">
        <f>'Combined Sals'!S55</f>
        <v>0</v>
      </c>
      <c r="M249" s="97"/>
      <c r="N249" s="95">
        <f>'Combined Sals'!V55</f>
        <v>36909.29597135523</v>
      </c>
      <c r="O249" s="97"/>
      <c r="P249" s="92"/>
      <c r="Q249" s="92"/>
    </row>
    <row r="250" spans="1:17" ht="12.75">
      <c r="A250" s="92" t="s">
        <v>1475</v>
      </c>
      <c r="B250" s="95">
        <f>'Combined Sals'!D64</f>
        <v>60558.52013176191</v>
      </c>
      <c r="C250" s="95"/>
      <c r="D250" s="95">
        <f>'Combined Sals'!G64</f>
        <v>49170.05616954217</v>
      </c>
      <c r="E250" s="95"/>
      <c r="F250" s="95">
        <f>'Combined Sals'!J64</f>
        <v>41722.01316037657</v>
      </c>
      <c r="G250" s="95"/>
      <c r="H250" s="95">
        <f>'Combined Sals'!M64</f>
        <v>33918.916666666664</v>
      </c>
      <c r="I250" s="95"/>
      <c r="J250" s="95">
        <f>'Combined Sals'!P64</f>
        <v>31380.014269724772</v>
      </c>
      <c r="K250" s="97"/>
      <c r="L250" s="95">
        <f>'Combined Sals'!S64</f>
        <v>0</v>
      </c>
      <c r="M250" s="95"/>
      <c r="N250" s="95">
        <f>'Combined Sals'!V64</f>
        <v>47955.72798645248</v>
      </c>
      <c r="O250" s="97"/>
      <c r="P250" s="92"/>
      <c r="Q250" s="92"/>
    </row>
    <row r="251" spans="1:17" ht="12.75">
      <c r="A251" s="92" t="s">
        <v>1476</v>
      </c>
      <c r="B251" s="95">
        <f>'Combined Sals'!D73</f>
        <v>0</v>
      </c>
      <c r="C251" s="95"/>
      <c r="D251" s="95">
        <f>'Combined Sals'!G73</f>
        <v>0</v>
      </c>
      <c r="E251" s="95"/>
      <c r="F251" s="95">
        <f>'Combined Sals'!J73</f>
        <v>0</v>
      </c>
      <c r="G251" s="95"/>
      <c r="H251" s="95">
        <f>'Combined Sals'!M73</f>
        <v>0</v>
      </c>
      <c r="I251" s="95"/>
      <c r="J251" s="95">
        <f>'Combined Sals'!P73</f>
        <v>0</v>
      </c>
      <c r="K251" s="95"/>
      <c r="L251" s="95">
        <f>'Combined Sals'!S73</f>
        <v>0</v>
      </c>
      <c r="M251" s="95"/>
      <c r="N251" s="95">
        <f>'Combined Sals'!V73</f>
        <v>0</v>
      </c>
      <c r="O251" s="97"/>
      <c r="P251" s="92"/>
      <c r="Q251" s="92"/>
    </row>
    <row r="252" spans="1:17" ht="12.75">
      <c r="A252" s="92" t="s">
        <v>1477</v>
      </c>
      <c r="B252" s="95">
        <f>'Combined Sals'!D82</f>
        <v>57102.110330566036</v>
      </c>
      <c r="C252" s="95"/>
      <c r="D252" s="95">
        <f>'Combined Sals'!G82</f>
        <v>44759.82082542373</v>
      </c>
      <c r="E252" s="95"/>
      <c r="F252" s="95">
        <f>'Combined Sals'!J82</f>
        <v>38563.458593274336</v>
      </c>
      <c r="G252" s="95"/>
      <c r="H252" s="95">
        <f>'Combined Sals'!M82</f>
        <v>34314</v>
      </c>
      <c r="I252" s="95"/>
      <c r="J252" s="95">
        <f>'Combined Sals'!P82</f>
        <v>30947.442258333333</v>
      </c>
      <c r="K252" s="97"/>
      <c r="L252" s="95">
        <f>'Combined Sals'!S82</f>
        <v>0</v>
      </c>
      <c r="M252" s="95"/>
      <c r="N252" s="95">
        <f>'Combined Sals'!V82</f>
        <v>45464.24239030303</v>
      </c>
      <c r="O252" s="97"/>
      <c r="P252" s="92"/>
      <c r="Q252" s="92"/>
    </row>
    <row r="253" spans="1:17" ht="12.75">
      <c r="A253" s="92" t="s">
        <v>1478</v>
      </c>
      <c r="B253" s="95">
        <f>'Combined Sals'!D91</f>
        <v>46794.858099076926</v>
      </c>
      <c r="C253" s="95"/>
      <c r="D253" s="95">
        <f>'Combined Sals'!G91</f>
        <v>40755.97932606061</v>
      </c>
      <c r="E253" s="95"/>
      <c r="F253" s="95">
        <f>'Combined Sals'!J91</f>
        <v>36951.14853277778</v>
      </c>
      <c r="G253" s="95"/>
      <c r="H253" s="95">
        <f>'Combined Sals'!M91</f>
        <v>30089.64821704348</v>
      </c>
      <c r="I253" s="95"/>
      <c r="J253" s="95">
        <f>'Combined Sals'!P91</f>
        <v>0</v>
      </c>
      <c r="K253" s="97"/>
      <c r="L253" s="95">
        <f>'Combined Sals'!S91</f>
        <v>0</v>
      </c>
      <c r="M253" s="95"/>
      <c r="N253" s="95">
        <f>'Combined Sals'!V91</f>
        <v>38728.377950491806</v>
      </c>
      <c r="O253" s="97"/>
      <c r="P253" s="92"/>
      <c r="Q253" s="92"/>
    </row>
    <row r="254" spans="1:17" ht="12.75">
      <c r="A254" s="92" t="s">
        <v>1479</v>
      </c>
      <c r="B254" s="95">
        <f>'Combined Sals'!D100</f>
        <v>52201.50221522727</v>
      </c>
      <c r="C254" s="95"/>
      <c r="D254" s="95">
        <f>'Combined Sals'!G100</f>
        <v>44354.92651303371</v>
      </c>
      <c r="E254" s="95"/>
      <c r="F254" s="95">
        <f>'Combined Sals'!J100</f>
        <v>34782.07618238806</v>
      </c>
      <c r="G254" s="95"/>
      <c r="H254" s="95">
        <f>'Combined Sals'!M100</f>
        <v>27558</v>
      </c>
      <c r="I254" s="95"/>
      <c r="J254" s="95">
        <f>'Combined Sals'!P100</f>
        <v>0</v>
      </c>
      <c r="K254" s="97"/>
      <c r="L254" s="95">
        <f>'Combined Sals'!S100</f>
        <v>0</v>
      </c>
      <c r="M254" s="95"/>
      <c r="N254" s="95">
        <f>'Combined Sals'!V100</f>
        <v>40905.49528253603</v>
      </c>
      <c r="O254" s="97"/>
      <c r="P254" s="92"/>
      <c r="Q254" s="92"/>
    </row>
    <row r="255" spans="1:17" ht="12.75">
      <c r="A255" s="92" t="s">
        <v>1480</v>
      </c>
      <c r="B255" s="95">
        <f>'Combined Sals'!D109</f>
        <v>55943.71854054054</v>
      </c>
      <c r="C255" s="95"/>
      <c r="D255" s="95">
        <f>'Combined Sals'!G109</f>
        <v>43590.45363292576</v>
      </c>
      <c r="E255" s="95"/>
      <c r="F255" s="95">
        <f>'Combined Sals'!J109</f>
        <v>36277.81344729825</v>
      </c>
      <c r="G255" s="95"/>
      <c r="H255" s="95">
        <f>'Combined Sals'!M109</f>
        <v>25982.31991148936</v>
      </c>
      <c r="I255" s="95"/>
      <c r="J255" s="95">
        <f>'Combined Sals'!P109</f>
        <v>0</v>
      </c>
      <c r="K255" s="97"/>
      <c r="L255" s="95">
        <f>'Combined Sals'!S109</f>
        <v>0</v>
      </c>
      <c r="M255" s="95"/>
      <c r="N255" s="95">
        <f>'Combined Sals'!V109</f>
        <v>45372.43352337272</v>
      </c>
      <c r="O255" s="97"/>
      <c r="P255" s="92"/>
      <c r="Q255" s="92"/>
    </row>
    <row r="256" spans="1:17" ht="12.75">
      <c r="A256" s="92" t="s">
        <v>1481</v>
      </c>
      <c r="B256" s="95">
        <f>'Combined Sals'!D118</f>
        <v>50880.14173228347</v>
      </c>
      <c r="C256" s="95"/>
      <c r="D256" s="95">
        <f>'Combined Sals'!G118</f>
        <v>43746.48288973384</v>
      </c>
      <c r="E256" s="95"/>
      <c r="F256" s="95">
        <f>'Combined Sals'!J118</f>
        <v>36949.11797752809</v>
      </c>
      <c r="G256" s="95"/>
      <c r="H256" s="95">
        <f>'Combined Sals'!M118</f>
        <v>27908.1572327044</v>
      </c>
      <c r="I256" s="95"/>
      <c r="J256" s="95">
        <f>'Combined Sals'!P118</f>
        <v>30965.678571428572</v>
      </c>
      <c r="K256" s="97"/>
      <c r="L256" s="95">
        <f>'Combined Sals'!S118</f>
        <v>0</v>
      </c>
      <c r="M256" s="97"/>
      <c r="N256" s="95">
        <f>'Combined Sals'!V118</f>
        <v>39762.51748251748</v>
      </c>
      <c r="O256" s="97"/>
      <c r="P256" s="92"/>
      <c r="Q256" s="92"/>
    </row>
    <row r="257" spans="1:17" ht="12.75">
      <c r="A257" s="92" t="s">
        <v>1482</v>
      </c>
      <c r="B257" s="95">
        <f>'Combined Sals'!D127</f>
        <v>51928.180903693385</v>
      </c>
      <c r="C257" s="95"/>
      <c r="D257" s="95">
        <f>'Combined Sals'!G127</f>
        <v>43725.766781584905</v>
      </c>
      <c r="E257" s="95"/>
      <c r="F257" s="95">
        <f>'Combined Sals'!J127</f>
        <v>38132.02339052632</v>
      </c>
      <c r="G257" s="95"/>
      <c r="H257" s="95">
        <f>'Combined Sals'!M127</f>
        <v>29659.37293721519</v>
      </c>
      <c r="I257" s="95"/>
      <c r="J257" s="95">
        <f>'Combined Sals'!P127</f>
        <v>20308</v>
      </c>
      <c r="K257" s="97"/>
      <c r="L257" s="95">
        <f>'Combined Sals'!S127</f>
        <v>0</v>
      </c>
      <c r="M257" s="95"/>
      <c r="N257" s="95">
        <f>'Combined Sals'!V127</f>
        <v>43660.716176232556</v>
      </c>
      <c r="O257" s="97"/>
      <c r="P257" s="92"/>
      <c r="Q257" s="92"/>
    </row>
    <row r="258" spans="1:17" ht="12.75">
      <c r="A258" s="92" t="s">
        <v>1483</v>
      </c>
      <c r="B258" s="95">
        <f>'Combined Sals'!D136</f>
        <v>0</v>
      </c>
      <c r="C258" s="95"/>
      <c r="D258" s="95">
        <f>'Combined Sals'!G136</f>
        <v>0</v>
      </c>
      <c r="E258" s="95"/>
      <c r="F258" s="95">
        <f>'Combined Sals'!J136</f>
        <v>0</v>
      </c>
      <c r="G258" s="95"/>
      <c r="H258" s="95">
        <f>'Combined Sals'!M136</f>
        <v>0</v>
      </c>
      <c r="I258" s="95"/>
      <c r="J258" s="95">
        <f>'Combined Sals'!P136</f>
        <v>0</v>
      </c>
      <c r="K258" s="97"/>
      <c r="L258" s="95">
        <f>'Combined Sals'!S136</f>
        <v>0</v>
      </c>
      <c r="M258" s="95"/>
      <c r="N258" s="95">
        <f>'Combined Sals'!V136</f>
        <v>0</v>
      </c>
      <c r="O258" s="97"/>
      <c r="P258" s="92"/>
      <c r="Q258" s="92"/>
    </row>
    <row r="259" spans="1:17" ht="12.75">
      <c r="A259" s="92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2"/>
      <c r="Q259" s="92"/>
    </row>
    <row r="260" spans="1:17" ht="12.75">
      <c r="A260" s="123" t="s">
        <v>1448</v>
      </c>
      <c r="B260" s="123" t="s">
        <v>1448</v>
      </c>
      <c r="C260" s="123" t="s">
        <v>1448</v>
      </c>
      <c r="D260" s="123" t="s">
        <v>1448</v>
      </c>
      <c r="E260" s="123" t="s">
        <v>1448</v>
      </c>
      <c r="F260" s="123" t="s">
        <v>1448</v>
      </c>
      <c r="G260" s="123" t="s">
        <v>1448</v>
      </c>
      <c r="H260" s="123" t="s">
        <v>1448</v>
      </c>
      <c r="I260" s="123" t="s">
        <v>1448</v>
      </c>
      <c r="J260" s="123" t="s">
        <v>1448</v>
      </c>
      <c r="K260" s="123" t="s">
        <v>1448</v>
      </c>
      <c r="L260" s="123" t="s">
        <v>1448</v>
      </c>
      <c r="M260" s="123" t="s">
        <v>1448</v>
      </c>
      <c r="N260" s="123" t="s">
        <v>1448</v>
      </c>
      <c r="O260" s="123" t="s">
        <v>1448</v>
      </c>
      <c r="P260" s="92"/>
      <c r="Q260" s="92"/>
    </row>
    <row r="261" spans="1:17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1:17" ht="12.75">
      <c r="A262" s="91" t="s">
        <v>1502</v>
      </c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1:17" ht="12.75">
      <c r="A263" s="91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1:17" ht="12.75">
      <c r="A264" s="91" t="s">
        <v>1489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1:17" ht="12.75">
      <c r="A265" s="91" t="s">
        <v>1503</v>
      </c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1:17" ht="12.75">
      <c r="A266" s="91" t="s">
        <v>1446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1:17" ht="12.75">
      <c r="A267" s="91" t="s">
        <v>1447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1:17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1:17" ht="12.75">
      <c r="A269" s="123" t="s">
        <v>1448</v>
      </c>
      <c r="B269" s="123" t="s">
        <v>1448</v>
      </c>
      <c r="C269" s="123" t="s">
        <v>1448</v>
      </c>
      <c r="D269" s="123" t="s">
        <v>1448</v>
      </c>
      <c r="E269" s="123" t="s">
        <v>1448</v>
      </c>
      <c r="F269" s="123" t="s">
        <v>1448</v>
      </c>
      <c r="G269" s="123" t="s">
        <v>1448</v>
      </c>
      <c r="H269" s="123" t="s">
        <v>1448</v>
      </c>
      <c r="I269" s="123" t="s">
        <v>1448</v>
      </c>
      <c r="J269" s="123" t="s">
        <v>1448</v>
      </c>
      <c r="K269" s="123" t="s">
        <v>1448</v>
      </c>
      <c r="L269" s="123" t="s">
        <v>1448</v>
      </c>
      <c r="M269" s="123" t="s">
        <v>1448</v>
      </c>
      <c r="N269" s="123" t="s">
        <v>1448</v>
      </c>
      <c r="O269" s="123" t="s">
        <v>1448</v>
      </c>
      <c r="P269" s="92"/>
      <c r="Q269" s="92"/>
    </row>
    <row r="270" spans="1:17" ht="12.75">
      <c r="A270" s="92"/>
      <c r="B270" s="94" t="s">
        <v>1490</v>
      </c>
      <c r="C270" s="92"/>
      <c r="D270" s="94" t="s">
        <v>1357</v>
      </c>
      <c r="E270" s="92"/>
      <c r="F270" s="94" t="s">
        <v>1358</v>
      </c>
      <c r="G270" s="92"/>
      <c r="H270" s="94" t="s">
        <v>1359</v>
      </c>
      <c r="I270" s="92"/>
      <c r="J270" s="94" t="s">
        <v>1491</v>
      </c>
      <c r="K270" s="92"/>
      <c r="L270" s="94" t="s">
        <v>1492</v>
      </c>
      <c r="M270" s="92"/>
      <c r="N270" s="92" t="s">
        <v>1493</v>
      </c>
      <c r="O270" s="92"/>
      <c r="P270" s="92"/>
      <c r="Q270" s="92"/>
    </row>
    <row r="271" spans="1:17" ht="12.75">
      <c r="A271" s="123" t="s">
        <v>1448</v>
      </c>
      <c r="B271" s="123" t="s">
        <v>1448</v>
      </c>
      <c r="C271" s="123" t="s">
        <v>1448</v>
      </c>
      <c r="D271" s="123" t="s">
        <v>1448</v>
      </c>
      <c r="E271" s="123" t="s">
        <v>1448</v>
      </c>
      <c r="F271" s="123" t="s">
        <v>1448</v>
      </c>
      <c r="G271" s="123" t="s">
        <v>1448</v>
      </c>
      <c r="H271" s="123" t="s">
        <v>1448</v>
      </c>
      <c r="I271" s="123" t="s">
        <v>1448</v>
      </c>
      <c r="J271" s="123" t="s">
        <v>1448</v>
      </c>
      <c r="K271" s="123" t="s">
        <v>1448</v>
      </c>
      <c r="L271" s="123" t="s">
        <v>1448</v>
      </c>
      <c r="M271" s="123" t="s">
        <v>1448</v>
      </c>
      <c r="N271" s="123" t="s">
        <v>1448</v>
      </c>
      <c r="O271" s="123" t="s">
        <v>1448</v>
      </c>
      <c r="P271" s="92"/>
      <c r="Q271" s="92"/>
    </row>
    <row r="272" spans="1:17" ht="12.75">
      <c r="A272" s="92"/>
      <c r="B272" s="92" t="s">
        <v>1467</v>
      </c>
      <c r="C272" s="94" t="s">
        <v>1455</v>
      </c>
      <c r="D272" s="92" t="s">
        <v>1467</v>
      </c>
      <c r="E272" s="94" t="s">
        <v>1455</v>
      </c>
      <c r="F272" s="92" t="s">
        <v>1467</v>
      </c>
      <c r="G272" s="94" t="s">
        <v>1455</v>
      </c>
      <c r="H272" s="92" t="s">
        <v>1467</v>
      </c>
      <c r="I272" s="94" t="s">
        <v>1455</v>
      </c>
      <c r="J272" s="92" t="s">
        <v>1467</v>
      </c>
      <c r="K272" s="94" t="s">
        <v>1455</v>
      </c>
      <c r="L272" s="92" t="s">
        <v>1467</v>
      </c>
      <c r="M272" s="94" t="s">
        <v>1455</v>
      </c>
      <c r="N272" s="92" t="s">
        <v>1467</v>
      </c>
      <c r="O272" s="94" t="s">
        <v>1455</v>
      </c>
      <c r="P272" s="92"/>
      <c r="Q272" s="92"/>
    </row>
    <row r="273" spans="1:17" ht="12.75">
      <c r="A273" s="123" t="s">
        <v>1448</v>
      </c>
      <c r="B273" s="123" t="s">
        <v>1448</v>
      </c>
      <c r="C273" s="123" t="s">
        <v>1448</v>
      </c>
      <c r="D273" s="123" t="s">
        <v>1448</v>
      </c>
      <c r="E273" s="123" t="s">
        <v>1448</v>
      </c>
      <c r="F273" s="123" t="s">
        <v>1448</v>
      </c>
      <c r="G273" s="123" t="s">
        <v>1448</v>
      </c>
      <c r="H273" s="123" t="s">
        <v>1448</v>
      </c>
      <c r="I273" s="123" t="s">
        <v>1448</v>
      </c>
      <c r="J273" s="123" t="s">
        <v>1448</v>
      </c>
      <c r="K273" s="123" t="s">
        <v>1448</v>
      </c>
      <c r="L273" s="123" t="s">
        <v>1448</v>
      </c>
      <c r="M273" s="123" t="s">
        <v>1448</v>
      </c>
      <c r="N273" s="123" t="s">
        <v>1448</v>
      </c>
      <c r="O273" s="123" t="s">
        <v>1448</v>
      </c>
      <c r="P273" s="92"/>
      <c r="Q273" s="92"/>
    </row>
    <row r="274" spans="1:17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1:17" ht="12.75">
      <c r="A275" s="92" t="s">
        <v>1468</v>
      </c>
      <c r="B275" s="96">
        <f>'Combined Sals'!D146</f>
        <v>50271.64085795973</v>
      </c>
      <c r="C275" s="96"/>
      <c r="D275" s="96">
        <f>'Combined Sals'!G146</f>
        <v>42738.04486477876</v>
      </c>
      <c r="E275" s="96"/>
      <c r="F275" s="96">
        <f>'Combined Sals'!J146</f>
        <v>36581.11397386476</v>
      </c>
      <c r="G275" s="96"/>
      <c r="H275" s="96">
        <f>'Combined Sals'!M146</f>
        <v>28952.89342782758</v>
      </c>
      <c r="I275" s="96"/>
      <c r="J275" s="96">
        <f>'Combined Sals'!P146</f>
        <v>29682.72452432</v>
      </c>
      <c r="K275" s="96"/>
      <c r="L275" s="96">
        <f>'Combined Sals'!S146</f>
        <v>0</v>
      </c>
      <c r="M275" s="96"/>
      <c r="N275" s="96">
        <f>'Combined Sals'!V146</f>
        <v>40734.90342767475</v>
      </c>
      <c r="O275" s="96"/>
      <c r="P275" s="92"/>
      <c r="Q275" s="92"/>
    </row>
    <row r="276" spans="1:17" ht="12.75">
      <c r="A276" s="92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2"/>
      <c r="Q276" s="92"/>
    </row>
    <row r="277" spans="1:17" ht="12.75">
      <c r="A277" s="92" t="s">
        <v>1469</v>
      </c>
      <c r="B277" s="95">
        <f>'Combined Sals'!D11</f>
        <v>48038.041136148146</v>
      </c>
      <c r="C277" s="95"/>
      <c r="D277" s="95">
        <f>'Combined Sals'!G11</f>
        <v>40121.31308195805</v>
      </c>
      <c r="E277" s="95"/>
      <c r="F277" s="95">
        <f>'Combined Sals'!J11</f>
        <v>34960.51308350515</v>
      </c>
      <c r="G277" s="95"/>
      <c r="H277" s="95">
        <f>'Combined Sals'!M11</f>
        <v>28848.143594782607</v>
      </c>
      <c r="I277" s="95"/>
      <c r="J277" s="95">
        <f>'Combined Sals'!P11</f>
        <v>28113.97116</v>
      </c>
      <c r="K277" s="97"/>
      <c r="L277" s="95">
        <f>'Combined Sals'!S11</f>
        <v>0</v>
      </c>
      <c r="M277" s="97"/>
      <c r="N277" s="95">
        <f>'Combined Sals'!V11</f>
        <v>38365.865751484096</v>
      </c>
      <c r="O277" s="97"/>
      <c r="P277" s="94"/>
      <c r="Q277" s="94"/>
    </row>
    <row r="278" spans="1:17" ht="12.75">
      <c r="A278" s="92" t="s">
        <v>1470</v>
      </c>
      <c r="B278" s="95">
        <f>'Combined Sals'!D20</f>
        <v>45837.318904705884</v>
      </c>
      <c r="C278" s="95"/>
      <c r="D278" s="95">
        <f>'Combined Sals'!G20</f>
        <v>39367.780270091745</v>
      </c>
      <c r="E278" s="95"/>
      <c r="F278" s="95">
        <f>'Combined Sals'!J20</f>
        <v>35557.22668827586</v>
      </c>
      <c r="G278" s="95"/>
      <c r="H278" s="95">
        <f>'Combined Sals'!M20</f>
        <v>26416.23944827586</v>
      </c>
      <c r="I278" s="95"/>
      <c r="J278" s="95">
        <f>'Combined Sals'!P20</f>
        <v>0</v>
      </c>
      <c r="K278" s="97"/>
      <c r="L278" s="95">
        <f>'Combined Sals'!S20</f>
        <v>0</v>
      </c>
      <c r="M278" s="95"/>
      <c r="N278" s="95">
        <f>'Combined Sals'!V20</f>
        <v>39223.376891743115</v>
      </c>
      <c r="O278" s="97"/>
      <c r="P278" s="94"/>
      <c r="Q278" s="94"/>
    </row>
    <row r="279" spans="1:17" ht="12.75">
      <c r="A279" s="92" t="s">
        <v>1471</v>
      </c>
      <c r="B279" s="95">
        <f>'Combined Sals'!D29</f>
        <v>0</v>
      </c>
      <c r="C279" s="95"/>
      <c r="D279" s="95">
        <f>'Combined Sals'!G29</f>
        <v>0</v>
      </c>
      <c r="E279" s="95"/>
      <c r="F279" s="95">
        <f>'Combined Sals'!J29</f>
        <v>0</v>
      </c>
      <c r="G279" s="95"/>
      <c r="H279" s="95">
        <f>'Combined Sals'!M29</f>
        <v>0</v>
      </c>
      <c r="I279" s="95"/>
      <c r="J279" s="95">
        <f>'Combined Sals'!P29</f>
        <v>0</v>
      </c>
      <c r="K279" s="97"/>
      <c r="L279" s="95">
        <f>'Combined Sals'!S29</f>
        <v>0</v>
      </c>
      <c r="M279" s="95"/>
      <c r="N279" s="95">
        <f>'Combined Sals'!V29</f>
        <v>0</v>
      </c>
      <c r="O279" s="97"/>
      <c r="P279" s="94"/>
      <c r="Q279" s="94"/>
    </row>
    <row r="280" spans="1:17" ht="12.75">
      <c r="A280" s="92" t="s">
        <v>1472</v>
      </c>
      <c r="B280" s="95">
        <f>'Combined Sals'!D38</f>
        <v>52605.854166666664</v>
      </c>
      <c r="C280" s="95"/>
      <c r="D280" s="95">
        <f>'Combined Sals'!G38</f>
        <v>45058.43312101911</v>
      </c>
      <c r="E280" s="95"/>
      <c r="F280" s="95">
        <f>'Combined Sals'!J38</f>
        <v>38113.60294117647</v>
      </c>
      <c r="G280" s="95"/>
      <c r="H280" s="95">
        <f>'Combined Sals'!M38</f>
        <v>30933.070175438595</v>
      </c>
      <c r="I280" s="95"/>
      <c r="J280" s="95">
        <f>'Combined Sals'!P38</f>
        <v>0</v>
      </c>
      <c r="K280" s="97"/>
      <c r="L280" s="95">
        <f>'Combined Sals'!S38</f>
        <v>0</v>
      </c>
      <c r="M280" s="95"/>
      <c r="N280" s="95">
        <f>'Combined Sals'!V38</f>
        <v>43685.4442361762</v>
      </c>
      <c r="O280" s="97"/>
      <c r="P280" s="94"/>
      <c r="Q280" s="94"/>
    </row>
    <row r="281" spans="1:17" ht="12.75">
      <c r="A281" s="92" t="s">
        <v>1473</v>
      </c>
      <c r="B281" s="95">
        <f>'Combined Sals'!D47</f>
        <v>57757.24431207921</v>
      </c>
      <c r="C281" s="95"/>
      <c r="D281" s="95">
        <f>'Combined Sals'!G47</f>
        <v>44134.219730545454</v>
      </c>
      <c r="E281" s="95"/>
      <c r="F281" s="95">
        <f>'Combined Sals'!J47</f>
        <v>36926</v>
      </c>
      <c r="G281" s="95"/>
      <c r="H281" s="95">
        <f>'Combined Sals'!M47</f>
        <v>23498.643236666667</v>
      </c>
      <c r="I281" s="95"/>
      <c r="J281" s="95">
        <f>'Combined Sals'!P47</f>
        <v>25888.84462060606</v>
      </c>
      <c r="K281" s="97"/>
      <c r="L281" s="95">
        <f>'Combined Sals'!S47</f>
        <v>0</v>
      </c>
      <c r="M281" s="97"/>
      <c r="N281" s="95">
        <f>'Combined Sals'!V47</f>
        <v>42523.435523485256</v>
      </c>
      <c r="O281" s="97"/>
      <c r="P281" s="94"/>
      <c r="Q281" s="94"/>
    </row>
    <row r="282" spans="1:17" ht="12.75">
      <c r="A282" s="92" t="s">
        <v>1474</v>
      </c>
      <c r="B282" s="95">
        <f>'Combined Sals'!D56</f>
        <v>45697.82684619718</v>
      </c>
      <c r="C282" s="95"/>
      <c r="D282" s="95">
        <f>'Combined Sals'!G56</f>
        <v>38669.68222634146</v>
      </c>
      <c r="E282" s="95"/>
      <c r="F282" s="95">
        <f>'Combined Sals'!J56</f>
        <v>32774.66181926316</v>
      </c>
      <c r="G282" s="95"/>
      <c r="H282" s="95">
        <f>'Combined Sals'!M56</f>
        <v>26928.247938904107</v>
      </c>
      <c r="I282" s="95"/>
      <c r="J282" s="95">
        <f>'Combined Sals'!P56</f>
        <v>18533.883553</v>
      </c>
      <c r="K282" s="97"/>
      <c r="L282" s="95">
        <f>'Combined Sals'!S56</f>
        <v>0</v>
      </c>
      <c r="M282" s="97"/>
      <c r="N282" s="95">
        <f>'Combined Sals'!V56</f>
        <v>36147.97051507299</v>
      </c>
      <c r="O282" s="97"/>
      <c r="P282" s="94"/>
      <c r="Q282" s="94"/>
    </row>
    <row r="283" spans="1:17" ht="12.75">
      <c r="A283" s="92" t="s">
        <v>1475</v>
      </c>
      <c r="B283" s="95">
        <f>'Combined Sals'!D65</f>
        <v>58629.826162424244</v>
      </c>
      <c r="C283" s="95"/>
      <c r="D283" s="95">
        <f>'Combined Sals'!G65</f>
        <v>47093.814344848484</v>
      </c>
      <c r="E283" s="95"/>
      <c r="F283" s="95">
        <f>'Combined Sals'!J65</f>
        <v>40541.880522058826</v>
      </c>
      <c r="G283" s="95"/>
      <c r="H283" s="95">
        <f>'Combined Sals'!M65</f>
        <v>37829.745604</v>
      </c>
      <c r="I283" s="95"/>
      <c r="J283" s="95">
        <f>'Combined Sals'!P65</f>
        <v>30632.369390545457</v>
      </c>
      <c r="K283" s="97"/>
      <c r="L283" s="95">
        <f>'Combined Sals'!S65</f>
        <v>0</v>
      </c>
      <c r="M283" s="95"/>
      <c r="N283" s="95">
        <f>'Combined Sals'!V65</f>
        <v>42512.50714715517</v>
      </c>
      <c r="O283" s="97"/>
      <c r="P283" s="94"/>
      <c r="Q283" s="94"/>
    </row>
    <row r="284" spans="1:17" ht="12.75">
      <c r="A284" s="92" t="s">
        <v>1476</v>
      </c>
      <c r="B284" s="95">
        <f>'Combined Sals'!D74</f>
        <v>47461.7105224299</v>
      </c>
      <c r="C284" s="95"/>
      <c r="D284" s="95">
        <f>'Combined Sals'!G74</f>
        <v>41384.50518867924</v>
      </c>
      <c r="E284" s="95"/>
      <c r="F284" s="95">
        <f>'Combined Sals'!J74</f>
        <v>38235.53014730769</v>
      </c>
      <c r="G284" s="95"/>
      <c r="H284" s="95">
        <f>'Combined Sals'!M74</f>
        <v>28130.76996625</v>
      </c>
      <c r="I284" s="95"/>
      <c r="J284" s="95">
        <f>'Combined Sals'!P74</f>
        <v>0</v>
      </c>
      <c r="K284" s="95"/>
      <c r="L284" s="95">
        <f>'Combined Sals'!S74</f>
        <v>0</v>
      </c>
      <c r="M284" s="95"/>
      <c r="N284" s="95">
        <f>'Combined Sals'!V74</f>
        <v>39240.51899279069</v>
      </c>
      <c r="O284" s="97"/>
      <c r="P284" s="94"/>
      <c r="Q284" s="94"/>
    </row>
    <row r="285" spans="1:17" ht="12.75">
      <c r="A285" s="92" t="s">
        <v>1477</v>
      </c>
      <c r="B285" s="95">
        <f>'Combined Sals'!D83</f>
        <v>58098.49867702703</v>
      </c>
      <c r="C285" s="95"/>
      <c r="D285" s="95">
        <f>'Combined Sals'!G83</f>
        <v>46139.70177192983</v>
      </c>
      <c r="E285" s="95"/>
      <c r="F285" s="95">
        <f>'Combined Sals'!J83</f>
        <v>39784.249006021506</v>
      </c>
      <c r="G285" s="95"/>
      <c r="H285" s="95">
        <f>'Combined Sals'!M83</f>
        <v>33860.666666666664</v>
      </c>
      <c r="I285" s="95"/>
      <c r="J285" s="95">
        <f>'Combined Sals'!P83</f>
        <v>33783.44765727273</v>
      </c>
      <c r="K285" s="97"/>
      <c r="L285" s="95">
        <f>'Combined Sals'!S83</f>
        <v>0</v>
      </c>
      <c r="M285" s="95"/>
      <c r="N285" s="95">
        <f>'Combined Sals'!V83</f>
        <v>44544.11316297143</v>
      </c>
      <c r="O285" s="97"/>
      <c r="P285" s="94"/>
      <c r="Q285" s="94"/>
    </row>
    <row r="286" spans="1:17" ht="12.75">
      <c r="A286" s="92" t="s">
        <v>1478</v>
      </c>
      <c r="B286" s="95">
        <f>'Combined Sals'!D92</f>
        <v>46432.28663119402</v>
      </c>
      <c r="C286" s="95"/>
      <c r="D286" s="95">
        <f>'Combined Sals'!G92</f>
        <v>39473.25365782178</v>
      </c>
      <c r="E286" s="95"/>
      <c r="F286" s="95">
        <f>'Combined Sals'!J92</f>
        <v>35474.75756580357</v>
      </c>
      <c r="G286" s="95"/>
      <c r="H286" s="95">
        <f>'Combined Sals'!M92</f>
        <v>29319.702615798316</v>
      </c>
      <c r="I286" s="95"/>
      <c r="J286" s="95">
        <f>'Combined Sals'!P92</f>
        <v>0</v>
      </c>
      <c r="K286" s="97"/>
      <c r="L286" s="95">
        <f>'Combined Sals'!S92</f>
        <v>0</v>
      </c>
      <c r="M286" s="95"/>
      <c r="N286" s="95">
        <f>'Combined Sals'!V92</f>
        <v>37446.566321868515</v>
      </c>
      <c r="O286" s="97"/>
      <c r="P286" s="94"/>
      <c r="Q286" s="94"/>
    </row>
    <row r="287" spans="1:17" ht="12.75">
      <c r="A287" s="92" t="s">
        <v>1479</v>
      </c>
      <c r="B287" s="95">
        <f>'Combined Sals'!D101</f>
        <v>49027.187086629834</v>
      </c>
      <c r="C287" s="95"/>
      <c r="D287" s="95">
        <f>'Combined Sals'!G101</f>
        <v>42750.027698000005</v>
      </c>
      <c r="E287" s="95"/>
      <c r="F287" s="95">
        <f>'Combined Sals'!J101</f>
        <v>36105.86692181818</v>
      </c>
      <c r="G287" s="95"/>
      <c r="H287" s="95">
        <f>'Combined Sals'!M101</f>
        <v>28212.976835254238</v>
      </c>
      <c r="I287" s="95"/>
      <c r="J287" s="95">
        <f>'Combined Sals'!P101</f>
        <v>33260.1564352</v>
      </c>
      <c r="K287" s="97"/>
      <c r="L287" s="95">
        <f>'Combined Sals'!S101</f>
        <v>0</v>
      </c>
      <c r="M287" s="95"/>
      <c r="N287" s="95">
        <f>'Combined Sals'!V101</f>
        <v>41054.055862659756</v>
      </c>
      <c r="O287" s="97"/>
      <c r="P287" s="94"/>
      <c r="Q287" s="94"/>
    </row>
    <row r="288" spans="1:17" ht="12.75">
      <c r="A288" s="92" t="s">
        <v>1480</v>
      </c>
      <c r="B288" s="95">
        <f>'Combined Sals'!D110</f>
        <v>51005.82307924529</v>
      </c>
      <c r="C288" s="95"/>
      <c r="D288" s="95">
        <f>'Combined Sals'!G110</f>
        <v>43411.81119857143</v>
      </c>
      <c r="E288" s="95"/>
      <c r="F288" s="95">
        <f>'Combined Sals'!J110</f>
        <v>36778.13822418605</v>
      </c>
      <c r="G288" s="95"/>
      <c r="H288" s="95">
        <f>'Combined Sals'!M110</f>
        <v>30061.514555789476</v>
      </c>
      <c r="I288" s="95"/>
      <c r="J288" s="95">
        <f>'Combined Sals'!P110</f>
        <v>0</v>
      </c>
      <c r="K288" s="97"/>
      <c r="L288" s="95">
        <f>'Combined Sals'!S110</f>
        <v>0</v>
      </c>
      <c r="M288" s="95"/>
      <c r="N288" s="95">
        <f>'Combined Sals'!V110</f>
        <v>44599.58657910715</v>
      </c>
      <c r="O288" s="97"/>
      <c r="P288" s="94"/>
      <c r="Q288" s="94"/>
    </row>
    <row r="289" spans="1:17" ht="12.75">
      <c r="A289" s="92" t="s">
        <v>1481</v>
      </c>
      <c r="B289" s="95">
        <f>'Combined Sals'!D119</f>
        <v>50286.02127659575</v>
      </c>
      <c r="C289" s="95"/>
      <c r="D289" s="95">
        <f>'Combined Sals'!G119</f>
        <v>42463.68571428571</v>
      </c>
      <c r="E289" s="95"/>
      <c r="F289" s="95">
        <f>'Combined Sals'!J119</f>
        <v>37117.67592592593</v>
      </c>
      <c r="G289" s="95"/>
      <c r="H289" s="95">
        <f>'Combined Sals'!M119</f>
        <v>31467</v>
      </c>
      <c r="I289" s="95"/>
      <c r="J289" s="95">
        <f>'Combined Sals'!P119</f>
        <v>33695</v>
      </c>
      <c r="K289" s="97"/>
      <c r="L289" s="95">
        <f>'Combined Sals'!S119</f>
        <v>0</v>
      </c>
      <c r="M289" s="97"/>
      <c r="N289" s="95">
        <f>'Combined Sals'!V119</f>
        <v>40212.94296577947</v>
      </c>
      <c r="O289" s="97"/>
      <c r="P289" s="94"/>
      <c r="Q289" s="94"/>
    </row>
    <row r="290" spans="1:17" ht="12.75">
      <c r="A290" s="92" t="s">
        <v>1482</v>
      </c>
      <c r="B290" s="95">
        <f>'Combined Sals'!D128</f>
        <v>52319</v>
      </c>
      <c r="C290" s="95"/>
      <c r="D290" s="95">
        <f>'Combined Sals'!G128</f>
        <v>44049</v>
      </c>
      <c r="E290" s="95"/>
      <c r="F290" s="95">
        <f>'Combined Sals'!J128</f>
        <v>36326</v>
      </c>
      <c r="G290" s="95"/>
      <c r="H290" s="95">
        <f>'Combined Sals'!M128</f>
        <v>32295</v>
      </c>
      <c r="I290" s="95"/>
      <c r="J290" s="95">
        <f>'Combined Sals'!P128</f>
        <v>0</v>
      </c>
      <c r="K290" s="97"/>
      <c r="L290" s="95">
        <f>'Combined Sals'!S128</f>
        <v>0</v>
      </c>
      <c r="M290" s="95"/>
      <c r="N290" s="95">
        <f>'Combined Sals'!V128</f>
        <v>42577.7770700637</v>
      </c>
      <c r="O290" s="97"/>
      <c r="P290" s="94"/>
      <c r="Q290" s="94"/>
    </row>
    <row r="291" spans="1:17" ht="12.75">
      <c r="A291" s="92" t="s">
        <v>1483</v>
      </c>
      <c r="B291" s="95">
        <f>'Combined Sals'!D137</f>
        <v>0</v>
      </c>
      <c r="C291" s="95"/>
      <c r="D291" s="95">
        <f>'Combined Sals'!G137</f>
        <v>0</v>
      </c>
      <c r="E291" s="95"/>
      <c r="F291" s="95">
        <f>'Combined Sals'!J137</f>
        <v>0</v>
      </c>
      <c r="G291" s="95"/>
      <c r="H291" s="95">
        <f>'Combined Sals'!M137</f>
        <v>0</v>
      </c>
      <c r="I291" s="95"/>
      <c r="J291" s="95">
        <f>'Combined Sals'!P137</f>
        <v>0</v>
      </c>
      <c r="K291" s="97"/>
      <c r="L291" s="95">
        <f>'Combined Sals'!S137</f>
        <v>0</v>
      </c>
      <c r="M291" s="95"/>
      <c r="N291" s="95">
        <f>'Combined Sals'!V137</f>
        <v>0</v>
      </c>
      <c r="O291" s="97"/>
      <c r="P291" s="94"/>
      <c r="Q291" s="94"/>
    </row>
    <row r="292" spans="1:17" ht="12.75">
      <c r="A292" s="92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2"/>
      <c r="Q292" s="92"/>
    </row>
    <row r="293" spans="1:17" ht="12.75">
      <c r="A293" s="123" t="s">
        <v>1448</v>
      </c>
      <c r="B293" s="123" t="s">
        <v>1448</v>
      </c>
      <c r="C293" s="123" t="s">
        <v>1448</v>
      </c>
      <c r="D293" s="123" t="s">
        <v>1448</v>
      </c>
      <c r="E293" s="123" t="s">
        <v>1448</v>
      </c>
      <c r="F293" s="123" t="s">
        <v>1448</v>
      </c>
      <c r="G293" s="123" t="s">
        <v>1448</v>
      </c>
      <c r="H293" s="123" t="s">
        <v>1448</v>
      </c>
      <c r="I293" s="123" t="s">
        <v>1448</v>
      </c>
      <c r="J293" s="123" t="s">
        <v>1448</v>
      </c>
      <c r="K293" s="123" t="s">
        <v>1448</v>
      </c>
      <c r="L293" s="123" t="s">
        <v>1448</v>
      </c>
      <c r="M293" s="123" t="s">
        <v>1448</v>
      </c>
      <c r="N293" s="123" t="s">
        <v>1448</v>
      </c>
      <c r="O293" s="123" t="s">
        <v>1448</v>
      </c>
      <c r="P293" s="92"/>
      <c r="Q293" s="92"/>
    </row>
    <row r="294" spans="1:17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1:17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1:17" ht="12.75">
      <c r="A296" s="91" t="s">
        <v>1504</v>
      </c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1:17" ht="12.75">
      <c r="A297" s="91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1:17" ht="12.75">
      <c r="A298" s="91" t="s">
        <v>1489</v>
      </c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1:17" ht="12.75">
      <c r="A299" s="91" t="s">
        <v>0</v>
      </c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1:17" ht="12.75">
      <c r="A300" s="91" t="s">
        <v>1446</v>
      </c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1:17" ht="12.75">
      <c r="A301" s="91" t="s">
        <v>1447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1:17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1:17" ht="12.75">
      <c r="A303" s="123" t="s">
        <v>1448</v>
      </c>
      <c r="B303" s="123" t="s">
        <v>1448</v>
      </c>
      <c r="C303" s="123" t="s">
        <v>1448</v>
      </c>
      <c r="D303" s="123" t="s">
        <v>1448</v>
      </c>
      <c r="E303" s="123" t="s">
        <v>1448</v>
      </c>
      <c r="F303" s="123" t="s">
        <v>1448</v>
      </c>
      <c r="G303" s="123" t="s">
        <v>1448</v>
      </c>
      <c r="H303" s="123" t="s">
        <v>1448</v>
      </c>
      <c r="I303" s="123" t="s">
        <v>1448</v>
      </c>
      <c r="J303" s="123" t="s">
        <v>1448</v>
      </c>
      <c r="K303" s="123" t="s">
        <v>1448</v>
      </c>
      <c r="L303" s="123" t="s">
        <v>1448</v>
      </c>
      <c r="M303" s="123" t="s">
        <v>1448</v>
      </c>
      <c r="N303" s="123" t="s">
        <v>1448</v>
      </c>
      <c r="O303" s="123" t="s">
        <v>1448</v>
      </c>
      <c r="P303" s="92"/>
      <c r="Q303" s="92"/>
    </row>
    <row r="304" spans="1:17" ht="12.75">
      <c r="A304" s="92"/>
      <c r="B304" s="94" t="s">
        <v>1490</v>
      </c>
      <c r="C304" s="92"/>
      <c r="D304" s="94" t="s">
        <v>1357</v>
      </c>
      <c r="E304" s="92"/>
      <c r="F304" s="94" t="s">
        <v>1358</v>
      </c>
      <c r="G304" s="92"/>
      <c r="H304" s="94" t="s">
        <v>1359</v>
      </c>
      <c r="I304" s="92"/>
      <c r="J304" s="94" t="s">
        <v>1491</v>
      </c>
      <c r="K304" s="92"/>
      <c r="L304" s="94" t="s">
        <v>1492</v>
      </c>
      <c r="M304" s="92"/>
      <c r="N304" s="92" t="s">
        <v>1493</v>
      </c>
      <c r="O304" s="92"/>
      <c r="P304" s="92"/>
      <c r="Q304" s="92"/>
    </row>
    <row r="305" spans="1:17" ht="12.75">
      <c r="A305" s="123" t="s">
        <v>1448</v>
      </c>
      <c r="B305" s="123" t="s">
        <v>1448</v>
      </c>
      <c r="C305" s="123" t="s">
        <v>1448</v>
      </c>
      <c r="D305" s="123" t="s">
        <v>1448</v>
      </c>
      <c r="E305" s="123" t="s">
        <v>1448</v>
      </c>
      <c r="F305" s="123" t="s">
        <v>1448</v>
      </c>
      <c r="G305" s="123" t="s">
        <v>1448</v>
      </c>
      <c r="H305" s="123" t="s">
        <v>1448</v>
      </c>
      <c r="I305" s="123" t="s">
        <v>1448</v>
      </c>
      <c r="J305" s="123" t="s">
        <v>1448</v>
      </c>
      <c r="K305" s="123" t="s">
        <v>1448</v>
      </c>
      <c r="L305" s="123" t="s">
        <v>1448</v>
      </c>
      <c r="M305" s="123" t="s">
        <v>1448</v>
      </c>
      <c r="N305" s="123" t="s">
        <v>1448</v>
      </c>
      <c r="O305" s="123" t="s">
        <v>1448</v>
      </c>
      <c r="P305" s="92"/>
      <c r="Q305" s="92"/>
    </row>
    <row r="306" spans="1:17" ht="12.75">
      <c r="A306" s="92"/>
      <c r="B306" s="92" t="s">
        <v>1467</v>
      </c>
      <c r="C306" s="94" t="s">
        <v>1455</v>
      </c>
      <c r="D306" s="92" t="s">
        <v>1467</v>
      </c>
      <c r="E306" s="94" t="s">
        <v>1455</v>
      </c>
      <c r="F306" s="92" t="s">
        <v>1467</v>
      </c>
      <c r="G306" s="94" t="s">
        <v>1455</v>
      </c>
      <c r="H306" s="92" t="s">
        <v>1467</v>
      </c>
      <c r="I306" s="94" t="s">
        <v>1455</v>
      </c>
      <c r="J306" s="92" t="s">
        <v>1467</v>
      </c>
      <c r="K306" s="94" t="s">
        <v>1455</v>
      </c>
      <c r="L306" s="92" t="s">
        <v>1467</v>
      </c>
      <c r="M306" s="94" t="s">
        <v>1455</v>
      </c>
      <c r="N306" s="92" t="s">
        <v>1467</v>
      </c>
      <c r="O306" s="94" t="s">
        <v>1455</v>
      </c>
      <c r="P306" s="92"/>
      <c r="Q306" s="92"/>
    </row>
    <row r="307" spans="1:17" ht="12.75">
      <c r="A307" s="123" t="s">
        <v>1448</v>
      </c>
      <c r="B307" s="123" t="s">
        <v>1448</v>
      </c>
      <c r="C307" s="123" t="s">
        <v>1448</v>
      </c>
      <c r="D307" s="123" t="s">
        <v>1448</v>
      </c>
      <c r="E307" s="123" t="s">
        <v>1448</v>
      </c>
      <c r="F307" s="123" t="s">
        <v>1448</v>
      </c>
      <c r="G307" s="123" t="s">
        <v>1448</v>
      </c>
      <c r="H307" s="123" t="s">
        <v>1448</v>
      </c>
      <c r="I307" s="123" t="s">
        <v>1448</v>
      </c>
      <c r="J307" s="123" t="s">
        <v>1448</v>
      </c>
      <c r="K307" s="123" t="s">
        <v>1448</v>
      </c>
      <c r="L307" s="123" t="s">
        <v>1448</v>
      </c>
      <c r="M307" s="123" t="s">
        <v>1448</v>
      </c>
      <c r="N307" s="123" t="s">
        <v>1448</v>
      </c>
      <c r="O307" s="123" t="s">
        <v>1448</v>
      </c>
      <c r="P307" s="92"/>
      <c r="Q307" s="92"/>
    </row>
    <row r="308" spans="1:17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1:17" ht="12.75">
      <c r="A309" s="92" t="s">
        <v>1468</v>
      </c>
      <c r="B309" s="96">
        <f>'Combined Sals'!D147</f>
        <v>49006.9209830711</v>
      </c>
      <c r="C309" s="96"/>
      <c r="D309" s="96">
        <f>'Combined Sals'!G147</f>
        <v>40690.04125350045</v>
      </c>
      <c r="E309" s="96"/>
      <c r="F309" s="96">
        <f>'Combined Sals'!J147</f>
        <v>35155.339694714065</v>
      </c>
      <c r="G309" s="96"/>
      <c r="H309" s="96">
        <f>'Combined Sals'!M147</f>
        <v>29417.37844644737</v>
      </c>
      <c r="I309" s="96"/>
      <c r="J309" s="96">
        <f>'Combined Sals'!P147</f>
        <v>33271.899096764704</v>
      </c>
      <c r="K309" s="96"/>
      <c r="L309" s="96">
        <f>'Combined Sals'!S147</f>
        <v>0</v>
      </c>
      <c r="M309" s="96"/>
      <c r="N309" s="96">
        <f>'Combined Sals'!V147</f>
        <v>39572.05276761951</v>
      </c>
      <c r="O309" s="96"/>
      <c r="P309" s="92"/>
      <c r="Q309" s="92"/>
    </row>
    <row r="310" spans="1:17" ht="12.75">
      <c r="A310" s="92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2"/>
      <c r="Q310" s="92"/>
    </row>
    <row r="311" spans="1:17" ht="12.75">
      <c r="A311" s="92" t="s">
        <v>1469</v>
      </c>
      <c r="B311" s="95">
        <f>'Combined Sals'!D12</f>
        <v>50231.005679166665</v>
      </c>
      <c r="C311" s="95"/>
      <c r="D311" s="95">
        <f>'Combined Sals'!G12</f>
        <v>44489.744784285715</v>
      </c>
      <c r="E311" s="95"/>
      <c r="F311" s="95">
        <f>'Combined Sals'!J12</f>
        <v>37621.54528571428</v>
      </c>
      <c r="G311" s="95"/>
      <c r="H311" s="95">
        <f>'Combined Sals'!M12</f>
        <v>0</v>
      </c>
      <c r="I311" s="95"/>
      <c r="J311" s="95">
        <f>'Combined Sals'!P12</f>
        <v>0</v>
      </c>
      <c r="K311" s="97"/>
      <c r="L311" s="95">
        <f>'Combined Sals'!S12</f>
        <v>0</v>
      </c>
      <c r="M311" s="97"/>
      <c r="N311" s="95">
        <f>'Combined Sals'!V12</f>
        <v>43663.69441333333</v>
      </c>
      <c r="O311" s="97"/>
      <c r="P311" s="92"/>
      <c r="Q311" s="92"/>
    </row>
    <row r="312" spans="1:17" ht="12.75">
      <c r="A312" s="92" t="s">
        <v>1470</v>
      </c>
      <c r="B312" s="95">
        <f>'Combined Sals'!D21</f>
        <v>46274.04371417475</v>
      </c>
      <c r="C312" s="95"/>
      <c r="D312" s="95">
        <f>'Combined Sals'!G21</f>
        <v>39020.366240481926</v>
      </c>
      <c r="E312" s="95"/>
      <c r="F312" s="95">
        <f>'Combined Sals'!J21</f>
        <v>34726.15074978723</v>
      </c>
      <c r="G312" s="95"/>
      <c r="H312" s="95">
        <f>'Combined Sals'!M21</f>
        <v>28013.109483396227</v>
      </c>
      <c r="I312" s="95"/>
      <c r="J312" s="95">
        <f>'Combined Sals'!P21</f>
        <v>18500</v>
      </c>
      <c r="K312" s="97"/>
      <c r="L312" s="95">
        <f>'Combined Sals'!S21</f>
        <v>0</v>
      </c>
      <c r="M312" s="95"/>
      <c r="N312" s="95">
        <f>'Combined Sals'!V21</f>
        <v>36611.04553336406</v>
      </c>
      <c r="O312" s="97"/>
      <c r="P312" s="92"/>
      <c r="Q312" s="92"/>
    </row>
    <row r="313" spans="1:17" ht="12.75">
      <c r="A313" s="92" t="s">
        <v>1471</v>
      </c>
      <c r="B313" s="95">
        <f>'Combined Sals'!D30</f>
        <v>0</v>
      </c>
      <c r="C313" s="95"/>
      <c r="D313" s="95">
        <f>'Combined Sals'!G30</f>
        <v>0</v>
      </c>
      <c r="E313" s="95"/>
      <c r="F313" s="95">
        <f>'Combined Sals'!J30</f>
        <v>0</v>
      </c>
      <c r="G313" s="95"/>
      <c r="H313" s="95">
        <f>'Combined Sals'!M30</f>
        <v>0</v>
      </c>
      <c r="I313" s="95"/>
      <c r="J313" s="95">
        <f>'Combined Sals'!P30</f>
        <v>0</v>
      </c>
      <c r="K313" s="97"/>
      <c r="L313" s="95">
        <f>'Combined Sals'!S30</f>
        <v>0</v>
      </c>
      <c r="M313" s="95"/>
      <c r="N313" s="95">
        <f>'Combined Sals'!V30</f>
        <v>0</v>
      </c>
      <c r="O313" s="97"/>
      <c r="P313" s="92"/>
      <c r="Q313" s="92"/>
    </row>
    <row r="314" spans="1:17" ht="12.75">
      <c r="A314" s="92" t="s">
        <v>1472</v>
      </c>
      <c r="B314" s="95">
        <f>'Combined Sals'!D39</f>
        <v>51951.62857142857</v>
      </c>
      <c r="C314" s="95"/>
      <c r="D314" s="95">
        <f>'Combined Sals'!G39</f>
        <v>41411.55</v>
      </c>
      <c r="E314" s="95"/>
      <c r="F314" s="95">
        <f>'Combined Sals'!J39</f>
        <v>36820.739795918365</v>
      </c>
      <c r="G314" s="95"/>
      <c r="H314" s="95">
        <f>'Combined Sals'!M39</f>
        <v>33905.86363636364</v>
      </c>
      <c r="I314" s="95"/>
      <c r="J314" s="95">
        <f>'Combined Sals'!P39</f>
        <v>0</v>
      </c>
      <c r="K314" s="97"/>
      <c r="L314" s="95">
        <f>'Combined Sals'!S39</f>
        <v>0</v>
      </c>
      <c r="M314" s="95"/>
      <c r="N314" s="95">
        <f>'Combined Sals'!V39</f>
        <v>41505.87133182844</v>
      </c>
      <c r="O314" s="97"/>
      <c r="P314" s="92"/>
      <c r="Q314" s="92"/>
    </row>
    <row r="315" spans="1:17" ht="12.75">
      <c r="A315" s="92" t="s">
        <v>1473</v>
      </c>
      <c r="B315" s="95">
        <f>'Combined Sals'!D48</f>
        <v>51240.162888</v>
      </c>
      <c r="C315" s="95"/>
      <c r="D315" s="95">
        <f>'Combined Sals'!G48</f>
        <v>42806.66087853659</v>
      </c>
      <c r="E315" s="95"/>
      <c r="F315" s="95">
        <f>'Combined Sals'!J48</f>
        <v>36718.955500000004</v>
      </c>
      <c r="G315" s="95"/>
      <c r="H315" s="95">
        <f>'Combined Sals'!M48</f>
        <v>27034</v>
      </c>
      <c r="I315" s="95"/>
      <c r="J315" s="95">
        <f>'Combined Sals'!P48</f>
        <v>27124</v>
      </c>
      <c r="K315" s="97"/>
      <c r="L315" s="95">
        <f>'Combined Sals'!S48</f>
        <v>0</v>
      </c>
      <c r="M315" s="97"/>
      <c r="N315" s="95">
        <f>'Combined Sals'!V48</f>
        <v>40553.535686771655</v>
      </c>
      <c r="O315" s="97"/>
      <c r="P315" s="92"/>
      <c r="Q315" s="92"/>
    </row>
    <row r="316" spans="1:17" ht="12.75">
      <c r="A316" s="92" t="s">
        <v>1474</v>
      </c>
      <c r="B316" s="95">
        <f>'Combined Sals'!D57</f>
        <v>0</v>
      </c>
      <c r="C316" s="95"/>
      <c r="D316" s="95">
        <f>'Combined Sals'!G57</f>
        <v>0</v>
      </c>
      <c r="E316" s="95"/>
      <c r="F316" s="95">
        <f>'Combined Sals'!J57</f>
        <v>0</v>
      </c>
      <c r="G316" s="95"/>
      <c r="H316" s="95">
        <f>'Combined Sals'!M57</f>
        <v>0</v>
      </c>
      <c r="I316" s="95"/>
      <c r="J316" s="95">
        <f>'Combined Sals'!P57</f>
        <v>0</v>
      </c>
      <c r="K316" s="97"/>
      <c r="L316" s="95">
        <f>'Combined Sals'!S57</f>
        <v>0</v>
      </c>
      <c r="M316" s="97"/>
      <c r="N316" s="95">
        <f>'Combined Sals'!V57</f>
        <v>0</v>
      </c>
      <c r="O316" s="97"/>
      <c r="P316" s="92"/>
      <c r="Q316" s="92"/>
    </row>
    <row r="317" spans="1:17" ht="12.75">
      <c r="A317" s="92" t="s">
        <v>1475</v>
      </c>
      <c r="B317" s="95">
        <f>'Combined Sals'!D66</f>
        <v>64164</v>
      </c>
      <c r="C317" s="95"/>
      <c r="D317" s="95">
        <f>'Combined Sals'!G66</f>
        <v>50046</v>
      </c>
      <c r="E317" s="95"/>
      <c r="F317" s="95">
        <f>'Combined Sals'!J66</f>
        <v>38404</v>
      </c>
      <c r="G317" s="95"/>
      <c r="H317" s="95">
        <f>'Combined Sals'!M66</f>
        <v>34235</v>
      </c>
      <c r="I317" s="95"/>
      <c r="J317" s="95">
        <f>'Combined Sals'!P66</f>
        <v>0</v>
      </c>
      <c r="K317" s="97"/>
      <c r="L317" s="95">
        <f>'Combined Sals'!S66</f>
        <v>0</v>
      </c>
      <c r="M317" s="95"/>
      <c r="N317" s="95">
        <f>'Combined Sals'!V66</f>
        <v>48097.144230769234</v>
      </c>
      <c r="O317" s="97"/>
      <c r="P317" s="92"/>
      <c r="Q317" s="92"/>
    </row>
    <row r="318" spans="1:17" ht="12.75">
      <c r="A318" s="92" t="s">
        <v>1476</v>
      </c>
      <c r="B318" s="95">
        <f>'Combined Sals'!D75</f>
        <v>44630.28615719299</v>
      </c>
      <c r="C318" s="95"/>
      <c r="D318" s="95">
        <f>'Combined Sals'!G75</f>
        <v>38285.74580125001</v>
      </c>
      <c r="E318" s="95"/>
      <c r="F318" s="95">
        <f>'Combined Sals'!J75</f>
        <v>35175.24111882353</v>
      </c>
      <c r="G318" s="95"/>
      <c r="H318" s="95">
        <f>'Combined Sals'!M75</f>
        <v>29498.99685190476</v>
      </c>
      <c r="I318" s="95"/>
      <c r="J318" s="95">
        <f>'Combined Sals'!P75</f>
        <v>0</v>
      </c>
      <c r="K318" s="95"/>
      <c r="L318" s="95">
        <f>'Combined Sals'!S75</f>
        <v>0</v>
      </c>
      <c r="M318" s="95"/>
      <c r="N318" s="95">
        <f>'Combined Sals'!V75</f>
        <v>36892.28600214592</v>
      </c>
      <c r="O318" s="97"/>
      <c r="P318" s="92"/>
      <c r="Q318" s="92"/>
    </row>
    <row r="319" spans="1:17" ht="12.75">
      <c r="A319" s="92" t="s">
        <v>1477</v>
      </c>
      <c r="B319" s="95">
        <f>'Combined Sals'!D84</f>
        <v>53888.52130938053</v>
      </c>
      <c r="C319" s="95"/>
      <c r="D319" s="95">
        <f>'Combined Sals'!G84</f>
        <v>45181.48400132232</v>
      </c>
      <c r="E319" s="95"/>
      <c r="F319" s="95">
        <f>'Combined Sals'!J84</f>
        <v>36590.22128681318</v>
      </c>
      <c r="G319" s="95"/>
      <c r="H319" s="95">
        <f>'Combined Sals'!M84</f>
        <v>34086.6</v>
      </c>
      <c r="I319" s="95"/>
      <c r="J319" s="95">
        <f>'Combined Sals'!P84</f>
        <v>34994.972568192774</v>
      </c>
      <c r="K319" s="97"/>
      <c r="L319" s="95">
        <f>'Combined Sals'!S84</f>
        <v>0</v>
      </c>
      <c r="M319" s="95"/>
      <c r="N319" s="95">
        <f>'Combined Sals'!V84</f>
        <v>43376.84529277512</v>
      </c>
      <c r="O319" s="97"/>
      <c r="P319" s="92"/>
      <c r="Q319" s="92"/>
    </row>
    <row r="320" spans="1:17" ht="12.75">
      <c r="A320" s="92" t="s">
        <v>1478</v>
      </c>
      <c r="B320" s="95">
        <f>'Combined Sals'!D93</f>
        <v>43884.51799166666</v>
      </c>
      <c r="C320" s="95"/>
      <c r="D320" s="95">
        <f>'Combined Sals'!G93</f>
        <v>37649.289704761904</v>
      </c>
      <c r="E320" s="95"/>
      <c r="F320" s="95">
        <f>'Combined Sals'!J93</f>
        <v>31805.082762500002</v>
      </c>
      <c r="G320" s="95"/>
      <c r="H320" s="95">
        <f>'Combined Sals'!M93</f>
        <v>29757.003355555556</v>
      </c>
      <c r="I320" s="95"/>
      <c r="J320" s="95">
        <f>'Combined Sals'!P93</f>
        <v>0</v>
      </c>
      <c r="K320" s="97"/>
      <c r="L320" s="95">
        <f>'Combined Sals'!S93</f>
        <v>0</v>
      </c>
      <c r="M320" s="95"/>
      <c r="N320" s="95">
        <f>'Combined Sals'!V93</f>
        <v>34475.791030243905</v>
      </c>
      <c r="O320" s="97"/>
      <c r="P320" s="92"/>
      <c r="Q320" s="92"/>
    </row>
    <row r="321" spans="1:17" ht="12.75">
      <c r="A321" s="92" t="s">
        <v>1479</v>
      </c>
      <c r="B321" s="95">
        <f>'Combined Sals'!D102</f>
        <v>49976.261348993285</v>
      </c>
      <c r="C321" s="95"/>
      <c r="D321" s="95">
        <f>'Combined Sals'!G102</f>
        <v>41083.78961221557</v>
      </c>
      <c r="E321" s="95"/>
      <c r="F321" s="95">
        <f>'Combined Sals'!J102</f>
        <v>35824.207330992365</v>
      </c>
      <c r="G321" s="95"/>
      <c r="H321" s="95">
        <f>'Combined Sals'!M102</f>
        <v>29094.479738550726</v>
      </c>
      <c r="I321" s="95"/>
      <c r="J321" s="95">
        <f>'Combined Sals'!P102</f>
        <v>54041.478</v>
      </c>
      <c r="K321" s="97"/>
      <c r="L321" s="95">
        <f>'Combined Sals'!S102</f>
        <v>0</v>
      </c>
      <c r="M321" s="95"/>
      <c r="N321" s="95">
        <f>'Combined Sals'!V102</f>
        <v>40840.98552506718</v>
      </c>
      <c r="O321" s="97"/>
      <c r="P321" s="92"/>
      <c r="Q321" s="92"/>
    </row>
    <row r="322" spans="1:17" ht="12.75">
      <c r="A322" s="92" t="s">
        <v>1480</v>
      </c>
      <c r="B322" s="95">
        <f>'Combined Sals'!D111</f>
        <v>0</v>
      </c>
      <c r="C322" s="95"/>
      <c r="D322" s="95">
        <f>'Combined Sals'!G111</f>
        <v>0</v>
      </c>
      <c r="E322" s="95"/>
      <c r="F322" s="95">
        <f>'Combined Sals'!J111</f>
        <v>0</v>
      </c>
      <c r="G322" s="95"/>
      <c r="H322" s="95">
        <f>'Combined Sals'!M111</f>
        <v>0</v>
      </c>
      <c r="I322" s="95"/>
      <c r="J322" s="95">
        <f>'Combined Sals'!P111</f>
        <v>0</v>
      </c>
      <c r="K322" s="97"/>
      <c r="L322" s="95">
        <f>'Combined Sals'!S111</f>
        <v>0</v>
      </c>
      <c r="M322" s="95"/>
      <c r="N322" s="95">
        <f>'Combined Sals'!V111</f>
        <v>0</v>
      </c>
      <c r="O322" s="97"/>
      <c r="P322" s="92"/>
      <c r="Q322" s="92"/>
    </row>
    <row r="323" spans="1:17" ht="12.75">
      <c r="A323" s="92" t="s">
        <v>1481</v>
      </c>
      <c r="B323" s="95">
        <f>'Combined Sals'!D120</f>
        <v>51728</v>
      </c>
      <c r="C323" s="95"/>
      <c r="D323" s="95">
        <f>'Combined Sals'!G120</f>
        <v>42337</v>
      </c>
      <c r="E323" s="95"/>
      <c r="F323" s="95">
        <f>'Combined Sals'!J120</f>
        <v>35737</v>
      </c>
      <c r="G323" s="95"/>
      <c r="H323" s="95">
        <f>'Combined Sals'!M120</f>
        <v>30725</v>
      </c>
      <c r="I323" s="95"/>
      <c r="J323" s="95">
        <f>'Combined Sals'!P120</f>
        <v>28332</v>
      </c>
      <c r="K323" s="97"/>
      <c r="L323" s="95">
        <f>'Combined Sals'!S120</f>
        <v>0</v>
      </c>
      <c r="M323" s="97"/>
      <c r="N323" s="95">
        <f>'Combined Sals'!V120</f>
        <v>38166.0421686747</v>
      </c>
      <c r="O323" s="97"/>
      <c r="P323" s="92"/>
      <c r="Q323" s="92"/>
    </row>
    <row r="324" spans="1:17" ht="12.75">
      <c r="A324" s="92" t="s">
        <v>1482</v>
      </c>
      <c r="B324" s="95">
        <f>'Combined Sals'!D129</f>
        <v>52479.8687268217</v>
      </c>
      <c r="C324" s="95"/>
      <c r="D324" s="95">
        <f>'Combined Sals'!G129</f>
        <v>43061.69545215686</v>
      </c>
      <c r="E324" s="95"/>
      <c r="F324" s="95">
        <f>'Combined Sals'!J129</f>
        <v>36248.30201459854</v>
      </c>
      <c r="G324" s="95"/>
      <c r="H324" s="95">
        <f>'Combined Sals'!M129</f>
        <v>31216.666666666668</v>
      </c>
      <c r="I324" s="95"/>
      <c r="J324" s="95">
        <f>'Combined Sals'!P129</f>
        <v>30480.501333333334</v>
      </c>
      <c r="K324" s="97"/>
      <c r="L324" s="95">
        <f>'Combined Sals'!S129</f>
        <v>0</v>
      </c>
      <c r="M324" s="95"/>
      <c r="N324" s="95">
        <f>'Combined Sals'!V129</f>
        <v>42959.126283240505</v>
      </c>
      <c r="O324" s="97"/>
      <c r="P324" s="92"/>
      <c r="Q324" s="92"/>
    </row>
    <row r="325" spans="1:17" ht="12.75">
      <c r="A325" s="92" t="s">
        <v>1483</v>
      </c>
      <c r="B325" s="95">
        <f>'Combined Sals'!D138</f>
        <v>44272.548998576516</v>
      </c>
      <c r="C325" s="95"/>
      <c r="D325" s="95">
        <f>'Combined Sals'!G138</f>
        <v>36967.803751358886</v>
      </c>
      <c r="E325" s="95"/>
      <c r="F325" s="95">
        <f>'Combined Sals'!J138</f>
        <v>32479.24759569811</v>
      </c>
      <c r="G325" s="95"/>
      <c r="H325" s="95">
        <f>'Combined Sals'!M138</f>
        <v>28709.228994230773</v>
      </c>
      <c r="I325" s="95"/>
      <c r="J325" s="95">
        <f>'Combined Sals'!P138</f>
        <v>28027.85111111111</v>
      </c>
      <c r="K325" s="97"/>
      <c r="L325" s="95">
        <f>'Combined Sals'!S138</f>
        <v>0</v>
      </c>
      <c r="M325" s="95"/>
      <c r="N325" s="95">
        <f>'Combined Sals'!V138</f>
        <v>36887.26959143763</v>
      </c>
      <c r="O325" s="97"/>
      <c r="P325" s="92"/>
      <c r="Q325" s="92"/>
    </row>
    <row r="326" spans="1:17" ht="12.75">
      <c r="A326" s="92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2"/>
      <c r="Q326" s="92"/>
    </row>
    <row r="327" spans="1:17" ht="12.75">
      <c r="A327" s="123" t="s">
        <v>1448</v>
      </c>
      <c r="B327" s="123" t="s">
        <v>1448</v>
      </c>
      <c r="C327" s="123" t="s">
        <v>1448</v>
      </c>
      <c r="D327" s="123" t="s">
        <v>1448</v>
      </c>
      <c r="E327" s="123" t="s">
        <v>1448</v>
      </c>
      <c r="F327" s="123" t="s">
        <v>1448</v>
      </c>
      <c r="G327" s="123" t="s">
        <v>1448</v>
      </c>
      <c r="H327" s="123" t="s">
        <v>1448</v>
      </c>
      <c r="I327" s="123" t="s">
        <v>1448</v>
      </c>
      <c r="J327" s="123" t="s">
        <v>1448</v>
      </c>
      <c r="K327" s="123" t="s">
        <v>1448</v>
      </c>
      <c r="L327" s="123" t="s">
        <v>1448</v>
      </c>
      <c r="M327" s="123" t="s">
        <v>1448</v>
      </c>
      <c r="N327" s="123" t="s">
        <v>1448</v>
      </c>
      <c r="O327" s="123" t="s">
        <v>1448</v>
      </c>
      <c r="P327" s="92"/>
      <c r="Q327" s="92"/>
    </row>
    <row r="328" spans="1:17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1:17" ht="12.75">
      <c r="A329" s="91" t="s">
        <v>1</v>
      </c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1:17" ht="12.75">
      <c r="A330" s="91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1:17" ht="12.75">
      <c r="A331" s="91" t="s">
        <v>1489</v>
      </c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1:17" ht="12.75">
      <c r="A332" s="91" t="s">
        <v>2</v>
      </c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1:17" ht="12.75">
      <c r="A333" s="91" t="s">
        <v>1446</v>
      </c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1:17" ht="12.75">
      <c r="A334" s="91" t="s">
        <v>1447</v>
      </c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1:17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1:17" ht="12.75">
      <c r="A336" s="123" t="s">
        <v>1448</v>
      </c>
      <c r="B336" s="123" t="s">
        <v>1448</v>
      </c>
      <c r="C336" s="123" t="s">
        <v>1448</v>
      </c>
      <c r="D336" s="123" t="s">
        <v>1448</v>
      </c>
      <c r="E336" s="123" t="s">
        <v>1448</v>
      </c>
      <c r="F336" s="123" t="s">
        <v>1448</v>
      </c>
      <c r="G336" s="123" t="s">
        <v>1448</v>
      </c>
      <c r="H336" s="123" t="s">
        <v>1448</v>
      </c>
      <c r="I336" s="123" t="s">
        <v>1448</v>
      </c>
      <c r="J336" s="123" t="s">
        <v>1448</v>
      </c>
      <c r="K336" s="123" t="s">
        <v>1448</v>
      </c>
      <c r="L336" s="123" t="s">
        <v>1448</v>
      </c>
      <c r="M336" s="123" t="s">
        <v>1448</v>
      </c>
      <c r="N336" s="123" t="s">
        <v>1448</v>
      </c>
      <c r="O336" s="123" t="s">
        <v>1448</v>
      </c>
      <c r="P336" s="92"/>
      <c r="Q336" s="92"/>
    </row>
    <row r="337" spans="1:17" ht="12.75">
      <c r="A337" s="92"/>
      <c r="B337" s="94" t="s">
        <v>1490</v>
      </c>
      <c r="C337" s="92"/>
      <c r="D337" s="94" t="s">
        <v>1357</v>
      </c>
      <c r="E337" s="92"/>
      <c r="F337" s="94" t="s">
        <v>1358</v>
      </c>
      <c r="G337" s="92"/>
      <c r="H337" s="94" t="s">
        <v>1359</v>
      </c>
      <c r="I337" s="92"/>
      <c r="J337" s="94" t="s">
        <v>1491</v>
      </c>
      <c r="K337" s="92"/>
      <c r="L337" s="94" t="s">
        <v>1492</v>
      </c>
      <c r="M337" s="92"/>
      <c r="N337" s="92" t="s">
        <v>1493</v>
      </c>
      <c r="O337" s="92"/>
      <c r="P337" s="92"/>
      <c r="Q337" s="92"/>
    </row>
    <row r="338" spans="1:17" ht="12.75">
      <c r="A338" s="123" t="s">
        <v>1448</v>
      </c>
      <c r="B338" s="123" t="s">
        <v>1448</v>
      </c>
      <c r="C338" s="123" t="s">
        <v>1448</v>
      </c>
      <c r="D338" s="123" t="s">
        <v>1448</v>
      </c>
      <c r="E338" s="123" t="s">
        <v>1448</v>
      </c>
      <c r="F338" s="123" t="s">
        <v>1448</v>
      </c>
      <c r="G338" s="123" t="s">
        <v>1448</v>
      </c>
      <c r="H338" s="123" t="s">
        <v>1448</v>
      </c>
      <c r="I338" s="123" t="s">
        <v>1448</v>
      </c>
      <c r="J338" s="123" t="s">
        <v>1448</v>
      </c>
      <c r="K338" s="123" t="s">
        <v>1448</v>
      </c>
      <c r="L338" s="123" t="s">
        <v>1448</v>
      </c>
      <c r="M338" s="123" t="s">
        <v>1448</v>
      </c>
      <c r="N338" s="123" t="s">
        <v>1448</v>
      </c>
      <c r="O338" s="123" t="s">
        <v>1448</v>
      </c>
      <c r="P338" s="92"/>
      <c r="Q338" s="92"/>
    </row>
    <row r="339" spans="1:17" ht="12.75">
      <c r="A339" s="92"/>
      <c r="B339" s="92" t="s">
        <v>1467</v>
      </c>
      <c r="C339" s="94" t="s">
        <v>1455</v>
      </c>
      <c r="D339" s="92" t="s">
        <v>1467</v>
      </c>
      <c r="E339" s="94" t="s">
        <v>1455</v>
      </c>
      <c r="F339" s="92" t="s">
        <v>1467</v>
      </c>
      <c r="G339" s="94" t="s">
        <v>1455</v>
      </c>
      <c r="H339" s="92" t="s">
        <v>1467</v>
      </c>
      <c r="I339" s="94" t="s">
        <v>1455</v>
      </c>
      <c r="J339" s="92" t="s">
        <v>1467</v>
      </c>
      <c r="K339" s="94" t="s">
        <v>1455</v>
      </c>
      <c r="L339" s="92" t="s">
        <v>1467</v>
      </c>
      <c r="M339" s="94" t="s">
        <v>1455</v>
      </c>
      <c r="N339" s="92" t="s">
        <v>1467</v>
      </c>
      <c r="O339" s="94" t="s">
        <v>1455</v>
      </c>
      <c r="P339" s="92"/>
      <c r="Q339" s="92"/>
    </row>
    <row r="340" spans="1:17" ht="12.75">
      <c r="A340" s="123" t="s">
        <v>1448</v>
      </c>
      <c r="B340" s="123" t="s">
        <v>1448</v>
      </c>
      <c r="C340" s="123" t="s">
        <v>1448</v>
      </c>
      <c r="D340" s="123" t="s">
        <v>1448</v>
      </c>
      <c r="E340" s="123" t="s">
        <v>1448</v>
      </c>
      <c r="F340" s="123" t="s">
        <v>1448</v>
      </c>
      <c r="G340" s="123" t="s">
        <v>1448</v>
      </c>
      <c r="H340" s="123" t="s">
        <v>1448</v>
      </c>
      <c r="I340" s="123" t="s">
        <v>1448</v>
      </c>
      <c r="J340" s="123" t="s">
        <v>1448</v>
      </c>
      <c r="K340" s="123" t="s">
        <v>1448</v>
      </c>
      <c r="L340" s="123" t="s">
        <v>1448</v>
      </c>
      <c r="M340" s="123" t="s">
        <v>1448</v>
      </c>
      <c r="N340" s="123" t="s">
        <v>1448</v>
      </c>
      <c r="O340" s="123" t="s">
        <v>1448</v>
      </c>
      <c r="P340" s="92"/>
      <c r="Q340" s="92"/>
    </row>
    <row r="341" spans="1:17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1:17" ht="12.75">
      <c r="A342" s="92" t="s">
        <v>1468</v>
      </c>
      <c r="B342" s="96">
        <f>'Combined Sals'!D149</f>
        <v>48384.67225511768</v>
      </c>
      <c r="C342" s="96"/>
      <c r="D342" s="96">
        <f>'Combined Sals'!G149</f>
        <v>39352.53015033954</v>
      </c>
      <c r="E342" s="96"/>
      <c r="F342" s="96">
        <f>'Combined Sals'!J149</f>
        <v>33858.93033292712</v>
      </c>
      <c r="G342" s="96"/>
      <c r="H342" s="96">
        <f>'Combined Sals'!M149</f>
        <v>29019.263891194692</v>
      </c>
      <c r="I342" s="96"/>
      <c r="J342" s="96">
        <f>'Combined Sals'!P149</f>
        <v>31303.423442932042</v>
      </c>
      <c r="K342" s="96"/>
      <c r="L342" s="96">
        <f>'Combined Sals'!S149</f>
        <v>35045.46390336063</v>
      </c>
      <c r="M342" s="96"/>
      <c r="N342" s="96">
        <f>'Combined Sals'!V149</f>
        <v>35748.492719487076</v>
      </c>
      <c r="O342" s="96"/>
      <c r="P342" s="92"/>
      <c r="Q342" s="92"/>
    </row>
    <row r="343" spans="1:17" ht="12.75">
      <c r="A343" s="92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2"/>
      <c r="Q343" s="92"/>
    </row>
    <row r="344" spans="1:17" ht="12.75">
      <c r="A344" s="92" t="s">
        <v>1469</v>
      </c>
      <c r="B344" s="95">
        <f>'Combined Sals'!D14</f>
        <v>0</v>
      </c>
      <c r="C344" s="95"/>
      <c r="D344" s="95">
        <f>'Combined Sals'!G14</f>
        <v>0</v>
      </c>
      <c r="E344" s="95"/>
      <c r="F344" s="95">
        <f>'Combined Sals'!J14</f>
        <v>0</v>
      </c>
      <c r="G344" s="95"/>
      <c r="H344" s="95">
        <f>'Combined Sals'!M14</f>
        <v>0</v>
      </c>
      <c r="I344" s="95"/>
      <c r="J344" s="95">
        <f>'Combined Sals'!P14</f>
        <v>0</v>
      </c>
      <c r="K344" s="97"/>
      <c r="L344" s="95">
        <f>'Combined Sals'!S14</f>
        <v>38285.95759114155</v>
      </c>
      <c r="M344" s="97"/>
      <c r="N344" s="95">
        <f>'Combined Sals'!V14</f>
        <v>38285.95759114155</v>
      </c>
      <c r="O344" s="97"/>
      <c r="P344" s="92"/>
      <c r="Q344" s="92"/>
    </row>
    <row r="345" spans="1:17" ht="12.75">
      <c r="A345" s="92" t="s">
        <v>1470</v>
      </c>
      <c r="B345" s="95">
        <f>'Combined Sals'!D23</f>
        <v>0</v>
      </c>
      <c r="C345" s="95"/>
      <c r="D345" s="95">
        <f>'Combined Sals'!G23</f>
        <v>0</v>
      </c>
      <c r="E345" s="95"/>
      <c r="F345" s="95">
        <f>'Combined Sals'!J23</f>
        <v>0</v>
      </c>
      <c r="G345" s="95"/>
      <c r="H345" s="95">
        <f>'Combined Sals'!M23</f>
        <v>0</v>
      </c>
      <c r="I345" s="95"/>
      <c r="J345" s="95">
        <f>'Combined Sals'!P23</f>
        <v>0</v>
      </c>
      <c r="K345" s="97"/>
      <c r="L345" s="95">
        <f>'Combined Sals'!S23</f>
        <v>30595.81168146853</v>
      </c>
      <c r="M345" s="95"/>
      <c r="N345" s="95">
        <f>'Combined Sals'!V23</f>
        <v>30595.81168146853</v>
      </c>
      <c r="O345" s="97"/>
      <c r="P345" s="92"/>
      <c r="Q345" s="92"/>
    </row>
    <row r="346" spans="1:17" ht="12.75">
      <c r="A346" s="92" t="s">
        <v>1471</v>
      </c>
      <c r="B346" s="95">
        <f>'Combined Sals'!D32</f>
        <v>0</v>
      </c>
      <c r="C346" s="95"/>
      <c r="D346" s="95">
        <f>'Combined Sals'!G32</f>
        <v>0</v>
      </c>
      <c r="E346" s="95"/>
      <c r="F346" s="95">
        <f>'Combined Sals'!J32</f>
        <v>0</v>
      </c>
      <c r="G346" s="95"/>
      <c r="H346" s="95">
        <f>'Combined Sals'!M32</f>
        <v>0</v>
      </c>
      <c r="I346" s="95"/>
      <c r="J346" s="95">
        <f>'Combined Sals'!P32</f>
        <v>0</v>
      </c>
      <c r="K346" s="97"/>
      <c r="L346" s="95">
        <f>'Combined Sals'!S32</f>
        <v>37791.55961538461</v>
      </c>
      <c r="M346" s="95"/>
      <c r="N346" s="95">
        <f>'Combined Sals'!V32</f>
        <v>37791.55961538461</v>
      </c>
      <c r="O346" s="97"/>
      <c r="P346" s="92"/>
      <c r="Q346" s="92"/>
    </row>
    <row r="347" spans="1:17" ht="12.75">
      <c r="A347" s="92" t="s">
        <v>1472</v>
      </c>
      <c r="B347" s="95">
        <f>'Combined Sals'!D41</f>
        <v>46870.31847133758</v>
      </c>
      <c r="C347" s="95"/>
      <c r="D347" s="95">
        <f>'Combined Sals'!G41</f>
        <v>41334.17346938775</v>
      </c>
      <c r="E347" s="95"/>
      <c r="F347" s="95">
        <f>'Combined Sals'!J41</f>
        <v>35027.61284046693</v>
      </c>
      <c r="G347" s="95"/>
      <c r="H347" s="95">
        <f>'Combined Sals'!M41</f>
        <v>31493.443349753696</v>
      </c>
      <c r="I347" s="95"/>
      <c r="J347" s="95">
        <f>'Combined Sals'!P41</f>
        <v>0</v>
      </c>
      <c r="K347" s="97"/>
      <c r="L347" s="95">
        <f>'Combined Sals'!S41</f>
        <v>0</v>
      </c>
      <c r="M347" s="95"/>
      <c r="N347" s="95">
        <f>'Combined Sals'!V41</f>
        <v>37592.67893835616</v>
      </c>
      <c r="O347" s="97"/>
      <c r="P347" s="92"/>
      <c r="Q347" s="92"/>
    </row>
    <row r="348" spans="1:17" ht="12.75">
      <c r="A348" s="92" t="s">
        <v>1473</v>
      </c>
      <c r="B348" s="95">
        <f>'Combined Sals'!D50</f>
        <v>43227.41228246154</v>
      </c>
      <c r="C348" s="95"/>
      <c r="D348" s="95">
        <f>'Combined Sals'!G50</f>
        <v>33522.38663681234</v>
      </c>
      <c r="E348" s="95"/>
      <c r="F348" s="95">
        <f>'Combined Sals'!J50</f>
        <v>28540.69317054945</v>
      </c>
      <c r="G348" s="95"/>
      <c r="H348" s="95">
        <f>'Combined Sals'!M50</f>
        <v>27534.277404179105</v>
      </c>
      <c r="I348" s="95"/>
      <c r="J348" s="95">
        <f>'Combined Sals'!P50</f>
        <v>0</v>
      </c>
      <c r="K348" s="97"/>
      <c r="L348" s="95">
        <f>'Combined Sals'!S50</f>
        <v>0</v>
      </c>
      <c r="M348" s="97"/>
      <c r="N348" s="95">
        <f>'Combined Sals'!V50</f>
        <v>33250.00626086781</v>
      </c>
      <c r="O348" s="97"/>
      <c r="P348" s="92"/>
      <c r="Q348" s="92"/>
    </row>
    <row r="349" spans="1:17" ht="12.75">
      <c r="A349" s="92" t="s">
        <v>1474</v>
      </c>
      <c r="B349" s="95">
        <f>'Combined Sals'!D59</f>
        <v>45445.23949864406</v>
      </c>
      <c r="C349" s="95"/>
      <c r="D349" s="95">
        <f>'Combined Sals'!G59</f>
        <v>35955.349672919256</v>
      </c>
      <c r="E349" s="95"/>
      <c r="F349" s="95">
        <f>'Combined Sals'!J59</f>
        <v>31266.335023870968</v>
      </c>
      <c r="G349" s="95"/>
      <c r="H349" s="95">
        <f>'Combined Sals'!M59</f>
        <v>26927.573291157896</v>
      </c>
      <c r="I349" s="95"/>
      <c r="J349" s="95">
        <f>'Combined Sals'!P59</f>
        <v>0</v>
      </c>
      <c r="K349" s="97"/>
      <c r="L349" s="95">
        <f>'Combined Sals'!S59</f>
        <v>0</v>
      </c>
      <c r="M349" s="97"/>
      <c r="N349" s="95">
        <f>'Combined Sals'!V59</f>
        <v>32624.073065097346</v>
      </c>
      <c r="O349" s="97"/>
      <c r="P349" s="92"/>
      <c r="Q349" s="92"/>
    </row>
    <row r="350" spans="1:17" ht="12.75">
      <c r="A350" s="92" t="s">
        <v>1475</v>
      </c>
      <c r="B350" s="95">
        <f>'Combined Sals'!D68</f>
        <v>53897.67178257342</v>
      </c>
      <c r="C350" s="95"/>
      <c r="D350" s="95">
        <f>'Combined Sals'!G68</f>
        <v>44948.01630718929</v>
      </c>
      <c r="E350" s="95"/>
      <c r="F350" s="95">
        <f>'Combined Sals'!J68</f>
        <v>36710.469547110195</v>
      </c>
      <c r="G350" s="95"/>
      <c r="H350" s="95">
        <f>'Combined Sals'!M68</f>
        <v>31848.77618115108</v>
      </c>
      <c r="I350" s="95"/>
      <c r="J350" s="95">
        <f>'Combined Sals'!P68</f>
        <v>33175.954634285714</v>
      </c>
      <c r="K350" s="97"/>
      <c r="L350" s="95">
        <f>'Combined Sals'!S68</f>
        <v>0</v>
      </c>
      <c r="M350" s="95"/>
      <c r="N350" s="95">
        <f>'Combined Sals'!V68</f>
        <v>45234.0993442252</v>
      </c>
      <c r="O350" s="97"/>
      <c r="P350" s="92"/>
      <c r="Q350" s="92"/>
    </row>
    <row r="351" spans="1:17" ht="12.75">
      <c r="A351" s="92" t="s">
        <v>1476</v>
      </c>
      <c r="B351" s="95">
        <f>'Combined Sals'!D77</f>
        <v>0</v>
      </c>
      <c r="C351" s="95"/>
      <c r="D351" s="95">
        <f>'Combined Sals'!G77</f>
        <v>0</v>
      </c>
      <c r="E351" s="95"/>
      <c r="F351" s="95">
        <f>'Combined Sals'!J77</f>
        <v>0</v>
      </c>
      <c r="G351" s="95"/>
      <c r="H351" s="95">
        <f>'Combined Sals'!M77</f>
        <v>0</v>
      </c>
      <c r="I351" s="95"/>
      <c r="J351" s="95">
        <f>'Combined Sals'!P77</f>
        <v>0</v>
      </c>
      <c r="K351" s="95"/>
      <c r="L351" s="95">
        <f>'Combined Sals'!S77</f>
        <v>35161.38209903318</v>
      </c>
      <c r="M351" s="95"/>
      <c r="N351" s="95">
        <f>'Combined Sals'!V77</f>
        <v>35161.38209903318</v>
      </c>
      <c r="O351" s="97"/>
      <c r="P351" s="92"/>
      <c r="Q351" s="92"/>
    </row>
    <row r="352" spans="1:17" ht="12.75">
      <c r="A352" s="92" t="s">
        <v>1477</v>
      </c>
      <c r="B352" s="95">
        <f>'Combined Sals'!D86</f>
        <v>0</v>
      </c>
      <c r="C352" s="95"/>
      <c r="D352" s="95">
        <f>'Combined Sals'!G86</f>
        <v>0</v>
      </c>
      <c r="E352" s="95"/>
      <c r="F352" s="95">
        <f>'Combined Sals'!J86</f>
        <v>0</v>
      </c>
      <c r="G352" s="95"/>
      <c r="H352" s="95">
        <f>'Combined Sals'!M86</f>
        <v>0</v>
      </c>
      <c r="I352" s="95"/>
      <c r="J352" s="95">
        <f>'Combined Sals'!P86</f>
        <v>0</v>
      </c>
      <c r="K352" s="97"/>
      <c r="L352" s="95">
        <f>'Combined Sals'!S86</f>
        <v>29543.585953346857</v>
      </c>
      <c r="M352" s="95"/>
      <c r="N352" s="95">
        <f>'Combined Sals'!V86</f>
        <v>29543.585953346857</v>
      </c>
      <c r="O352" s="97"/>
      <c r="P352" s="92"/>
      <c r="Q352" s="92"/>
    </row>
    <row r="353" spans="1:17" ht="12.75">
      <c r="A353" s="92" t="s">
        <v>1478</v>
      </c>
      <c r="B353" s="95">
        <f>'Combined Sals'!D95</f>
        <v>0</v>
      </c>
      <c r="C353" s="95"/>
      <c r="D353" s="95">
        <f>'Combined Sals'!G95</f>
        <v>0</v>
      </c>
      <c r="E353" s="95"/>
      <c r="F353" s="95">
        <f>'Combined Sals'!J95</f>
        <v>0</v>
      </c>
      <c r="G353" s="95"/>
      <c r="H353" s="95">
        <f>'Combined Sals'!M95</f>
        <v>0</v>
      </c>
      <c r="I353" s="95"/>
      <c r="J353" s="95">
        <f>'Combined Sals'!P95</f>
        <v>0</v>
      </c>
      <c r="K353" s="97"/>
      <c r="L353" s="95">
        <f>'Combined Sals'!S95</f>
        <v>34407.0361923715</v>
      </c>
      <c r="M353" s="95"/>
      <c r="N353" s="95">
        <f>'Combined Sals'!V95</f>
        <v>34407.0361923715</v>
      </c>
      <c r="O353" s="97"/>
      <c r="P353" s="92"/>
      <c r="Q353" s="92"/>
    </row>
    <row r="354" spans="1:17" ht="12.75">
      <c r="A354" s="92" t="s">
        <v>1479</v>
      </c>
      <c r="B354" s="95">
        <f>'Combined Sals'!D104</f>
        <v>46132.12451681818</v>
      </c>
      <c r="C354" s="95"/>
      <c r="D354" s="95">
        <f>'Combined Sals'!G104</f>
        <v>37413.339383</v>
      </c>
      <c r="E354" s="95"/>
      <c r="F354" s="95">
        <f>'Combined Sals'!J104</f>
        <v>32964.136170625</v>
      </c>
      <c r="G354" s="95"/>
      <c r="H354" s="95">
        <f>'Combined Sals'!M104</f>
        <v>27650.917494285713</v>
      </c>
      <c r="I354" s="95"/>
      <c r="J354" s="95">
        <f>'Combined Sals'!P104</f>
        <v>31406.620043009025</v>
      </c>
      <c r="K354" s="97"/>
      <c r="L354" s="95">
        <f>'Combined Sals'!S104</f>
        <v>0</v>
      </c>
      <c r="M354" s="95"/>
      <c r="N354" s="95">
        <f>'Combined Sals'!V104</f>
        <v>32220.675015053574</v>
      </c>
      <c r="O354" s="97"/>
      <c r="P354" s="92"/>
      <c r="Q354" s="92"/>
    </row>
    <row r="355" spans="1:17" ht="12.75">
      <c r="A355" s="92" t="s">
        <v>1480</v>
      </c>
      <c r="B355" s="95">
        <f>'Combined Sals'!D113</f>
        <v>46295.98370857143</v>
      </c>
      <c r="C355" s="95"/>
      <c r="D355" s="95">
        <f>'Combined Sals'!G113</f>
        <v>38295.71236372772</v>
      </c>
      <c r="E355" s="95"/>
      <c r="F355" s="95">
        <f>'Combined Sals'!J113</f>
        <v>32633.967346271605</v>
      </c>
      <c r="G355" s="95"/>
      <c r="H355" s="95">
        <f>'Combined Sals'!M113</f>
        <v>27626.33003449495</v>
      </c>
      <c r="I355" s="95"/>
      <c r="J355" s="95">
        <f>'Combined Sals'!P113</f>
        <v>29506.075347058824</v>
      </c>
      <c r="K355" s="97"/>
      <c r="L355" s="95">
        <f>'Combined Sals'!S113</f>
        <v>0</v>
      </c>
      <c r="M355" s="95"/>
      <c r="N355" s="95">
        <f>'Combined Sals'!V113</f>
        <v>34925.121964473685</v>
      </c>
      <c r="O355" s="97"/>
      <c r="P355" s="92"/>
      <c r="Q355" s="92"/>
    </row>
    <row r="356" spans="1:17" ht="12.75">
      <c r="A356" s="92" t="s">
        <v>1481</v>
      </c>
      <c r="B356" s="95">
        <f>'Combined Sals'!D122</f>
        <v>0</v>
      </c>
      <c r="C356" s="95"/>
      <c r="D356" s="95">
        <f>'Combined Sals'!G122</f>
        <v>0</v>
      </c>
      <c r="E356" s="95"/>
      <c r="F356" s="95">
        <f>'Combined Sals'!J122</f>
        <v>0</v>
      </c>
      <c r="G356" s="95"/>
      <c r="H356" s="95">
        <f>'Combined Sals'!M122</f>
        <v>0</v>
      </c>
      <c r="I356" s="95"/>
      <c r="J356" s="95">
        <f>'Combined Sals'!P122</f>
        <v>0</v>
      </c>
      <c r="K356" s="97"/>
      <c r="L356" s="95">
        <f>'Combined Sals'!S122</f>
        <v>36654.382303407176</v>
      </c>
      <c r="M356" s="97"/>
      <c r="N356" s="95">
        <f>'Combined Sals'!V122</f>
        <v>36654.382303407176</v>
      </c>
      <c r="O356" s="97"/>
      <c r="P356" s="92"/>
      <c r="Q356" s="92"/>
    </row>
    <row r="357" spans="1:17" ht="12.75">
      <c r="A357" s="92" t="s">
        <v>1482</v>
      </c>
      <c r="B357" s="95">
        <f>'Combined Sals'!D131</f>
        <v>44684.48925339806</v>
      </c>
      <c r="C357" s="95"/>
      <c r="D357" s="95">
        <f>'Combined Sals'!G131</f>
        <v>39816.59817981873</v>
      </c>
      <c r="E357" s="95"/>
      <c r="F357" s="95">
        <f>'Combined Sals'!J131</f>
        <v>34969.35702272727</v>
      </c>
      <c r="G357" s="95"/>
      <c r="H357" s="95">
        <f>'Combined Sals'!M131</f>
        <v>30603.732199840637</v>
      </c>
      <c r="I357" s="95"/>
      <c r="J357" s="95">
        <f>'Combined Sals'!P131</f>
        <v>21923</v>
      </c>
      <c r="K357" s="97"/>
      <c r="L357" s="95">
        <f>'Combined Sals'!S131</f>
        <v>0</v>
      </c>
      <c r="M357" s="95"/>
      <c r="N357" s="95">
        <f>'Combined Sals'!V131</f>
        <v>38114.109886226615</v>
      </c>
      <c r="O357" s="97"/>
      <c r="P357" s="92"/>
      <c r="Q357" s="92"/>
    </row>
    <row r="358" spans="1:17" ht="12.75">
      <c r="A358" s="92" t="s">
        <v>1483</v>
      </c>
      <c r="B358" s="95">
        <f>'Combined Sals'!D140</f>
        <v>41657.49918857143</v>
      </c>
      <c r="C358" s="95"/>
      <c r="D358" s="95">
        <f>'Combined Sals'!G140</f>
        <v>34224.99538264151</v>
      </c>
      <c r="E358" s="95"/>
      <c r="F358" s="95">
        <f>'Combined Sals'!J140</f>
        <v>29413.102550175438</v>
      </c>
      <c r="G358" s="95"/>
      <c r="H358" s="95">
        <f>'Combined Sals'!M140</f>
        <v>25250.581986666668</v>
      </c>
      <c r="I358" s="95"/>
      <c r="J358" s="95">
        <f>'Combined Sals'!P140</f>
        <v>21669</v>
      </c>
      <c r="K358" s="97"/>
      <c r="L358" s="95">
        <f>'Combined Sals'!S140</f>
        <v>0</v>
      </c>
      <c r="M358" s="95"/>
      <c r="N358" s="95">
        <f>'Combined Sals'!V140</f>
        <v>34125.63454700855</v>
      </c>
      <c r="O358" s="97"/>
      <c r="P358" s="92"/>
      <c r="Q358" s="92"/>
    </row>
    <row r="359" spans="1:17" ht="12.75">
      <c r="A359" s="92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2"/>
      <c r="Q359" s="92"/>
    </row>
    <row r="360" spans="1:17" ht="12.75">
      <c r="A360" s="123" t="s">
        <v>1448</v>
      </c>
      <c r="B360" s="123" t="s">
        <v>1448</v>
      </c>
      <c r="C360" s="123" t="s">
        <v>1448</v>
      </c>
      <c r="D360" s="123" t="s">
        <v>1448</v>
      </c>
      <c r="E360" s="123" t="s">
        <v>1448</v>
      </c>
      <c r="F360" s="123" t="s">
        <v>1448</v>
      </c>
      <c r="G360" s="123" t="s">
        <v>1448</v>
      </c>
      <c r="H360" s="123" t="s">
        <v>1448</v>
      </c>
      <c r="I360" s="123" t="s">
        <v>1448</v>
      </c>
      <c r="J360" s="123" t="s">
        <v>1448</v>
      </c>
      <c r="K360" s="123" t="s">
        <v>1448</v>
      </c>
      <c r="L360" s="123" t="s">
        <v>1448</v>
      </c>
      <c r="M360" s="123" t="s">
        <v>1448</v>
      </c>
      <c r="N360" s="123" t="s">
        <v>1448</v>
      </c>
      <c r="O360" s="123" t="s">
        <v>1448</v>
      </c>
      <c r="P360" s="92"/>
      <c r="Q360" s="92"/>
    </row>
    <row r="361" spans="1:17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1:17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1:17" ht="12.75">
      <c r="A363" s="91" t="s">
        <v>3</v>
      </c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1:17" ht="12.75">
      <c r="A364" s="91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1:17" ht="12.75">
      <c r="A365" s="91" t="s">
        <v>1489</v>
      </c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1:17" ht="12.75">
      <c r="A366" s="91" t="s">
        <v>4</v>
      </c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1:17" ht="12.75">
      <c r="A367" s="91" t="s">
        <v>1446</v>
      </c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1:17" ht="12.75">
      <c r="A368" s="91" t="s">
        <v>1447</v>
      </c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1:17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1:17" ht="12.75">
      <c r="A370" s="123" t="s">
        <v>1448</v>
      </c>
      <c r="B370" s="123" t="s">
        <v>1448</v>
      </c>
      <c r="C370" s="123" t="s">
        <v>1448</v>
      </c>
      <c r="D370" s="123" t="s">
        <v>1448</v>
      </c>
      <c r="E370" s="123" t="s">
        <v>1448</v>
      </c>
      <c r="F370" s="123" t="s">
        <v>1448</v>
      </c>
      <c r="G370" s="123" t="s">
        <v>1448</v>
      </c>
      <c r="H370" s="123" t="s">
        <v>1448</v>
      </c>
      <c r="I370" s="123" t="s">
        <v>1448</v>
      </c>
      <c r="J370" s="123" t="s">
        <v>1448</v>
      </c>
      <c r="K370" s="123" t="s">
        <v>1448</v>
      </c>
      <c r="L370" s="123" t="s">
        <v>1448</v>
      </c>
      <c r="M370" s="123" t="s">
        <v>1448</v>
      </c>
      <c r="N370" s="123" t="s">
        <v>1448</v>
      </c>
      <c r="O370" s="123" t="s">
        <v>1448</v>
      </c>
      <c r="P370" s="92"/>
      <c r="Q370" s="92"/>
    </row>
    <row r="371" spans="1:17" ht="12.75">
      <c r="A371" s="92"/>
      <c r="B371" s="94" t="s">
        <v>1490</v>
      </c>
      <c r="C371" s="92"/>
      <c r="D371" s="94" t="s">
        <v>1357</v>
      </c>
      <c r="E371" s="92"/>
      <c r="F371" s="94" t="s">
        <v>1358</v>
      </c>
      <c r="G371" s="92"/>
      <c r="H371" s="94" t="s">
        <v>1359</v>
      </c>
      <c r="I371" s="92"/>
      <c r="J371" s="94" t="s">
        <v>1491</v>
      </c>
      <c r="K371" s="92"/>
      <c r="L371" s="94" t="s">
        <v>1492</v>
      </c>
      <c r="M371" s="92"/>
      <c r="N371" s="92" t="s">
        <v>1493</v>
      </c>
      <c r="O371" s="92"/>
      <c r="P371" s="92"/>
      <c r="Q371" s="92"/>
    </row>
    <row r="372" spans="1:17" ht="12.75">
      <c r="A372" s="123" t="s">
        <v>1448</v>
      </c>
      <c r="B372" s="123" t="s">
        <v>1448</v>
      </c>
      <c r="C372" s="123" t="s">
        <v>1448</v>
      </c>
      <c r="D372" s="123" t="s">
        <v>1448</v>
      </c>
      <c r="E372" s="123" t="s">
        <v>1448</v>
      </c>
      <c r="F372" s="123" t="s">
        <v>1448</v>
      </c>
      <c r="G372" s="123" t="s">
        <v>1448</v>
      </c>
      <c r="H372" s="123" t="s">
        <v>1448</v>
      </c>
      <c r="I372" s="123" t="s">
        <v>1448</v>
      </c>
      <c r="J372" s="123" t="s">
        <v>1448</v>
      </c>
      <c r="K372" s="123" t="s">
        <v>1448</v>
      </c>
      <c r="L372" s="123" t="s">
        <v>1448</v>
      </c>
      <c r="M372" s="123" t="s">
        <v>1448</v>
      </c>
      <c r="N372" s="123" t="s">
        <v>1448</v>
      </c>
      <c r="O372" s="123" t="s">
        <v>1448</v>
      </c>
      <c r="P372" s="92"/>
      <c r="Q372" s="92"/>
    </row>
    <row r="373" spans="1:17" ht="12.75">
      <c r="A373" s="92"/>
      <c r="B373" s="92" t="s">
        <v>1467</v>
      </c>
      <c r="C373" s="94" t="s">
        <v>1455</v>
      </c>
      <c r="D373" s="92" t="s">
        <v>1467</v>
      </c>
      <c r="E373" s="94" t="s">
        <v>1455</v>
      </c>
      <c r="F373" s="92" t="s">
        <v>1467</v>
      </c>
      <c r="G373" s="94" t="s">
        <v>1455</v>
      </c>
      <c r="H373" s="92" t="s">
        <v>1467</v>
      </c>
      <c r="I373" s="94" t="s">
        <v>1455</v>
      </c>
      <c r="J373" s="92" t="s">
        <v>1467</v>
      </c>
      <c r="K373" s="94" t="s">
        <v>1455</v>
      </c>
      <c r="L373" s="92" t="s">
        <v>1467</v>
      </c>
      <c r="M373" s="94" t="s">
        <v>1455</v>
      </c>
      <c r="N373" s="92" t="s">
        <v>1467</v>
      </c>
      <c r="O373" s="94" t="s">
        <v>1455</v>
      </c>
      <c r="P373" s="92"/>
      <c r="Q373" s="92"/>
    </row>
    <row r="374" spans="1:17" ht="12.75">
      <c r="A374" s="123" t="s">
        <v>1448</v>
      </c>
      <c r="B374" s="123" t="s">
        <v>1448</v>
      </c>
      <c r="C374" s="123" t="s">
        <v>1448</v>
      </c>
      <c r="D374" s="123" t="s">
        <v>1448</v>
      </c>
      <c r="E374" s="123" t="s">
        <v>1448</v>
      </c>
      <c r="F374" s="123" t="s">
        <v>1448</v>
      </c>
      <c r="G374" s="123" t="s">
        <v>1448</v>
      </c>
      <c r="H374" s="123" t="s">
        <v>1448</v>
      </c>
      <c r="I374" s="123" t="s">
        <v>1448</v>
      </c>
      <c r="J374" s="123" t="s">
        <v>1448</v>
      </c>
      <c r="K374" s="123" t="s">
        <v>1448</v>
      </c>
      <c r="L374" s="123" t="s">
        <v>1448</v>
      </c>
      <c r="M374" s="123" t="s">
        <v>1448</v>
      </c>
      <c r="N374" s="123" t="s">
        <v>1448</v>
      </c>
      <c r="O374" s="123" t="s">
        <v>1448</v>
      </c>
      <c r="P374" s="92"/>
      <c r="Q374" s="92"/>
    </row>
    <row r="375" spans="1:17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1:17" ht="12.75">
      <c r="A376" s="92" t="s">
        <v>1468</v>
      </c>
      <c r="B376" s="96">
        <f>'Combined Sals'!D150</f>
        <v>0</v>
      </c>
      <c r="C376" s="96"/>
      <c r="D376" s="96">
        <f>'Combined Sals'!G150</f>
        <v>0</v>
      </c>
      <c r="E376" s="96"/>
      <c r="F376" s="96">
        <f>'Combined Sals'!J150</f>
        <v>0</v>
      </c>
      <c r="G376" s="96"/>
      <c r="H376" s="96">
        <f>'Combined Sals'!M150</f>
        <v>22505.933331603053</v>
      </c>
      <c r="I376" s="96"/>
      <c r="J376" s="96">
        <f>'Combined Sals'!P150</f>
        <v>24577.632882916667</v>
      </c>
      <c r="K376" s="96"/>
      <c r="L376" s="96">
        <f>'Combined Sals'!S150</f>
        <v>34896.695896885394</v>
      </c>
      <c r="M376" s="96"/>
      <c r="N376" s="96">
        <f>'Combined Sals'!V150</f>
        <v>33117.725690120016</v>
      </c>
      <c r="O376" s="96"/>
      <c r="P376" s="92"/>
      <c r="Q376" s="92"/>
    </row>
    <row r="377" spans="1:17" ht="12.75">
      <c r="A377" s="92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2"/>
      <c r="Q377" s="92"/>
    </row>
    <row r="378" spans="1:17" ht="12.75">
      <c r="A378" s="92" t="s">
        <v>1469</v>
      </c>
      <c r="B378" s="95">
        <f>'Combined Sals'!D15</f>
        <v>0</v>
      </c>
      <c r="C378" s="95"/>
      <c r="D378" s="95">
        <f>'Combined Sals'!G15</f>
        <v>0</v>
      </c>
      <c r="E378" s="95"/>
      <c r="F378" s="95">
        <f>'Combined Sals'!J15</f>
        <v>0</v>
      </c>
      <c r="G378" s="95"/>
      <c r="H378" s="95">
        <f>'Combined Sals'!M15</f>
        <v>0</v>
      </c>
      <c r="I378" s="95"/>
      <c r="J378" s="95">
        <f>'Combined Sals'!P15</f>
        <v>0</v>
      </c>
      <c r="K378" s="97"/>
      <c r="L378" s="95">
        <f>'Combined Sals'!S15</f>
        <v>38097.307822913164</v>
      </c>
      <c r="M378" s="97"/>
      <c r="N378" s="95">
        <f>'Combined Sals'!V15</f>
        <v>38097.307822913164</v>
      </c>
      <c r="O378" s="97"/>
      <c r="P378" s="92"/>
      <c r="Q378" s="92"/>
    </row>
    <row r="379" spans="1:17" ht="12.75">
      <c r="A379" s="92" t="s">
        <v>1470</v>
      </c>
      <c r="B379" s="95">
        <f>'Combined Sals'!D24</f>
        <v>0</v>
      </c>
      <c r="C379" s="95"/>
      <c r="D379" s="95">
        <f>'Combined Sals'!G24</f>
        <v>0</v>
      </c>
      <c r="E379" s="95"/>
      <c r="F379" s="95">
        <f>'Combined Sals'!J24</f>
        <v>0</v>
      </c>
      <c r="G379" s="95"/>
      <c r="H379" s="95">
        <f>'Combined Sals'!M24</f>
        <v>0</v>
      </c>
      <c r="I379" s="95"/>
      <c r="J379" s="95">
        <f>'Combined Sals'!P24</f>
        <v>0</v>
      </c>
      <c r="K379" s="97"/>
      <c r="L379" s="95">
        <f>'Combined Sals'!S24</f>
        <v>0</v>
      </c>
      <c r="M379" s="95"/>
      <c r="N379" s="95">
        <f>'Combined Sals'!V24</f>
        <v>0</v>
      </c>
      <c r="O379" s="97"/>
      <c r="P379" s="92"/>
      <c r="Q379" s="92"/>
    </row>
    <row r="380" spans="1:17" ht="12.75">
      <c r="A380" s="92" t="s">
        <v>1471</v>
      </c>
      <c r="B380" s="95">
        <f>'Combined Sals'!D33</f>
        <v>0</v>
      </c>
      <c r="C380" s="95"/>
      <c r="D380" s="95">
        <f>'Combined Sals'!G33</f>
        <v>0</v>
      </c>
      <c r="E380" s="95"/>
      <c r="F380" s="95">
        <f>'Combined Sals'!J33</f>
        <v>0</v>
      </c>
      <c r="G380" s="95"/>
      <c r="H380" s="95">
        <f>'Combined Sals'!M33</f>
        <v>0</v>
      </c>
      <c r="I380" s="95"/>
      <c r="J380" s="95">
        <f>'Combined Sals'!P33</f>
        <v>0</v>
      </c>
      <c r="K380" s="97"/>
      <c r="L380" s="95">
        <f>'Combined Sals'!S33</f>
        <v>0</v>
      </c>
      <c r="M380" s="95"/>
      <c r="N380" s="95">
        <f>'Combined Sals'!V33</f>
        <v>0</v>
      </c>
      <c r="O380" s="97"/>
      <c r="P380" s="92"/>
      <c r="Q380" s="92"/>
    </row>
    <row r="381" spans="1:17" ht="12.75">
      <c r="A381" s="92" t="s">
        <v>1472</v>
      </c>
      <c r="B381" s="95">
        <f>'Combined Sals'!D42</f>
        <v>0</v>
      </c>
      <c r="C381" s="95"/>
      <c r="D381" s="95">
        <f>'Combined Sals'!G42</f>
        <v>0</v>
      </c>
      <c r="E381" s="95"/>
      <c r="F381" s="95">
        <f>'Combined Sals'!J42</f>
        <v>0</v>
      </c>
      <c r="G381" s="95"/>
      <c r="H381" s="95">
        <f>'Combined Sals'!M42</f>
        <v>0</v>
      </c>
      <c r="I381" s="95"/>
      <c r="J381" s="95">
        <f>'Combined Sals'!P42</f>
        <v>0</v>
      </c>
      <c r="K381" s="97"/>
      <c r="L381" s="95">
        <f>'Combined Sals'!S42</f>
        <v>35408.87732181643</v>
      </c>
      <c r="M381" s="95"/>
      <c r="N381" s="95">
        <f>'Combined Sals'!V42</f>
        <v>35408.87732181643</v>
      </c>
      <c r="O381" s="97"/>
      <c r="P381" s="92"/>
      <c r="Q381" s="92"/>
    </row>
    <row r="382" spans="1:17" ht="12.75">
      <c r="A382" s="92" t="s">
        <v>1473</v>
      </c>
      <c r="B382" s="95">
        <f>'Combined Sals'!D51</f>
        <v>0</v>
      </c>
      <c r="C382" s="95"/>
      <c r="D382" s="95">
        <f>'Combined Sals'!G51</f>
        <v>0</v>
      </c>
      <c r="E382" s="95"/>
      <c r="F382" s="95">
        <f>'Combined Sals'!J51</f>
        <v>0</v>
      </c>
      <c r="G382" s="95"/>
      <c r="H382" s="95">
        <f>'Combined Sals'!M51</f>
        <v>0</v>
      </c>
      <c r="I382" s="95"/>
      <c r="J382" s="95">
        <f>'Combined Sals'!P51</f>
        <v>0</v>
      </c>
      <c r="K382" s="97"/>
      <c r="L382" s="95">
        <f>'Combined Sals'!S51</f>
        <v>0</v>
      </c>
      <c r="M382" s="97"/>
      <c r="N382" s="95">
        <f>'Combined Sals'!V51</f>
        <v>0</v>
      </c>
      <c r="O382" s="97"/>
      <c r="P382" s="92"/>
      <c r="Q382" s="92"/>
    </row>
    <row r="383" spans="1:17" ht="12.75">
      <c r="A383" s="92" t="s">
        <v>1474</v>
      </c>
      <c r="B383" s="95">
        <f>'Combined Sals'!D60</f>
        <v>0</v>
      </c>
      <c r="C383" s="95"/>
      <c r="D383" s="95">
        <f>'Combined Sals'!G60</f>
        <v>0</v>
      </c>
      <c r="E383" s="95"/>
      <c r="F383" s="95">
        <f>'Combined Sals'!J60</f>
        <v>0</v>
      </c>
      <c r="G383" s="95"/>
      <c r="H383" s="95">
        <f>'Combined Sals'!M60</f>
        <v>0</v>
      </c>
      <c r="I383" s="95"/>
      <c r="J383" s="95">
        <f>'Combined Sals'!P60</f>
        <v>0</v>
      </c>
      <c r="K383" s="97"/>
      <c r="L383" s="95">
        <f>'Combined Sals'!S60</f>
        <v>32729.95207253886</v>
      </c>
      <c r="M383" s="97"/>
      <c r="N383" s="95">
        <f>'Combined Sals'!V60</f>
        <v>32729.95207253886</v>
      </c>
      <c r="O383" s="97"/>
      <c r="P383" s="92"/>
      <c r="Q383" s="92"/>
    </row>
    <row r="384" spans="1:17" ht="12.75">
      <c r="A384" s="92" t="s">
        <v>1475</v>
      </c>
      <c r="B384" s="95">
        <f>'Combined Sals'!D69</f>
        <v>0</v>
      </c>
      <c r="C384" s="95"/>
      <c r="D384" s="95">
        <f>'Combined Sals'!G69</f>
        <v>0</v>
      </c>
      <c r="E384" s="95"/>
      <c r="F384" s="95">
        <f>'Combined Sals'!J69</f>
        <v>0</v>
      </c>
      <c r="G384" s="95"/>
      <c r="H384" s="95">
        <f>'Combined Sals'!M69</f>
        <v>0</v>
      </c>
      <c r="I384" s="95"/>
      <c r="J384" s="95">
        <f>'Combined Sals'!P69</f>
        <v>0</v>
      </c>
      <c r="K384" s="97"/>
      <c r="L384" s="95">
        <f>'Combined Sals'!S69</f>
        <v>0</v>
      </c>
      <c r="M384" s="95"/>
      <c r="N384" s="95">
        <f>'Combined Sals'!V69</f>
        <v>0</v>
      </c>
      <c r="O384" s="97"/>
      <c r="P384" s="92"/>
      <c r="Q384" s="92"/>
    </row>
    <row r="385" spans="1:17" ht="12.75">
      <c r="A385" s="92" t="s">
        <v>1476</v>
      </c>
      <c r="B385" s="95">
        <f>'Combined Sals'!D78</f>
        <v>0</v>
      </c>
      <c r="C385" s="95"/>
      <c r="D385" s="95">
        <f>'Combined Sals'!G78</f>
        <v>0</v>
      </c>
      <c r="E385" s="95"/>
      <c r="F385" s="95">
        <f>'Combined Sals'!J78</f>
        <v>0</v>
      </c>
      <c r="G385" s="95"/>
      <c r="H385" s="95">
        <f>'Combined Sals'!M78</f>
        <v>0</v>
      </c>
      <c r="I385" s="95"/>
      <c r="J385" s="95">
        <f>'Combined Sals'!P78</f>
        <v>0</v>
      </c>
      <c r="K385" s="95"/>
      <c r="L385" s="95">
        <f>'Combined Sals'!S78</f>
        <v>0</v>
      </c>
      <c r="M385" s="95"/>
      <c r="N385" s="95">
        <f>'Combined Sals'!V78</f>
        <v>0</v>
      </c>
      <c r="O385" s="97"/>
      <c r="P385" s="92"/>
      <c r="Q385" s="92"/>
    </row>
    <row r="386" spans="1:17" ht="12.75">
      <c r="A386" s="92" t="s">
        <v>1477</v>
      </c>
      <c r="B386" s="95">
        <f>'Combined Sals'!D87</f>
        <v>0</v>
      </c>
      <c r="C386" s="95"/>
      <c r="D386" s="95">
        <f>'Combined Sals'!G87</f>
        <v>0</v>
      </c>
      <c r="E386" s="95"/>
      <c r="F386" s="95">
        <f>'Combined Sals'!J87</f>
        <v>0</v>
      </c>
      <c r="G386" s="95"/>
      <c r="H386" s="95">
        <f>'Combined Sals'!M87</f>
        <v>0</v>
      </c>
      <c r="I386" s="95"/>
      <c r="J386" s="95">
        <f>'Combined Sals'!P87</f>
        <v>0</v>
      </c>
      <c r="K386" s="97"/>
      <c r="L386" s="95">
        <f>'Combined Sals'!S87</f>
        <v>0</v>
      </c>
      <c r="M386" s="95"/>
      <c r="N386" s="95">
        <f>'Combined Sals'!V87</f>
        <v>0</v>
      </c>
      <c r="O386" s="97"/>
      <c r="P386" s="92"/>
      <c r="Q386" s="92"/>
    </row>
    <row r="387" spans="1:17" ht="12.75">
      <c r="A387" s="92" t="s">
        <v>1478</v>
      </c>
      <c r="B387" s="95">
        <f>'Combined Sals'!D96</f>
        <v>0</v>
      </c>
      <c r="C387" s="95"/>
      <c r="D387" s="95">
        <f>'Combined Sals'!G96</f>
        <v>0</v>
      </c>
      <c r="E387" s="95"/>
      <c r="F387" s="95">
        <f>'Combined Sals'!J96</f>
        <v>0</v>
      </c>
      <c r="G387" s="95"/>
      <c r="H387" s="95">
        <f>'Combined Sals'!M96</f>
        <v>0</v>
      </c>
      <c r="I387" s="95"/>
      <c r="J387" s="95">
        <f>'Combined Sals'!P96</f>
        <v>0</v>
      </c>
      <c r="K387" s="97"/>
      <c r="L387" s="95">
        <f>'Combined Sals'!S96</f>
        <v>0</v>
      </c>
      <c r="M387" s="95"/>
      <c r="N387" s="95">
        <f>'Combined Sals'!V96</f>
        <v>0</v>
      </c>
      <c r="O387" s="97"/>
      <c r="P387" s="92"/>
      <c r="Q387" s="92"/>
    </row>
    <row r="388" spans="1:17" ht="12.75">
      <c r="A388" s="92" t="s">
        <v>1479</v>
      </c>
      <c r="B388" s="95">
        <f>'Combined Sals'!D105</f>
        <v>0</v>
      </c>
      <c r="C388" s="95"/>
      <c r="D388" s="95">
        <f>'Combined Sals'!G105</f>
        <v>0</v>
      </c>
      <c r="E388" s="95"/>
      <c r="F388" s="95">
        <f>'Combined Sals'!J105</f>
        <v>0</v>
      </c>
      <c r="G388" s="95"/>
      <c r="H388" s="95">
        <f>'Combined Sals'!M105</f>
        <v>0</v>
      </c>
      <c r="I388" s="95"/>
      <c r="J388" s="95">
        <f>'Combined Sals'!P105</f>
        <v>0</v>
      </c>
      <c r="K388" s="97"/>
      <c r="L388" s="95">
        <f>'Combined Sals'!S105</f>
        <v>0</v>
      </c>
      <c r="M388" s="95"/>
      <c r="N388" s="95">
        <f>'Combined Sals'!V105</f>
        <v>0</v>
      </c>
      <c r="O388" s="97"/>
      <c r="P388" s="92"/>
      <c r="Q388" s="92"/>
    </row>
    <row r="389" spans="1:17" ht="12.75">
      <c r="A389" s="92" t="s">
        <v>1480</v>
      </c>
      <c r="B389" s="95">
        <f>'Combined Sals'!D114</f>
        <v>0</v>
      </c>
      <c r="C389" s="95"/>
      <c r="D389" s="95">
        <f>'Combined Sals'!G114</f>
        <v>0</v>
      </c>
      <c r="E389" s="95"/>
      <c r="F389" s="95">
        <f>'Combined Sals'!J114</f>
        <v>0</v>
      </c>
      <c r="G389" s="95"/>
      <c r="H389" s="95">
        <f>'Combined Sals'!M114</f>
        <v>22505.933331603053</v>
      </c>
      <c r="I389" s="95"/>
      <c r="J389" s="95">
        <f>'Combined Sals'!P114</f>
        <v>24577.632882916667</v>
      </c>
      <c r="K389" s="97"/>
      <c r="L389" s="95">
        <f>'Combined Sals'!S114</f>
        <v>0</v>
      </c>
      <c r="M389" s="95"/>
      <c r="N389" s="95">
        <f>'Combined Sals'!V114</f>
        <v>23929.917748735083</v>
      </c>
      <c r="O389" s="97"/>
      <c r="P389" s="92"/>
      <c r="Q389" s="92"/>
    </row>
    <row r="390" spans="1:17" ht="12.75">
      <c r="A390" s="92" t="s">
        <v>1481</v>
      </c>
      <c r="B390" s="95">
        <f>'Combined Sals'!D123</f>
        <v>0</v>
      </c>
      <c r="C390" s="95"/>
      <c r="D390" s="95">
        <f>'Combined Sals'!G123</f>
        <v>0</v>
      </c>
      <c r="E390" s="95"/>
      <c r="F390" s="95">
        <f>'Combined Sals'!J123</f>
        <v>0</v>
      </c>
      <c r="G390" s="95"/>
      <c r="H390" s="95">
        <f>'Combined Sals'!M123</f>
        <v>0</v>
      </c>
      <c r="I390" s="95"/>
      <c r="J390" s="95">
        <f>'Combined Sals'!P123</f>
        <v>0</v>
      </c>
      <c r="K390" s="97"/>
      <c r="L390" s="95">
        <f>'Combined Sals'!S123</f>
        <v>0</v>
      </c>
      <c r="M390" s="97"/>
      <c r="N390" s="95">
        <f>'Combined Sals'!V123</f>
        <v>0</v>
      </c>
      <c r="O390" s="97"/>
      <c r="P390" s="92"/>
      <c r="Q390" s="92"/>
    </row>
    <row r="391" spans="1:17" ht="12.75">
      <c r="A391" s="92" t="s">
        <v>1482</v>
      </c>
      <c r="B391" s="95">
        <f>'Combined Sals'!D132</f>
        <v>0</v>
      </c>
      <c r="C391" s="95"/>
      <c r="D391" s="95">
        <f>'Combined Sals'!G132</f>
        <v>0</v>
      </c>
      <c r="E391" s="95"/>
      <c r="F391" s="95">
        <f>'Combined Sals'!J132</f>
        <v>0</v>
      </c>
      <c r="G391" s="95"/>
      <c r="H391" s="95">
        <f>'Combined Sals'!M132</f>
        <v>0</v>
      </c>
      <c r="I391" s="95"/>
      <c r="J391" s="95">
        <f>'Combined Sals'!P132</f>
        <v>0</v>
      </c>
      <c r="K391" s="97"/>
      <c r="L391" s="95">
        <f>'Combined Sals'!S132</f>
        <v>0</v>
      </c>
      <c r="M391" s="95"/>
      <c r="N391" s="95">
        <f>'Combined Sals'!V132</f>
        <v>0</v>
      </c>
      <c r="O391" s="97"/>
      <c r="P391" s="92"/>
      <c r="Q391" s="92"/>
    </row>
    <row r="392" spans="1:17" ht="12.75">
      <c r="A392" s="92" t="s">
        <v>1483</v>
      </c>
      <c r="B392" s="95">
        <f>'Combined Sals'!D141</f>
        <v>0</v>
      </c>
      <c r="C392" s="95"/>
      <c r="D392" s="95">
        <f>'Combined Sals'!G141</f>
        <v>0</v>
      </c>
      <c r="E392" s="95"/>
      <c r="F392" s="95">
        <f>'Combined Sals'!J141</f>
        <v>0</v>
      </c>
      <c r="G392" s="95"/>
      <c r="H392" s="95">
        <f>'Combined Sals'!M141</f>
        <v>0</v>
      </c>
      <c r="I392" s="95"/>
      <c r="J392" s="95">
        <f>'Combined Sals'!P141</f>
        <v>0</v>
      </c>
      <c r="K392" s="97"/>
      <c r="L392" s="95">
        <f>'Combined Sals'!S141</f>
        <v>0</v>
      </c>
      <c r="M392" s="95"/>
      <c r="N392" s="95">
        <f>'Combined Sals'!V141</f>
        <v>0</v>
      </c>
      <c r="O392" s="97"/>
      <c r="P392" s="92"/>
      <c r="Q392" s="92"/>
    </row>
    <row r="393" spans="1:15" ht="12.75">
      <c r="A393" s="73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1:15" ht="12.75">
      <c r="A394" s="123" t="s">
        <v>1448</v>
      </c>
      <c r="B394" s="123" t="s">
        <v>1448</v>
      </c>
      <c r="C394" s="123" t="s">
        <v>1448</v>
      </c>
      <c r="D394" s="123" t="s">
        <v>1448</v>
      </c>
      <c r="E394" s="123" t="s">
        <v>1448</v>
      </c>
      <c r="F394" s="123" t="s">
        <v>1448</v>
      </c>
      <c r="G394" s="123" t="s">
        <v>1448</v>
      </c>
      <c r="H394" s="123" t="s">
        <v>1448</v>
      </c>
      <c r="I394" s="123" t="s">
        <v>1448</v>
      </c>
      <c r="J394" s="123" t="s">
        <v>1448</v>
      </c>
      <c r="K394" s="123" t="s">
        <v>1448</v>
      </c>
      <c r="L394" s="123" t="s">
        <v>1448</v>
      </c>
      <c r="M394" s="123" t="s">
        <v>1448</v>
      </c>
      <c r="N394" s="123" t="s">
        <v>1448</v>
      </c>
      <c r="O394" s="123" t="s">
        <v>1448</v>
      </c>
    </row>
  </sheetData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80" zoomScaleNormal="80" colorId="22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1" sqref="A1"/>
    </sheetView>
  </sheetViews>
  <sheetFormatPr defaultColWidth="9.7109375" defaultRowHeight="12.75"/>
  <sheetData/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C52"/>
  <sheetViews>
    <sheetView showGridLines="0" defaultGridColor="0" zoomScale="80" zoomScaleNormal="80" colorId="22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1" sqref="A1"/>
    </sheetView>
  </sheetViews>
  <sheetFormatPr defaultColWidth="9.7109375" defaultRowHeight="12.75"/>
  <sheetData>
    <row r="1" ht="12.75">
      <c r="A1" t="s">
        <v>5</v>
      </c>
    </row>
    <row r="2" spans="1:3" ht="12.75">
      <c r="A2" s="73"/>
      <c r="B2" s="73"/>
      <c r="C2" s="73"/>
    </row>
    <row r="3" spans="1:3" ht="15">
      <c r="A3" s="100"/>
      <c r="B3" s="101"/>
      <c r="C3" s="73"/>
    </row>
    <row r="4" spans="1:3" ht="24">
      <c r="A4" s="100"/>
      <c r="B4" s="102" t="s">
        <v>6</v>
      </c>
      <c r="C4" s="73"/>
    </row>
    <row r="5" spans="1:3" ht="15">
      <c r="A5" s="100"/>
      <c r="B5" s="103"/>
      <c r="C5" s="73"/>
    </row>
    <row r="6" spans="1:3" ht="12.75">
      <c r="A6" s="73"/>
      <c r="B6" s="73"/>
      <c r="C6" s="73"/>
    </row>
    <row r="8" spans="1:3" ht="12.75">
      <c r="A8" s="73"/>
      <c r="B8" s="73"/>
      <c r="C8" s="73"/>
    </row>
    <row r="9" spans="1:3" ht="12.75">
      <c r="A9" s="73"/>
      <c r="B9" s="73"/>
      <c r="C9" s="73"/>
    </row>
    <row r="10" spans="1:3" ht="12.75">
      <c r="A10" s="73"/>
      <c r="B10" s="73"/>
      <c r="C10" s="73"/>
    </row>
    <row r="11" spans="1:3" ht="12.75">
      <c r="A11" s="73"/>
      <c r="B11" s="73"/>
      <c r="C11" s="73"/>
    </row>
    <row r="12" spans="1:3" ht="12.75">
      <c r="A12" s="73"/>
      <c r="B12" s="73"/>
      <c r="C12" s="73"/>
    </row>
    <row r="13" spans="1:3" ht="12.75">
      <c r="A13" s="73"/>
      <c r="B13" s="73"/>
      <c r="C13" s="73"/>
    </row>
    <row r="14" spans="1:3" ht="12.75">
      <c r="A14" s="73"/>
      <c r="B14" s="73"/>
      <c r="C14" s="73"/>
    </row>
    <row r="15" spans="1:3" ht="12.75">
      <c r="A15" s="73"/>
      <c r="B15" s="73"/>
      <c r="C15" s="73"/>
    </row>
    <row r="16" spans="1:3" ht="12.75">
      <c r="A16" s="73"/>
      <c r="B16" s="73"/>
      <c r="C16" s="73"/>
    </row>
    <row r="17" spans="1:3" ht="12.75">
      <c r="A17" s="73"/>
      <c r="B17" s="73"/>
      <c r="C17" s="73"/>
    </row>
    <row r="18" spans="1:3" ht="12.75">
      <c r="A18" s="73"/>
      <c r="B18" s="73"/>
      <c r="C18" s="73"/>
    </row>
    <row r="19" spans="1:3" ht="12.75">
      <c r="A19" s="73"/>
      <c r="B19" s="73"/>
      <c r="C19" s="73"/>
    </row>
    <row r="20" spans="1:3" ht="12.75">
      <c r="A20" s="73"/>
      <c r="B20" s="73"/>
      <c r="C20" s="73"/>
    </row>
    <row r="21" spans="1:3" ht="12.75">
      <c r="A21" s="73"/>
      <c r="B21" s="73"/>
      <c r="C21" s="73"/>
    </row>
    <row r="22" spans="1:3" ht="12.75">
      <c r="A22" s="73"/>
      <c r="B22" s="73"/>
      <c r="C22" s="73"/>
    </row>
    <row r="23" spans="1:3" ht="12.75">
      <c r="A23" s="73"/>
      <c r="B23" s="73"/>
      <c r="C23" s="73"/>
    </row>
    <row r="24" spans="1:3" ht="12.75">
      <c r="A24" s="73"/>
      <c r="B24" s="73"/>
      <c r="C24" s="73"/>
    </row>
    <row r="25" spans="1:3" ht="12.75">
      <c r="A25" s="73"/>
      <c r="B25" s="73"/>
      <c r="C25" s="73"/>
    </row>
    <row r="26" spans="1:3" ht="12.75">
      <c r="A26" s="73"/>
      <c r="B26" s="73"/>
      <c r="C26" s="73"/>
    </row>
    <row r="27" spans="1:3" ht="12.75">
      <c r="A27" s="73"/>
      <c r="B27" s="73"/>
      <c r="C27" s="73"/>
    </row>
    <row r="28" spans="1:3" ht="12.75">
      <c r="A28" s="73"/>
      <c r="B28" s="73"/>
      <c r="C28" s="73"/>
    </row>
    <row r="29" spans="1:3" ht="12.75">
      <c r="A29" s="73"/>
      <c r="B29" s="73"/>
      <c r="C29" s="73"/>
    </row>
    <row r="30" spans="1:3" ht="12.75">
      <c r="A30" s="73"/>
      <c r="B30" s="73"/>
      <c r="C30" s="73"/>
    </row>
    <row r="31" spans="1:3" ht="12.75">
      <c r="A31" s="73"/>
      <c r="B31" s="73"/>
      <c r="C31" s="73"/>
    </row>
    <row r="32" spans="1:3" ht="12.75">
      <c r="A32" s="73"/>
      <c r="B32" s="73"/>
      <c r="C32" s="73"/>
    </row>
    <row r="33" spans="1:3" ht="12.75">
      <c r="A33" s="73"/>
      <c r="B33" s="73"/>
      <c r="C33" s="73"/>
    </row>
    <row r="34" spans="1:3" ht="12.75">
      <c r="A34" s="73"/>
      <c r="B34" s="73"/>
      <c r="C34" s="73"/>
    </row>
    <row r="35" spans="1:3" ht="12.75">
      <c r="A35" s="73"/>
      <c r="B35" s="73"/>
      <c r="C35" s="73"/>
    </row>
    <row r="36" spans="1:3" ht="12.75">
      <c r="A36" s="73"/>
      <c r="B36" s="73"/>
      <c r="C36" s="73"/>
    </row>
    <row r="37" spans="1:3" ht="12.75">
      <c r="A37" s="73"/>
      <c r="B37" s="73"/>
      <c r="C37" s="73"/>
    </row>
    <row r="38" spans="1:3" ht="12.75">
      <c r="A38" s="73"/>
      <c r="B38" s="73"/>
      <c r="C38" s="73"/>
    </row>
    <row r="39" spans="1:3" ht="12.75">
      <c r="A39" s="73"/>
      <c r="B39" s="73"/>
      <c r="C39" s="73"/>
    </row>
    <row r="40" spans="1:3" ht="12.75">
      <c r="A40" s="73"/>
      <c r="B40" s="73"/>
      <c r="C40" s="73"/>
    </row>
    <row r="41" spans="1:3" ht="12.75">
      <c r="A41" s="73"/>
      <c r="B41" s="73"/>
      <c r="C41" s="73"/>
    </row>
    <row r="42" spans="1:3" ht="12.75">
      <c r="A42" s="73"/>
      <c r="B42" s="73"/>
      <c r="C42" s="73"/>
    </row>
    <row r="43" spans="1:3" ht="12.75">
      <c r="A43" s="73"/>
      <c r="B43" s="73"/>
      <c r="C43" s="73"/>
    </row>
    <row r="44" spans="1:3" ht="12.75">
      <c r="A44" s="73"/>
      <c r="B44" s="73"/>
      <c r="C44" s="73"/>
    </row>
    <row r="45" spans="1:3" ht="12.75">
      <c r="A45" s="73"/>
      <c r="B45" s="73"/>
      <c r="C45" s="73"/>
    </row>
    <row r="46" spans="1:3" ht="12.75">
      <c r="A46" s="73"/>
      <c r="B46" s="73"/>
      <c r="C46" s="73"/>
    </row>
    <row r="47" spans="1:3" ht="12.75">
      <c r="A47" s="73"/>
      <c r="B47" s="73"/>
      <c r="C47" s="73"/>
    </row>
    <row r="48" spans="1:3" ht="12.75">
      <c r="A48" s="73"/>
      <c r="B48" s="73"/>
      <c r="C48" s="73"/>
    </row>
    <row r="49" spans="1:3" ht="12.75">
      <c r="A49" s="73"/>
      <c r="B49" s="73"/>
      <c r="C49" s="73"/>
    </row>
    <row r="50" spans="1:3" ht="12.75">
      <c r="A50" s="73"/>
      <c r="B50" s="73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printOptions/>
  <pageMargins left="0.75" right="0.5" top="0.75" bottom="0.4" header="0.5" footer="0.5"/>
  <pageSetup horizontalDpi="600" verticalDpi="600" orientation="landscape" r:id="rId2"/>
  <headerFooter alignWithMargins="0">
    <oddHeader>&amp;C&amp;RSREB-State Data Exchange</oddHeader>
    <oddFooter>&amp;C&amp;RSeptember 1997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25"/>
  <sheetViews>
    <sheetView showGridLines="0" defaultGridColor="0" zoomScale="80" zoomScaleNormal="80" colorId="22" workbookViewId="0" topLeftCell="A1">
      <selection activeCell="B2" sqref="B2"/>
    </sheetView>
  </sheetViews>
  <sheetFormatPr defaultColWidth="9.7109375" defaultRowHeight="12.75"/>
  <sheetData>
    <row r="1" spans="1:2" ht="12.75">
      <c r="A1" t="s">
        <v>7</v>
      </c>
      <c r="B1" t="s">
        <v>8</v>
      </c>
    </row>
    <row r="2" spans="1:5" ht="12.75">
      <c r="A2" t="s">
        <v>9</v>
      </c>
      <c r="B2" s="16" t="s">
        <v>10</v>
      </c>
      <c r="E2" t="s">
        <v>11</v>
      </c>
    </row>
    <row r="3" ht="12.75">
      <c r="B3" s="16" t="s">
        <v>12</v>
      </c>
    </row>
    <row r="4" spans="2:6" ht="12.75">
      <c r="B4" s="16" t="s">
        <v>13</v>
      </c>
      <c r="E4" t="s">
        <v>14</v>
      </c>
      <c r="F4" t="s">
        <v>15</v>
      </c>
    </row>
    <row r="5" spans="2:6" ht="12.75">
      <c r="B5" s="16" t="s">
        <v>16</v>
      </c>
      <c r="F5" t="s">
        <v>15</v>
      </c>
    </row>
    <row r="6" spans="2:6" ht="12.75">
      <c r="B6" s="16" t="s">
        <v>17</v>
      </c>
      <c r="F6" t="s">
        <v>15</v>
      </c>
    </row>
    <row r="7" spans="2:6" ht="12.75">
      <c r="B7" s="16" t="s">
        <v>18</v>
      </c>
      <c r="F7" t="s">
        <v>15</v>
      </c>
    </row>
    <row r="8" spans="2:6" ht="12.75">
      <c r="B8" s="16" t="s">
        <v>19</v>
      </c>
      <c r="F8" t="s">
        <v>15</v>
      </c>
    </row>
    <row r="9" spans="2:6" ht="12.75">
      <c r="B9" s="16" t="s">
        <v>20</v>
      </c>
      <c r="F9" t="s">
        <v>15</v>
      </c>
    </row>
    <row r="10" spans="2:6" ht="12.75">
      <c r="B10" s="16" t="s">
        <v>21</v>
      </c>
      <c r="F10" t="s">
        <v>15</v>
      </c>
    </row>
    <row r="11" spans="2:6" ht="12.75">
      <c r="B11" s="16" t="s">
        <v>22</v>
      </c>
      <c r="F11" t="s">
        <v>15</v>
      </c>
    </row>
    <row r="12" spans="2:6" ht="12.75">
      <c r="B12" s="16" t="s">
        <v>23</v>
      </c>
      <c r="F12" t="s">
        <v>15</v>
      </c>
    </row>
    <row r="13" spans="2:6" ht="12.75">
      <c r="B13" s="16" t="s">
        <v>24</v>
      </c>
      <c r="F13" t="s">
        <v>15</v>
      </c>
    </row>
    <row r="15" ht="12.75">
      <c r="E15" t="s">
        <v>25</v>
      </c>
    </row>
    <row r="16" spans="5:6" ht="12.75">
      <c r="E16" t="s">
        <v>26</v>
      </c>
      <c r="F16" t="s">
        <v>27</v>
      </c>
    </row>
    <row r="17" ht="12.75">
      <c r="F17" t="s">
        <v>27</v>
      </c>
    </row>
    <row r="18" ht="12.75">
      <c r="F18" t="s">
        <v>27</v>
      </c>
    </row>
    <row r="19" ht="12.75">
      <c r="F19" t="s">
        <v>27</v>
      </c>
    </row>
    <row r="20" ht="12.75">
      <c r="F20" t="s">
        <v>27</v>
      </c>
    </row>
    <row r="21" ht="12.75">
      <c r="F21" t="s">
        <v>27</v>
      </c>
    </row>
    <row r="22" ht="12.75">
      <c r="F22" t="s">
        <v>27</v>
      </c>
    </row>
    <row r="23" ht="12.75">
      <c r="F23" t="s">
        <v>27</v>
      </c>
    </row>
    <row r="24" ht="12.75">
      <c r="F24" t="s">
        <v>27</v>
      </c>
    </row>
    <row r="25" ht="12.75">
      <c r="F25" t="s">
        <v>27</v>
      </c>
    </row>
  </sheetData>
  <printOptions/>
  <pageMargins left="0.75" right="0.5" top="0.75" bottom="0.4" header="0.5" footer="0.5"/>
  <pageSetup horizontalDpi="600" verticalDpi="600" orientation="landscape" r:id="rId1"/>
  <headerFooter alignWithMargins="0">
    <oddHeader>&amp;C&amp;RSREB-State Data Exchange</oddHeader>
    <oddFooter>&amp;C&amp;RSeptember 1997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