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Database " sheetId="1" r:id="rId1"/>
    <sheet name="Raw Grouped" sheetId="2" r:id="rId2"/>
    <sheet name="Grouped Summary" sheetId="3" r:id="rId3"/>
    <sheet name="Rationale" sheetId="4" r:id="rId4"/>
    <sheet name="Combined Sals" sheetId="5" r:id="rId5"/>
    <sheet name="Unranked Tables" sheetId="6" r:id="rId6"/>
    <sheet name="Graph Data" sheetId="7" r:id="rId7"/>
    <sheet name="Graph 1" sheetId="8" r:id="rId8"/>
    <sheet name="Macros" sheetId="9" r:id="rId9"/>
  </sheets>
  <definedNames>
    <definedName name="\E">'Macros'!$B$3</definedName>
    <definedName name="\F">'Macros'!$F$17:$F$26</definedName>
    <definedName name="\L">'Macros'!$F$5:$F$14</definedName>
    <definedName name="_Fill" hidden="1">'Unranked Tables'!$O$321:$O$335</definedName>
    <definedName name="_Key1" hidden="1">'Database '!$A$5</definedName>
    <definedName name="_Key2" hidden="1">'Database '!$D$5</definedName>
    <definedName name="_Order1" hidden="1">255</definedName>
    <definedName name="_Order2" hidden="1">255</definedName>
    <definedName name="_Sort" hidden="1">'Database '!$A$5:$AB$693</definedName>
    <definedName name="A">'Raw Grouped'!$E$669:$F$669</definedName>
    <definedName name="ARBAC">'Unranked Tables'!$N$288:$N$304</definedName>
    <definedName name="ARDI">'Unranked Tables'!$N$133:$N$149</definedName>
    <definedName name="ARDII">'Unranked Tables'!$N$164:$N$180</definedName>
    <definedName name="ARDIII">'Unranked Tables'!$N$194:$N$210</definedName>
    <definedName name="ARMI">'Unranked Tables'!$N$226:$N$242</definedName>
    <definedName name="ARMII">'Unranked Tables'!$N$257:$N$273</definedName>
    <definedName name="ARTI">'Unranked Tables'!$N$319:$N$335</definedName>
    <definedName name="ARTII">'Unranked Tables'!$N$350:$N$366</definedName>
    <definedName name="BAC">'Unranked Tables'!$L$39:$L$55</definedName>
    <definedName name="BOB">'Unranked Tables'!$L$135:$L$149</definedName>
    <definedName name="BOB10">'Unranked Tables'!$L$290:$L$304</definedName>
    <definedName name="BOB11">'Unranked Tables'!$N$290:$N$304</definedName>
    <definedName name="BOB12">'Unranked Tables'!$L$321:$L$335</definedName>
    <definedName name="BOB13">'Unranked Tables'!$N$321:$N$335</definedName>
    <definedName name="BOB14">'Unranked Tables'!$L$352:$L$366</definedName>
    <definedName name="BOB15">'Unranked Tables'!$N$352:$N$366</definedName>
    <definedName name="BOB2">'Unranked Tables'!$L$166:$L$179</definedName>
    <definedName name="BOB3">'Unranked Tables'!$N$166:$N$180</definedName>
    <definedName name="BOB4">'Unranked Tables'!$L$196:$L$210</definedName>
    <definedName name="BOB5">'Unranked Tables'!$N$196:$N$210</definedName>
    <definedName name="BOB6">'Unranked Tables'!$L$228:$L$242</definedName>
    <definedName name="BOB7">'Unranked Tables'!$N$228:$N$242</definedName>
    <definedName name="BOB8">'Unranked Tables'!$L$259:$L$273</definedName>
    <definedName name="BOB9">'Unranked Tables'!$N$259:$N$273</definedName>
    <definedName name="COMBSALS">'Combined Sals'!$B$1:$V$600</definedName>
    <definedName name="DOCI">'Unranked Tables'!$B$39:$B$55</definedName>
    <definedName name="DOCII">'Unranked Tables'!$D$39:$D$55</definedName>
    <definedName name="DOCIII">'Unranked Tables'!$F$39:$F$55</definedName>
    <definedName name="G_1">'Graph 1'!$A$2:$C$52</definedName>
    <definedName name="MASTI">'Unranked Tables'!$H$39:$H$55</definedName>
    <definedName name="MASTII">'Unranked Tables'!$J$39:$J$55</definedName>
    <definedName name="N_19">'Unranked Tables'!$B$14:$O$23</definedName>
    <definedName name="N_20">'Unranked Tables'!$B$39:$M$55</definedName>
    <definedName name="N_21">'Unranked Tables'!$B$71:$G$87</definedName>
    <definedName name="N_22">'Unranked Tables'!$B$102:$O$118</definedName>
    <definedName name="N_23">'Unranked Tables'!$B$133:$O$149</definedName>
    <definedName name="N_24">'Unranked Tables'!$B$164:$O$180</definedName>
    <definedName name="N_25">'Unranked Tables'!$B$194:$O$210</definedName>
    <definedName name="N_26">'Unranked Tables'!$B$226:$O$242</definedName>
    <definedName name="N_27">'Unranked Tables'!$B$257:$O$273</definedName>
    <definedName name="N_28">'Unranked Tables'!$B$288:$O$304</definedName>
    <definedName name="N_29">'Unranked Tables'!$B$319:$O$335</definedName>
    <definedName name="N_30">'Unranked Tables'!$B$350:$O$366</definedName>
    <definedName name="PETE1">'Unranked Tables'!$B$135:$B$149</definedName>
    <definedName name="PETE10">'Unranked Tables'!$H$166:$H$180</definedName>
    <definedName name="PETE11">'Unranked Tables'!$L$166:$L$180</definedName>
    <definedName name="PETE12">'Unranked Tables'!$N$166:$N$180</definedName>
    <definedName name="PETE13">'Unranked Tables'!$B$196:$B$210</definedName>
    <definedName name="PETE14">'Unranked Tables'!$D$196:$D$210</definedName>
    <definedName name="PETE15">'Unranked Tables'!$F$196:$F$210</definedName>
    <definedName name="PETE16">'Unranked Tables'!$H$196:$H$210</definedName>
    <definedName name="PETE17">'Unranked Tables'!$L$196:$L$210</definedName>
    <definedName name="PETE18">'Unranked Tables'!$H$196:$H$210</definedName>
    <definedName name="PETE19">'Unranked Tables'!$L$196:$L$210</definedName>
    <definedName name="PETE2">'Unranked Tables'!$D$135:$D$149</definedName>
    <definedName name="PETE20">'Unranked Tables'!$N$196:$N$210</definedName>
    <definedName name="PETE21">'Unranked Tables'!$B$228:$B$242</definedName>
    <definedName name="PETE22">'Unranked Tables'!$D$228:$D$242</definedName>
    <definedName name="PETE23">'Unranked Tables'!$F$228:$F$242</definedName>
    <definedName name="PETE24">'Unranked Tables'!$H$228:$H$242</definedName>
    <definedName name="PETE25">'Unranked Tables'!$L$228:$L$242</definedName>
    <definedName name="PETE26">'Unranked Tables'!$B$259:$B$273</definedName>
    <definedName name="PETE27">'Unranked Tables'!$D$259:$D$273</definedName>
    <definedName name="PETE3">'Unranked Tables'!$F$135:$F$149</definedName>
    <definedName name="PETE4">'Unranked Tables'!$H$135:$H$149</definedName>
    <definedName name="PETE5">'Unranked Tables'!$L$135:$L$149</definedName>
    <definedName name="PETE6">'Unranked Tables'!$N$135:$N$149</definedName>
    <definedName name="PETE7">'Unranked Tables'!$B$166:$B$180</definedName>
    <definedName name="PETE8">'Unranked Tables'!$D$166:$D$180</definedName>
    <definedName name="PETE9">'Unranked Tables'!$F$166:$F$180</definedName>
    <definedName name="_xlnm.Print_Area" localSheetId="4">'Combined Sals'!$A$16:$W$24</definedName>
    <definedName name="Print_Area_MI" localSheetId="4">'Combined Sals'!$A$27:$M$57</definedName>
    <definedName name="TAB_19">'Combined Sals:Unranked Tables'!$B$25:$O$610</definedName>
    <definedName name="TAB_20">'Unranked Tables'!$A$27:$M$57</definedName>
    <definedName name="TAB_21">'Combined Sals:Unranked Tables'!$B$52:$IT$8146</definedName>
    <definedName name="TAB_25">'Combined Sals:Unranked Tables'!$B$71:$IT$8146</definedName>
    <definedName name="TAB_27">'Unranked Tables'!$A$120:$O$150</definedName>
    <definedName name="TAB_28">'Combined Sals:Unranked Tables'!$B$115:$IT$8146</definedName>
    <definedName name="TAB_29">'Combined Sals:Unranked Tables'!$B$133:$IT$8146</definedName>
    <definedName name="TAB_30">'Combined Sals:Unranked Tables'!$B$151:$IT$8146</definedName>
    <definedName name="TAB_31">'Combined Sals:Unranked Tables'!$B$178:$IT$8146</definedName>
    <definedName name="TAB_32">'Combined Sals:Unranked Tables'!$B$209:$IT$8146</definedName>
    <definedName name="TAB_33">'Combined Sals:Unranked Tables'!$B$238:$IT$8146</definedName>
    <definedName name="TAB_34">'Combined Sals:Unranked Tables'!$B$268:$O$1029</definedName>
    <definedName name="TABLES">'Combined Sals:Unranked Tables'!$B$1:$O$1029</definedName>
    <definedName name="TI">'Unranked Tables'!$B$71:$B$87</definedName>
    <definedName name="TII">'Unranked Tables'!$F$71:$F$87</definedName>
  </definedNames>
  <calcPr calcMode="manual" fullCalcOnLoad="1" calcCompleted="0" calcOnSave="0" iterate="1" iterateCount="1" iterateDelta="0.00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F172" authorId="0">
      <text>
        <r>
          <rPr>
            <sz val="8"/>
            <rFont val="Tahoma"/>
            <family val="0"/>
          </rPr>
          <t>Formula failed to convert</t>
        </r>
      </text>
    </comment>
    <comment ref="H172" authorId="0">
      <text>
        <r>
          <rPr>
            <sz val="8"/>
            <rFont val="Tahoma"/>
            <family val="0"/>
          </rPr>
          <t>Formula failed to convert</t>
        </r>
      </text>
    </comment>
    <comment ref="J172" authorId="0">
      <text>
        <r>
          <rPr>
            <sz val="8"/>
            <rFont val="Tahoma"/>
            <family val="0"/>
          </rPr>
          <t>Formula failed to convert</t>
        </r>
      </text>
    </comment>
    <comment ref="L172" authorId="0">
      <text>
        <r>
          <rPr>
            <sz val="8"/>
            <rFont val="Tahoma"/>
            <family val="0"/>
          </rPr>
          <t>Formula failed to convert</t>
        </r>
      </text>
    </comment>
    <comment ref="P494" authorId="0">
      <text>
        <r>
          <rPr>
            <sz val="8"/>
            <rFont val="Tahoma"/>
            <family val="0"/>
          </rPr>
          <t>Formula failed to convert</t>
        </r>
      </text>
    </comment>
    <comment ref="P758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<sst xmlns="http://schemas.openxmlformats.org/spreadsheetml/2006/main" count="6089" uniqueCount="1424">
  <si>
    <t>Public Four-Year 3 Institutions</t>
  </si>
  <si>
    <t>Table 26</t>
  </si>
  <si>
    <t>Public Four-Year 4 Institutions</t>
  </si>
  <si>
    <t>Table 27</t>
  </si>
  <si>
    <t>Public Four-Year 5 Institutions</t>
  </si>
  <si>
    <t>Table 28</t>
  </si>
  <si>
    <t>Public Four-Year 6 Institutions</t>
  </si>
  <si>
    <t>Table 29</t>
  </si>
  <si>
    <t>Public Two-Year VII Institutions</t>
  </si>
  <si>
    <t>Table 30</t>
  </si>
  <si>
    <t>Public Two-Year 2 Institutions</t>
  </si>
  <si>
    <t>G 1</t>
  </si>
  <si>
    <t>Full-Time Faculty Salaries</t>
  </si>
  <si>
    <t>XTRACT MACRO</t>
  </si>
  <si>
    <t>\e</t>
  </si>
  <si>
    <t>/fxvn_19.wk4~n_19~r</t>
  </si>
  <si>
    <t>LABEL MACRO</t>
  </si>
  <si>
    <t>/fxvn_20.wk4~n_20~r</t>
  </si>
  <si>
    <t>/fxvn_21.wk4~n_21~r</t>
  </si>
  <si>
    <t>\L</t>
  </si>
  <si>
    <t>{EDIT}{HOME}^{DOWN}</t>
  </si>
  <si>
    <t>/fxvn_22.wk4~n_22~r</t>
  </si>
  <si>
    <t>/fxvn_23.wk4~n_23~r</t>
  </si>
  <si>
    <t>/fxvn_24.wk4~n_24~r</t>
  </si>
  <si>
    <t>/fxvn_25.wk4~n_25~r</t>
  </si>
  <si>
    <t>/fxvn_26.wk4~n_26~r</t>
  </si>
  <si>
    <t>/fxvn_27.wk4~n_27~r</t>
  </si>
  <si>
    <t>/fxvn_28.wk4~n_28~r</t>
  </si>
  <si>
    <t>/fxvn_29.wk4~n_29~r</t>
  </si>
  <si>
    <t>/fxvn_30.wk4~n_30~r</t>
  </si>
  <si>
    <t>UNLABEL MACRO</t>
  </si>
  <si>
    <t>\F</t>
  </si>
  <si>
    <t>{EDIT}{HOME}{DELETE}{DOWN}</t>
  </si>
  <si>
    <t>9-10 Month Salaries</t>
  </si>
  <si>
    <t>11-12 Month Salaries</t>
  </si>
  <si>
    <t>Professor</t>
  </si>
  <si>
    <t>Asso. Professor</t>
  </si>
  <si>
    <t>Assistant Professor</t>
  </si>
  <si>
    <t>Instructor</t>
  </si>
  <si>
    <t>Undesignated/Other</t>
  </si>
  <si>
    <t>Single Rank</t>
  </si>
  <si>
    <t>State</t>
  </si>
  <si>
    <t>Institution</t>
  </si>
  <si>
    <t>IPEDS ID</t>
  </si>
  <si>
    <t>Code</t>
  </si>
  <si>
    <t xml:space="preserve">Number </t>
  </si>
  <si>
    <t>Avg. Salary</t>
  </si>
  <si>
    <t>AL</t>
  </si>
  <si>
    <t xml:space="preserve">Auburn University  </t>
  </si>
  <si>
    <t xml:space="preserve">University of Alabama </t>
  </si>
  <si>
    <t>University of Alabama at Birmingham</t>
  </si>
  <si>
    <t>Alabama Agricultural &amp; Mechanical University</t>
  </si>
  <si>
    <t>Jacksonville State University</t>
  </si>
  <si>
    <t>University of Alabama in Huntsville  a</t>
  </si>
  <si>
    <t>University of South Alabama</t>
  </si>
  <si>
    <t>Auburn University at Montgomery</t>
  </si>
  <si>
    <t>Troy State University</t>
  </si>
  <si>
    <t xml:space="preserve">Troy State University in Montgomery </t>
  </si>
  <si>
    <t>University of Montevallo</t>
  </si>
  <si>
    <t xml:space="preserve">Alabama State University </t>
  </si>
  <si>
    <t xml:space="preserve">University of West Alabama </t>
  </si>
  <si>
    <t>Troy State University at Dothan</t>
  </si>
  <si>
    <t>University of North Alabama b</t>
  </si>
  <si>
    <t xml:space="preserve">Athens State College </t>
  </si>
  <si>
    <t>Alabama Southern Community College</t>
  </si>
  <si>
    <t>Bevill State Community College</t>
  </si>
  <si>
    <t>Bishop State Community College</t>
  </si>
  <si>
    <t>Central Alabama Community College</t>
  </si>
  <si>
    <t xml:space="preserve">Chattahoochee Valley State Community College </t>
  </si>
  <si>
    <t xml:space="preserve">Enterprise State Junior College </t>
  </si>
  <si>
    <t>Gadsden State Community College</t>
  </si>
  <si>
    <t>George Corley Wallace State Community College - Selma</t>
  </si>
  <si>
    <t>George C. Wallace State Community College - Dothan</t>
  </si>
  <si>
    <t xml:space="preserve">James H. Faulkner State Community College </t>
  </si>
  <si>
    <t>Jefferson Davis Community College  c</t>
  </si>
  <si>
    <t>Jefferson State Community College</t>
  </si>
  <si>
    <t xml:space="preserve">John C. Calhoun State Commmunity College </t>
  </si>
  <si>
    <t xml:space="preserve">Lawson State Community College </t>
  </si>
  <si>
    <t xml:space="preserve">Lurleen B. Wallace State Junior College </t>
  </si>
  <si>
    <t xml:space="preserve">Northeast Alabama State Community College </t>
  </si>
  <si>
    <t>Northwest Community College d</t>
  </si>
  <si>
    <t>Shelton State Community College  e</t>
  </si>
  <si>
    <t>Shoals Community College   d</t>
  </si>
  <si>
    <t xml:space="preserve">Snead State Community College </t>
  </si>
  <si>
    <t xml:space="preserve">Southern Union State Commmunity College </t>
  </si>
  <si>
    <t>Wallace Community College - Hanceville</t>
  </si>
  <si>
    <t xml:space="preserve">Alabama Aviation &amp; Technical College </t>
  </si>
  <si>
    <t xml:space="preserve">Bessemer State Technical College </t>
  </si>
  <si>
    <t xml:space="preserve">Harry F. Ayers State Technical College </t>
  </si>
  <si>
    <t xml:space="preserve">John M. Patterson State Technical College </t>
  </si>
  <si>
    <t xml:space="preserve">J.F. Drake State Technical College </t>
  </si>
  <si>
    <t xml:space="preserve">J.F. Ingram State Technical College </t>
  </si>
  <si>
    <t xml:space="preserve">MacArthur Technical College </t>
  </si>
  <si>
    <t xml:space="preserve">Reid State Technical College </t>
  </si>
  <si>
    <t xml:space="preserve">Sparks State Technical College </t>
  </si>
  <si>
    <t xml:space="preserve">Trenholm Technical College </t>
  </si>
  <si>
    <t>AR</t>
  </si>
  <si>
    <t>University of Arkansas Main Campus</t>
  </si>
  <si>
    <t>Arkansas State University</t>
  </si>
  <si>
    <t>University of Arkansas at Little Rock</t>
  </si>
  <si>
    <t xml:space="preserve">University of Central Arkansas </t>
  </si>
  <si>
    <t xml:space="preserve">Arkansas Tech University </t>
  </si>
  <si>
    <t xml:space="preserve">Henderson State University </t>
  </si>
  <si>
    <t>Southern Arkansas University</t>
  </si>
  <si>
    <t>University of Arkansas at Monticello</t>
  </si>
  <si>
    <t>University of Arkansas at Pine Bluff</t>
  </si>
  <si>
    <t>AR State Univ-Beebe/Newport</t>
  </si>
  <si>
    <t>Arkansas State Univ Mountain Home</t>
  </si>
  <si>
    <t>Black River Technical College</t>
  </si>
  <si>
    <t>Cossatot Technical College</t>
  </si>
  <si>
    <t xml:space="preserve">East Arkansas Community College </t>
  </si>
  <si>
    <t xml:space="preserve">Garland County Community College </t>
  </si>
  <si>
    <t>Gateway Technical College</t>
  </si>
  <si>
    <t xml:space="preserve">Mid-South Technical College </t>
  </si>
  <si>
    <t xml:space="preserve">Mississippi County Community College </t>
  </si>
  <si>
    <t>North Arkansas Community College</t>
  </si>
  <si>
    <t xml:space="preserve">NorthWest Arkansas Community College </t>
  </si>
  <si>
    <t xml:space="preserve">Ouachita Technical College </t>
  </si>
  <si>
    <t xml:space="preserve">Ozarka Technical College </t>
  </si>
  <si>
    <t>Petit Jean Technical College</t>
  </si>
  <si>
    <t xml:space="preserve">Phillips County Community College </t>
  </si>
  <si>
    <t>Pines Technical College</t>
  </si>
  <si>
    <t>Pulaski Technical College</t>
  </si>
  <si>
    <t xml:space="preserve">Red River Technical College </t>
  </si>
  <si>
    <t xml:space="preserve">Rich Mountain Community College </t>
  </si>
  <si>
    <t>South Arkansas Community College</t>
  </si>
  <si>
    <t>Southern Arkansas University Tech</t>
  </si>
  <si>
    <t xml:space="preserve">Westark Community College </t>
  </si>
  <si>
    <t>Univ of AR for Medical Sciences</t>
  </si>
  <si>
    <t>FL</t>
  </si>
  <si>
    <t xml:space="preserve">Florida State University </t>
  </si>
  <si>
    <t>134097</t>
  </si>
  <si>
    <t>University of Florida</t>
  </si>
  <si>
    <t>134130</t>
  </si>
  <si>
    <t>University of South Florida *</t>
  </si>
  <si>
    <t>137351</t>
  </si>
  <si>
    <t xml:space="preserve">Florida Atlantic University </t>
  </si>
  <si>
    <t>133669</t>
  </si>
  <si>
    <t>University of Central Florida  **</t>
  </si>
  <si>
    <t>132903</t>
  </si>
  <si>
    <t>Florida International University ***</t>
  </si>
  <si>
    <t>133951</t>
  </si>
  <si>
    <t>University of West Florida</t>
  </si>
  <si>
    <t>138354</t>
  </si>
  <si>
    <t>Florida Agricultural &amp; Mechanical University ****</t>
  </si>
  <si>
    <t>133650</t>
  </si>
  <si>
    <t>University of North Florida</t>
  </si>
  <si>
    <t>136172</t>
  </si>
  <si>
    <t xml:space="preserve">Brevard Community College </t>
  </si>
  <si>
    <t>7</t>
  </si>
  <si>
    <t xml:space="preserve">Broward Community College </t>
  </si>
  <si>
    <t xml:space="preserve">Central Florida Community College </t>
  </si>
  <si>
    <t xml:space="preserve">Chipola Junior College </t>
  </si>
  <si>
    <t xml:space="preserve">Daytona Beach Community College </t>
  </si>
  <si>
    <t xml:space="preserve">Edison Community College </t>
  </si>
  <si>
    <t>Florida Community College at Jacksonville</t>
  </si>
  <si>
    <t xml:space="preserve">Florida Keys Community College </t>
  </si>
  <si>
    <t xml:space="preserve">Gulf Coast Community College </t>
  </si>
  <si>
    <t xml:space="preserve">Hillsborough Community College </t>
  </si>
  <si>
    <t xml:space="preserve">Indian River Community College </t>
  </si>
  <si>
    <t xml:space="preserve">Lake City Community College </t>
  </si>
  <si>
    <t xml:space="preserve">Lake-Sumter Community College </t>
  </si>
  <si>
    <t xml:space="preserve">Manatee Community College </t>
  </si>
  <si>
    <t xml:space="preserve">Miami-Dade Community College </t>
  </si>
  <si>
    <t xml:space="preserve">North Florida Junior College </t>
  </si>
  <si>
    <t xml:space="preserve">Okaloosa-Walton Junior College </t>
  </si>
  <si>
    <t xml:space="preserve">Palm Beach Community College </t>
  </si>
  <si>
    <t xml:space="preserve">Pasco-Hernando Community College </t>
  </si>
  <si>
    <t xml:space="preserve">Pensacola Junior College </t>
  </si>
  <si>
    <t xml:space="preserve">Polk Community College </t>
  </si>
  <si>
    <t xml:space="preserve">Santa Fe Community College </t>
  </si>
  <si>
    <t xml:space="preserve">Seminole Community College </t>
  </si>
  <si>
    <t xml:space="preserve">South Florida Community College </t>
  </si>
  <si>
    <t xml:space="preserve">St. Johns River Community College </t>
  </si>
  <si>
    <t xml:space="preserve">St. Petersburg Junior College </t>
  </si>
  <si>
    <t xml:space="preserve">Tallahassee Community College </t>
  </si>
  <si>
    <t xml:space="preserve">Valencia Community College </t>
  </si>
  <si>
    <t>GA</t>
  </si>
  <si>
    <t>Georgia State University *</t>
  </si>
  <si>
    <t>139940</t>
  </si>
  <si>
    <t>1</t>
  </si>
  <si>
    <t>|</t>
  </si>
  <si>
    <t>University of Georgia</t>
  </si>
  <si>
    <t>139959</t>
  </si>
  <si>
    <t>Georgia Institute of Technology</t>
  </si>
  <si>
    <t>139755</t>
  </si>
  <si>
    <t>2</t>
  </si>
  <si>
    <t>recode to 3</t>
  </si>
  <si>
    <t>Georgia Southern University</t>
  </si>
  <si>
    <t>139931</t>
  </si>
  <si>
    <t>Albany State University  **</t>
  </si>
  <si>
    <t>138716</t>
  </si>
  <si>
    <t>Georgia College &amp; State Univ.</t>
  </si>
  <si>
    <t>139861</t>
  </si>
  <si>
    <t>4</t>
  </si>
  <si>
    <t>State Univ. of West Georgia</t>
  </si>
  <si>
    <t>141334</t>
  </si>
  <si>
    <t xml:space="preserve">Valdosta State College </t>
  </si>
  <si>
    <t>141264</t>
  </si>
  <si>
    <t>Augusta State University</t>
  </si>
  <si>
    <t>138983</t>
  </si>
  <si>
    <t>5</t>
  </si>
  <si>
    <t>Columbus State University</t>
  </si>
  <si>
    <t>139366</t>
  </si>
  <si>
    <t>Fort Valley State University</t>
  </si>
  <si>
    <t>139719</t>
  </si>
  <si>
    <t>Georgia Southwestern St. Univ.</t>
  </si>
  <si>
    <t>139764</t>
  </si>
  <si>
    <t>Kennesaw State University</t>
  </si>
  <si>
    <t>140164</t>
  </si>
  <si>
    <t>North Georgia College &amp; St. Univ.</t>
  </si>
  <si>
    <t>140669</t>
  </si>
  <si>
    <t>Armstrong Atlantic State Univ.</t>
  </si>
  <si>
    <t>138789</t>
  </si>
  <si>
    <t>6</t>
  </si>
  <si>
    <t>Clayton College &amp; State Univ.</t>
  </si>
  <si>
    <t>139311</t>
  </si>
  <si>
    <t>Savannah State University</t>
  </si>
  <si>
    <t>140960</t>
  </si>
  <si>
    <t xml:space="preserve">Abraham Baldwin Agricultural College </t>
  </si>
  <si>
    <t>138558</t>
  </si>
  <si>
    <t>Atlanta Metropolitan College</t>
  </si>
  <si>
    <t>138901</t>
  </si>
  <si>
    <t xml:space="preserve">Bainbridge College </t>
  </si>
  <si>
    <t>139010</t>
  </si>
  <si>
    <t>Coastal Georgia Comm. College</t>
  </si>
  <si>
    <t>139250</t>
  </si>
  <si>
    <t xml:space="preserve">Dalton College </t>
  </si>
  <si>
    <t>139463</t>
  </si>
  <si>
    <t xml:space="preserve">Darton College </t>
  </si>
  <si>
    <t>138691</t>
  </si>
  <si>
    <t xml:space="preserve">DeKalb College </t>
  </si>
  <si>
    <t>244437</t>
  </si>
  <si>
    <t>East Georgia College</t>
  </si>
  <si>
    <t>139621</t>
  </si>
  <si>
    <t xml:space="preserve">Floyd College </t>
  </si>
  <si>
    <t>139700</t>
  </si>
  <si>
    <t xml:space="preserve">Gainesville College </t>
  </si>
  <si>
    <t>139773</t>
  </si>
  <si>
    <t xml:space="preserve">Gordon College </t>
  </si>
  <si>
    <t>139968</t>
  </si>
  <si>
    <t xml:space="preserve">Macon College </t>
  </si>
  <si>
    <t>140322</t>
  </si>
  <si>
    <t xml:space="preserve">Middle Georgia College </t>
  </si>
  <si>
    <t>140483</t>
  </si>
  <si>
    <t xml:space="preserve">South Georgia College </t>
  </si>
  <si>
    <t>140997</t>
  </si>
  <si>
    <t xml:space="preserve">Waycross College </t>
  </si>
  <si>
    <t>141307</t>
  </si>
  <si>
    <t>Medical College of Georgia</t>
  </si>
  <si>
    <t>140401</t>
  </si>
  <si>
    <t>9</t>
  </si>
  <si>
    <t>Southern Polytechnic St. Univ.</t>
  </si>
  <si>
    <t>141097</t>
  </si>
  <si>
    <t>Albany Technical Institute</t>
  </si>
  <si>
    <t>Altamaha Technical Institute</t>
  </si>
  <si>
    <t>Athens Area Technical Institute</t>
  </si>
  <si>
    <t>Atlanta Area Technical School</t>
  </si>
  <si>
    <t xml:space="preserve"> </t>
  </si>
  <si>
    <t>Augusta Technical Institute</t>
  </si>
  <si>
    <t>Ben Hill-Irwin Technical Institute</t>
  </si>
  <si>
    <t>Carroll Technical Institute</t>
  </si>
  <si>
    <t>Chattahoochee Technical Institute</t>
  </si>
  <si>
    <t>Columbus Technical Institute</t>
  </si>
  <si>
    <t>Coosa Valley Technical Institute</t>
  </si>
  <si>
    <t>DeKalb Technical Institute</t>
  </si>
  <si>
    <t>Flint River Technical Institute</t>
  </si>
  <si>
    <t>Griffin Technical Institute</t>
  </si>
  <si>
    <t>Gwinnett Technical Institute</t>
  </si>
  <si>
    <t>Heart of Georgia Technical Institute</t>
  </si>
  <si>
    <t>Lanier Technical Institute</t>
  </si>
  <si>
    <t>Macon Technical Institute</t>
  </si>
  <si>
    <t>Middle Georgia Technical Institute</t>
  </si>
  <si>
    <t>Moultrie Area Technical Institute</t>
  </si>
  <si>
    <t>North Georgia Technical Institute</t>
  </si>
  <si>
    <t>North Metro Technical Institute</t>
  </si>
  <si>
    <t>Ogeechee Technical Institute</t>
  </si>
  <si>
    <t>Okefenokee Technical Institute</t>
  </si>
  <si>
    <t>Pickens Technical Institute</t>
  </si>
  <si>
    <t>Sandersville Technical Institute</t>
  </si>
  <si>
    <t>Savannah Technical Institute</t>
  </si>
  <si>
    <t>South Georgia Technical Institute</t>
  </si>
  <si>
    <t>Southeastern Technical Institute</t>
  </si>
  <si>
    <t>Swainsboro Technical Institute</t>
  </si>
  <si>
    <t>Thomas Technical Institute</t>
  </si>
  <si>
    <t>Valdosta Technical Institute</t>
  </si>
  <si>
    <t>Walker Technical Institute</t>
  </si>
  <si>
    <t>West Georgia Technical Institute</t>
  </si>
  <si>
    <t>KY</t>
  </si>
  <si>
    <t>University of Kentucky</t>
  </si>
  <si>
    <t>University of Louisville</t>
  </si>
  <si>
    <t xml:space="preserve">Eastern Kentucky University </t>
  </si>
  <si>
    <t xml:space="preserve">Murray State University </t>
  </si>
  <si>
    <t xml:space="preserve">Western Kentucky University </t>
  </si>
  <si>
    <t xml:space="preserve">Morehead State University </t>
  </si>
  <si>
    <t xml:space="preserve">Northern Kentucky University </t>
  </si>
  <si>
    <t xml:space="preserve">Kentucky State University </t>
  </si>
  <si>
    <t>UK Community College System</t>
  </si>
  <si>
    <t>LA</t>
  </si>
  <si>
    <t>LSU and Agricultural and Mechanical College</t>
  </si>
  <si>
    <t>Univ of Southwestern Louisiana</t>
  </si>
  <si>
    <t>Univ of New Orleans</t>
  </si>
  <si>
    <t>Northeast Louisiana Univ</t>
  </si>
  <si>
    <t>Southern Univ and A&amp;M College at Baton Rouge</t>
  </si>
  <si>
    <t>Louisiana Tech Univ</t>
  </si>
  <si>
    <t>McNeese State Univ</t>
  </si>
  <si>
    <t>Grambling State Univ</t>
  </si>
  <si>
    <t>Northwestern State Univ</t>
  </si>
  <si>
    <t>Southeastern Louisiana Univ</t>
  </si>
  <si>
    <t>LSU in Shreveport</t>
  </si>
  <si>
    <t>Nicholls State Univ</t>
  </si>
  <si>
    <t>Southern Univ at New Orleans</t>
  </si>
  <si>
    <t>Bossier Parish Community College</t>
  </si>
  <si>
    <t>Delgado Community College</t>
  </si>
  <si>
    <t>LSU in Alexandria</t>
  </si>
  <si>
    <t>LSU in Eunice</t>
  </si>
  <si>
    <t>Nunez Community College</t>
  </si>
  <si>
    <t>Southern Univ in Shreveport</t>
  </si>
  <si>
    <t>Acadian Technical Institute</t>
  </si>
  <si>
    <t>Alexandria Regional Technical Institute</t>
  </si>
  <si>
    <t>Ascension Parish Technical Institute</t>
  </si>
  <si>
    <t>Avoyelles Technical Institute</t>
  </si>
  <si>
    <t>Bastrop Technical Institute</t>
  </si>
  <si>
    <t>Baton Rouge Vocational-Technical Institute</t>
  </si>
  <si>
    <t>Claiborne Technical Institute</t>
  </si>
  <si>
    <t>Concordia Technical Institute</t>
  </si>
  <si>
    <t>C.B. Coreil Technical Institute</t>
  </si>
  <si>
    <t>Delta-Ouachita Regional-Technical Institute</t>
  </si>
  <si>
    <t>Evangeline Technical Institute</t>
  </si>
  <si>
    <t>Florida Parishes Technical Institute</t>
  </si>
  <si>
    <t>Folkes Technical Institute</t>
  </si>
  <si>
    <t>Gulf Area Technical Institute</t>
  </si>
  <si>
    <t>Huey P. Long Memorial Technical Institute</t>
  </si>
  <si>
    <t>Jefferson Parish Technical Institute</t>
  </si>
  <si>
    <t>Jumonville Memorial Technical Institute</t>
  </si>
  <si>
    <t>Lafayette Regional Technical Institute</t>
  </si>
  <si>
    <t>Lamar Salter Vocational-Technical Institute</t>
  </si>
  <si>
    <t>Mansfield Branch Technical Institute</t>
  </si>
  <si>
    <t>Nachitoches Technical Institute</t>
  </si>
  <si>
    <t>New Orleans Regional Technical Institute</t>
  </si>
  <si>
    <t>North Central Technical Institute</t>
  </si>
  <si>
    <t>Northeast Louisiana Technical Institute</t>
  </si>
  <si>
    <t>Northwest Louisiana Technical Institute</t>
  </si>
  <si>
    <t>Oakdale Branch Technical Institute</t>
  </si>
  <si>
    <t>Port Sulphur Branch Technical Institute</t>
  </si>
  <si>
    <t>River Parishes Technical Institute</t>
  </si>
  <si>
    <t>Ruston Technical Institute</t>
  </si>
  <si>
    <t>Sabine Valley Technical Institute</t>
  </si>
  <si>
    <t>Shreveport-Bossier Regional Technical Institute</t>
  </si>
  <si>
    <t>Sidney N. Collier Memorial Technical Institute</t>
  </si>
  <si>
    <t>Slidell Technical Institute</t>
  </si>
  <si>
    <t>South Louisiana Regional Technical Institute</t>
  </si>
  <si>
    <t>Sowela Regional Technical Institute</t>
  </si>
  <si>
    <t>Sullivan Technical Institute</t>
  </si>
  <si>
    <t>Tallulah Technical Institute</t>
  </si>
  <si>
    <t>Teche Area Technical Institute</t>
  </si>
  <si>
    <t>Thibodaux Area Technical Institute</t>
  </si>
  <si>
    <t>T.H. Harris Technical Institute</t>
  </si>
  <si>
    <t>West Jefferson Technical Institute</t>
  </si>
  <si>
    <t>Westside Technical Institute</t>
  </si>
  <si>
    <t>Young Memorial Technical Institute</t>
  </si>
  <si>
    <t>Hammond Technical Institute</t>
  </si>
  <si>
    <t>Jefferson Davis Technical Institute</t>
  </si>
  <si>
    <t>MD</t>
  </si>
  <si>
    <t>University of Maryland College Park</t>
  </si>
  <si>
    <t>University of Maryland Baltimore County</t>
  </si>
  <si>
    <t xml:space="preserve">Bowie State University </t>
  </si>
  <si>
    <t xml:space="preserve">Frostburg State University </t>
  </si>
  <si>
    <t>Morgan State University</t>
  </si>
  <si>
    <t xml:space="preserve">Salisbury State University </t>
  </si>
  <si>
    <t xml:space="preserve">Towson State University  </t>
  </si>
  <si>
    <t>University of Baltimore</t>
  </si>
  <si>
    <t>Coppin State College</t>
  </si>
  <si>
    <t>University of Maryland Eastern Shore</t>
  </si>
  <si>
    <t>Saint Mary's College of Maryland</t>
  </si>
  <si>
    <t xml:space="preserve">Allegany Community College </t>
  </si>
  <si>
    <t xml:space="preserve">Anne Arundel Community College </t>
  </si>
  <si>
    <t>Baltimore City Community College</t>
  </si>
  <si>
    <t>Carroll Community College</t>
  </si>
  <si>
    <t xml:space="preserve">Catonsville Community College </t>
  </si>
  <si>
    <t xml:space="preserve">Cecil Community College </t>
  </si>
  <si>
    <t xml:space="preserve">Charles County Community College </t>
  </si>
  <si>
    <t xml:space="preserve">Chesapeake College </t>
  </si>
  <si>
    <t xml:space="preserve">Dundalk Community College </t>
  </si>
  <si>
    <t xml:space="preserve">Essex Community College </t>
  </si>
  <si>
    <t xml:space="preserve">Frederick Community College </t>
  </si>
  <si>
    <t xml:space="preserve">Garrett Community College </t>
  </si>
  <si>
    <t xml:space="preserve">Hagerstown Junior College </t>
  </si>
  <si>
    <t xml:space="preserve">Harford Community College </t>
  </si>
  <si>
    <t xml:space="preserve">Howard Community College </t>
  </si>
  <si>
    <t>Montgomery College Germantown Campus</t>
  </si>
  <si>
    <t>Montgomery College Rockville Campus</t>
  </si>
  <si>
    <t>Montgomery College Takoma Park Campus</t>
  </si>
  <si>
    <t xml:space="preserve">Prince George's Community College </t>
  </si>
  <si>
    <t xml:space="preserve">Wor-Wic Community College </t>
  </si>
  <si>
    <t xml:space="preserve">University of Maryland at Baltimore </t>
  </si>
  <si>
    <t>University of Maryland University College</t>
  </si>
  <si>
    <t>MS</t>
  </si>
  <si>
    <t xml:space="preserve">Coahoma Community College </t>
  </si>
  <si>
    <t xml:space="preserve">Copiah-Lincoln Community College </t>
  </si>
  <si>
    <t xml:space="preserve">East Central Community College </t>
  </si>
  <si>
    <t xml:space="preserve">East Mississippi Community College </t>
  </si>
  <si>
    <t xml:space="preserve">Hinds Community College </t>
  </si>
  <si>
    <t xml:space="preserve">Holmes Community College </t>
  </si>
  <si>
    <t xml:space="preserve">Itawamba Community College </t>
  </si>
  <si>
    <t xml:space="preserve">Jones County Junior College </t>
  </si>
  <si>
    <t xml:space="preserve">Meridian Community College </t>
  </si>
  <si>
    <t xml:space="preserve">Mississippi Delta Community College </t>
  </si>
  <si>
    <t xml:space="preserve">Mississippi Gulf Coast Community College </t>
  </si>
  <si>
    <t xml:space="preserve">Northeast Mississippi Community College </t>
  </si>
  <si>
    <t xml:space="preserve">Northwest Mississippi Community College </t>
  </si>
  <si>
    <t xml:space="preserve">Pearl River Community College </t>
  </si>
  <si>
    <t xml:space="preserve">Southwest Mississippi Community College  </t>
  </si>
  <si>
    <t>Mississippi State University</t>
  </si>
  <si>
    <t>University of Mississippi</t>
  </si>
  <si>
    <t>University of Southern Mississippi *</t>
  </si>
  <si>
    <t xml:space="preserve">Jackson State University </t>
  </si>
  <si>
    <t>Alcorn State University *</t>
  </si>
  <si>
    <t>Delta State University  *</t>
  </si>
  <si>
    <t>Mississippi University for Women</t>
  </si>
  <si>
    <t>Mississippi Valley State University</t>
  </si>
  <si>
    <t>University of Mississippi Medical Center</t>
  </si>
  <si>
    <t>NC</t>
  </si>
  <si>
    <t xml:space="preserve">North Carolina State University </t>
  </si>
  <si>
    <t>199193</t>
  </si>
  <si>
    <t xml:space="preserve">University of North Carolina at Chapel Hill </t>
  </si>
  <si>
    <t>199120</t>
  </si>
  <si>
    <t>University of North Carolina at Greensboro</t>
  </si>
  <si>
    <t>199148</t>
  </si>
  <si>
    <t xml:space="preserve">Appalachian State University </t>
  </si>
  <si>
    <t>197869</t>
  </si>
  <si>
    <t>3</t>
  </si>
  <si>
    <t xml:space="preserve">East Carolina University </t>
  </si>
  <si>
    <t>198464</t>
  </si>
  <si>
    <t>North Carolina Agricultural &amp; Technical State University</t>
  </si>
  <si>
    <t>199102</t>
  </si>
  <si>
    <t xml:space="preserve">North Carolina Central University </t>
  </si>
  <si>
    <t>199157</t>
  </si>
  <si>
    <t>University of North Carolina at Charlotte</t>
  </si>
  <si>
    <t>199139</t>
  </si>
  <si>
    <t xml:space="preserve">Western Carolina University </t>
  </si>
  <si>
    <t>200004</t>
  </si>
  <si>
    <t>Fayetteville State University *</t>
  </si>
  <si>
    <t>198543</t>
  </si>
  <si>
    <t>University of North Carolina at Wilmington</t>
  </si>
  <si>
    <t>199218</t>
  </si>
  <si>
    <t>University of North Carolina at Pembroke</t>
  </si>
  <si>
    <t>199281</t>
  </si>
  <si>
    <t xml:space="preserve">Elizabeth City State University </t>
  </si>
  <si>
    <t>198507</t>
  </si>
  <si>
    <t>University of North Carolina at Asheville</t>
  </si>
  <si>
    <t>199111</t>
  </si>
  <si>
    <t xml:space="preserve">Winston-Salem State University </t>
  </si>
  <si>
    <t>199999</t>
  </si>
  <si>
    <t>NC School of the Arts</t>
  </si>
  <si>
    <t>199184</t>
  </si>
  <si>
    <t>Alamance Community College</t>
  </si>
  <si>
    <t>Anson Community College</t>
  </si>
  <si>
    <t>Asheville-Buncombe Technical Community College</t>
  </si>
  <si>
    <t xml:space="preserve">Beaufort County Community College </t>
  </si>
  <si>
    <t>Bladen Community College</t>
  </si>
  <si>
    <t>Blue Ridge Community College</t>
  </si>
  <si>
    <t>Brunswick Community College</t>
  </si>
  <si>
    <t>Caldwell Community College  &amp; Technical Institute</t>
  </si>
  <si>
    <t>Cape Fear Community College</t>
  </si>
  <si>
    <t>Carteret Community College</t>
  </si>
  <si>
    <t>Catawba Valley Community College</t>
  </si>
  <si>
    <t>Central Carolina Commuity College</t>
  </si>
  <si>
    <t xml:space="preserve">Central Piedmont Community College </t>
  </si>
  <si>
    <t>Cleveland Community College</t>
  </si>
  <si>
    <t xml:space="preserve">Coastal Carolina Community College </t>
  </si>
  <si>
    <t>College of the Albemarle</t>
  </si>
  <si>
    <t xml:space="preserve">Craven Community College </t>
  </si>
  <si>
    <t xml:space="preserve">Davidson County Community College </t>
  </si>
  <si>
    <t>Durham Technical Community College</t>
  </si>
  <si>
    <t>Edgecombe Community College</t>
  </si>
  <si>
    <t>Fayetteville Technical Community College</t>
  </si>
  <si>
    <t>Forsyth Technical Community College</t>
  </si>
  <si>
    <t xml:space="preserve">Gaston College </t>
  </si>
  <si>
    <t>Guilford Technical Community College</t>
  </si>
  <si>
    <t xml:space="preserve">Halifax Community College </t>
  </si>
  <si>
    <t>Haywood Community College</t>
  </si>
  <si>
    <t xml:space="preserve">Isothermal Community College </t>
  </si>
  <si>
    <t>James Sprunt Community College</t>
  </si>
  <si>
    <t>Johnston Community College</t>
  </si>
  <si>
    <t xml:space="preserve">Lenoir Community College </t>
  </si>
  <si>
    <t xml:space="preserve">Martin Community College </t>
  </si>
  <si>
    <t>Mayland Community College</t>
  </si>
  <si>
    <t>McDowell Technical Community College</t>
  </si>
  <si>
    <t xml:space="preserve">Mitchell Community College </t>
  </si>
  <si>
    <t>Montgomery Community College</t>
  </si>
  <si>
    <t>Nash Community College</t>
  </si>
  <si>
    <t>Pamlico Community College</t>
  </si>
  <si>
    <t>Piedmont Community College</t>
  </si>
  <si>
    <t>Pitt Community College</t>
  </si>
  <si>
    <t>Randolph Community College</t>
  </si>
  <si>
    <t>Richmond Community College</t>
  </si>
  <si>
    <t>Roanoke-Chowan Community College</t>
  </si>
  <si>
    <t>Robeson Community College</t>
  </si>
  <si>
    <t xml:space="preserve">Rockingham Community College </t>
  </si>
  <si>
    <t>Rowan-Cabarrus Community College</t>
  </si>
  <si>
    <t>Sampson Community College</t>
  </si>
  <si>
    <t xml:space="preserve">Sandhills Community College </t>
  </si>
  <si>
    <t xml:space="preserve">Southeastern Community College </t>
  </si>
  <si>
    <t xml:space="preserve">Southwestern Community College </t>
  </si>
  <si>
    <t>Stanly Community College</t>
  </si>
  <si>
    <t xml:space="preserve">Surry Community College </t>
  </si>
  <si>
    <t xml:space="preserve">Tri-County Community College </t>
  </si>
  <si>
    <t xml:space="preserve">Vance-Granville Community College </t>
  </si>
  <si>
    <t>Wake Technical Community College</t>
  </si>
  <si>
    <t>Wayne Community College</t>
  </si>
  <si>
    <t xml:space="preserve">Western Piedmont Community College </t>
  </si>
  <si>
    <t xml:space="preserve">Wilkes Community College </t>
  </si>
  <si>
    <t>Wilson Technical Community College</t>
  </si>
  <si>
    <t>OK</t>
  </si>
  <si>
    <t>Oklahoma State University Main Campus</t>
  </si>
  <si>
    <t>University of Oklahoma Norman Campus</t>
  </si>
  <si>
    <t>University of Central Oklahoma</t>
  </si>
  <si>
    <t>Northeastern State University</t>
  </si>
  <si>
    <t xml:space="preserve">Southwestern Oklahoma State University </t>
  </si>
  <si>
    <t xml:space="preserve">East Central University </t>
  </si>
  <si>
    <t xml:space="preserve">Northwestern State University </t>
  </si>
  <si>
    <t xml:space="preserve">Southeastern Oklahoma State University </t>
  </si>
  <si>
    <t>Cameron University</t>
  </si>
  <si>
    <t>Langston University</t>
  </si>
  <si>
    <t xml:space="preserve">Oklahoma Panhandle State University </t>
  </si>
  <si>
    <t>University of Science and Arts of Oklahoma</t>
  </si>
  <si>
    <t>Carl Albert State College</t>
  </si>
  <si>
    <t xml:space="preserve">Connors State College </t>
  </si>
  <si>
    <t xml:space="preserve">Eastern Oklahoma State College </t>
  </si>
  <si>
    <t xml:space="preserve">Murray State College </t>
  </si>
  <si>
    <t xml:space="preserve">Northeastern Oklahoma Agricultural &amp; Mechanical College </t>
  </si>
  <si>
    <t xml:space="preserve">Northern Oklahoma College </t>
  </si>
  <si>
    <t xml:space="preserve">Oklahoma City Community College </t>
  </si>
  <si>
    <t xml:space="preserve">Oklahoma State University-Oklahoma City </t>
  </si>
  <si>
    <t xml:space="preserve">Oklahoma State University-Okmulgee </t>
  </si>
  <si>
    <t>Redlands Community College</t>
  </si>
  <si>
    <t xml:space="preserve">Rogers State College </t>
  </si>
  <si>
    <t xml:space="preserve"> (merged with the University Center at Tulsa)</t>
  </si>
  <si>
    <t xml:space="preserve">Rose State College </t>
  </si>
  <si>
    <t xml:space="preserve">Seminole State College </t>
  </si>
  <si>
    <t xml:space="preserve">Tulsa Community College </t>
  </si>
  <si>
    <t xml:space="preserve">Western Oklahoma State College </t>
  </si>
  <si>
    <t>Oklahoma College of Osteopathic Medicine and Surgery</t>
  </si>
  <si>
    <t>Oklahoma State University-Veterinary Medicine</t>
  </si>
  <si>
    <t>University of Oklahoma Health Sciences Center</t>
  </si>
  <si>
    <t>University of Oklahoma-Law Center</t>
  </si>
  <si>
    <t>SC</t>
  </si>
  <si>
    <t>University of South Carolina-Columbia</t>
  </si>
  <si>
    <t>Clemson University</t>
  </si>
  <si>
    <t xml:space="preserve">Winthrop University </t>
  </si>
  <si>
    <t>The Citadel, the Military College of South Carolina *</t>
  </si>
  <si>
    <t>College of Charleston</t>
  </si>
  <si>
    <t xml:space="preserve">Francis Marion University </t>
  </si>
  <si>
    <t xml:space="preserve">South Carolina State University </t>
  </si>
  <si>
    <t>Coastal Carolina University</t>
  </si>
  <si>
    <t>Lander University **</t>
  </si>
  <si>
    <t>University of South Carolina-Aiken</t>
  </si>
  <si>
    <t>University of South Carolina-Spartanburg</t>
  </si>
  <si>
    <t xml:space="preserve">Aiken Technical College </t>
  </si>
  <si>
    <t xml:space="preserve">Central Carolina Technical College </t>
  </si>
  <si>
    <t xml:space="preserve">Chesterfield-Marlboro Technical College </t>
  </si>
  <si>
    <t xml:space="preserve">Denmark Technical College </t>
  </si>
  <si>
    <t xml:space="preserve">Florence-Darlington Technical College </t>
  </si>
  <si>
    <t xml:space="preserve">Greenville Technical College </t>
  </si>
  <si>
    <t xml:space="preserve">Horry-Georgetown Technical College </t>
  </si>
  <si>
    <t xml:space="preserve">Midlands Technical College </t>
  </si>
  <si>
    <t xml:space="preserve">Orangeburg-Calhoun Technical College </t>
  </si>
  <si>
    <t xml:space="preserve">Piedmont Technical College </t>
  </si>
  <si>
    <t xml:space="preserve">Spartanburg Technical College </t>
  </si>
  <si>
    <t>Technical College of the Low Country</t>
  </si>
  <si>
    <t xml:space="preserve">Tri-County Technical College </t>
  </si>
  <si>
    <t xml:space="preserve">Trident Technical College </t>
  </si>
  <si>
    <t>University of South Carolina-Beaufort</t>
  </si>
  <si>
    <t>University of South Carolina-Lancaster</t>
  </si>
  <si>
    <t>University of South Carolina-Salkehatchie</t>
  </si>
  <si>
    <t>University of South Carolina-Sumter</t>
  </si>
  <si>
    <t>University of South Carolina-Union</t>
  </si>
  <si>
    <t xml:space="preserve">Willamsburg Technical College </t>
  </si>
  <si>
    <t xml:space="preserve">York Technical College </t>
  </si>
  <si>
    <t>Medical University of South Carolina*</t>
  </si>
  <si>
    <t>TN</t>
  </si>
  <si>
    <t>University of Tennessee, Knoxville</t>
  </si>
  <si>
    <t>University of Memphis</t>
  </si>
  <si>
    <t xml:space="preserve">East Tennessee State University </t>
  </si>
  <si>
    <t xml:space="preserve">Middle Tennessee State University </t>
  </si>
  <si>
    <t xml:space="preserve">Tennessee State University </t>
  </si>
  <si>
    <t xml:space="preserve">Austin Peay State University </t>
  </si>
  <si>
    <t xml:space="preserve">Tennessee Technological University </t>
  </si>
  <si>
    <t>University of Tennessee at Chattanooga</t>
  </si>
  <si>
    <t>University of Tennessee at Martin</t>
  </si>
  <si>
    <t>Chattanooga State Technical Community College</t>
  </si>
  <si>
    <t>Cleveland State Community College</t>
  </si>
  <si>
    <t>Columbia State Community College</t>
  </si>
  <si>
    <t>Dyersburg State Community College</t>
  </si>
  <si>
    <t>Jackson State Community College</t>
  </si>
  <si>
    <t>Motlow State Community College</t>
  </si>
  <si>
    <t>Nashville State Technical Institute</t>
  </si>
  <si>
    <t>Northeast State Technical Community College</t>
  </si>
  <si>
    <t>Pellissippi State Technical Community College</t>
  </si>
  <si>
    <t>Roane State Community College</t>
  </si>
  <si>
    <t>Shelby State Community College</t>
  </si>
  <si>
    <t>State Technical Institute at Memphis</t>
  </si>
  <si>
    <t>Volunteer State Community College</t>
  </si>
  <si>
    <t>Walters State Community College</t>
  </si>
  <si>
    <t>TTC at Athens</t>
  </si>
  <si>
    <t>TTC at Chattanooga</t>
  </si>
  <si>
    <t>TTC at Covington</t>
  </si>
  <si>
    <t>TTC at Crossville</t>
  </si>
  <si>
    <t>TTC at Dickson</t>
  </si>
  <si>
    <t>TTC at Elizabethton</t>
  </si>
  <si>
    <t>TTC at Harriman</t>
  </si>
  <si>
    <t>TTC at Hartsville</t>
  </si>
  <si>
    <t>TTC at Holenwald</t>
  </si>
  <si>
    <t>TTC at Jacksboro</t>
  </si>
  <si>
    <t>TTC at Jackson</t>
  </si>
  <si>
    <t>TTC at Knoxville</t>
  </si>
  <si>
    <t>TTC at Livingston</t>
  </si>
  <si>
    <t>TTC at McKenzie</t>
  </si>
  <si>
    <t>TTC at McMinnville</t>
  </si>
  <si>
    <t>TTC at Memphis</t>
  </si>
  <si>
    <t>TTC at Morristown</t>
  </si>
  <si>
    <t>TTC at Murphressboro</t>
  </si>
  <si>
    <t>TTC at Nashville</t>
  </si>
  <si>
    <t>TTC at Newbern</t>
  </si>
  <si>
    <t>TTC at Oneida</t>
  </si>
  <si>
    <t>TTC at Paris</t>
  </si>
  <si>
    <t>TTC at Pulaski</t>
  </si>
  <si>
    <t>TTC at Ripley</t>
  </si>
  <si>
    <t>TTC at Crump (formerly Savannah)</t>
  </si>
  <si>
    <t>221430</t>
  </si>
  <si>
    <t>TTC at Shelbyville</t>
  </si>
  <si>
    <t>TTC at Whiteville</t>
  </si>
  <si>
    <t>University of Tennessee at Memphis</t>
  </si>
  <si>
    <t>University of Tennessee Space Institute</t>
  </si>
  <si>
    <t>University of Tennessee Veterinary Medicine</t>
  </si>
  <si>
    <t>TX</t>
  </si>
  <si>
    <t xml:space="preserve">Texas A &amp; M Univ </t>
  </si>
  <si>
    <t>228723</t>
  </si>
  <si>
    <t xml:space="preserve">Texas Tech Univ </t>
  </si>
  <si>
    <t>229115</t>
  </si>
  <si>
    <t>Univ of Houston</t>
  </si>
  <si>
    <t>225511</t>
  </si>
  <si>
    <t>Univ of North Texas</t>
  </si>
  <si>
    <t>227216</t>
  </si>
  <si>
    <t>Univ of Texas at Austin</t>
  </si>
  <si>
    <t>228778</t>
  </si>
  <si>
    <t>Texas Woman's Univ *</t>
  </si>
  <si>
    <t>229179</t>
  </si>
  <si>
    <t>Univ of Texas at Arlington</t>
  </si>
  <si>
    <t>228769</t>
  </si>
  <si>
    <t>DATA NOT AVAILABLE</t>
  </si>
  <si>
    <t>Univ of Texas at Dallas</t>
  </si>
  <si>
    <t>228787</t>
  </si>
  <si>
    <t>Lamar Univ-Beaumont</t>
  </si>
  <si>
    <t>226091</t>
  </si>
  <si>
    <t xml:space="preserve">Prairie View A &amp; M Univ </t>
  </si>
  <si>
    <t>227526</t>
  </si>
  <si>
    <t xml:space="preserve">Sam Houston State Univ </t>
  </si>
  <si>
    <t>227881</t>
  </si>
  <si>
    <t xml:space="preserve">Southwest Texas State Univ </t>
  </si>
  <si>
    <t>228459</t>
  </si>
  <si>
    <t>Stephen F. Austin State Univ</t>
  </si>
  <si>
    <t>228431</t>
  </si>
  <si>
    <t xml:space="preserve">Sul Ross State Univ </t>
  </si>
  <si>
    <t>228501</t>
  </si>
  <si>
    <t>Texas A &amp; M Univ-Commerce</t>
  </si>
  <si>
    <t>224554</t>
  </si>
  <si>
    <t>Texas A &amp; M Univ-Kingsville</t>
  </si>
  <si>
    <t>228705</t>
  </si>
  <si>
    <t xml:space="preserve">Texas Southern Univ </t>
  </si>
  <si>
    <t>229063</t>
  </si>
  <si>
    <t xml:space="preserve">Univ of Houston-Clear Lake </t>
  </si>
  <si>
    <t>225414</t>
  </si>
  <si>
    <t>Univ of Texas at El Paso</t>
  </si>
  <si>
    <t>228796</t>
  </si>
  <si>
    <t>Univ of Texas at San Antonio</t>
  </si>
  <si>
    <t>229027</t>
  </si>
  <si>
    <t>Univ of Texas at Tyler</t>
  </si>
  <si>
    <t>228802</t>
  </si>
  <si>
    <t>West Texas A &amp; M Univ</t>
  </si>
  <si>
    <t>229814</t>
  </si>
  <si>
    <t>Texas A &amp; M Univ-Corpus Christi</t>
  </si>
  <si>
    <t>224147</t>
  </si>
  <si>
    <t>Angelo State Univ **</t>
  </si>
  <si>
    <t>222831</t>
  </si>
  <si>
    <t xml:space="preserve">Midwestern State Univ  </t>
  </si>
  <si>
    <t>226833</t>
  </si>
  <si>
    <t xml:space="preserve">Tarleton State Univ  </t>
  </si>
  <si>
    <t>228529</t>
  </si>
  <si>
    <t>Texas A &amp; M International Univ</t>
  </si>
  <si>
    <t>226152</t>
  </si>
  <si>
    <t>Univ of Texas of the Permian Basin</t>
  </si>
  <si>
    <t>229018</t>
  </si>
  <si>
    <t>Univ of Texas-Pan American</t>
  </si>
  <si>
    <t>227368</t>
  </si>
  <si>
    <t>Sul Ross State Univ-Rio Grande College</t>
  </si>
  <si>
    <t>227924</t>
  </si>
  <si>
    <t>Texas A&amp;M Univ - Texarkana</t>
  </si>
  <si>
    <t>224545</t>
  </si>
  <si>
    <t>Univ of Houston-Victoria</t>
  </si>
  <si>
    <t>225502</t>
  </si>
  <si>
    <t>Univ of Texas at Brownsville ***</t>
  </si>
  <si>
    <t>227377</t>
  </si>
  <si>
    <t>Texas A &amp; M Univ at Galveston</t>
  </si>
  <si>
    <t>228714</t>
  </si>
  <si>
    <t>Univ of Houston-Downtown</t>
  </si>
  <si>
    <t>225432</t>
  </si>
  <si>
    <t xml:space="preserve">Alvin Community College </t>
  </si>
  <si>
    <t>222567</t>
  </si>
  <si>
    <t xml:space="preserve">Amarillo College </t>
  </si>
  <si>
    <t>222576</t>
  </si>
  <si>
    <t xml:space="preserve">Angelina College </t>
  </si>
  <si>
    <t>222822</t>
  </si>
  <si>
    <t xml:space="preserve">Austin Community College </t>
  </si>
  <si>
    <t>222992</t>
  </si>
  <si>
    <t xml:space="preserve">Bee County College </t>
  </si>
  <si>
    <t>223320</t>
  </si>
  <si>
    <t xml:space="preserve">Blinn College </t>
  </si>
  <si>
    <t>223427</t>
  </si>
  <si>
    <t xml:space="preserve">Brazosport College </t>
  </si>
  <si>
    <t>223506</t>
  </si>
  <si>
    <t>Brookhaven College  (DCCCD)</t>
  </si>
  <si>
    <t>223524</t>
  </si>
  <si>
    <t>Cedar Valley College  (DCCCD)</t>
  </si>
  <si>
    <t>223773</t>
  </si>
  <si>
    <t xml:space="preserve">Central Texas College </t>
  </si>
  <si>
    <t>223816</t>
  </si>
  <si>
    <t xml:space="preserve">Cisco Junior College </t>
  </si>
  <si>
    <t>223898</t>
  </si>
  <si>
    <t xml:space="preserve">Clarendon College </t>
  </si>
  <si>
    <t>223922</t>
  </si>
  <si>
    <t>College of the Mainland</t>
  </si>
  <si>
    <t>226408</t>
  </si>
  <si>
    <t>Collin County Community College</t>
  </si>
  <si>
    <t>247834</t>
  </si>
  <si>
    <t xml:space="preserve">Del Mar College </t>
  </si>
  <si>
    <t>224350</t>
  </si>
  <si>
    <t>Eastfield College  (DCCCD)</t>
  </si>
  <si>
    <t>224572</t>
  </si>
  <si>
    <t>El Centro College  (DCCCD)</t>
  </si>
  <si>
    <t>224615</t>
  </si>
  <si>
    <t xml:space="preserve">El Paso County Community College </t>
  </si>
  <si>
    <t>224642</t>
  </si>
  <si>
    <t xml:space="preserve">Frank Phillips College </t>
  </si>
  <si>
    <t>224891</t>
  </si>
  <si>
    <t xml:space="preserve">Galveston College </t>
  </si>
  <si>
    <t>224961</t>
  </si>
  <si>
    <t xml:space="preserve">Grayson County College </t>
  </si>
  <si>
    <t>225070</t>
  </si>
  <si>
    <t>Hill College</t>
  </si>
  <si>
    <t>225371</t>
  </si>
  <si>
    <t>Houston Community College</t>
  </si>
  <si>
    <t>225423</t>
  </si>
  <si>
    <t>Howard College</t>
  </si>
  <si>
    <t>225520</t>
  </si>
  <si>
    <t xml:space="preserve">Kilgore College </t>
  </si>
  <si>
    <t>226019</t>
  </si>
  <si>
    <t>Lamar Institute of Technology</t>
  </si>
  <si>
    <t>229337</t>
  </si>
  <si>
    <t>Lamar Univ-Orange Campus</t>
  </si>
  <si>
    <t>226107</t>
  </si>
  <si>
    <t>Lamar Univ-Port Arthur Campus</t>
  </si>
  <si>
    <t>226116</t>
  </si>
  <si>
    <t xml:space="preserve">Laredo Community College </t>
  </si>
  <si>
    <t>226134</t>
  </si>
  <si>
    <t xml:space="preserve">Lee College </t>
  </si>
  <si>
    <t>226204</t>
  </si>
  <si>
    <t xml:space="preserve">McLennan Community College </t>
  </si>
  <si>
    <t>226578</t>
  </si>
  <si>
    <t xml:space="preserve">Midland College </t>
  </si>
  <si>
    <t>226806</t>
  </si>
  <si>
    <t>Mountain View College  (DCCCD)</t>
  </si>
  <si>
    <t>226930</t>
  </si>
  <si>
    <t xml:space="preserve">Navarro College </t>
  </si>
  <si>
    <t>227146</t>
  </si>
  <si>
    <t>North Central Texas College</t>
  </si>
  <si>
    <t>224110</t>
  </si>
  <si>
    <t>North Harris Montgomery Community College District</t>
  </si>
  <si>
    <t>227182</t>
  </si>
  <si>
    <t>North Lake College  (DCCCD)</t>
  </si>
  <si>
    <t>227191</t>
  </si>
  <si>
    <t xml:space="preserve">Northeast Texas Community College </t>
  </si>
  <si>
    <t>227225</t>
  </si>
  <si>
    <t xml:space="preserve">Odessa College </t>
  </si>
  <si>
    <t>227304</t>
  </si>
  <si>
    <t>Palo Alto College  (ACCD)</t>
  </si>
  <si>
    <t>246354</t>
  </si>
  <si>
    <t>Panola College</t>
  </si>
  <si>
    <t>227386</t>
  </si>
  <si>
    <t>Paris Junior College</t>
  </si>
  <si>
    <t>227401</t>
  </si>
  <si>
    <t xml:space="preserve">Ranger College </t>
  </si>
  <si>
    <t>227687</t>
  </si>
  <si>
    <t>Richland College  (DCCCD)</t>
  </si>
  <si>
    <t>227766</t>
  </si>
  <si>
    <t>San Antonio College (ACCD)</t>
  </si>
  <si>
    <t>San Jacinto College (SJCDS)</t>
  </si>
  <si>
    <t>227979</t>
  </si>
  <si>
    <t xml:space="preserve">South Plains College </t>
  </si>
  <si>
    <t>228158</t>
  </si>
  <si>
    <t>South Texas Community College</t>
  </si>
  <si>
    <t>409315</t>
  </si>
  <si>
    <t xml:space="preserve">Southwest Texas Junior College </t>
  </si>
  <si>
    <t>228316</t>
  </si>
  <si>
    <t>St. Philip's College  (ACCD)</t>
  </si>
  <si>
    <t>227854</t>
  </si>
  <si>
    <t>Tarrant Co. Junior College (TCJCD)</t>
  </si>
  <si>
    <t>228547</t>
  </si>
  <si>
    <t xml:space="preserve">Temple College </t>
  </si>
  <si>
    <t>228608</t>
  </si>
  <si>
    <t xml:space="preserve">Texarkana College </t>
  </si>
  <si>
    <t>228699</t>
  </si>
  <si>
    <t xml:space="preserve">Texas Southmost College </t>
  </si>
  <si>
    <t>229072</t>
  </si>
  <si>
    <t xml:space="preserve">Texas State Technical College-Amarillo </t>
  </si>
  <si>
    <t>228662</t>
  </si>
  <si>
    <t xml:space="preserve">Texas State Technical College-Harlingen </t>
  </si>
  <si>
    <t>229319</t>
  </si>
  <si>
    <t xml:space="preserve">Texas State Technical College-Sweetwater </t>
  </si>
  <si>
    <t>229328</t>
  </si>
  <si>
    <t>Texas State Technical College-Waco/Marshall</t>
  </si>
  <si>
    <t>228680</t>
  </si>
  <si>
    <t>Trinity Valley Community College</t>
  </si>
  <si>
    <t>225308</t>
  </si>
  <si>
    <t xml:space="preserve">Tyler Junior College </t>
  </si>
  <si>
    <t>229355</t>
  </si>
  <si>
    <t xml:space="preserve">Vernon Regional Junior College </t>
  </si>
  <si>
    <t>229504</t>
  </si>
  <si>
    <t xml:space="preserve">Victoria College </t>
  </si>
  <si>
    <t>229540</t>
  </si>
  <si>
    <t xml:space="preserve">Weatherford College </t>
  </si>
  <si>
    <t>229799</t>
  </si>
  <si>
    <t xml:space="preserve">Western Texas College </t>
  </si>
  <si>
    <t>229832</t>
  </si>
  <si>
    <t xml:space="preserve">Wharton County Junior College </t>
  </si>
  <si>
    <t>229841</t>
  </si>
  <si>
    <t>Dallas CC District Total</t>
  </si>
  <si>
    <t>Alamo CC District Total</t>
  </si>
  <si>
    <t>Texas Tech Univ Health Sciences Center</t>
  </si>
  <si>
    <t>CIP</t>
  </si>
  <si>
    <t>Univ of Texas Health Science Center at Houston</t>
  </si>
  <si>
    <t>229300</t>
  </si>
  <si>
    <t>Univ of Texas Health Science Center at San Antonio</t>
  </si>
  <si>
    <t>228644</t>
  </si>
  <si>
    <t>Univ of Texas Medical Branch at Galveston</t>
  </si>
  <si>
    <t>228653</t>
  </si>
  <si>
    <t>Univ of Texas Southwestern Medical Center at Dallas</t>
  </si>
  <si>
    <t>228635</t>
  </si>
  <si>
    <t>Univ. of North Texas Health Science Center at Fort Worth</t>
  </si>
  <si>
    <t>228909</t>
  </si>
  <si>
    <t>VA</t>
  </si>
  <si>
    <t>University of Virginia</t>
  </si>
  <si>
    <t xml:space="preserve">Virginia Polytechnic Institute &amp; State University </t>
  </si>
  <si>
    <t>College of William &amp; Mary</t>
  </si>
  <si>
    <t xml:space="preserve">George Mason University </t>
  </si>
  <si>
    <t xml:space="preserve">Old Dominion University </t>
  </si>
  <si>
    <t xml:space="preserve">Virginia Commonwealth University  </t>
  </si>
  <si>
    <t xml:space="preserve">James Madison University  </t>
  </si>
  <si>
    <t>Radford University *</t>
  </si>
  <si>
    <t xml:space="preserve">Norfolk State University </t>
  </si>
  <si>
    <t xml:space="preserve">Virginia State University </t>
  </si>
  <si>
    <t xml:space="preserve">Longwood College </t>
  </si>
  <si>
    <t>Christopher Newport University</t>
  </si>
  <si>
    <t>Clinch Valley College of the University of Virginia</t>
  </si>
  <si>
    <t xml:space="preserve">Mary Washington College </t>
  </si>
  <si>
    <t xml:space="preserve">Richard Bland College </t>
  </si>
  <si>
    <t>All CC's</t>
  </si>
  <si>
    <t>Virginia Military Institute</t>
  </si>
  <si>
    <t>WV</t>
  </si>
  <si>
    <t xml:space="preserve">West Virginia University </t>
  </si>
  <si>
    <t xml:space="preserve">Marshall University </t>
  </si>
  <si>
    <t xml:space="preserve">Bluefield State College </t>
  </si>
  <si>
    <t xml:space="preserve">Concord College </t>
  </si>
  <si>
    <t xml:space="preserve">Fairmont State College </t>
  </si>
  <si>
    <t xml:space="preserve">Glenville State College </t>
  </si>
  <si>
    <t xml:space="preserve">Shepherd College </t>
  </si>
  <si>
    <t xml:space="preserve">West Liberty State College </t>
  </si>
  <si>
    <t xml:space="preserve">WVU Institute of Technology </t>
  </si>
  <si>
    <t xml:space="preserve">West Virginia State College </t>
  </si>
  <si>
    <t>Potomac State College of WVU</t>
  </si>
  <si>
    <t>Southern WV Comm &amp; Tech Coll</t>
  </si>
  <si>
    <t>WV Northern Community College</t>
  </si>
  <si>
    <t>WVU at Parkersburg</t>
  </si>
  <si>
    <t>West Virginia Graduate College</t>
  </si>
  <si>
    <t>Excluded by instructions</t>
  </si>
  <si>
    <t>WV School of Osteopathic Medicine</t>
  </si>
  <si>
    <t>237330</t>
  </si>
  <si>
    <t>237367</t>
  </si>
  <si>
    <t>237385</t>
  </si>
  <si>
    <t>237792</t>
  </si>
  <si>
    <t>237932</t>
  </si>
  <si>
    <t xml:space="preserve">West Virginia Institute of Technology </t>
  </si>
  <si>
    <t>237950</t>
  </si>
  <si>
    <t>237899</t>
  </si>
  <si>
    <t>Potomac State College of West Virginia University</t>
  </si>
  <si>
    <t>237701</t>
  </si>
  <si>
    <t>Southern West Virginia Community College</t>
  </si>
  <si>
    <t>237817</t>
  </si>
  <si>
    <t>West Virginia Northern Community College</t>
  </si>
  <si>
    <t>238014</t>
  </si>
  <si>
    <t>West Virginia University at Parkersburg</t>
  </si>
  <si>
    <t>237686</t>
  </si>
  <si>
    <t>237871</t>
  </si>
  <si>
    <t>Not requested</t>
  </si>
  <si>
    <t>West Virginia School of Osteopathic Medicine</t>
  </si>
  <si>
    <t>237880</t>
  </si>
  <si>
    <t/>
  </si>
  <si>
    <t>100858</t>
  </si>
  <si>
    <t>100751</t>
  </si>
  <si>
    <t>100663</t>
  </si>
  <si>
    <t>100654</t>
  </si>
  <si>
    <t>101480</t>
  </si>
  <si>
    <t>University of Alabama in Huntsville **</t>
  </si>
  <si>
    <t>100706</t>
  </si>
  <si>
    <t>102094</t>
  </si>
  <si>
    <t>100830</t>
  </si>
  <si>
    <t>102368</t>
  </si>
  <si>
    <t>102359</t>
  </si>
  <si>
    <t>101709</t>
  </si>
  <si>
    <t>Alabama State University</t>
  </si>
  <si>
    <t>100724</t>
  </si>
  <si>
    <t>102322</t>
  </si>
  <si>
    <t>University of North Alabama</t>
  </si>
  <si>
    <t>101879</t>
  </si>
  <si>
    <t>University of West AL (Livingston)</t>
  </si>
  <si>
    <t>101587</t>
  </si>
  <si>
    <t>100812</t>
  </si>
  <si>
    <t>101949</t>
  </si>
  <si>
    <t>100964</t>
  </si>
  <si>
    <t>102030</t>
  </si>
  <si>
    <t>100760</t>
  </si>
  <si>
    <t>101028</t>
  </si>
  <si>
    <t>101143</t>
  </si>
  <si>
    <t>101240</t>
  </si>
  <si>
    <t>101301</t>
  </si>
  <si>
    <t>101286</t>
  </si>
  <si>
    <t>101161</t>
  </si>
  <si>
    <t xml:space="preserve">Jefferson Davis Community College </t>
  </si>
  <si>
    <t>101499</t>
  </si>
  <si>
    <t>101505</t>
  </si>
  <si>
    <t>101514</t>
  </si>
  <si>
    <t>101569</t>
  </si>
  <si>
    <t>101602</t>
  </si>
  <si>
    <t>101897</t>
  </si>
  <si>
    <t>Northwest Community College</t>
  </si>
  <si>
    <t>101903</t>
  </si>
  <si>
    <t>Shelton State Community College</t>
  </si>
  <si>
    <t>102067</t>
  </si>
  <si>
    <t xml:space="preserve">Shoals Community College </t>
  </si>
  <si>
    <t>101736</t>
  </si>
  <si>
    <t>102076</t>
  </si>
  <si>
    <t>251260</t>
  </si>
  <si>
    <t>101295</t>
  </si>
  <si>
    <t>100672</t>
  </si>
  <si>
    <t>8</t>
  </si>
  <si>
    <t xml:space="preserve">Atmore State Technical College </t>
  </si>
  <si>
    <t>100821</t>
  </si>
  <si>
    <t>100919</t>
  </si>
  <si>
    <t>101347</t>
  </si>
  <si>
    <t>101523</t>
  </si>
  <si>
    <t>101462</t>
  </si>
  <si>
    <t>101471</t>
  </si>
  <si>
    <t>101107</t>
  </si>
  <si>
    <t>Opelika State Technical College</t>
  </si>
  <si>
    <t>101921</t>
  </si>
  <si>
    <t>101994</t>
  </si>
  <si>
    <t>101037</t>
  </si>
  <si>
    <t>102313</t>
  </si>
  <si>
    <t xml:space="preserve">Walker State Technical College </t>
  </si>
  <si>
    <t>University of South Florida**</t>
  </si>
  <si>
    <t>University of Central Florida **</t>
  </si>
  <si>
    <t>Florida International University</t>
  </si>
  <si>
    <t>Florida Agricultural &amp; Mechanical University</t>
  </si>
  <si>
    <t xml:space="preserve">University of North Florida </t>
  </si>
  <si>
    <t>132693</t>
  </si>
  <si>
    <t>132709</t>
  </si>
  <si>
    <t>132851</t>
  </si>
  <si>
    <t>133021</t>
  </si>
  <si>
    <t>133386</t>
  </si>
  <si>
    <t>133508</t>
  </si>
  <si>
    <t>133702</t>
  </si>
  <si>
    <t>133960</t>
  </si>
  <si>
    <t>134343</t>
  </si>
  <si>
    <t>134495</t>
  </si>
  <si>
    <t>134608</t>
  </si>
  <si>
    <t>135160</t>
  </si>
  <si>
    <t>135188</t>
  </si>
  <si>
    <t>135391</t>
  </si>
  <si>
    <t>135717</t>
  </si>
  <si>
    <t>136145</t>
  </si>
  <si>
    <t>136233</t>
  </si>
  <si>
    <t>136358</t>
  </si>
  <si>
    <t>136400</t>
  </si>
  <si>
    <t>136473</t>
  </si>
  <si>
    <t>136516</t>
  </si>
  <si>
    <t>137096</t>
  </si>
  <si>
    <t>137209</t>
  </si>
  <si>
    <t>137315</t>
  </si>
  <si>
    <t>137281</t>
  </si>
  <si>
    <t>137078</t>
  </si>
  <si>
    <t>137759</t>
  </si>
  <si>
    <t>138187</t>
  </si>
  <si>
    <t>Georgia State University</t>
  </si>
  <si>
    <t>138682</t>
  </si>
  <si>
    <t>366447</t>
  </si>
  <si>
    <t>246813</t>
  </si>
  <si>
    <t>138840</t>
  </si>
  <si>
    <t>138956</t>
  </si>
  <si>
    <t>139126</t>
  </si>
  <si>
    <t>139278</t>
  </si>
  <si>
    <t>140331</t>
  </si>
  <si>
    <t>139357</t>
  </si>
  <si>
    <t>139384</t>
  </si>
  <si>
    <t>Dalton School of Health Occupations</t>
  </si>
  <si>
    <t>139472</t>
  </si>
  <si>
    <t>244446</t>
  </si>
  <si>
    <t>248794</t>
  </si>
  <si>
    <t>139986</t>
  </si>
  <si>
    <t>140012</t>
  </si>
  <si>
    <t>140076</t>
  </si>
  <si>
    <t>140243</t>
  </si>
  <si>
    <t>140304</t>
  </si>
  <si>
    <t>140085</t>
  </si>
  <si>
    <t>140599</t>
  </si>
  <si>
    <t>140678</t>
  </si>
  <si>
    <t>366456</t>
  </si>
  <si>
    <t>366465</t>
  </si>
  <si>
    <t>248776</t>
  </si>
  <si>
    <t>140809</t>
  </si>
  <si>
    <t>140942</t>
  </si>
  <si>
    <t>141006</t>
  </si>
  <si>
    <t>368911</t>
  </si>
  <si>
    <t>141121</t>
  </si>
  <si>
    <t>141158</t>
  </si>
  <si>
    <t>141255</t>
  </si>
  <si>
    <t>141273</t>
  </si>
  <si>
    <t>141228</t>
  </si>
  <si>
    <t>157085</t>
  </si>
  <si>
    <t>157289</t>
  </si>
  <si>
    <t>156620</t>
  </si>
  <si>
    <t>157401</t>
  </si>
  <si>
    <t>157951</t>
  </si>
  <si>
    <t>157386</t>
  </si>
  <si>
    <t>157447</t>
  </si>
  <si>
    <t>157058</t>
  </si>
  <si>
    <t>156231</t>
  </si>
  <si>
    <t>158088</t>
  </si>
  <si>
    <t>158219</t>
  </si>
  <si>
    <t>158237</t>
  </si>
  <si>
    <t>158307</t>
  </si>
  <si>
    <t>158352</t>
  </si>
  <si>
    <t>158529</t>
  </si>
  <si>
    <t>158583</t>
  </si>
  <si>
    <t>158769</t>
  </si>
  <si>
    <t>158893</t>
  </si>
  <si>
    <t>158936</t>
  </si>
  <si>
    <t>158945</t>
  </si>
  <si>
    <t>159018</t>
  </si>
  <si>
    <t>159090</t>
  </si>
  <si>
    <t>159258</t>
  </si>
  <si>
    <t>160214</t>
  </si>
  <si>
    <t>159443</t>
  </si>
  <si>
    <t>160843</t>
  </si>
  <si>
    <t>159692</t>
  </si>
  <si>
    <t>159823</t>
  </si>
  <si>
    <t>159911</t>
  </si>
  <si>
    <t>159984</t>
  </si>
  <si>
    <t>160001</t>
  </si>
  <si>
    <t>160010</t>
  </si>
  <si>
    <t>160047</t>
  </si>
  <si>
    <t>160205</t>
  </si>
  <si>
    <t>160311</t>
  </si>
  <si>
    <t>160366</t>
  </si>
  <si>
    <t>160384</t>
  </si>
  <si>
    <t>160427</t>
  </si>
  <si>
    <t>160436</t>
  </si>
  <si>
    <t>160454</t>
  </si>
  <si>
    <t>160481</t>
  </si>
  <si>
    <t>160579</t>
  </si>
  <si>
    <t>160667</t>
  </si>
  <si>
    <t>160685</t>
  </si>
  <si>
    <t>160694</t>
  </si>
  <si>
    <t>160719</t>
  </si>
  <si>
    <t>160676</t>
  </si>
  <si>
    <t>159267</t>
  </si>
  <si>
    <t>160870</t>
  </si>
  <si>
    <t>160913</t>
  </si>
  <si>
    <t>163286</t>
  </si>
  <si>
    <t>University of Maryland Baltimore County **</t>
  </si>
  <si>
    <t>163268</t>
  </si>
  <si>
    <t>162007</t>
  </si>
  <si>
    <t>162584</t>
  </si>
  <si>
    <t>163453</t>
  </si>
  <si>
    <t>163851</t>
  </si>
  <si>
    <t>Towson State University  **</t>
  </si>
  <si>
    <t>164076</t>
  </si>
  <si>
    <t>161873</t>
  </si>
  <si>
    <t>162283</t>
  </si>
  <si>
    <t>University of Maryland Eastern Shore **</t>
  </si>
  <si>
    <t>163338</t>
  </si>
  <si>
    <t>163912</t>
  </si>
  <si>
    <t>161688</t>
  </si>
  <si>
    <t>161767</t>
  </si>
  <si>
    <t>161864</t>
  </si>
  <si>
    <t>405872</t>
  </si>
  <si>
    <t>162098</t>
  </si>
  <si>
    <t>162104</t>
  </si>
  <si>
    <t>162122</t>
  </si>
  <si>
    <t>162168</t>
  </si>
  <si>
    <t>162399</t>
  </si>
  <si>
    <t>162478</t>
  </si>
  <si>
    <t>162557</t>
  </si>
  <si>
    <t>162609</t>
  </si>
  <si>
    <t>162690</t>
  </si>
  <si>
    <t>162706</t>
  </si>
  <si>
    <t>162799</t>
  </si>
  <si>
    <t>163444</t>
  </si>
  <si>
    <t>163426</t>
  </si>
  <si>
    <t>163435</t>
  </si>
  <si>
    <t>163657</t>
  </si>
  <si>
    <t>164313</t>
  </si>
  <si>
    <t>176080</t>
  </si>
  <si>
    <t>176017</t>
  </si>
  <si>
    <t>University of Southern Mississippi</t>
  </si>
  <si>
    <t>176372</t>
  </si>
  <si>
    <t>175856</t>
  </si>
  <si>
    <t xml:space="preserve">Alcorn State University </t>
  </si>
  <si>
    <t>175342</t>
  </si>
  <si>
    <t xml:space="preserve">Delta State University </t>
  </si>
  <si>
    <t>175616</t>
  </si>
  <si>
    <t>176035</t>
  </si>
  <si>
    <t>176044</t>
  </si>
  <si>
    <t>175519</t>
  </si>
  <si>
    <t>175573</t>
  </si>
  <si>
    <t>175643</t>
  </si>
  <si>
    <t>175652</t>
  </si>
  <si>
    <t>175786</t>
  </si>
  <si>
    <t>175810</t>
  </si>
  <si>
    <t>175829</t>
  </si>
  <si>
    <t>175883</t>
  </si>
  <si>
    <t>175935</t>
  </si>
  <si>
    <t>176008</t>
  </si>
  <si>
    <t>176071</t>
  </si>
  <si>
    <t>176169</t>
  </si>
  <si>
    <t>176178</t>
  </si>
  <si>
    <t>176239</t>
  </si>
  <si>
    <t>176354</t>
  </si>
  <si>
    <t>207500</t>
  </si>
  <si>
    <t>206941</t>
  </si>
  <si>
    <t>207263</t>
  </si>
  <si>
    <t>207865</t>
  </si>
  <si>
    <t>Cameron University  **</t>
  </si>
  <si>
    <t>206914</t>
  </si>
  <si>
    <t>207041</t>
  </si>
  <si>
    <t>207306</t>
  </si>
  <si>
    <t>207847</t>
  </si>
  <si>
    <t>207209</t>
  </si>
  <si>
    <t>207351</t>
  </si>
  <si>
    <t>207722</t>
  </si>
  <si>
    <t>206923</t>
  </si>
  <si>
    <t>206996</t>
  </si>
  <si>
    <t>207050</t>
  </si>
  <si>
    <t>207236</t>
  </si>
  <si>
    <t>207290</t>
  </si>
  <si>
    <t>207281</t>
  </si>
  <si>
    <t>207449</t>
  </si>
  <si>
    <t>207397</t>
  </si>
  <si>
    <t>207564</t>
  </si>
  <si>
    <t>207069</t>
  </si>
  <si>
    <t>207661</t>
  </si>
  <si>
    <t>207670</t>
  </si>
  <si>
    <t xml:space="preserve">Seminole Junior College </t>
  </si>
  <si>
    <t>207740</t>
  </si>
  <si>
    <t xml:space="preserve">Tulsa Junior College </t>
  </si>
  <si>
    <t>207935</t>
  </si>
  <si>
    <t>207035</t>
  </si>
  <si>
    <t>218663</t>
  </si>
  <si>
    <t>217882</t>
  </si>
  <si>
    <t>218964</t>
  </si>
  <si>
    <t>The Citadel, the Military College of South Carolina</t>
  </si>
  <si>
    <t>217864</t>
  </si>
  <si>
    <t>College of Charleston **</t>
  </si>
  <si>
    <t>217819</t>
  </si>
  <si>
    <t>218061</t>
  </si>
  <si>
    <t>218733</t>
  </si>
  <si>
    <t>218229</t>
  </si>
  <si>
    <t xml:space="preserve">Lander University </t>
  </si>
  <si>
    <t>218645</t>
  </si>
  <si>
    <t>218724</t>
  </si>
  <si>
    <t>218742</t>
  </si>
  <si>
    <t>217615</t>
  </si>
  <si>
    <t>218858</t>
  </si>
  <si>
    <t>217837</t>
  </si>
  <si>
    <t>217989</t>
  </si>
  <si>
    <t>218025</t>
  </si>
  <si>
    <t>218113</t>
  </si>
  <si>
    <t>218140</t>
  </si>
  <si>
    <t>218353</t>
  </si>
  <si>
    <t>218487</t>
  </si>
  <si>
    <t>218520</t>
  </si>
  <si>
    <t>218830</t>
  </si>
  <si>
    <t>217712</t>
  </si>
  <si>
    <t>218885</t>
  </si>
  <si>
    <t>218894</t>
  </si>
  <si>
    <t>218654</t>
  </si>
  <si>
    <t>218672</t>
  </si>
  <si>
    <t>218681</t>
  </si>
  <si>
    <t>218690</t>
  </si>
  <si>
    <t>218706</t>
  </si>
  <si>
    <t>218955</t>
  </si>
  <si>
    <t>218991</t>
  </si>
  <si>
    <t>221759</t>
  </si>
  <si>
    <t>220862</t>
  </si>
  <si>
    <t>220075</t>
  </si>
  <si>
    <t>220978</t>
  </si>
  <si>
    <t>221838</t>
  </si>
  <si>
    <t>219602</t>
  </si>
  <si>
    <t>221847</t>
  </si>
  <si>
    <t>221740</t>
  </si>
  <si>
    <t>221768</t>
  </si>
  <si>
    <t>219824</t>
  </si>
  <si>
    <t>219879</t>
  </si>
  <si>
    <t>219888</t>
  </si>
  <si>
    <t>220057</t>
  </si>
  <si>
    <t>220400</t>
  </si>
  <si>
    <t>221096</t>
  </si>
  <si>
    <t>221184</t>
  </si>
  <si>
    <t>221908</t>
  </si>
  <si>
    <t>221642</t>
  </si>
  <si>
    <t>221397</t>
  </si>
  <si>
    <t>221485</t>
  </si>
  <si>
    <t>221652</t>
  </si>
  <si>
    <t>222053</t>
  </si>
  <si>
    <t>222062</t>
  </si>
  <si>
    <t>219596</t>
  </si>
  <si>
    <t>219921</t>
  </si>
  <si>
    <t>221591</t>
  </si>
  <si>
    <t>219994</t>
  </si>
  <si>
    <t>220127</t>
  </si>
  <si>
    <t>220251</t>
  </si>
  <si>
    <t>220279</t>
  </si>
  <si>
    <t>220321</t>
  </si>
  <si>
    <t>220394</t>
  </si>
  <si>
    <t>221616</t>
  </si>
  <si>
    <t>221625</t>
  </si>
  <si>
    <t>220640</t>
  </si>
  <si>
    <t>220756</t>
  </si>
  <si>
    <t>221607</t>
  </si>
  <si>
    <t>220853</t>
  </si>
  <si>
    <t>221050</t>
  </si>
  <si>
    <t>221102</t>
  </si>
  <si>
    <t>248925</t>
  </si>
  <si>
    <t>221236</t>
  </si>
  <si>
    <t>221582</t>
  </si>
  <si>
    <t>221281</t>
  </si>
  <si>
    <t>221333</t>
  </si>
  <si>
    <t>221388</t>
  </si>
  <si>
    <t>TTC at Savannah</t>
  </si>
  <si>
    <t>221494</t>
  </si>
  <si>
    <t>221634</t>
  </si>
  <si>
    <t>234076</t>
  </si>
  <si>
    <t>233921</t>
  </si>
  <si>
    <t>231624</t>
  </si>
  <si>
    <t>232186</t>
  </si>
  <si>
    <t>232982</t>
  </si>
  <si>
    <t>234030</t>
  </si>
  <si>
    <t>232423</t>
  </si>
  <si>
    <t>Radford University</t>
  </si>
  <si>
    <t>233277</t>
  </si>
  <si>
    <t>232937</t>
  </si>
  <si>
    <t>234155</t>
  </si>
  <si>
    <t>232566</t>
  </si>
  <si>
    <t>231712</t>
  </si>
  <si>
    <t>233897</t>
  </si>
  <si>
    <t>232681</t>
  </si>
  <si>
    <t>233338</t>
  </si>
  <si>
    <t>^N/A</t>
  </si>
  <si>
    <t>238032</t>
  </si>
  <si>
    <t>237525</t>
  </si>
  <si>
    <t>237215</t>
  </si>
  <si>
    <t xml:space="preserve">    Professor</t>
  </si>
  <si>
    <t xml:space="preserve">   Assoc. Prof.</t>
  </si>
  <si>
    <t xml:space="preserve">   Ass't. Prof.</t>
  </si>
  <si>
    <t xml:space="preserve">   Instructor</t>
  </si>
  <si>
    <t xml:space="preserve">     Single Rank</t>
  </si>
  <si>
    <t xml:space="preserve">  All Ranks Avg.</t>
  </si>
  <si>
    <t>No.</t>
  </si>
  <si>
    <t>Av. Sal.</t>
  </si>
  <si>
    <t>AL 9-10 M</t>
  </si>
  <si>
    <t>Four-Year 1</t>
  </si>
  <si>
    <t>Four-Year 2</t>
  </si>
  <si>
    <t>Four-Year 3</t>
  </si>
  <si>
    <t>Four-Year 4</t>
  </si>
  <si>
    <t>Four-Year 5</t>
  </si>
  <si>
    <t>Four-Year 6</t>
  </si>
  <si>
    <t>Two-Year 1</t>
  </si>
  <si>
    <t>Two-Year 2</t>
  </si>
  <si>
    <t>AL 11-12 M</t>
  </si>
  <si>
    <t>AR 9-10 M</t>
  </si>
  <si>
    <t>AR 11-12 M</t>
  </si>
  <si>
    <t>FL 9-10 M</t>
  </si>
  <si>
    <t>FL 11-12 M</t>
  </si>
  <si>
    <t>GA 9-10 M</t>
  </si>
  <si>
    <t>GA 11-12 M</t>
  </si>
  <si>
    <t>KY 9-10 M</t>
  </si>
  <si>
    <t>KY 11-12 M</t>
  </si>
  <si>
    <t>LA 9-10 M</t>
  </si>
  <si>
    <t>LA 11-12 M</t>
  </si>
  <si>
    <t>MD 9-10 M</t>
  </si>
  <si>
    <t>MD 11-12 M</t>
  </si>
  <si>
    <t>MS 9-10 M</t>
  </si>
  <si>
    <t>MS 11-12 M</t>
  </si>
  <si>
    <t>NC 9-10 M</t>
  </si>
  <si>
    <t>NC 11-12 M</t>
  </si>
  <si>
    <t>OK 9-10 M</t>
  </si>
  <si>
    <t>OK 11-12 M</t>
  </si>
  <si>
    <t>SC 9-10 M</t>
  </si>
  <si>
    <t>SC 11-12 M</t>
  </si>
  <si>
    <t>TN 9-10 M</t>
  </si>
  <si>
    <t>TN 11-12 M</t>
  </si>
  <si>
    <t>TX 9-10 M</t>
  </si>
  <si>
    <t>TX 11-12 M</t>
  </si>
  <si>
    <t>VA 9-10 M</t>
  </si>
  <si>
    <t>VA 11-12 M</t>
  </si>
  <si>
    <t>WV 9-10 M</t>
  </si>
  <si>
    <t>WV 11-12 M</t>
  </si>
  <si>
    <t>Section III:  (** Optional **) Combined Salaries  (i.e. converted to 9-month equivalent basis)</t>
  </si>
  <si>
    <t>Conversion Factor(s) Used for Section III:</t>
  </si>
  <si>
    <t>Rationale For "Non-Standard" Conversion Factor(s):</t>
  </si>
  <si>
    <t>AL CHE</t>
  </si>
  <si>
    <t>n/a</t>
  </si>
  <si>
    <t>AR DHE</t>
  </si>
  <si>
    <t>FL BOR</t>
  </si>
  <si>
    <t>9/11</t>
  </si>
  <si>
    <t>not provided (reported in Pt. 6a)</t>
  </si>
  <si>
    <t>FL CC</t>
  </si>
  <si>
    <t>GA BOR</t>
  </si>
  <si>
    <t>GA TAE</t>
  </si>
  <si>
    <t>KY CHE</t>
  </si>
  <si>
    <t>LA BOR</t>
  </si>
  <si>
    <t>MD CHE</t>
  </si>
  <si>
    <t>MS IHL</t>
  </si>
  <si>
    <t>MS CC</t>
  </si>
  <si>
    <t>NC UNC</t>
  </si>
  <si>
    <t>NC CC</t>
  </si>
  <si>
    <t>actual monthly salary x 9 months</t>
  </si>
  <si>
    <t>Because of the large number of 10 month and 12</t>
  </si>
  <si>
    <t>month faculty employed in the NC Community</t>
  </si>
  <si>
    <t>College System, the SREB conversion overstates</t>
  </si>
  <si>
    <t>the 9-month salary of faculty. This has caused</t>
  </si>
  <si>
    <t>confusion among policy-makers in the past, since</t>
  </si>
  <si>
    <t>the SREB number did not match actual salary data.</t>
  </si>
  <si>
    <t>As a result, the decision was made to supply</t>
  </si>
  <si>
    <t>SREB with the actual 9-month salary based on</t>
  </si>
  <si>
    <t>monthly pay. In addition, the monthly salary figure</t>
  </si>
  <si>
    <t>is the the only one available at the State Office.</t>
  </si>
  <si>
    <t>OK BOR</t>
  </si>
  <si>
    <t>SC CHE</t>
  </si>
  <si>
    <t>TN HEC</t>
  </si>
  <si>
    <t>TX HECB</t>
  </si>
  <si>
    <t>VA SCHEV</t>
  </si>
  <si>
    <t>WV SCUS</t>
  </si>
  <si>
    <t>Full-Time Instructional Faculty</t>
  </si>
  <si>
    <t>[COMBINED 9/10 Month and 11/12 Month Contract Groups]</t>
  </si>
  <si>
    <t>Total $</t>
  </si>
  <si>
    <t>Total 4-Yr</t>
  </si>
  <si>
    <t>SREB</t>
  </si>
  <si>
    <t>Table 19</t>
  </si>
  <si>
    <t>Weighted Average Full-Time Faculty Salaries</t>
  </si>
  <si>
    <t>Public Institutions</t>
  </si>
  <si>
    <t>SREB States</t>
  </si>
  <si>
    <t>1996-97</t>
  </si>
  <si>
    <t>-</t>
  </si>
  <si>
    <t>Associate</t>
  </si>
  <si>
    <t>Assistant</t>
  </si>
  <si>
    <t>Undesig-</t>
  </si>
  <si>
    <t>Single</t>
  </si>
  <si>
    <t>All</t>
  </si>
  <si>
    <t>nated/Other</t>
  </si>
  <si>
    <t>Rank</t>
  </si>
  <si>
    <t>Ranks</t>
  </si>
  <si>
    <t>All Four-Year</t>
  </si>
  <si>
    <t>Table 20</t>
  </si>
  <si>
    <t>Weighted Average Salaries of Full-Time Faculty</t>
  </si>
  <si>
    <t>Public Four-Year Institutions</t>
  </si>
  <si>
    <t>I</t>
  </si>
  <si>
    <t>II</t>
  </si>
  <si>
    <t>III</t>
  </si>
  <si>
    <t>IV</t>
  </si>
  <si>
    <t>V</t>
  </si>
  <si>
    <t>VI</t>
  </si>
  <si>
    <t>Average</t>
  </si>
  <si>
    <t>SREB Region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</si>
  <si>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</si>
  <si>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</si>
  <si>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</si>
  <si>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</si>
  <si>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</si>
  <si>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</si>
  <si>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</si>
  <si>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</si>
  <si>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</si>
  <si>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</si>
  <si>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</si>
  <si>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</si>
  <si>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</si>
  <si>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</si>
  <si>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</si>
  <si>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Table 21</t>
  </si>
  <si>
    <t>Public Two-Year Institutions</t>
  </si>
  <si>
    <t xml:space="preserve">   Two-Year 1</t>
  </si>
  <si>
    <t xml:space="preserve">   Two-Year 2</t>
  </si>
  <si>
    <t>Table 22</t>
  </si>
  <si>
    <t>Weighted Average Salaries and Salary Rankings of Full-Time Faculty</t>
  </si>
  <si>
    <t xml:space="preserve">   Professor</t>
  </si>
  <si>
    <t xml:space="preserve">  Undes/Other</t>
  </si>
  <si>
    <t xml:space="preserve"> Single Rank</t>
  </si>
  <si>
    <t xml:space="preserve">    All Ranks</t>
  </si>
  <si>
    <t>Table 23</t>
  </si>
  <si>
    <t>Public Four-Year 1 Institutions</t>
  </si>
  <si>
    <t>Table 24</t>
  </si>
  <si>
    <t>Public Four-Year 2 Institutions</t>
  </si>
  <si>
    <t>Table 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</si>
</sst>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;;;"/>
  </numFmts>
  <fonts count="23">
    <font>
      <sz val="10"/>
      <name val="Swis721 Cn BT"/>
      <family val="0"/>
    </font>
    <font>
      <sz val="8"/>
      <name val="Arial"/>
      <family val="0"/>
    </font>
    <font>
      <b/>
      <sz val="10"/>
      <name val="Swis721 Cn BT"/>
      <family val="2"/>
    </font>
    <font>
      <sz val="10"/>
      <color indexed="12"/>
      <name val="Courier"/>
      <family val="0"/>
    </font>
    <font>
      <sz val="10"/>
      <name val="Arial"/>
      <family val="0"/>
    </font>
    <font>
      <sz val="10"/>
      <color indexed="12"/>
      <name val="Arial"/>
      <family val="0"/>
    </font>
    <font>
      <sz val="10"/>
      <color indexed="12"/>
      <name val="Swis721 Cn BT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Swis721 Cn BT"/>
      <family val="2"/>
    </font>
    <font>
      <b/>
      <sz val="10"/>
      <color indexed="10"/>
      <name val="Swis721 Cn BT"/>
      <family val="2"/>
    </font>
    <font>
      <sz val="8"/>
      <color indexed="12"/>
      <name val="Arial"/>
      <family val="0"/>
    </font>
    <font>
      <sz val="10"/>
      <name val="CG Times"/>
      <family val="1"/>
    </font>
    <font>
      <sz val="10"/>
      <color indexed="10"/>
      <name val="Swis721 Cn BT"/>
      <family val="2"/>
    </font>
    <font>
      <u val="single"/>
      <sz val="10"/>
      <name val="Swis721 Cn BT"/>
      <family val="0"/>
    </font>
    <font>
      <sz val="12"/>
      <name val="Futura XBlk BT"/>
      <family val="2"/>
    </font>
    <font>
      <sz val="12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Futura XBlk BT"/>
      <family val="2"/>
    </font>
    <font>
      <sz val="12"/>
      <name val="Swis721 Cn BT"/>
      <family val="2"/>
    </font>
    <font>
      <sz val="8"/>
      <name val="Tahoma"/>
      <family val="0"/>
    </font>
    <font>
      <b/>
      <sz val="8"/>
      <name val="Swis721 Cn BT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2" fillId="0" borderId="0" xfId="0" applyFont="1" applyAlignment="1">
      <alignment/>
    </xf>
    <xf numFmtId="37" fontId="0" fillId="0" borderId="1" xfId="0" applyBorder="1" applyAlignment="1">
      <alignment/>
    </xf>
    <xf numFmtId="37" fontId="2" fillId="0" borderId="2" xfId="0" applyNumberFormat="1" applyFon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0" fillId="0" borderId="3" xfId="0" applyBorder="1" applyAlignment="1">
      <alignment horizontal="centerContinuous"/>
    </xf>
    <xf numFmtId="37" fontId="0" fillId="0" borderId="6" xfId="0" applyNumberFormat="1" applyBorder="1" applyAlignment="1" applyProtection="1">
      <alignment horizontal="centerContinuous"/>
      <protection/>
    </xf>
    <xf numFmtId="37" fontId="0" fillId="0" borderId="7" xfId="0" applyBorder="1" applyAlignment="1">
      <alignment/>
    </xf>
    <xf numFmtId="37" fontId="0" fillId="0" borderId="8" xfId="0" applyBorder="1" applyAlignment="1">
      <alignment horizontal="centerContinuous"/>
    </xf>
    <xf numFmtId="37" fontId="0" fillId="0" borderId="9" xfId="0" applyBorder="1" applyAlignment="1">
      <alignment horizontal="centerContinuous"/>
    </xf>
    <xf numFmtId="37" fontId="0" fillId="0" borderId="10" xfId="0" applyBorder="1" applyAlignment="1">
      <alignment horizontal="centerContinuous"/>
    </xf>
    <xf numFmtId="37" fontId="0" fillId="0" borderId="11" xfId="0" applyNumberFormat="1" applyBorder="1" applyAlignment="1" applyProtection="1">
      <alignment horizontal="centerContinuous"/>
      <protection/>
    </xf>
    <xf numFmtId="37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37" fontId="3" fillId="0" borderId="1" xfId="0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37" fontId="3" fillId="0" borderId="2" xfId="0" applyNumberFormat="1" applyFont="1" applyBorder="1" applyAlignment="1" applyProtection="1">
      <alignment/>
      <protection locked="0"/>
    </xf>
    <xf numFmtId="37" fontId="0" fillId="0" borderId="0" xfId="0" applyAlignment="1">
      <alignment horizontal="centerContinuous"/>
    </xf>
    <xf numFmtId="164" fontId="0" fillId="0" borderId="0" xfId="0" applyNumberFormat="1" applyAlignment="1" applyProtection="1">
      <alignment/>
      <protection/>
    </xf>
    <xf numFmtId="37" fontId="0" fillId="0" borderId="0" xfId="0" applyFont="1" applyAlignment="1">
      <alignment/>
    </xf>
    <xf numFmtId="37" fontId="4" fillId="0" borderId="0" xfId="0" applyFont="1" applyAlignment="1">
      <alignment/>
    </xf>
    <xf numFmtId="164" fontId="4" fillId="0" borderId="0" xfId="0" applyNumberFormat="1" applyFont="1" applyAlignment="1" applyProtection="1">
      <alignment horizontal="center"/>
      <protection/>
    </xf>
    <xf numFmtId="37" fontId="4" fillId="0" borderId="0" xfId="0" applyFont="1" applyAlignment="1">
      <alignment horizontal="center"/>
    </xf>
    <xf numFmtId="37" fontId="5" fillId="0" borderId="0" xfId="0" applyNumberFormat="1" applyFont="1" applyAlignment="1" applyProtection="1">
      <alignment/>
      <protection locked="0"/>
    </xf>
    <xf numFmtId="37" fontId="5" fillId="0" borderId="0" xfId="0" applyFont="1" applyAlignment="1" applyProtection="1">
      <alignment/>
      <protection locked="0"/>
    </xf>
    <xf numFmtId="37" fontId="0" fillId="0" borderId="0" xfId="0" applyFont="1" applyAlignment="1">
      <alignment horizontal="centerContinuous"/>
    </xf>
    <xf numFmtId="37" fontId="6" fillId="0" borderId="1" xfId="0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0" xfId="0" applyFont="1" applyAlignment="1" applyProtection="1">
      <alignment/>
      <protection locked="0"/>
    </xf>
    <xf numFmtId="37" fontId="7" fillId="0" borderId="0" xfId="0" applyFont="1" applyAlignment="1">
      <alignment/>
    </xf>
    <xf numFmtId="37" fontId="0" fillId="0" borderId="1" xfId="0" applyFont="1" applyBorder="1" applyAlignment="1">
      <alignment horizontal="centerContinuous"/>
    </xf>
    <xf numFmtId="37" fontId="8" fillId="0" borderId="0" xfId="0" applyFont="1" applyAlignment="1" applyProtection="1">
      <alignment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37" fontId="8" fillId="0" borderId="0" xfId="0" applyFont="1" applyAlignment="1" applyProtection="1">
      <alignment horizontal="center"/>
      <protection locked="0"/>
    </xf>
    <xf numFmtId="37" fontId="0" fillId="0" borderId="12" xfId="0" applyFont="1" applyBorder="1" applyAlignment="1">
      <alignment horizontal="centerContinuous"/>
    </xf>
    <xf numFmtId="37" fontId="6" fillId="0" borderId="1" xfId="0" applyNumberFormat="1" applyFont="1" applyBorder="1" applyAlignment="1" applyProtection="1">
      <alignment/>
      <protection locked="0"/>
    </xf>
    <xf numFmtId="37" fontId="0" fillId="0" borderId="2" xfId="0" applyNumberFormat="1" applyFont="1" applyBorder="1" applyAlignment="1" applyProtection="1">
      <alignment horizontal="centerContinuous"/>
      <protection/>
    </xf>
    <xf numFmtId="164" fontId="7" fillId="0" borderId="0" xfId="0" applyNumberFormat="1" applyFont="1" applyAlignment="1" applyProtection="1">
      <alignment horizontal="center"/>
      <protection locked="0"/>
    </xf>
    <xf numFmtId="37" fontId="0" fillId="0" borderId="1" xfId="0" applyFont="1" applyBorder="1" applyAlignment="1">
      <alignment horizontal="right"/>
    </xf>
    <xf numFmtId="37" fontId="7" fillId="0" borderId="0" xfId="0" applyFont="1" applyAlignment="1" applyProtection="1">
      <alignment/>
      <protection locked="0"/>
    </xf>
    <xf numFmtId="37" fontId="6" fillId="0" borderId="1" xfId="0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7" fontId="0" fillId="0" borderId="2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 horizontal="center"/>
      <protection locked="0"/>
    </xf>
    <xf numFmtId="37" fontId="5" fillId="0" borderId="0" xfId="0" applyFont="1" applyAlignment="1" applyProtection="1">
      <alignment horizontal="center"/>
      <protection locked="0"/>
    </xf>
    <xf numFmtId="37" fontId="6" fillId="0" borderId="2" xfId="0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37" fontId="0" fillId="0" borderId="2" xfId="0" applyFont="1" applyBorder="1" applyAlignment="1">
      <alignment/>
    </xf>
    <xf numFmtId="37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37" fontId="4" fillId="0" borderId="1" xfId="0" applyFont="1" applyBorder="1" applyAlignment="1">
      <alignment horizontal="right"/>
    </xf>
    <xf numFmtId="37" fontId="5" fillId="2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9" fillId="0" borderId="0" xfId="0" applyFont="1" applyAlignment="1">
      <alignment/>
    </xf>
    <xf numFmtId="37" fontId="7" fillId="2" borderId="0" xfId="0" applyNumberFormat="1" applyFont="1" applyFill="1" applyAlignment="1" applyProtection="1">
      <alignment/>
      <protection locked="0"/>
    </xf>
    <xf numFmtId="37" fontId="8" fillId="0" borderId="0" xfId="0" applyFont="1" applyAlignment="1">
      <alignment/>
    </xf>
    <xf numFmtId="164" fontId="8" fillId="0" borderId="0" xfId="0" applyNumberFormat="1" applyFont="1" applyAlignment="1" applyProtection="1">
      <alignment/>
      <protection/>
    </xf>
    <xf numFmtId="37" fontId="8" fillId="0" borderId="1" xfId="0" applyFont="1" applyBorder="1" applyAlignment="1">
      <alignment horizontal="right"/>
    </xf>
    <xf numFmtId="37" fontId="7" fillId="2" borderId="0" xfId="0" applyNumberFormat="1" applyFont="1" applyFill="1" applyAlignment="1" applyProtection="1">
      <alignment/>
      <protection/>
    </xf>
    <xf numFmtId="37" fontId="4" fillId="0" borderId="1" xfId="0" applyFont="1" applyBorder="1" applyAlignment="1">
      <alignment/>
    </xf>
    <xf numFmtId="164" fontId="6" fillId="0" borderId="0" xfId="0" applyNumberFormat="1" applyFont="1" applyAlignment="1" applyProtection="1">
      <alignment/>
      <protection locked="0"/>
    </xf>
    <xf numFmtId="37" fontId="8" fillId="0" borderId="0" xfId="0" applyFont="1" applyAlignment="1">
      <alignment/>
    </xf>
    <xf numFmtId="37" fontId="10" fillId="0" borderId="0" xfId="0" applyFont="1" applyAlignment="1">
      <alignment/>
    </xf>
    <xf numFmtId="37" fontId="4" fillId="3" borderId="0" xfId="0" applyFont="1" applyFill="1" applyAlignment="1">
      <alignment/>
    </xf>
    <xf numFmtId="37" fontId="8" fillId="3" borderId="1" xfId="0" applyFont="1" applyFill="1" applyBorder="1" applyAlignment="1">
      <alignment horizontal="center"/>
    </xf>
    <xf numFmtId="37" fontId="8" fillId="0" borderId="1" xfId="0" applyFont="1" applyBorder="1" applyAlignment="1">
      <alignment horizontal="center"/>
    </xf>
    <xf numFmtId="5" fontId="5" fillId="0" borderId="0" xfId="0" applyNumberFormat="1" applyFont="1" applyAlignment="1" applyProtection="1">
      <alignment/>
      <protection locked="0"/>
    </xf>
    <xf numFmtId="37" fontId="7" fillId="2" borderId="0" xfId="0" applyFont="1" applyFill="1" applyAlignment="1">
      <alignment/>
    </xf>
    <xf numFmtId="164" fontId="7" fillId="2" borderId="0" xfId="0" applyNumberFormat="1" applyFont="1" applyFill="1" applyAlignment="1" applyProtection="1">
      <alignment/>
      <protection/>
    </xf>
    <xf numFmtId="37" fontId="7" fillId="2" borderId="0" xfId="0" applyFont="1" applyFill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37" fontId="5" fillId="0" borderId="1" xfId="0" applyFont="1" applyBorder="1" applyAlignment="1" applyProtection="1">
      <alignment/>
      <protection locked="0"/>
    </xf>
    <xf numFmtId="37" fontId="11" fillId="0" borderId="0" xfId="0" applyFont="1" applyAlignment="1" applyProtection="1">
      <alignment/>
      <protection locked="0"/>
    </xf>
    <xf numFmtId="37" fontId="11" fillId="0" borderId="0" xfId="0" applyNumberFormat="1" applyFont="1" applyAlignment="1" applyProtection="1">
      <alignment/>
      <protection locked="0"/>
    </xf>
    <xf numFmtId="37" fontId="0" fillId="0" borderId="1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4" borderId="0" xfId="0" applyNumberFormat="1" applyFont="1" applyFill="1" applyAlignment="1" applyProtection="1">
      <alignment/>
      <protection/>
    </xf>
    <xf numFmtId="5" fontId="4" fillId="4" borderId="1" xfId="0" applyNumberFormat="1" applyFont="1" applyFill="1" applyBorder="1" applyAlignment="1" applyProtection="1">
      <alignment/>
      <protection/>
    </xf>
    <xf numFmtId="37" fontId="4" fillId="4" borderId="1" xfId="0" applyNumberFormat="1" applyFont="1" applyFill="1" applyBorder="1" applyAlignment="1" applyProtection="1">
      <alignment/>
      <protection/>
    </xf>
    <xf numFmtId="37" fontId="12" fillId="0" borderId="1" xfId="0" applyNumberFormat="1" applyFont="1" applyBorder="1" applyAlignment="1" applyProtection="1">
      <alignment/>
      <protection/>
    </xf>
    <xf numFmtId="37" fontId="4" fillId="4" borderId="13" xfId="0" applyNumberFormat="1" applyFont="1" applyFill="1" applyBorder="1" applyAlignment="1" applyProtection="1">
      <alignment/>
      <protection/>
    </xf>
    <xf numFmtId="5" fontId="4" fillId="4" borderId="14" xfId="0" applyNumberFormat="1" applyFont="1" applyFill="1" applyBorder="1" applyAlignment="1" applyProtection="1">
      <alignment/>
      <protection/>
    </xf>
    <xf numFmtId="5" fontId="4" fillId="4" borderId="0" xfId="0" applyNumberFormat="1" applyFont="1" applyFill="1" applyAlignment="1" applyProtection="1">
      <alignment/>
      <protection/>
    </xf>
    <xf numFmtId="37" fontId="4" fillId="5" borderId="0" xfId="0" applyFont="1" applyFill="1" applyAlignment="1">
      <alignment/>
    </xf>
    <xf numFmtId="37" fontId="4" fillId="5" borderId="0" xfId="0" applyNumberFormat="1" applyFont="1" applyFill="1" applyAlignment="1" applyProtection="1">
      <alignment/>
      <protection/>
    </xf>
    <xf numFmtId="164" fontId="4" fillId="5" borderId="0" xfId="0" applyNumberFormat="1" applyFont="1" applyFill="1" applyAlignment="1" applyProtection="1">
      <alignment/>
      <protection/>
    </xf>
    <xf numFmtId="37" fontId="4" fillId="5" borderId="1" xfId="0" applyNumberFormat="1" applyFont="1" applyFill="1" applyBorder="1" applyAlignment="1" applyProtection="1">
      <alignment/>
      <protection/>
    </xf>
    <xf numFmtId="37" fontId="4" fillId="2" borderId="0" xfId="0" applyNumberFormat="1" applyFont="1" applyFill="1" applyAlignment="1" applyProtection="1">
      <alignment/>
      <protection/>
    </xf>
    <xf numFmtId="37" fontId="4" fillId="2" borderId="1" xfId="0" applyNumberFormat="1" applyFont="1" applyFill="1" applyBorder="1" applyAlignment="1" applyProtection="1">
      <alignment/>
      <protection/>
    </xf>
    <xf numFmtId="37" fontId="4" fillId="6" borderId="1" xfId="0" applyNumberFormat="1" applyFont="1" applyFill="1" applyBorder="1" applyAlignment="1" applyProtection="1">
      <alignment/>
      <protection/>
    </xf>
    <xf numFmtId="37" fontId="4" fillId="6" borderId="0" xfId="0" applyNumberFormat="1" applyFont="1" applyFill="1" applyAlignment="1" applyProtection="1">
      <alignment/>
      <protection/>
    </xf>
    <xf numFmtId="37" fontId="0" fillId="2" borderId="0" xfId="0" applyFont="1" applyFill="1" applyAlignment="1">
      <alignment/>
    </xf>
    <xf numFmtId="37" fontId="0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7" fillId="4" borderId="0" xfId="0" applyFont="1" applyFill="1" applyAlignment="1" applyProtection="1">
      <alignment/>
      <protection locked="0"/>
    </xf>
    <xf numFmtId="37" fontId="1" fillId="0" borderId="0" xfId="0" applyFont="1" applyAlignment="1">
      <alignment/>
    </xf>
    <xf numFmtId="37" fontId="1" fillId="0" borderId="1" xfId="0" applyFont="1" applyBorder="1" applyAlignment="1">
      <alignment/>
    </xf>
    <xf numFmtId="37" fontId="6" fillId="3" borderId="1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37" fontId="8" fillId="0" borderId="1" xfId="0" applyFont="1" applyBorder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 locked="0"/>
    </xf>
    <xf numFmtId="7" fontId="4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37" fontId="2" fillId="0" borderId="12" xfId="0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3" xfId="0" applyFont="1" applyBorder="1" applyAlignment="1">
      <alignment/>
    </xf>
    <xf numFmtId="37" fontId="0" fillId="0" borderId="4" xfId="0" applyFont="1" applyBorder="1" applyAlignment="1">
      <alignment horizontal="centerContinuous"/>
    </xf>
    <xf numFmtId="37" fontId="0" fillId="0" borderId="5" xfId="0" applyFont="1" applyBorder="1" applyAlignment="1">
      <alignment horizontal="centerContinuous"/>
    </xf>
    <xf numFmtId="37" fontId="0" fillId="0" borderId="3" xfId="0" applyFont="1" applyBorder="1" applyAlignment="1">
      <alignment horizontal="centerContinuous"/>
    </xf>
    <xf numFmtId="37" fontId="0" fillId="0" borderId="6" xfId="0" applyNumberFormat="1" applyFont="1" applyBorder="1" applyAlignment="1" applyProtection="1">
      <alignment horizontal="centerContinuous"/>
      <protection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 horizontal="centerContinuous"/>
    </xf>
    <xf numFmtId="37" fontId="0" fillId="0" borderId="9" xfId="0" applyFont="1" applyBorder="1" applyAlignment="1">
      <alignment horizontal="centerContinuous"/>
    </xf>
    <xf numFmtId="37" fontId="0" fillId="0" borderId="10" xfId="0" applyFont="1" applyBorder="1" applyAlignment="1">
      <alignment horizontal="centerContinuous"/>
    </xf>
    <xf numFmtId="37" fontId="0" fillId="0" borderId="11" xfId="0" applyNumberFormat="1" applyFont="1" applyBorder="1" applyAlignment="1" applyProtection="1">
      <alignment horizontal="centerContinuous"/>
      <protection/>
    </xf>
    <xf numFmtId="37" fontId="0" fillId="0" borderId="1" xfId="0" applyNumberFormat="1" applyFont="1" applyBorder="1" applyAlignment="1" applyProtection="1">
      <alignment/>
      <protection/>
    </xf>
    <xf numFmtId="37" fontId="6" fillId="0" borderId="1" xfId="0" applyFont="1" applyBorder="1" applyAlignment="1" applyProtection="1">
      <alignment horizontal="center"/>
      <protection locked="0"/>
    </xf>
    <xf numFmtId="37" fontId="6" fillId="0" borderId="2" xfId="0" applyNumberFormat="1" applyFont="1" applyBorder="1" applyAlignment="1" applyProtection="1">
      <alignment horizontal="centerContinuous"/>
      <protection locked="0"/>
    </xf>
    <xf numFmtId="37" fontId="13" fillId="0" borderId="1" xfId="0" applyFont="1" applyBorder="1" applyAlignment="1" applyProtection="1">
      <alignment/>
      <protection locked="0"/>
    </xf>
    <xf numFmtId="37" fontId="0" fillId="3" borderId="1" xfId="0" applyFont="1" applyFill="1" applyBorder="1" applyAlignment="1">
      <alignment/>
    </xf>
    <xf numFmtId="39" fontId="0" fillId="0" borderId="0" xfId="0" applyNumberForma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7" fontId="14" fillId="0" borderId="0" xfId="0" applyFont="1" applyAlignment="1">
      <alignment/>
    </xf>
    <xf numFmtId="37" fontId="14" fillId="0" borderId="0" xfId="0" applyFont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 locked="0"/>
    </xf>
    <xf numFmtId="37" fontId="3" fillId="0" borderId="15" xfId="0" applyNumberFormat="1" applyFont="1" applyBorder="1" applyAlignment="1" applyProtection="1">
      <alignment/>
      <protection locked="0"/>
    </xf>
    <xf numFmtId="37" fontId="3" fillId="0" borderId="7" xfId="0" applyFont="1" applyBorder="1" applyAlignment="1" applyProtection="1">
      <alignment/>
      <protection locked="0"/>
    </xf>
    <xf numFmtId="37" fontId="0" fillId="0" borderId="1" xfId="0" applyNumberFormat="1" applyBorder="1" applyAlignment="1" applyProtection="1">
      <alignment/>
      <protection/>
    </xf>
    <xf numFmtId="37" fontId="0" fillId="0" borderId="5" xfId="0" applyBorder="1" applyAlignment="1">
      <alignment/>
    </xf>
    <xf numFmtId="37" fontId="15" fillId="0" borderId="0" xfId="0" applyFont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15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37" fontId="0" fillId="0" borderId="3" xfId="0" applyBorder="1" applyAlignment="1" applyProtection="1">
      <alignment/>
      <protection/>
    </xf>
    <xf numFmtId="37" fontId="0" fillId="0" borderId="3" xfId="0" applyNumberFormat="1" applyBorder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Continuous"/>
      <protection/>
    </xf>
    <xf numFmtId="37" fontId="0" fillId="0" borderId="5" xfId="0" applyBorder="1" applyAlignment="1" applyProtection="1">
      <alignment horizontal="centerContinuous"/>
      <protection/>
    </xf>
    <xf numFmtId="37" fontId="0" fillId="0" borderId="9" xfId="0" applyNumberFormat="1" applyBorder="1" applyAlignment="1" applyProtection="1">
      <alignment horizontal="center"/>
      <protection/>
    </xf>
    <xf numFmtId="37" fontId="0" fillId="0" borderId="1" xfId="0" applyBorder="1" applyAlignment="1" applyProtection="1">
      <alignment/>
      <protection/>
    </xf>
    <xf numFmtId="37" fontId="16" fillId="0" borderId="0" xfId="0" applyFont="1" applyAlignment="1" applyProtection="1">
      <alignment/>
      <protection/>
    </xf>
    <xf numFmtId="37" fontId="16" fillId="0" borderId="1" xfId="0" applyFont="1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164" fontId="0" fillId="0" borderId="7" xfId="0" applyNumberFormat="1" applyBorder="1" applyAlignment="1" applyProtection="1">
      <alignment/>
      <protection/>
    </xf>
    <xf numFmtId="37" fontId="0" fillId="0" borderId="0" xfId="0" applyFont="1" applyAlignment="1">
      <alignment horizontal="left"/>
    </xf>
    <xf numFmtId="37" fontId="2" fillId="0" borderId="0" xfId="0" applyFont="1" applyAlignment="1">
      <alignment horizontal="left"/>
    </xf>
    <xf numFmtId="165" fontId="2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center"/>
      <protection/>
    </xf>
    <xf numFmtId="5" fontId="0" fillId="0" borderId="0" xfId="0" applyNumberFormat="1" applyFont="1" applyAlignment="1" applyProtection="1">
      <alignment horizontal="center"/>
      <protection/>
    </xf>
    <xf numFmtId="37" fontId="0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left"/>
      <protection locked="0"/>
    </xf>
    <xf numFmtId="5" fontId="0" fillId="0" borderId="0" xfId="0" applyNumberFormat="1" applyFont="1" applyAlignment="1" applyProtection="1">
      <alignment horizontal="left"/>
      <protection/>
    </xf>
    <xf numFmtId="37" fontId="17" fillId="0" borderId="0" xfId="0" applyFont="1" applyAlignment="1" applyProtection="1">
      <alignment/>
      <protection/>
    </xf>
    <xf numFmtId="37" fontId="18" fillId="0" borderId="16" xfId="0" applyFont="1" applyBorder="1" applyAlignment="1" applyProtection="1">
      <alignment/>
      <protection/>
    </xf>
    <xf numFmtId="37" fontId="19" fillId="0" borderId="17" xfId="0" applyFont="1" applyBorder="1" applyAlignment="1" applyProtection="1">
      <alignment horizontal="centerContinuous"/>
      <protection/>
    </xf>
    <xf numFmtId="37" fontId="18" fillId="0" borderId="18" xfId="0" applyFont="1" applyBorder="1" applyAlignment="1" applyProtection="1">
      <alignment/>
      <protection/>
    </xf>
    <xf numFmtId="37" fontId="0" fillId="0" borderId="7" xfId="0" applyBorder="1" applyAlignment="1">
      <alignment horizontal="center"/>
    </xf>
    <xf numFmtId="37" fontId="4" fillId="0" borderId="1" xfId="0" applyFont="1" applyBorder="1" applyAlignment="1">
      <alignment horizontal="center"/>
    </xf>
    <xf numFmtId="164" fontId="4" fillId="3" borderId="0" xfId="0" applyNumberFormat="1" applyFont="1" applyFill="1" applyAlignment="1" applyProtection="1">
      <alignment horizontal="center"/>
      <protection/>
    </xf>
    <xf numFmtId="37" fontId="8" fillId="0" borderId="0" xfId="0" applyFont="1" applyAlignment="1">
      <alignment horizontal="center"/>
    </xf>
    <xf numFmtId="7" fontId="4" fillId="0" borderId="0" xfId="0" applyNumberFormat="1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/>
    </xf>
    <xf numFmtId="37" fontId="0" fillId="0" borderId="7" xfId="0" applyFont="1" applyBorder="1" applyAlignment="1">
      <alignment horizontal="center"/>
    </xf>
    <xf numFmtId="37" fontId="6" fillId="0" borderId="0" xfId="0" applyFont="1" applyAlignment="1" applyProtection="1">
      <alignment horizontal="center"/>
      <protection locked="0"/>
    </xf>
    <xf numFmtId="37" fontId="6" fillId="0" borderId="1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37" fontId="0" fillId="0" borderId="3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0" xfId="0" applyBorder="1" applyAlignment="1">
      <alignment horizontal="center"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9" xfId="0" applyNumberFormat="1" applyBorder="1" applyAlignment="1" applyProtection="1">
      <alignment horizontal="right"/>
      <protection/>
    </xf>
    <xf numFmtId="37" fontId="16" fillId="0" borderId="0" xfId="0" applyNumberFormat="1" applyFont="1" applyAlignment="1" applyProtection="1">
      <alignment horizontal="right"/>
      <protection locked="0"/>
    </xf>
    <xf numFmtId="37" fontId="0" fillId="0" borderId="0" xfId="0" applyFont="1" applyAlignment="1">
      <alignment horizontal="fill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38100</xdr:rowOff>
    </xdr:from>
    <xdr:to>
      <xdr:col>1</xdr:col>
      <xdr:colOff>0</xdr:colOff>
      <xdr:row>10</xdr:row>
      <xdr:rowOff>38100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47700" y="1209675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Swis721 Cn BT"/>
              <a:ea typeface="Swis721 Cn BT"/>
              <a:cs typeface="Swis721 Cn BT"/>
            </a:rPr>
            <a:t>Public Institutions, SREB States, 1994-95
(thousands)</a:t>
          </a:r>
        </a:p>
      </xdr:txBody>
    </xdr:sp>
    <xdr:clientData fLocksWithSheet="0"/>
  </xdr:twoCellAnchor>
  <xdr:twoCellAnchor>
    <xdr:from>
      <xdr:col>0</xdr:col>
      <xdr:colOff>152400</xdr:colOff>
      <xdr:row>7</xdr:row>
      <xdr:rowOff>28575</xdr:rowOff>
    </xdr:from>
    <xdr:to>
      <xdr:col>1</xdr:col>
      <xdr:colOff>371475</xdr:colOff>
      <xdr:row>47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52400" y="1362075"/>
          <a:ext cx="866775" cy="6534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46</xdr:row>
      <xdr:rowOff>57150</xdr:rowOff>
    </xdr:from>
    <xdr:to>
      <xdr:col>1</xdr:col>
      <xdr:colOff>0</xdr:colOff>
      <xdr:row>48</xdr:row>
      <xdr:rowOff>85725</xdr:rowOff>
    </xdr:to>
    <xdr:sp>
      <xdr:nvSpPr>
        <xdr:cNvPr id="3" name="Oval 3"/>
        <xdr:cNvSpPr>
          <a:spLocks/>
        </xdr:cNvSpPr>
      </xdr:nvSpPr>
      <xdr:spPr>
        <a:xfrm>
          <a:off x="647700" y="7705725"/>
          <a:ext cx="0" cy="3524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49</xdr:row>
      <xdr:rowOff>28575</xdr:rowOff>
    </xdr:from>
    <xdr:to>
      <xdr:col>1</xdr:col>
      <xdr:colOff>0</xdr:colOff>
      <xdr:row>50</xdr:row>
      <xdr:rowOff>85725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647700" y="81629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Four-Year</a:t>
          </a:r>
        </a:p>
      </xdr:txBody>
    </xdr:sp>
    <xdr:clientData fLocksWithSheet="0"/>
  </xdr:twoCellAnchor>
  <xdr:twoCellAnchor>
    <xdr:from>
      <xdr:col>1</xdr:col>
      <xdr:colOff>0</xdr:colOff>
      <xdr:row>49</xdr:row>
      <xdr:rowOff>19050</xdr:rowOff>
    </xdr:from>
    <xdr:to>
      <xdr:col>1</xdr:col>
      <xdr:colOff>0</xdr:colOff>
      <xdr:row>50</xdr:row>
      <xdr:rowOff>114300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647700" y="81534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Two-Year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Z726"/>
  <sheetViews>
    <sheetView showGridLines="0" tabSelected="1" defaultGridColor="0" zoomScale="80" zoomScaleNormal="80" colorId="22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29" sqref="E129"/>
    </sheetView>
  </sheetViews>
  <sheetFormatPr defaultColWidth="9.7109375" defaultRowHeight="12.75"/>
  <cols>
    <col min="1" max="1" width="2.7109375" style="0" customWidth="1"/>
    <col min="2" max="2" width="10.7109375" style="0" customWidth="1"/>
    <col min="3" max="3" width="7.7109375" style="0" customWidth="1"/>
    <col min="4" max="4" width="3.7109375" style="0" customWidth="1"/>
    <col min="5" max="5" width="6.7109375" style="0" customWidth="1"/>
    <col min="6" max="6" width="7.7109375" style="0" customWidth="1"/>
    <col min="7" max="7" width="6.7109375" style="0" customWidth="1"/>
    <col min="8" max="8" width="7.7109375" style="0" customWidth="1"/>
    <col min="9" max="20" width="6.7109375" style="0" customWidth="1"/>
    <col min="21" max="21" width="7.7109375" style="0" customWidth="1"/>
    <col min="22" max="23" width="6.7109375" style="0" customWidth="1"/>
    <col min="24" max="24" width="8.7109375" style="0" customWidth="1"/>
    <col min="25" max="25" width="6.7109375" style="0" customWidth="1"/>
    <col min="26" max="26" width="7.7109375" style="0" customWidth="1"/>
    <col min="27" max="28" width="6.7109375" style="0" customWidth="1"/>
  </cols>
  <sheetData>
    <row r="1" spans="1:17" ht="12.75">
      <c r="A1" s="2" t="s">
        <v>33</v>
      </c>
      <c r="P1" s="3"/>
      <c r="Q1" s="4" t="s">
        <v>34</v>
      </c>
    </row>
    <row r="2" spans="16:17" ht="12.75">
      <c r="P2" s="3"/>
      <c r="Q2" s="5"/>
    </row>
    <row r="3" spans="1:28" ht="12.75">
      <c r="A3" s="6"/>
      <c r="B3" s="6"/>
      <c r="C3" s="6"/>
      <c r="D3" s="6"/>
      <c r="E3" s="7" t="s">
        <v>35</v>
      </c>
      <c r="F3" s="8"/>
      <c r="G3" s="9" t="s">
        <v>36</v>
      </c>
      <c r="H3" s="8"/>
      <c r="I3" s="9" t="s">
        <v>37</v>
      </c>
      <c r="J3" s="8"/>
      <c r="K3" s="9" t="s">
        <v>38</v>
      </c>
      <c r="L3" s="8"/>
      <c r="M3" s="9" t="s">
        <v>39</v>
      </c>
      <c r="N3" s="8"/>
      <c r="O3" s="9" t="s">
        <v>40</v>
      </c>
      <c r="P3" s="8"/>
      <c r="Q3" s="10" t="s">
        <v>35</v>
      </c>
      <c r="R3" s="8"/>
      <c r="S3" s="9" t="s">
        <v>36</v>
      </c>
      <c r="T3" s="8"/>
      <c r="U3" s="9" t="s">
        <v>37</v>
      </c>
      <c r="V3" s="8"/>
      <c r="W3" s="9" t="s">
        <v>38</v>
      </c>
      <c r="X3" s="8"/>
      <c r="Y3" s="9" t="s">
        <v>39</v>
      </c>
      <c r="Z3" s="8"/>
      <c r="AA3" s="9" t="s">
        <v>40</v>
      </c>
      <c r="AB3" s="8"/>
    </row>
    <row r="4" spans="1:28" ht="12.75">
      <c r="A4" s="11" t="s">
        <v>41</v>
      </c>
      <c r="B4" s="11" t="s">
        <v>42</v>
      </c>
      <c r="C4" s="172" t="s">
        <v>43</v>
      </c>
      <c r="D4" s="172" t="s">
        <v>44</v>
      </c>
      <c r="E4" s="12" t="s">
        <v>45</v>
      </c>
      <c r="F4" s="13" t="s">
        <v>46</v>
      </c>
      <c r="G4" s="14" t="s">
        <v>45</v>
      </c>
      <c r="H4" s="13" t="s">
        <v>46</v>
      </c>
      <c r="I4" s="14" t="s">
        <v>45</v>
      </c>
      <c r="J4" s="13" t="s">
        <v>46</v>
      </c>
      <c r="K4" s="14" t="s">
        <v>45</v>
      </c>
      <c r="L4" s="13" t="s">
        <v>46</v>
      </c>
      <c r="M4" s="14" t="s">
        <v>45</v>
      </c>
      <c r="N4" s="13" t="s">
        <v>46</v>
      </c>
      <c r="O4" s="14" t="s">
        <v>45</v>
      </c>
      <c r="P4" s="13" t="s">
        <v>46</v>
      </c>
      <c r="Q4" s="15" t="s">
        <v>45</v>
      </c>
      <c r="R4" s="13" t="s">
        <v>46</v>
      </c>
      <c r="S4" s="14" t="s">
        <v>45</v>
      </c>
      <c r="T4" s="13" t="s">
        <v>46</v>
      </c>
      <c r="U4" s="14" t="s">
        <v>45</v>
      </c>
      <c r="V4" s="13" t="s">
        <v>46</v>
      </c>
      <c r="W4" s="14" t="s">
        <v>45</v>
      </c>
      <c r="X4" s="13" t="s">
        <v>46</v>
      </c>
      <c r="Y4" s="14" t="s">
        <v>45</v>
      </c>
      <c r="Z4" s="13" t="s">
        <v>46</v>
      </c>
      <c r="AA4" s="14" t="s">
        <v>45</v>
      </c>
      <c r="AB4" s="13" t="s">
        <v>46</v>
      </c>
    </row>
    <row r="5" spans="2:28" ht="12.75">
      <c r="B5" s="16"/>
      <c r="C5" s="16"/>
      <c r="D5" s="18"/>
      <c r="E5" s="17"/>
      <c r="F5" s="18"/>
      <c r="G5" s="16"/>
      <c r="H5" s="18"/>
      <c r="I5" s="16"/>
      <c r="J5" s="19"/>
      <c r="K5" s="17"/>
      <c r="L5" s="18"/>
      <c r="M5" s="17"/>
      <c r="N5" s="18"/>
      <c r="O5" s="17"/>
      <c r="P5" s="18"/>
      <c r="Q5" s="20"/>
      <c r="R5" s="18"/>
      <c r="S5" s="17"/>
      <c r="T5" s="18"/>
      <c r="U5" s="17"/>
      <c r="V5" s="18"/>
      <c r="W5" s="17"/>
      <c r="X5" s="18"/>
      <c r="Y5" s="17"/>
      <c r="Z5" s="18"/>
      <c r="AA5" s="21"/>
      <c r="AB5" s="18"/>
    </row>
    <row r="6" spans="1:44" ht="12.75">
      <c r="A6" s="23" t="s">
        <v>47</v>
      </c>
      <c r="B6" s="24" t="s">
        <v>48</v>
      </c>
      <c r="C6" s="25">
        <v>100858</v>
      </c>
      <c r="D6" s="26">
        <v>1</v>
      </c>
      <c r="E6" s="27">
        <v>213</v>
      </c>
      <c r="F6" s="27">
        <v>62040</v>
      </c>
      <c r="G6" s="28">
        <v>270</v>
      </c>
      <c r="H6" s="27">
        <v>46064</v>
      </c>
      <c r="I6" s="28">
        <v>167</v>
      </c>
      <c r="J6" s="27">
        <v>39801</v>
      </c>
      <c r="K6" s="27">
        <v>56</v>
      </c>
      <c r="L6" s="27">
        <v>25152</v>
      </c>
      <c r="M6" s="27">
        <v>14</v>
      </c>
      <c r="N6" s="27">
        <v>33187</v>
      </c>
      <c r="O6" s="29"/>
      <c r="P6" s="30"/>
      <c r="Q6" s="28">
        <v>190</v>
      </c>
      <c r="R6" s="27">
        <v>76864</v>
      </c>
      <c r="S6" s="27">
        <v>153</v>
      </c>
      <c r="T6" s="27">
        <v>57990</v>
      </c>
      <c r="U6" s="27">
        <v>65</v>
      </c>
      <c r="V6" s="27">
        <v>50164</v>
      </c>
      <c r="W6" s="27">
        <v>9</v>
      </c>
      <c r="X6" s="27">
        <v>32692</v>
      </c>
      <c r="Y6" s="27">
        <v>8</v>
      </c>
      <c r="Z6" s="27">
        <v>44832</v>
      </c>
      <c r="AA6" s="29"/>
      <c r="AB6" s="30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ht="12.75">
      <c r="A7" s="23"/>
      <c r="B7" s="24" t="s">
        <v>49</v>
      </c>
      <c r="C7" s="25">
        <v>100751</v>
      </c>
      <c r="D7" s="26">
        <v>1</v>
      </c>
      <c r="E7" s="28">
        <v>241</v>
      </c>
      <c r="F7" s="27">
        <v>66030</v>
      </c>
      <c r="G7" s="28">
        <v>220</v>
      </c>
      <c r="H7" s="27">
        <v>48742</v>
      </c>
      <c r="I7" s="28">
        <v>178</v>
      </c>
      <c r="J7" s="27">
        <v>41084</v>
      </c>
      <c r="K7" s="28">
        <v>72</v>
      </c>
      <c r="L7" s="27">
        <v>27645</v>
      </c>
      <c r="M7" s="28">
        <v>5</v>
      </c>
      <c r="N7" s="27">
        <v>25499</v>
      </c>
      <c r="O7" s="29"/>
      <c r="P7" s="30"/>
      <c r="Q7" s="28">
        <v>11</v>
      </c>
      <c r="R7" s="27">
        <v>81114</v>
      </c>
      <c r="S7" s="27">
        <v>4</v>
      </c>
      <c r="T7" s="27">
        <v>61874</v>
      </c>
      <c r="U7" s="31"/>
      <c r="V7" s="30"/>
      <c r="W7" s="27">
        <v>7</v>
      </c>
      <c r="X7" s="27">
        <v>28889</v>
      </c>
      <c r="Y7" s="29"/>
      <c r="Z7" s="30"/>
      <c r="AA7" s="29"/>
      <c r="AB7" s="30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ht="12.75">
      <c r="A8" s="23"/>
      <c r="B8" s="24" t="s">
        <v>50</v>
      </c>
      <c r="C8" s="25">
        <v>100663</v>
      </c>
      <c r="D8" s="26">
        <v>2</v>
      </c>
      <c r="E8" s="28">
        <v>64</v>
      </c>
      <c r="F8" s="27">
        <v>64904</v>
      </c>
      <c r="G8" s="28">
        <v>144</v>
      </c>
      <c r="H8" s="27">
        <v>47488</v>
      </c>
      <c r="I8" s="28">
        <v>84</v>
      </c>
      <c r="J8" s="27">
        <v>39775</v>
      </c>
      <c r="K8" s="28">
        <v>20</v>
      </c>
      <c r="L8" s="27">
        <v>30148</v>
      </c>
      <c r="M8" s="28">
        <v>4</v>
      </c>
      <c r="N8" s="27">
        <v>32590</v>
      </c>
      <c r="O8" s="29"/>
      <c r="P8" s="30"/>
      <c r="Q8" s="28">
        <v>57</v>
      </c>
      <c r="R8" s="27">
        <v>89695</v>
      </c>
      <c r="S8" s="27">
        <v>37</v>
      </c>
      <c r="T8" s="27">
        <v>63219</v>
      </c>
      <c r="U8" s="27">
        <v>38</v>
      </c>
      <c r="V8" s="27">
        <v>51902</v>
      </c>
      <c r="W8" s="27">
        <v>2</v>
      </c>
      <c r="X8" s="27">
        <v>38729</v>
      </c>
      <c r="Y8" s="27">
        <v>1</v>
      </c>
      <c r="Z8" s="27">
        <v>51000</v>
      </c>
      <c r="AA8" s="29"/>
      <c r="AB8" s="30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ht="12.75">
      <c r="A9" s="23"/>
      <c r="B9" s="24" t="s">
        <v>51</v>
      </c>
      <c r="C9" s="25">
        <v>100654</v>
      </c>
      <c r="D9" s="26">
        <v>3</v>
      </c>
      <c r="E9" s="28">
        <v>58</v>
      </c>
      <c r="F9" s="27">
        <v>49652</v>
      </c>
      <c r="G9" s="28">
        <v>89</v>
      </c>
      <c r="H9" s="27">
        <v>40738</v>
      </c>
      <c r="I9" s="28">
        <v>122</v>
      </c>
      <c r="J9" s="27">
        <v>34648</v>
      </c>
      <c r="K9" s="28">
        <v>30</v>
      </c>
      <c r="L9" s="32">
        <v>26153</v>
      </c>
      <c r="M9" s="29"/>
      <c r="N9" s="30"/>
      <c r="O9" s="29"/>
      <c r="P9" s="30"/>
      <c r="Q9" s="28">
        <v>6</v>
      </c>
      <c r="R9" s="27">
        <v>62216</v>
      </c>
      <c r="S9" s="27">
        <v>4</v>
      </c>
      <c r="T9" s="27">
        <v>44226</v>
      </c>
      <c r="U9" s="27">
        <v>2</v>
      </c>
      <c r="V9" s="27">
        <v>31120</v>
      </c>
      <c r="W9" s="31"/>
      <c r="X9" s="30"/>
      <c r="Y9" s="29"/>
      <c r="Z9" s="30"/>
      <c r="AA9" s="29"/>
      <c r="AB9" s="30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2.75">
      <c r="A10" s="23"/>
      <c r="B10" s="24" t="s">
        <v>52</v>
      </c>
      <c r="C10" s="25">
        <v>101480</v>
      </c>
      <c r="D10" s="26">
        <v>3</v>
      </c>
      <c r="E10" s="28">
        <v>28</v>
      </c>
      <c r="F10" s="27">
        <v>50728</v>
      </c>
      <c r="G10" s="28">
        <v>36</v>
      </c>
      <c r="H10" s="27">
        <v>41001</v>
      </c>
      <c r="I10" s="28">
        <v>54</v>
      </c>
      <c r="J10" s="27">
        <v>37052</v>
      </c>
      <c r="K10" s="28">
        <v>54</v>
      </c>
      <c r="L10" s="27">
        <v>32601</v>
      </c>
      <c r="M10" s="29"/>
      <c r="N10" s="30"/>
      <c r="O10" s="29"/>
      <c r="P10" s="30"/>
      <c r="Q10" s="28">
        <v>71</v>
      </c>
      <c r="R10" s="27">
        <v>60086</v>
      </c>
      <c r="S10" s="27">
        <v>5</v>
      </c>
      <c r="T10" s="27">
        <v>46501</v>
      </c>
      <c r="U10" s="27">
        <v>1</v>
      </c>
      <c r="V10" s="27">
        <v>50725</v>
      </c>
      <c r="W10" s="27">
        <v>6</v>
      </c>
      <c r="X10" s="27">
        <v>41912</v>
      </c>
      <c r="Y10" s="23"/>
      <c r="Z10" s="23"/>
      <c r="AA10" s="29"/>
      <c r="AB10" s="30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ht="12.75">
      <c r="A11" s="23"/>
      <c r="B11" s="33" t="s">
        <v>53</v>
      </c>
      <c r="C11" s="25">
        <v>100706</v>
      </c>
      <c r="D11" s="26">
        <v>3</v>
      </c>
      <c r="E11" s="28">
        <v>57</v>
      </c>
      <c r="F11" s="27">
        <v>61544</v>
      </c>
      <c r="G11" s="28">
        <v>79</v>
      </c>
      <c r="H11" s="27">
        <v>44266</v>
      </c>
      <c r="I11" s="28">
        <v>65</v>
      </c>
      <c r="J11" s="27">
        <v>41467</v>
      </c>
      <c r="K11" s="28">
        <v>9</v>
      </c>
      <c r="L11" s="27">
        <v>31730</v>
      </c>
      <c r="M11" s="28">
        <v>16</v>
      </c>
      <c r="N11" s="28">
        <v>25409</v>
      </c>
      <c r="O11" s="28"/>
      <c r="P11" s="28"/>
      <c r="Q11" s="28">
        <v>27</v>
      </c>
      <c r="R11" s="27">
        <v>88776</v>
      </c>
      <c r="S11" s="27">
        <v>15</v>
      </c>
      <c r="T11" s="27">
        <v>52077</v>
      </c>
      <c r="U11" s="27">
        <v>2</v>
      </c>
      <c r="V11" s="27">
        <v>30997</v>
      </c>
      <c r="W11" s="23"/>
      <c r="X11" s="27"/>
      <c r="Y11" s="27">
        <v>4</v>
      </c>
      <c r="Z11" s="28">
        <v>35042</v>
      </c>
      <c r="AA11" s="23"/>
      <c r="AB11" s="28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ht="12.75">
      <c r="A12" s="23"/>
      <c r="B12" s="24" t="s">
        <v>54</v>
      </c>
      <c r="C12" s="25">
        <v>102094</v>
      </c>
      <c r="D12" s="26">
        <v>3</v>
      </c>
      <c r="E12" s="27">
        <v>88</v>
      </c>
      <c r="F12" s="27">
        <v>58499</v>
      </c>
      <c r="G12" s="27">
        <v>78</v>
      </c>
      <c r="H12" s="27">
        <v>46417</v>
      </c>
      <c r="I12" s="27">
        <v>101</v>
      </c>
      <c r="J12" s="27">
        <v>41039</v>
      </c>
      <c r="K12" s="27">
        <v>38</v>
      </c>
      <c r="L12" s="27">
        <v>32395</v>
      </c>
      <c r="M12" s="27">
        <v>2</v>
      </c>
      <c r="N12" s="27">
        <v>35208</v>
      </c>
      <c r="O12" s="29"/>
      <c r="P12" s="30"/>
      <c r="Q12" s="28">
        <v>46</v>
      </c>
      <c r="R12" s="27">
        <v>80840</v>
      </c>
      <c r="S12" s="27">
        <v>25</v>
      </c>
      <c r="T12" s="27">
        <v>58862</v>
      </c>
      <c r="U12" s="27">
        <v>49</v>
      </c>
      <c r="V12" s="27">
        <v>51363</v>
      </c>
      <c r="W12" s="27">
        <v>14</v>
      </c>
      <c r="X12" s="27">
        <v>37933</v>
      </c>
      <c r="Y12" s="27">
        <v>1</v>
      </c>
      <c r="Z12" s="28">
        <v>34834</v>
      </c>
      <c r="AA12" s="29"/>
      <c r="AB12" s="30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ht="12.75">
      <c r="A13" s="23"/>
      <c r="B13" s="24" t="s">
        <v>55</v>
      </c>
      <c r="C13" s="25">
        <v>100830</v>
      </c>
      <c r="D13" s="26">
        <v>4</v>
      </c>
      <c r="E13" s="27">
        <v>40</v>
      </c>
      <c r="F13" s="27">
        <v>54092</v>
      </c>
      <c r="G13" s="27">
        <v>49</v>
      </c>
      <c r="H13" s="27">
        <v>42229</v>
      </c>
      <c r="I13" s="27">
        <v>60</v>
      </c>
      <c r="J13" s="27">
        <v>35406</v>
      </c>
      <c r="K13" s="27">
        <v>18</v>
      </c>
      <c r="L13" s="27">
        <v>27449</v>
      </c>
      <c r="M13" s="29"/>
      <c r="N13" s="30"/>
      <c r="O13" s="29"/>
      <c r="P13" s="30"/>
      <c r="Q13" s="28">
        <v>19</v>
      </c>
      <c r="R13" s="27">
        <v>74681</v>
      </c>
      <c r="S13" s="27">
        <v>6</v>
      </c>
      <c r="T13" s="27">
        <v>63113</v>
      </c>
      <c r="U13" s="27">
        <v>1</v>
      </c>
      <c r="V13" s="27">
        <v>54590</v>
      </c>
      <c r="W13" s="27">
        <v>2</v>
      </c>
      <c r="X13" s="27">
        <v>41265</v>
      </c>
      <c r="Y13" s="29"/>
      <c r="Z13" s="30"/>
      <c r="AA13" s="29"/>
      <c r="AB13" s="30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ht="12.75">
      <c r="A14" s="23"/>
      <c r="B14" s="24" t="s">
        <v>56</v>
      </c>
      <c r="C14" s="25">
        <v>102368</v>
      </c>
      <c r="D14" s="26">
        <v>4</v>
      </c>
      <c r="E14" s="27">
        <v>14</v>
      </c>
      <c r="F14" s="27">
        <v>51430</v>
      </c>
      <c r="G14" s="27">
        <v>40</v>
      </c>
      <c r="H14" s="27">
        <v>43798</v>
      </c>
      <c r="I14" s="27">
        <v>59</v>
      </c>
      <c r="J14" s="27">
        <v>35373</v>
      </c>
      <c r="K14" s="27">
        <v>25</v>
      </c>
      <c r="L14" s="27">
        <v>26700</v>
      </c>
      <c r="M14" s="29"/>
      <c r="N14" s="34"/>
      <c r="O14" s="29"/>
      <c r="P14" s="34"/>
      <c r="Q14" s="28">
        <v>14</v>
      </c>
      <c r="R14" s="28">
        <v>62295</v>
      </c>
      <c r="S14" s="28">
        <v>25</v>
      </c>
      <c r="T14" s="28">
        <v>51276</v>
      </c>
      <c r="U14" s="28">
        <v>41</v>
      </c>
      <c r="V14" s="28">
        <v>39579</v>
      </c>
      <c r="W14" s="28">
        <v>3</v>
      </c>
      <c r="X14" s="28">
        <v>28774</v>
      </c>
      <c r="Y14" s="29"/>
      <c r="Z14" s="34"/>
      <c r="AA14" s="29"/>
      <c r="AB14" s="34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ht="12.75">
      <c r="A15" s="23"/>
      <c r="B15" s="35" t="s">
        <v>57</v>
      </c>
      <c r="C15" s="36">
        <v>102359</v>
      </c>
      <c r="D15" s="37">
        <v>4</v>
      </c>
      <c r="E15" s="38"/>
      <c r="F15" s="34"/>
      <c r="G15" s="29"/>
      <c r="H15" s="34"/>
      <c r="I15" s="27">
        <v>2</v>
      </c>
      <c r="J15" s="27">
        <v>44910</v>
      </c>
      <c r="K15" s="27">
        <v>1</v>
      </c>
      <c r="L15" s="27">
        <v>21057</v>
      </c>
      <c r="M15" s="29"/>
      <c r="N15" s="34"/>
      <c r="O15" s="29"/>
      <c r="P15" s="34"/>
      <c r="Q15" s="28">
        <v>7</v>
      </c>
      <c r="R15" s="28">
        <v>64809</v>
      </c>
      <c r="S15" s="28">
        <v>8</v>
      </c>
      <c r="T15" s="28">
        <v>51343</v>
      </c>
      <c r="U15" s="28">
        <v>13</v>
      </c>
      <c r="V15" s="28">
        <v>44913</v>
      </c>
      <c r="W15" s="28">
        <v>1</v>
      </c>
      <c r="X15" s="28">
        <v>30900</v>
      </c>
      <c r="Y15" s="29"/>
      <c r="Z15" s="34"/>
      <c r="AA15" s="29"/>
      <c r="AB15" s="34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ht="12.75">
      <c r="A16" s="23"/>
      <c r="B16" s="24" t="s">
        <v>58</v>
      </c>
      <c r="C16" s="25">
        <v>101709</v>
      </c>
      <c r="D16" s="26">
        <v>4</v>
      </c>
      <c r="E16" s="28">
        <v>49</v>
      </c>
      <c r="F16" s="28">
        <v>47744</v>
      </c>
      <c r="G16" s="28">
        <v>36</v>
      </c>
      <c r="H16" s="28">
        <v>40648</v>
      </c>
      <c r="I16" s="28">
        <v>37</v>
      </c>
      <c r="J16" s="28">
        <v>32397</v>
      </c>
      <c r="K16" s="28">
        <v>15</v>
      </c>
      <c r="L16" s="27">
        <v>28811</v>
      </c>
      <c r="M16" s="29"/>
      <c r="N16" s="34"/>
      <c r="O16" s="32"/>
      <c r="P16" s="39"/>
      <c r="Q16" s="23"/>
      <c r="R16" s="23"/>
      <c r="S16" s="23"/>
      <c r="T16" s="23"/>
      <c r="U16" s="23"/>
      <c r="V16" s="23"/>
      <c r="W16" s="29"/>
      <c r="X16" s="34"/>
      <c r="Y16" s="23"/>
      <c r="Z16" s="23"/>
      <c r="AA16" s="29"/>
      <c r="AB16" s="34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ht="12.75">
      <c r="A17" s="23"/>
      <c r="B17" s="35" t="s">
        <v>59</v>
      </c>
      <c r="C17" s="36">
        <v>100724</v>
      </c>
      <c r="D17" s="37">
        <v>5</v>
      </c>
      <c r="E17" s="28">
        <v>31</v>
      </c>
      <c r="F17" s="28">
        <v>49893</v>
      </c>
      <c r="G17" s="28">
        <v>58</v>
      </c>
      <c r="H17" s="28">
        <v>42108</v>
      </c>
      <c r="I17" s="28">
        <v>68</v>
      </c>
      <c r="J17" s="28">
        <v>36968</v>
      </c>
      <c r="K17" s="28">
        <v>65</v>
      </c>
      <c r="L17" s="27">
        <v>29549</v>
      </c>
      <c r="M17" s="29"/>
      <c r="N17" s="34"/>
      <c r="O17" s="29"/>
      <c r="P17" s="34"/>
      <c r="Q17" s="40"/>
      <c r="R17" s="34"/>
      <c r="S17" s="29"/>
      <c r="T17" s="34"/>
      <c r="U17" s="29"/>
      <c r="V17" s="34"/>
      <c r="W17" s="29"/>
      <c r="X17" s="34"/>
      <c r="Y17" s="29"/>
      <c r="Z17" s="34"/>
      <c r="AA17" s="29"/>
      <c r="AB17" s="34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ht="12.75">
      <c r="A18" s="23"/>
      <c r="B18" s="24" t="s">
        <v>60</v>
      </c>
      <c r="C18" s="25">
        <v>101587</v>
      </c>
      <c r="D18" s="26">
        <v>5</v>
      </c>
      <c r="E18" s="28">
        <v>6</v>
      </c>
      <c r="F18" s="28">
        <v>40605</v>
      </c>
      <c r="G18" s="28">
        <v>7</v>
      </c>
      <c r="H18" s="28">
        <v>37287</v>
      </c>
      <c r="I18" s="28">
        <v>15</v>
      </c>
      <c r="J18" s="28">
        <v>29974</v>
      </c>
      <c r="K18" s="29"/>
      <c r="L18" s="34"/>
      <c r="M18" s="29"/>
      <c r="N18" s="34"/>
      <c r="O18" s="29"/>
      <c r="P18" s="34"/>
      <c r="Q18" s="27">
        <v>24</v>
      </c>
      <c r="R18" s="28">
        <v>51215</v>
      </c>
      <c r="S18" s="28">
        <v>17</v>
      </c>
      <c r="T18" s="28">
        <v>42980</v>
      </c>
      <c r="U18" s="28">
        <v>17</v>
      </c>
      <c r="V18" s="28">
        <v>36171</v>
      </c>
      <c r="W18" s="28">
        <v>4</v>
      </c>
      <c r="X18" s="28">
        <v>31142</v>
      </c>
      <c r="Y18" s="23"/>
      <c r="Z18" s="23"/>
      <c r="AA18" s="29"/>
      <c r="AB18" s="34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ht="12.75">
      <c r="A19" s="23"/>
      <c r="B19" s="24" t="s">
        <v>61</v>
      </c>
      <c r="C19" s="25">
        <v>102322</v>
      </c>
      <c r="D19" s="26">
        <v>5</v>
      </c>
      <c r="E19" s="28">
        <v>10</v>
      </c>
      <c r="F19" s="28">
        <v>45717</v>
      </c>
      <c r="G19" s="28">
        <v>16</v>
      </c>
      <c r="H19" s="28">
        <v>44924</v>
      </c>
      <c r="I19" s="28">
        <v>24</v>
      </c>
      <c r="J19" s="28">
        <v>38241</v>
      </c>
      <c r="K19" s="29"/>
      <c r="L19" s="34"/>
      <c r="M19" s="28">
        <v>1</v>
      </c>
      <c r="N19" s="28">
        <v>30877</v>
      </c>
      <c r="O19" s="29"/>
      <c r="P19" s="34"/>
      <c r="Q19" s="28">
        <v>1</v>
      </c>
      <c r="R19" s="28">
        <v>65318</v>
      </c>
      <c r="S19" s="29"/>
      <c r="T19" s="34"/>
      <c r="U19" s="28">
        <v>2</v>
      </c>
      <c r="V19" s="28">
        <v>50010</v>
      </c>
      <c r="W19" s="28">
        <v>1</v>
      </c>
      <c r="X19" s="30">
        <v>32772</v>
      </c>
      <c r="Y19" s="28">
        <v>1</v>
      </c>
      <c r="Z19" s="28">
        <v>33046</v>
      </c>
      <c r="AA19" s="29"/>
      <c r="AB19" s="30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ht="12.75">
      <c r="A20" s="23"/>
      <c r="B20" s="24" t="s">
        <v>62</v>
      </c>
      <c r="C20" s="25">
        <v>101879</v>
      </c>
      <c r="D20" s="26">
        <v>5</v>
      </c>
      <c r="E20" s="28">
        <v>49</v>
      </c>
      <c r="F20" s="28">
        <v>50790</v>
      </c>
      <c r="G20" s="28">
        <v>46</v>
      </c>
      <c r="H20" s="28">
        <v>44878</v>
      </c>
      <c r="I20" s="28">
        <v>63</v>
      </c>
      <c r="J20" s="28">
        <v>38391</v>
      </c>
      <c r="K20" s="28">
        <v>21</v>
      </c>
      <c r="L20" s="28">
        <v>33512</v>
      </c>
      <c r="M20" s="29"/>
      <c r="N20" s="34"/>
      <c r="O20" s="29"/>
      <c r="P20" s="34"/>
      <c r="Q20" s="28">
        <v>15</v>
      </c>
      <c r="R20" s="28">
        <v>61540</v>
      </c>
      <c r="S20" s="28">
        <v>1</v>
      </c>
      <c r="T20" s="28">
        <v>54244</v>
      </c>
      <c r="U20" s="28">
        <v>2</v>
      </c>
      <c r="V20" s="28">
        <v>45883</v>
      </c>
      <c r="W20" s="28">
        <v>3</v>
      </c>
      <c r="X20" s="28">
        <v>35560</v>
      </c>
      <c r="Y20" s="29"/>
      <c r="Z20" s="34"/>
      <c r="AA20" s="29"/>
      <c r="AB20" s="30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ht="12.75">
      <c r="A21" s="23"/>
      <c r="B21" s="24" t="s">
        <v>63</v>
      </c>
      <c r="C21" s="25">
        <v>100812</v>
      </c>
      <c r="D21" s="26">
        <v>6</v>
      </c>
      <c r="E21" s="28">
        <v>17</v>
      </c>
      <c r="F21" s="28">
        <v>51663</v>
      </c>
      <c r="G21" s="28">
        <v>14</v>
      </c>
      <c r="H21" s="28">
        <v>45892</v>
      </c>
      <c r="I21" s="28">
        <v>31</v>
      </c>
      <c r="J21" s="28">
        <v>40110</v>
      </c>
      <c r="K21" s="32"/>
      <c r="L21" s="39"/>
      <c r="M21" s="29"/>
      <c r="N21" s="34"/>
      <c r="O21" s="32"/>
      <c r="P21" s="39"/>
      <c r="Q21" s="28">
        <v>5</v>
      </c>
      <c r="R21" s="28">
        <v>67619</v>
      </c>
      <c r="S21" s="29"/>
      <c r="T21" s="34"/>
      <c r="U21" s="29"/>
      <c r="V21" s="34"/>
      <c r="W21" s="32"/>
      <c r="X21" s="30"/>
      <c r="Y21" s="29"/>
      <c r="Z21" s="34"/>
      <c r="AA21" s="32"/>
      <c r="AB21" s="30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ht="12.75">
      <c r="A22" s="23"/>
      <c r="B22" s="24" t="s">
        <v>64</v>
      </c>
      <c r="C22" s="25">
        <v>101949</v>
      </c>
      <c r="D22" s="26">
        <v>7</v>
      </c>
      <c r="E22" s="38"/>
      <c r="F22" s="34"/>
      <c r="G22" s="29"/>
      <c r="H22" s="34"/>
      <c r="I22" s="29"/>
      <c r="J22" s="34"/>
      <c r="K22" s="32"/>
      <c r="L22" s="39"/>
      <c r="M22" s="29"/>
      <c r="N22" s="34"/>
      <c r="O22" s="28">
        <v>37</v>
      </c>
      <c r="P22" s="27">
        <v>37201</v>
      </c>
      <c r="Q22" s="23"/>
      <c r="R22" s="23"/>
      <c r="S22" s="23"/>
      <c r="T22" s="23"/>
      <c r="U22" s="23"/>
      <c r="V22" s="23"/>
      <c r="W22" s="23"/>
      <c r="X22" s="23"/>
      <c r="Y22" s="29"/>
      <c r="Z22" s="34"/>
      <c r="AA22" s="28">
        <v>2</v>
      </c>
      <c r="AB22" s="27">
        <v>52959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ht="12.75">
      <c r="A23" s="23"/>
      <c r="B23" s="24" t="s">
        <v>65</v>
      </c>
      <c r="C23" s="41">
        <v>100964</v>
      </c>
      <c r="D23" s="26">
        <v>7</v>
      </c>
      <c r="E23" s="38"/>
      <c r="F23" s="34"/>
      <c r="G23" s="29"/>
      <c r="H23" s="34"/>
      <c r="I23" s="29"/>
      <c r="J23" s="34"/>
      <c r="K23" s="32"/>
      <c r="L23" s="39"/>
      <c r="M23" s="29"/>
      <c r="N23" s="34"/>
      <c r="O23" s="28">
        <v>72</v>
      </c>
      <c r="P23" s="27">
        <v>37674</v>
      </c>
      <c r="Q23" s="40"/>
      <c r="R23" s="34"/>
      <c r="S23" s="29"/>
      <c r="T23" s="34"/>
      <c r="U23" s="29"/>
      <c r="V23" s="42"/>
      <c r="W23" s="29"/>
      <c r="X23" s="30"/>
      <c r="Y23" s="29"/>
      <c r="Z23" s="34"/>
      <c r="AA23" s="28">
        <v>14</v>
      </c>
      <c r="AB23" s="27">
        <v>59471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ht="12.75">
      <c r="A24" s="23"/>
      <c r="B24" s="24" t="s">
        <v>66</v>
      </c>
      <c r="C24" s="25">
        <v>102030</v>
      </c>
      <c r="D24" s="26">
        <v>7</v>
      </c>
      <c r="E24" s="38"/>
      <c r="F24" s="34"/>
      <c r="G24" s="29"/>
      <c r="H24" s="34"/>
      <c r="I24" s="29"/>
      <c r="J24" s="34"/>
      <c r="K24" s="29"/>
      <c r="L24" s="34"/>
      <c r="M24" s="29"/>
      <c r="N24" s="34"/>
      <c r="O24" s="28">
        <v>110</v>
      </c>
      <c r="P24" s="27">
        <v>37069</v>
      </c>
      <c r="Q24" s="23"/>
      <c r="R24" s="23"/>
      <c r="S24" s="23"/>
      <c r="T24" s="23"/>
      <c r="U24" s="23"/>
      <c r="V24" s="23"/>
      <c r="W24" s="23"/>
      <c r="X24" s="23"/>
      <c r="Y24" s="29"/>
      <c r="Z24" s="34"/>
      <c r="AA24" s="28">
        <v>7</v>
      </c>
      <c r="AB24" s="27">
        <v>47197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ht="12.75">
      <c r="A25" s="23"/>
      <c r="B25" s="24" t="s">
        <v>67</v>
      </c>
      <c r="C25" s="25">
        <v>100760</v>
      </c>
      <c r="D25" s="26">
        <v>7</v>
      </c>
      <c r="E25" s="38"/>
      <c r="F25" s="34"/>
      <c r="G25" s="29"/>
      <c r="H25" s="34"/>
      <c r="I25" s="29"/>
      <c r="J25" s="34"/>
      <c r="K25" s="32"/>
      <c r="L25" s="39"/>
      <c r="M25" s="29"/>
      <c r="N25" s="34"/>
      <c r="O25" s="28">
        <v>47</v>
      </c>
      <c r="P25" s="27">
        <v>37077</v>
      </c>
      <c r="Q25" s="40"/>
      <c r="R25" s="34"/>
      <c r="S25" s="29"/>
      <c r="T25" s="34"/>
      <c r="U25" s="29"/>
      <c r="V25" s="42"/>
      <c r="W25" s="32"/>
      <c r="X25" s="30"/>
      <c r="Y25" s="29"/>
      <c r="Z25" s="34"/>
      <c r="AA25" s="28">
        <v>4</v>
      </c>
      <c r="AB25" s="27">
        <v>51131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ht="12.75">
      <c r="A26" s="23"/>
      <c r="B26" s="24" t="s">
        <v>68</v>
      </c>
      <c r="C26" s="25">
        <v>101028</v>
      </c>
      <c r="D26" s="26">
        <v>7</v>
      </c>
      <c r="E26" s="38"/>
      <c r="F26" s="34"/>
      <c r="G26" s="29"/>
      <c r="H26" s="34"/>
      <c r="I26" s="29"/>
      <c r="J26" s="34"/>
      <c r="K26" s="29"/>
      <c r="L26" s="34"/>
      <c r="M26" s="29"/>
      <c r="N26" s="34"/>
      <c r="O26" s="28">
        <v>35</v>
      </c>
      <c r="P26" s="27">
        <v>37852</v>
      </c>
      <c r="Q26" s="40"/>
      <c r="R26" s="34"/>
      <c r="S26" s="29"/>
      <c r="T26" s="34"/>
      <c r="U26" s="29"/>
      <c r="V26" s="42"/>
      <c r="W26" s="29"/>
      <c r="X26" s="30"/>
      <c r="Y26" s="29"/>
      <c r="Z26" s="34"/>
      <c r="AA26" s="28"/>
      <c r="AB26" s="27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ht="12.75">
      <c r="A27" s="23"/>
      <c r="B27" s="24" t="s">
        <v>69</v>
      </c>
      <c r="C27" s="25">
        <v>101143</v>
      </c>
      <c r="D27" s="26">
        <v>7</v>
      </c>
      <c r="E27" s="38"/>
      <c r="F27" s="34"/>
      <c r="G27" s="29"/>
      <c r="H27" s="34"/>
      <c r="I27" s="29"/>
      <c r="J27" s="34"/>
      <c r="K27" s="29"/>
      <c r="L27" s="34"/>
      <c r="M27" s="29"/>
      <c r="N27" s="34"/>
      <c r="O27" s="28">
        <v>36</v>
      </c>
      <c r="P27" s="27">
        <v>40131</v>
      </c>
      <c r="Q27" s="40"/>
      <c r="R27" s="34"/>
      <c r="S27" s="29"/>
      <c r="T27" s="34"/>
      <c r="U27" s="29"/>
      <c r="V27" s="42"/>
      <c r="W27" s="29"/>
      <c r="X27" s="30"/>
      <c r="Y27" s="29"/>
      <c r="Z27" s="34"/>
      <c r="AA27" s="28"/>
      <c r="AB27" s="2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ht="12.75">
      <c r="A28" s="23"/>
      <c r="B28" s="24" t="s">
        <v>70</v>
      </c>
      <c r="C28" s="25">
        <v>101240</v>
      </c>
      <c r="D28" s="26">
        <v>7</v>
      </c>
      <c r="E28" s="38"/>
      <c r="F28" s="34"/>
      <c r="G28" s="29"/>
      <c r="H28" s="34"/>
      <c r="I28" s="29"/>
      <c r="J28" s="34"/>
      <c r="K28" s="32"/>
      <c r="L28" s="39"/>
      <c r="M28" s="29"/>
      <c r="N28" s="34"/>
      <c r="O28" s="28">
        <v>115</v>
      </c>
      <c r="P28" s="27">
        <v>39258</v>
      </c>
      <c r="Q28" s="40"/>
      <c r="R28" s="34"/>
      <c r="S28" s="29"/>
      <c r="T28" s="34"/>
      <c r="U28" s="29"/>
      <c r="V28" s="42"/>
      <c r="W28" s="29"/>
      <c r="X28" s="30"/>
      <c r="Y28" s="29"/>
      <c r="Z28" s="34"/>
      <c r="AA28" s="28"/>
      <c r="AB28" s="27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ht="12.75">
      <c r="A29" s="23"/>
      <c r="B29" s="24" t="s">
        <v>71</v>
      </c>
      <c r="C29" s="41">
        <v>101301</v>
      </c>
      <c r="D29" s="26">
        <v>7</v>
      </c>
      <c r="E29" s="38"/>
      <c r="F29" s="34"/>
      <c r="G29" s="29"/>
      <c r="H29" s="34"/>
      <c r="I29" s="29"/>
      <c r="J29" s="34"/>
      <c r="K29" s="29"/>
      <c r="L29" s="34"/>
      <c r="M29" s="29"/>
      <c r="N29" s="34"/>
      <c r="O29" s="28">
        <v>53</v>
      </c>
      <c r="P29" s="27">
        <v>38087</v>
      </c>
      <c r="Q29" s="40"/>
      <c r="R29" s="34"/>
      <c r="S29" s="29"/>
      <c r="T29" s="34"/>
      <c r="U29" s="29"/>
      <c r="V29" s="42"/>
      <c r="W29" s="29"/>
      <c r="X29" s="30"/>
      <c r="Y29" s="29"/>
      <c r="Z29" s="34"/>
      <c r="AA29" s="28"/>
      <c r="AB29" s="2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ht="12.75">
      <c r="A30" s="23"/>
      <c r="B30" s="24" t="s">
        <v>72</v>
      </c>
      <c r="C30" s="25">
        <v>101286</v>
      </c>
      <c r="D30" s="26">
        <v>7</v>
      </c>
      <c r="E30" s="38"/>
      <c r="F30" s="34"/>
      <c r="G30" s="29"/>
      <c r="H30" s="34"/>
      <c r="I30" s="29"/>
      <c r="J30" s="34"/>
      <c r="K30" s="32"/>
      <c r="L30" s="39"/>
      <c r="M30" s="29"/>
      <c r="N30" s="34"/>
      <c r="O30" s="28">
        <v>81</v>
      </c>
      <c r="P30" s="27">
        <v>37848</v>
      </c>
      <c r="Q30" s="23"/>
      <c r="R30" s="23"/>
      <c r="S30" s="23"/>
      <c r="T30" s="23"/>
      <c r="U30" s="23"/>
      <c r="V30" s="23"/>
      <c r="W30" s="23"/>
      <c r="X30" s="23"/>
      <c r="Y30" s="29"/>
      <c r="Z30" s="34"/>
      <c r="AA30" s="28">
        <v>27</v>
      </c>
      <c r="AB30" s="27">
        <v>53975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ht="12.75">
      <c r="A31" s="23"/>
      <c r="B31" s="43" t="s">
        <v>73</v>
      </c>
      <c r="C31" s="25">
        <v>101161</v>
      </c>
      <c r="D31" s="26">
        <v>7</v>
      </c>
      <c r="E31" s="38"/>
      <c r="F31" s="34"/>
      <c r="G31" s="29"/>
      <c r="H31" s="34"/>
      <c r="I31" s="29"/>
      <c r="J31" s="34"/>
      <c r="K31" s="32"/>
      <c r="L31" s="39"/>
      <c r="M31" s="29"/>
      <c r="N31" s="34"/>
      <c r="O31" s="28">
        <v>37</v>
      </c>
      <c r="P31" s="27">
        <v>35959</v>
      </c>
      <c r="Q31" s="40"/>
      <c r="R31" s="34"/>
      <c r="S31" s="29"/>
      <c r="T31" s="34"/>
      <c r="U31" s="29"/>
      <c r="V31" s="42"/>
      <c r="W31" s="32"/>
      <c r="X31" s="30"/>
      <c r="Y31" s="29"/>
      <c r="Z31" s="34"/>
      <c r="AA31" s="28">
        <v>13</v>
      </c>
      <c r="AB31" s="27">
        <v>49908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ht="12.75">
      <c r="A32" s="23"/>
      <c r="B32" s="24" t="s">
        <v>74</v>
      </c>
      <c r="C32" s="25">
        <v>101499</v>
      </c>
      <c r="D32" s="26">
        <v>7</v>
      </c>
      <c r="E32" s="38"/>
      <c r="F32" s="34"/>
      <c r="G32" s="29"/>
      <c r="H32" s="34"/>
      <c r="I32" s="29"/>
      <c r="J32" s="34"/>
      <c r="K32" s="29"/>
      <c r="L32" s="34"/>
      <c r="M32" s="29"/>
      <c r="N32" s="34"/>
      <c r="O32" s="28">
        <v>36</v>
      </c>
      <c r="P32" s="27">
        <v>35865</v>
      </c>
      <c r="Q32" s="23"/>
      <c r="R32" s="23"/>
      <c r="S32" s="29"/>
      <c r="T32" s="34"/>
      <c r="U32" s="23"/>
      <c r="V32" s="23"/>
      <c r="W32" s="28"/>
      <c r="X32" s="27"/>
      <c r="Y32" s="23"/>
      <c r="Z32" s="23"/>
      <c r="AA32" s="28">
        <v>10</v>
      </c>
      <c r="AB32" s="27">
        <v>56101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ht="12.75">
      <c r="A33" s="23"/>
      <c r="B33" s="24" t="s">
        <v>75</v>
      </c>
      <c r="C33" s="25">
        <v>101505</v>
      </c>
      <c r="D33" s="26">
        <v>7</v>
      </c>
      <c r="E33" s="38"/>
      <c r="F33" s="34"/>
      <c r="G33" s="29"/>
      <c r="H33" s="34"/>
      <c r="I33" s="29"/>
      <c r="J33" s="34"/>
      <c r="K33" s="29"/>
      <c r="L33" s="34"/>
      <c r="M33" s="29"/>
      <c r="N33" s="34"/>
      <c r="O33" s="28">
        <v>95</v>
      </c>
      <c r="P33" s="28">
        <v>40283</v>
      </c>
      <c r="Q33" s="40"/>
      <c r="R33" s="34"/>
      <c r="S33" s="29"/>
      <c r="T33" s="34"/>
      <c r="U33" s="29"/>
      <c r="V33" s="42"/>
      <c r="W33" s="32"/>
      <c r="X33" s="30"/>
      <c r="Y33" s="29"/>
      <c r="Z33" s="34"/>
      <c r="AA33" s="28"/>
      <c r="AB33" s="2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ht="12.75">
      <c r="A34" s="23"/>
      <c r="B34" s="24" t="s">
        <v>76</v>
      </c>
      <c r="C34" s="25">
        <v>101514</v>
      </c>
      <c r="D34" s="26">
        <v>7</v>
      </c>
      <c r="E34" s="38"/>
      <c r="F34" s="34"/>
      <c r="G34" s="29"/>
      <c r="H34" s="34"/>
      <c r="I34" s="29"/>
      <c r="J34" s="34"/>
      <c r="K34" s="29"/>
      <c r="L34" s="34"/>
      <c r="M34" s="29"/>
      <c r="N34" s="34"/>
      <c r="O34" s="28">
        <v>118</v>
      </c>
      <c r="P34" s="28">
        <v>39262</v>
      </c>
      <c r="Q34" s="23"/>
      <c r="R34" s="23"/>
      <c r="S34" s="23"/>
      <c r="T34" s="23"/>
      <c r="U34" s="23"/>
      <c r="V34" s="23"/>
      <c r="W34" s="23"/>
      <c r="X34" s="23"/>
      <c r="Y34" s="29"/>
      <c r="Z34" s="34"/>
      <c r="AA34" s="28"/>
      <c r="AB34" s="27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ht="12.75">
      <c r="A35" s="23"/>
      <c r="B35" s="24" t="s">
        <v>77</v>
      </c>
      <c r="C35" s="25">
        <v>101569</v>
      </c>
      <c r="D35" s="26">
        <v>7</v>
      </c>
      <c r="E35" s="38"/>
      <c r="F35" s="34"/>
      <c r="G35" s="29"/>
      <c r="H35" s="34"/>
      <c r="I35" s="29"/>
      <c r="J35" s="34"/>
      <c r="K35" s="29"/>
      <c r="L35" s="34"/>
      <c r="M35" s="29"/>
      <c r="N35" s="34"/>
      <c r="O35" s="28">
        <v>55</v>
      </c>
      <c r="P35" s="28">
        <v>39743</v>
      </c>
      <c r="Q35" s="40"/>
      <c r="R35" s="34"/>
      <c r="S35" s="29"/>
      <c r="T35" s="34"/>
      <c r="U35" s="29"/>
      <c r="V35" s="42"/>
      <c r="W35" s="32"/>
      <c r="X35" s="44"/>
      <c r="Y35" s="29"/>
      <c r="Z35" s="34"/>
      <c r="AA35" s="28"/>
      <c r="AB35" s="2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ht="12.75">
      <c r="A36" s="23"/>
      <c r="B36" s="24" t="s">
        <v>78</v>
      </c>
      <c r="C36" s="25">
        <v>101602</v>
      </c>
      <c r="D36" s="26">
        <v>7</v>
      </c>
      <c r="E36" s="38"/>
      <c r="F36" s="34"/>
      <c r="G36" s="29"/>
      <c r="H36" s="34"/>
      <c r="I36" s="29"/>
      <c r="J36" s="34"/>
      <c r="K36" s="29"/>
      <c r="L36" s="34"/>
      <c r="M36" s="29"/>
      <c r="N36" s="34"/>
      <c r="O36" s="28">
        <v>22</v>
      </c>
      <c r="P36" s="28">
        <v>36035</v>
      </c>
      <c r="Q36" s="23"/>
      <c r="R36" s="23"/>
      <c r="S36" s="29"/>
      <c r="T36" s="34"/>
      <c r="U36" s="29"/>
      <c r="V36" s="42"/>
      <c r="W36" s="29"/>
      <c r="X36" s="44"/>
      <c r="Y36" s="29"/>
      <c r="Z36" s="34"/>
      <c r="AA36" s="28"/>
      <c r="AB36" s="27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ht="12.75">
      <c r="A37" s="23"/>
      <c r="B37" s="24" t="s">
        <v>79</v>
      </c>
      <c r="C37" s="25">
        <v>101897</v>
      </c>
      <c r="D37" s="26">
        <v>7</v>
      </c>
      <c r="E37" s="38"/>
      <c r="F37" s="34"/>
      <c r="G37" s="29"/>
      <c r="H37" s="34"/>
      <c r="I37" s="29"/>
      <c r="J37" s="34"/>
      <c r="K37" s="29"/>
      <c r="L37" s="34"/>
      <c r="M37" s="29"/>
      <c r="N37" s="34"/>
      <c r="O37" s="28">
        <v>29</v>
      </c>
      <c r="P37" s="28">
        <v>38446</v>
      </c>
      <c r="Q37" s="40"/>
      <c r="R37" s="34"/>
      <c r="S37" s="29"/>
      <c r="T37" s="34"/>
      <c r="U37" s="29"/>
      <c r="V37" s="42"/>
      <c r="W37" s="32"/>
      <c r="X37" s="44"/>
      <c r="Y37" s="29"/>
      <c r="Z37" s="34"/>
      <c r="AA37" s="28">
        <v>5</v>
      </c>
      <c r="AB37" s="27">
        <v>55860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ht="12.75">
      <c r="A38" s="23"/>
      <c r="B38" s="24" t="s">
        <v>80</v>
      </c>
      <c r="C38" s="25">
        <v>101903</v>
      </c>
      <c r="D38" s="26">
        <v>7</v>
      </c>
      <c r="E38" s="38"/>
      <c r="F38" s="34"/>
      <c r="G38" s="29"/>
      <c r="H38" s="34"/>
      <c r="I38" s="29"/>
      <c r="J38" s="34"/>
      <c r="K38" s="29"/>
      <c r="L38" s="34"/>
      <c r="M38" s="29"/>
      <c r="N38" s="34"/>
      <c r="O38" s="28">
        <v>69</v>
      </c>
      <c r="P38" s="28">
        <v>38506</v>
      </c>
      <c r="Q38" s="40"/>
      <c r="R38" s="34"/>
      <c r="S38" s="29"/>
      <c r="T38" s="34"/>
      <c r="U38" s="29"/>
      <c r="V38" s="42"/>
      <c r="W38" s="32"/>
      <c r="X38" s="44"/>
      <c r="Y38" s="29"/>
      <c r="Z38" s="34"/>
      <c r="AA38" s="28">
        <v>2</v>
      </c>
      <c r="AB38" s="27">
        <v>48205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ht="12.75">
      <c r="A39" s="23"/>
      <c r="B39" s="24" t="s">
        <v>81</v>
      </c>
      <c r="C39" s="25">
        <v>102067</v>
      </c>
      <c r="D39" s="26">
        <v>7</v>
      </c>
      <c r="E39" s="38"/>
      <c r="F39" s="34"/>
      <c r="G39" s="29"/>
      <c r="H39" s="34"/>
      <c r="I39" s="29"/>
      <c r="J39" s="34"/>
      <c r="K39" s="32"/>
      <c r="L39" s="39"/>
      <c r="M39" s="29"/>
      <c r="N39" s="34"/>
      <c r="O39" s="28">
        <v>72</v>
      </c>
      <c r="P39" s="28">
        <v>33820</v>
      </c>
      <c r="Q39" s="40"/>
      <c r="R39" s="34"/>
      <c r="S39" s="29"/>
      <c r="T39" s="34"/>
      <c r="U39" s="29"/>
      <c r="V39" s="42"/>
      <c r="W39" s="29"/>
      <c r="X39" s="42"/>
      <c r="Y39" s="29"/>
      <c r="Z39" s="34"/>
      <c r="AA39" s="28">
        <v>8</v>
      </c>
      <c r="AB39" s="27">
        <v>43001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ht="12.75">
      <c r="A40" s="23"/>
      <c r="B40" s="24" t="s">
        <v>82</v>
      </c>
      <c r="C40" s="25">
        <v>101736</v>
      </c>
      <c r="D40" s="26">
        <v>7</v>
      </c>
      <c r="E40" s="38"/>
      <c r="F40" s="34"/>
      <c r="G40" s="29"/>
      <c r="H40" s="34"/>
      <c r="I40" s="29"/>
      <c r="J40" s="34"/>
      <c r="K40" s="29"/>
      <c r="L40" s="34"/>
      <c r="M40" s="29"/>
      <c r="N40" s="34"/>
      <c r="O40" s="29"/>
      <c r="P40" s="34"/>
      <c r="Q40" s="40"/>
      <c r="R40" s="34"/>
      <c r="S40" s="29"/>
      <c r="T40" s="34"/>
      <c r="U40" s="29"/>
      <c r="V40" s="42"/>
      <c r="W40" s="29"/>
      <c r="X40" s="42"/>
      <c r="Y40" s="29"/>
      <c r="Z40" s="34"/>
      <c r="AA40" s="28"/>
      <c r="AB40" s="28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ht="12.75">
      <c r="A41" s="23"/>
      <c r="B41" s="24" t="s">
        <v>83</v>
      </c>
      <c r="C41" s="25">
        <v>102076</v>
      </c>
      <c r="D41" s="26">
        <v>7</v>
      </c>
      <c r="E41" s="31"/>
      <c r="F41" s="39"/>
      <c r="G41" s="31"/>
      <c r="H41" s="39"/>
      <c r="I41" s="31"/>
      <c r="J41" s="39"/>
      <c r="K41" s="31"/>
      <c r="L41" s="39"/>
      <c r="M41" s="31"/>
      <c r="N41" s="39"/>
      <c r="O41" s="28">
        <v>14</v>
      </c>
      <c r="P41" s="28">
        <v>33769</v>
      </c>
      <c r="Q41" s="45"/>
      <c r="R41" s="39"/>
      <c r="S41" s="31"/>
      <c r="T41" s="39"/>
      <c r="U41" s="31"/>
      <c r="V41" s="39"/>
      <c r="W41" s="31"/>
      <c r="X41" s="39"/>
      <c r="Y41" s="23"/>
      <c r="Z41" s="39"/>
      <c r="AA41" s="28">
        <v>13</v>
      </c>
      <c r="AB41" s="28">
        <v>54707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ht="12.75">
      <c r="A42" s="23"/>
      <c r="B42" s="24" t="s">
        <v>84</v>
      </c>
      <c r="C42" s="25">
        <v>251260</v>
      </c>
      <c r="D42" s="26">
        <v>7</v>
      </c>
      <c r="E42" s="32"/>
      <c r="F42" s="30"/>
      <c r="G42" s="31"/>
      <c r="H42" s="30"/>
      <c r="I42" s="31"/>
      <c r="J42" s="30"/>
      <c r="K42" s="31"/>
      <c r="L42" s="30"/>
      <c r="M42" s="23"/>
      <c r="N42" s="30"/>
      <c r="O42" s="28">
        <v>75</v>
      </c>
      <c r="P42" s="28">
        <v>36255</v>
      </c>
      <c r="Q42" s="45"/>
      <c r="R42" s="30"/>
      <c r="S42" s="31"/>
      <c r="T42" s="30"/>
      <c r="U42" s="31"/>
      <c r="V42" s="30"/>
      <c r="W42" s="31"/>
      <c r="X42" s="30"/>
      <c r="Y42" s="23"/>
      <c r="Z42" s="30"/>
      <c r="AA42" s="28">
        <v>1</v>
      </c>
      <c r="AB42" s="28">
        <v>67135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ht="12.75">
      <c r="A43" s="23"/>
      <c r="B43" s="24" t="s">
        <v>85</v>
      </c>
      <c r="C43" s="25">
        <v>101295</v>
      </c>
      <c r="D43" s="26">
        <v>7</v>
      </c>
      <c r="E43" s="32"/>
      <c r="F43" s="30"/>
      <c r="G43" s="31"/>
      <c r="H43" s="30"/>
      <c r="I43" s="31"/>
      <c r="J43" s="30"/>
      <c r="K43" s="32"/>
      <c r="L43" s="30"/>
      <c r="M43" s="32"/>
      <c r="N43" s="30"/>
      <c r="O43" s="28">
        <v>119</v>
      </c>
      <c r="P43" s="28">
        <v>35608</v>
      </c>
      <c r="Q43" s="45"/>
      <c r="R43" s="30"/>
      <c r="S43" s="31"/>
      <c r="T43" s="30"/>
      <c r="U43" s="31"/>
      <c r="V43" s="30"/>
      <c r="W43" s="31"/>
      <c r="X43" s="30"/>
      <c r="Y43" s="31"/>
      <c r="Z43" s="30"/>
      <c r="AA43" s="28"/>
      <c r="AB43" s="28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ht="12.75">
      <c r="A44" s="23"/>
      <c r="B44" s="24" t="s">
        <v>86</v>
      </c>
      <c r="C44" s="25">
        <v>100672</v>
      </c>
      <c r="D44" s="26">
        <v>8</v>
      </c>
      <c r="E44" s="32"/>
      <c r="F44" s="30"/>
      <c r="G44" s="31"/>
      <c r="H44" s="30"/>
      <c r="I44" s="31"/>
      <c r="J44" s="30"/>
      <c r="K44" s="32"/>
      <c r="L44" s="30"/>
      <c r="M44" s="23"/>
      <c r="N44" s="30"/>
      <c r="O44" s="28">
        <v>19</v>
      </c>
      <c r="P44" s="28">
        <v>39656</v>
      </c>
      <c r="Q44" s="45"/>
      <c r="R44" s="30"/>
      <c r="S44" s="31"/>
      <c r="T44" s="30"/>
      <c r="U44" s="31"/>
      <c r="V44" s="30"/>
      <c r="W44" s="31"/>
      <c r="X44" s="30"/>
      <c r="Y44" s="23"/>
      <c r="Z44" s="30"/>
      <c r="AA44" s="28"/>
      <c r="AB44" s="28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ht="12.75">
      <c r="A45" s="23"/>
      <c r="B45" s="24" t="s">
        <v>87</v>
      </c>
      <c r="C45" s="25">
        <v>100919</v>
      </c>
      <c r="D45" s="26">
        <v>8</v>
      </c>
      <c r="E45" s="32"/>
      <c r="F45" s="30"/>
      <c r="G45" s="31"/>
      <c r="H45" s="30"/>
      <c r="I45" s="31"/>
      <c r="J45" s="30"/>
      <c r="K45" s="32"/>
      <c r="L45" s="30"/>
      <c r="M45" s="23"/>
      <c r="N45" s="30"/>
      <c r="O45" s="28">
        <v>35</v>
      </c>
      <c r="P45" s="28">
        <v>39320</v>
      </c>
      <c r="Q45" s="45"/>
      <c r="R45" s="30"/>
      <c r="S45" s="31"/>
      <c r="T45" s="30"/>
      <c r="U45" s="31"/>
      <c r="V45" s="30"/>
      <c r="W45" s="31"/>
      <c r="X45" s="30"/>
      <c r="Y45" s="23"/>
      <c r="Z45" s="30"/>
      <c r="AA45" s="28">
        <v>5</v>
      </c>
      <c r="AB45" s="28">
        <v>59746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ht="12.75">
      <c r="A46" s="23"/>
      <c r="B46" s="24" t="s">
        <v>88</v>
      </c>
      <c r="C46" s="25">
        <v>101347</v>
      </c>
      <c r="D46" s="26">
        <v>8</v>
      </c>
      <c r="E46" s="32"/>
      <c r="F46" s="30"/>
      <c r="G46" s="31"/>
      <c r="H46" s="30"/>
      <c r="I46" s="31"/>
      <c r="J46" s="30"/>
      <c r="K46" s="32"/>
      <c r="L46" s="30"/>
      <c r="M46" s="23"/>
      <c r="N46" s="30"/>
      <c r="O46" s="28">
        <v>21</v>
      </c>
      <c r="P46" s="28">
        <v>39306</v>
      </c>
      <c r="Q46" s="45"/>
      <c r="R46" s="30"/>
      <c r="S46" s="23"/>
      <c r="T46" s="30"/>
      <c r="U46" s="31"/>
      <c r="V46" s="30"/>
      <c r="W46" s="23"/>
      <c r="X46" s="30"/>
      <c r="Y46" s="23"/>
      <c r="Z46" s="30"/>
      <c r="AA46" s="28">
        <v>4</v>
      </c>
      <c r="AB46" s="28">
        <v>56467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2.75">
      <c r="A47" s="23"/>
      <c r="B47" s="24" t="s">
        <v>89</v>
      </c>
      <c r="C47" s="25">
        <v>101523</v>
      </c>
      <c r="D47" s="26">
        <v>8</v>
      </c>
      <c r="E47" s="32"/>
      <c r="F47" s="30"/>
      <c r="G47" s="31"/>
      <c r="H47" s="30"/>
      <c r="I47" s="31"/>
      <c r="J47" s="30"/>
      <c r="K47" s="32"/>
      <c r="L47" s="30"/>
      <c r="M47" s="23"/>
      <c r="N47" s="30"/>
      <c r="O47" s="23"/>
      <c r="P47" s="30"/>
      <c r="Q47" s="45"/>
      <c r="R47" s="30"/>
      <c r="S47" s="31"/>
      <c r="T47" s="30"/>
      <c r="U47" s="31"/>
      <c r="V47" s="30"/>
      <c r="W47" s="31"/>
      <c r="X47" s="30"/>
      <c r="Y47" s="23"/>
      <c r="Z47" s="30"/>
      <c r="AA47" s="28">
        <v>36</v>
      </c>
      <c r="AB47" s="28">
        <v>54768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ht="12.75">
      <c r="A48" s="23"/>
      <c r="B48" s="24" t="s">
        <v>90</v>
      </c>
      <c r="C48" s="25">
        <v>101462</v>
      </c>
      <c r="D48" s="26">
        <v>8</v>
      </c>
      <c r="E48" s="32"/>
      <c r="F48" s="30"/>
      <c r="G48" s="31"/>
      <c r="H48" s="30"/>
      <c r="I48" s="31"/>
      <c r="J48" s="30"/>
      <c r="K48" s="32"/>
      <c r="L48" s="30"/>
      <c r="M48" s="32"/>
      <c r="N48" s="30"/>
      <c r="O48" s="23"/>
      <c r="P48" s="30"/>
      <c r="Q48" s="45"/>
      <c r="R48" s="30"/>
      <c r="S48" s="31"/>
      <c r="T48" s="30"/>
      <c r="U48" s="31"/>
      <c r="V48" s="30"/>
      <c r="W48" s="31"/>
      <c r="X48" s="30"/>
      <c r="Y48" s="23"/>
      <c r="Z48" s="30"/>
      <c r="AA48" s="28">
        <v>22</v>
      </c>
      <c r="AB48" s="28">
        <v>53181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ht="12.75">
      <c r="A49" s="23"/>
      <c r="B49" s="24" t="s">
        <v>91</v>
      </c>
      <c r="C49" s="25">
        <v>101471</v>
      </c>
      <c r="D49" s="26">
        <v>8</v>
      </c>
      <c r="E49" s="32"/>
      <c r="F49" s="30"/>
      <c r="G49" s="31"/>
      <c r="H49" s="30"/>
      <c r="I49" s="31"/>
      <c r="J49" s="30"/>
      <c r="K49" s="32"/>
      <c r="L49" s="30"/>
      <c r="M49" s="23"/>
      <c r="N49" s="30"/>
      <c r="O49" s="23"/>
      <c r="P49" s="30"/>
      <c r="Q49" s="45"/>
      <c r="R49" s="39"/>
      <c r="S49" s="31"/>
      <c r="T49" s="39"/>
      <c r="U49" s="31"/>
      <c r="V49" s="30"/>
      <c r="W49" s="31"/>
      <c r="X49" s="30"/>
      <c r="Y49" s="23"/>
      <c r="Z49" s="30"/>
      <c r="AA49" s="28">
        <v>59</v>
      </c>
      <c r="AB49" s="28">
        <v>47993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ht="12.75">
      <c r="A50" s="23"/>
      <c r="B50" s="24" t="s">
        <v>92</v>
      </c>
      <c r="C50" s="25">
        <v>101107</v>
      </c>
      <c r="D50" s="26">
        <v>8</v>
      </c>
      <c r="E50" s="23"/>
      <c r="F50" s="30"/>
      <c r="G50" s="23"/>
      <c r="H50" s="30"/>
      <c r="I50" s="23"/>
      <c r="J50" s="30"/>
      <c r="K50" s="23"/>
      <c r="L50" s="30"/>
      <c r="M50" s="23"/>
      <c r="N50" s="30"/>
      <c r="O50" s="23"/>
      <c r="P50" s="30"/>
      <c r="Q50" s="46"/>
      <c r="R50" s="30"/>
      <c r="S50" s="23"/>
      <c r="T50" s="30"/>
      <c r="U50" s="23"/>
      <c r="V50" s="30"/>
      <c r="W50" s="23"/>
      <c r="X50" s="30"/>
      <c r="Y50" s="23"/>
      <c r="Z50" s="30"/>
      <c r="AA50" s="28">
        <v>25</v>
      </c>
      <c r="AB50" s="28">
        <v>48999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ht="12.75">
      <c r="A51" s="23"/>
      <c r="B51" s="24" t="s">
        <v>93</v>
      </c>
      <c r="C51" s="25">
        <v>101994</v>
      </c>
      <c r="D51" s="26">
        <v>8</v>
      </c>
      <c r="E51" s="23"/>
      <c r="F51" s="30"/>
      <c r="G51" s="23"/>
      <c r="H51" s="30"/>
      <c r="I51" s="23"/>
      <c r="J51" s="30"/>
      <c r="K51" s="23"/>
      <c r="L51" s="30"/>
      <c r="M51" s="23"/>
      <c r="N51" s="30"/>
      <c r="O51" s="28">
        <v>1</v>
      </c>
      <c r="P51" s="28">
        <v>44135</v>
      </c>
      <c r="Q51" s="46"/>
      <c r="R51" s="30"/>
      <c r="S51" s="23"/>
      <c r="T51" s="30"/>
      <c r="U51" s="23"/>
      <c r="V51" s="30"/>
      <c r="W51" s="23"/>
      <c r="X51" s="30"/>
      <c r="Y51" s="23"/>
      <c r="Z51" s="30"/>
      <c r="AA51" s="28">
        <v>24</v>
      </c>
      <c r="AB51" s="28">
        <v>45521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>
      <c r="A52" s="23"/>
      <c r="B52" s="24" t="s">
        <v>94</v>
      </c>
      <c r="C52" s="25">
        <v>101037</v>
      </c>
      <c r="D52" s="26">
        <v>8</v>
      </c>
      <c r="E52" s="23"/>
      <c r="F52" s="30"/>
      <c r="G52" s="23"/>
      <c r="H52" s="30"/>
      <c r="I52" s="23"/>
      <c r="J52" s="30"/>
      <c r="K52" s="23"/>
      <c r="L52" s="30"/>
      <c r="M52" s="23"/>
      <c r="N52" s="30"/>
      <c r="O52" s="31"/>
      <c r="P52" s="30"/>
      <c r="Q52" s="46"/>
      <c r="R52" s="30"/>
      <c r="S52" s="23"/>
      <c r="T52" s="30"/>
      <c r="U52" s="23"/>
      <c r="V52" s="39"/>
      <c r="W52" s="23"/>
      <c r="X52" s="39"/>
      <c r="Y52" s="23"/>
      <c r="Z52" s="39"/>
      <c r="AA52" s="28">
        <v>26</v>
      </c>
      <c r="AB52" s="28">
        <v>44354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>
      <c r="A53" s="23"/>
      <c r="B53" s="24" t="s">
        <v>95</v>
      </c>
      <c r="C53" s="25">
        <v>102313</v>
      </c>
      <c r="D53" s="26">
        <v>8</v>
      </c>
      <c r="E53" s="23"/>
      <c r="F53" s="30"/>
      <c r="G53" s="23"/>
      <c r="H53" s="30"/>
      <c r="I53" s="23"/>
      <c r="J53" s="30"/>
      <c r="K53" s="23"/>
      <c r="L53" s="30"/>
      <c r="M53" s="23"/>
      <c r="N53" s="30"/>
      <c r="O53" s="28">
        <v>7</v>
      </c>
      <c r="P53" s="28">
        <v>33796</v>
      </c>
      <c r="Q53" s="46"/>
      <c r="R53" s="30"/>
      <c r="S53" s="23"/>
      <c r="T53" s="30"/>
      <c r="U53" s="23"/>
      <c r="V53" s="30"/>
      <c r="W53" s="23"/>
      <c r="X53" s="30"/>
      <c r="Y53" s="23"/>
      <c r="Z53" s="30"/>
      <c r="AA53" s="28">
        <v>37</v>
      </c>
      <c r="AB53" s="28">
        <v>50722</v>
      </c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>
      <c r="A54" s="23"/>
      <c r="B54" s="28"/>
      <c r="C54" s="47"/>
      <c r="D54" s="48"/>
      <c r="E54" s="23"/>
      <c r="F54" s="30"/>
      <c r="G54" s="23"/>
      <c r="H54" s="30"/>
      <c r="I54" s="23"/>
      <c r="J54" s="30"/>
      <c r="K54" s="23"/>
      <c r="L54" s="30"/>
      <c r="M54" s="23"/>
      <c r="N54" s="30"/>
      <c r="O54" s="28"/>
      <c r="P54" s="28"/>
      <c r="Q54" s="46"/>
      <c r="R54" s="30"/>
      <c r="S54" s="23"/>
      <c r="T54" s="30"/>
      <c r="U54" s="23"/>
      <c r="V54" s="30"/>
      <c r="W54" s="23"/>
      <c r="X54" s="30"/>
      <c r="Y54" s="23"/>
      <c r="Z54" s="30"/>
      <c r="AA54" s="24"/>
      <c r="AB54" s="24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ht="12.75">
      <c r="A55" s="23" t="s">
        <v>96</v>
      </c>
      <c r="B55" s="24" t="s">
        <v>97</v>
      </c>
      <c r="C55" s="25">
        <v>106397</v>
      </c>
      <c r="D55" s="26">
        <v>1</v>
      </c>
      <c r="E55" s="32">
        <v>167</v>
      </c>
      <c r="F55" s="39">
        <v>63795</v>
      </c>
      <c r="G55" s="32">
        <v>147</v>
      </c>
      <c r="H55" s="39">
        <v>48624</v>
      </c>
      <c r="I55" s="32">
        <v>163</v>
      </c>
      <c r="J55" s="39">
        <v>42159</v>
      </c>
      <c r="K55" s="31">
        <v>48</v>
      </c>
      <c r="L55" s="39">
        <v>29299</v>
      </c>
      <c r="M55" s="31">
        <v>14</v>
      </c>
      <c r="N55" s="39">
        <v>17339</v>
      </c>
      <c r="O55" s="27"/>
      <c r="P55" s="27"/>
      <c r="Q55" s="49">
        <v>114</v>
      </c>
      <c r="R55" s="39">
        <v>74053</v>
      </c>
      <c r="S55" s="31">
        <v>52</v>
      </c>
      <c r="T55" s="39">
        <v>56015</v>
      </c>
      <c r="U55" s="31">
        <v>44</v>
      </c>
      <c r="V55" s="39">
        <v>46903</v>
      </c>
      <c r="W55" s="31">
        <v>21</v>
      </c>
      <c r="X55" s="39">
        <v>32681</v>
      </c>
      <c r="Y55" s="31">
        <v>0</v>
      </c>
      <c r="Z55" s="39"/>
      <c r="AA55" s="27"/>
      <c r="AB55" s="27"/>
      <c r="AC55" s="32"/>
      <c r="AD55" s="32"/>
      <c r="AE55" s="23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3"/>
      <c r="AQ55" s="23"/>
      <c r="AR55" s="23"/>
    </row>
    <row r="56" spans="1:44" ht="12.75">
      <c r="A56" s="23"/>
      <c r="B56" s="24" t="s">
        <v>98</v>
      </c>
      <c r="C56" s="25">
        <v>106458</v>
      </c>
      <c r="D56" s="26">
        <v>3</v>
      </c>
      <c r="E56" s="32">
        <v>85</v>
      </c>
      <c r="F56" s="39">
        <v>55976</v>
      </c>
      <c r="G56" s="32">
        <v>85</v>
      </c>
      <c r="H56" s="39">
        <v>45402</v>
      </c>
      <c r="I56" s="32">
        <v>108</v>
      </c>
      <c r="J56" s="39">
        <v>36698</v>
      </c>
      <c r="K56" s="32">
        <v>77</v>
      </c>
      <c r="L56" s="39">
        <v>28488</v>
      </c>
      <c r="M56" s="32">
        <v>0</v>
      </c>
      <c r="N56" s="39"/>
      <c r="O56" s="27"/>
      <c r="P56" s="27"/>
      <c r="Q56" s="49">
        <v>14</v>
      </c>
      <c r="R56" s="39">
        <v>76539</v>
      </c>
      <c r="S56" s="31">
        <v>16</v>
      </c>
      <c r="T56" s="39">
        <v>64575</v>
      </c>
      <c r="U56" s="31">
        <v>10</v>
      </c>
      <c r="V56" s="39">
        <v>47870</v>
      </c>
      <c r="W56" s="31">
        <v>10</v>
      </c>
      <c r="X56" s="39">
        <v>32557</v>
      </c>
      <c r="Y56" s="31">
        <v>0</v>
      </c>
      <c r="Z56" s="39"/>
      <c r="AA56" s="27"/>
      <c r="AB56" s="27"/>
      <c r="AC56" s="32"/>
      <c r="AD56" s="32"/>
      <c r="AE56" s="23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3"/>
      <c r="AQ56" s="23"/>
      <c r="AR56" s="23"/>
    </row>
    <row r="57" spans="1:44" ht="12.75">
      <c r="A57" s="23"/>
      <c r="B57" s="24" t="s">
        <v>99</v>
      </c>
      <c r="C57" s="25">
        <v>106245</v>
      </c>
      <c r="D57" s="26">
        <v>3</v>
      </c>
      <c r="E57" s="32">
        <v>109</v>
      </c>
      <c r="F57" s="39">
        <v>57205</v>
      </c>
      <c r="G57" s="32">
        <v>96</v>
      </c>
      <c r="H57" s="39">
        <v>43440</v>
      </c>
      <c r="I57" s="32">
        <v>64</v>
      </c>
      <c r="J57" s="39">
        <v>40027</v>
      </c>
      <c r="K57" s="32">
        <v>52</v>
      </c>
      <c r="L57" s="39">
        <v>28396</v>
      </c>
      <c r="M57" s="32">
        <v>2</v>
      </c>
      <c r="N57" s="39">
        <v>34389</v>
      </c>
      <c r="O57" s="27"/>
      <c r="P57" s="27"/>
      <c r="Q57" s="49">
        <v>12</v>
      </c>
      <c r="R57" s="39">
        <v>66134</v>
      </c>
      <c r="S57" s="31">
        <v>4</v>
      </c>
      <c r="T57" s="39">
        <v>45921</v>
      </c>
      <c r="U57" s="31">
        <v>2</v>
      </c>
      <c r="V57" s="39">
        <v>40781</v>
      </c>
      <c r="W57" s="31">
        <v>9</v>
      </c>
      <c r="X57" s="39">
        <v>38247</v>
      </c>
      <c r="Y57" s="31">
        <v>1</v>
      </c>
      <c r="Z57" s="39">
        <v>37000</v>
      </c>
      <c r="AA57" s="27"/>
      <c r="AB57" s="27"/>
      <c r="AC57" s="32"/>
      <c r="AD57" s="32"/>
      <c r="AE57" s="23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3"/>
      <c r="AQ57" s="23"/>
      <c r="AR57" s="23"/>
    </row>
    <row r="58" spans="1:44" ht="12.75">
      <c r="A58" s="23"/>
      <c r="B58" s="24" t="s">
        <v>100</v>
      </c>
      <c r="C58" s="25">
        <v>106704</v>
      </c>
      <c r="D58" s="26">
        <v>3</v>
      </c>
      <c r="E58" s="32">
        <v>73</v>
      </c>
      <c r="F58" s="39">
        <v>53345</v>
      </c>
      <c r="G58" s="32">
        <v>77</v>
      </c>
      <c r="H58" s="39">
        <v>44272</v>
      </c>
      <c r="I58" s="32">
        <v>90</v>
      </c>
      <c r="J58" s="39">
        <v>37651</v>
      </c>
      <c r="K58" s="32">
        <v>79</v>
      </c>
      <c r="L58" s="39">
        <v>30205</v>
      </c>
      <c r="M58" s="32">
        <v>0</v>
      </c>
      <c r="N58" s="30"/>
      <c r="O58" s="28"/>
      <c r="P58" s="28"/>
      <c r="Q58" s="49">
        <v>22</v>
      </c>
      <c r="R58" s="39">
        <v>70453</v>
      </c>
      <c r="S58" s="31">
        <v>18</v>
      </c>
      <c r="T58" s="39">
        <v>60581</v>
      </c>
      <c r="U58" s="31">
        <v>1</v>
      </c>
      <c r="V58" s="39">
        <v>47960</v>
      </c>
      <c r="W58" s="31">
        <v>6</v>
      </c>
      <c r="X58" s="39">
        <v>25088</v>
      </c>
      <c r="Y58" s="31">
        <v>0</v>
      </c>
      <c r="Z58" s="30"/>
      <c r="AA58" s="28"/>
      <c r="AB58" s="28"/>
      <c r="AC58" s="32"/>
      <c r="AD58" s="32"/>
      <c r="AE58" s="23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3"/>
      <c r="AQ58" s="23"/>
      <c r="AR58" s="23"/>
    </row>
    <row r="59" spans="1:44" ht="12.75">
      <c r="A59" s="23"/>
      <c r="B59" s="24" t="s">
        <v>101</v>
      </c>
      <c r="C59" s="25">
        <v>106467</v>
      </c>
      <c r="D59" s="26">
        <v>5</v>
      </c>
      <c r="E59" s="32">
        <v>41</v>
      </c>
      <c r="F59" s="39">
        <v>46321</v>
      </c>
      <c r="G59" s="32">
        <v>64</v>
      </c>
      <c r="H59" s="30">
        <v>40464</v>
      </c>
      <c r="I59" s="32">
        <v>51</v>
      </c>
      <c r="J59" s="39">
        <v>35279</v>
      </c>
      <c r="K59" s="32">
        <v>11</v>
      </c>
      <c r="L59" s="39">
        <v>26440</v>
      </c>
      <c r="M59" s="32">
        <v>0</v>
      </c>
      <c r="N59" s="30"/>
      <c r="O59" s="28"/>
      <c r="P59" s="28"/>
      <c r="Q59" s="49">
        <v>10</v>
      </c>
      <c r="R59" s="39">
        <v>59394</v>
      </c>
      <c r="S59" s="31">
        <v>8</v>
      </c>
      <c r="T59" s="39">
        <v>57375</v>
      </c>
      <c r="U59" s="31">
        <v>0</v>
      </c>
      <c r="V59" s="39"/>
      <c r="W59" s="31">
        <v>0</v>
      </c>
      <c r="X59" s="39"/>
      <c r="Y59" s="31">
        <v>0</v>
      </c>
      <c r="Z59" s="30"/>
      <c r="AA59" s="28"/>
      <c r="AB59" s="28"/>
      <c r="AC59" s="32"/>
      <c r="AD59" s="32"/>
      <c r="AE59" s="23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3"/>
      <c r="AQ59" s="23"/>
      <c r="AR59" s="23"/>
    </row>
    <row r="60" spans="1:44" ht="12.75">
      <c r="A60" s="23"/>
      <c r="B60" s="24" t="s">
        <v>102</v>
      </c>
      <c r="C60" s="25">
        <v>107071</v>
      </c>
      <c r="D60" s="26">
        <v>5</v>
      </c>
      <c r="E60" s="32">
        <v>48</v>
      </c>
      <c r="F60" s="39">
        <v>47443</v>
      </c>
      <c r="G60" s="32">
        <v>45</v>
      </c>
      <c r="H60" s="39">
        <v>40574</v>
      </c>
      <c r="I60" s="32">
        <v>29</v>
      </c>
      <c r="J60" s="39">
        <v>37141</v>
      </c>
      <c r="K60" s="32">
        <v>19</v>
      </c>
      <c r="L60" s="39">
        <v>27002</v>
      </c>
      <c r="M60" s="32">
        <v>0</v>
      </c>
      <c r="N60" s="30"/>
      <c r="O60" s="28"/>
      <c r="P60" s="28"/>
      <c r="Q60" s="49">
        <v>2</v>
      </c>
      <c r="R60" s="39">
        <v>64819</v>
      </c>
      <c r="S60" s="31">
        <v>0</v>
      </c>
      <c r="T60" s="39"/>
      <c r="U60" s="31">
        <v>1</v>
      </c>
      <c r="V60" s="39">
        <v>58276</v>
      </c>
      <c r="W60" s="31">
        <v>0</v>
      </c>
      <c r="X60" s="39"/>
      <c r="Y60" s="31">
        <v>0</v>
      </c>
      <c r="Z60" s="30"/>
      <c r="AA60" s="28"/>
      <c r="AB60" s="28"/>
      <c r="AC60" s="32"/>
      <c r="AD60" s="32"/>
      <c r="AE60" s="23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3"/>
      <c r="AQ60" s="23"/>
      <c r="AR60" s="23"/>
    </row>
    <row r="61" spans="1:44" ht="12.75">
      <c r="A61" s="23"/>
      <c r="B61" s="24" t="s">
        <v>103</v>
      </c>
      <c r="C61" s="25">
        <v>107983</v>
      </c>
      <c r="D61" s="26">
        <v>6</v>
      </c>
      <c r="E61" s="31">
        <v>28</v>
      </c>
      <c r="F61" s="39">
        <v>50831</v>
      </c>
      <c r="G61" s="31">
        <v>27</v>
      </c>
      <c r="H61" s="39">
        <v>41195</v>
      </c>
      <c r="I61" s="31">
        <v>34</v>
      </c>
      <c r="J61" s="39">
        <v>35921</v>
      </c>
      <c r="K61" s="31">
        <v>14</v>
      </c>
      <c r="L61" s="39">
        <v>29192</v>
      </c>
      <c r="M61" s="31">
        <v>0</v>
      </c>
      <c r="N61" s="39"/>
      <c r="O61" s="27"/>
      <c r="P61" s="27"/>
      <c r="Q61" s="49">
        <v>7</v>
      </c>
      <c r="R61" s="39">
        <v>63884</v>
      </c>
      <c r="S61" s="31">
        <v>0</v>
      </c>
      <c r="T61" s="39"/>
      <c r="U61" s="31">
        <v>3</v>
      </c>
      <c r="V61" s="39">
        <v>49936</v>
      </c>
      <c r="W61" s="31">
        <v>11</v>
      </c>
      <c r="X61" s="39">
        <v>36663</v>
      </c>
      <c r="Y61" s="31">
        <v>0</v>
      </c>
      <c r="Z61" s="39"/>
      <c r="AA61" s="28"/>
      <c r="AB61" s="28"/>
      <c r="AC61" s="32"/>
      <c r="AD61" s="32"/>
      <c r="AE61" s="23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3"/>
      <c r="AQ61" s="23"/>
      <c r="AR61" s="23"/>
    </row>
    <row r="62" spans="1:44" ht="12.75">
      <c r="A62" s="23"/>
      <c r="B62" s="24" t="s">
        <v>104</v>
      </c>
      <c r="C62" s="25">
        <v>106485</v>
      </c>
      <c r="D62" s="26">
        <v>6</v>
      </c>
      <c r="E62" s="31">
        <v>14</v>
      </c>
      <c r="F62" s="39">
        <v>46030</v>
      </c>
      <c r="G62" s="31">
        <v>22</v>
      </c>
      <c r="H62" s="39">
        <v>39536</v>
      </c>
      <c r="I62" s="31">
        <v>35</v>
      </c>
      <c r="J62" s="39">
        <v>34875</v>
      </c>
      <c r="K62" s="31">
        <v>20</v>
      </c>
      <c r="L62" s="39">
        <v>29633</v>
      </c>
      <c r="M62" s="31">
        <v>1</v>
      </c>
      <c r="N62" s="39">
        <v>19734</v>
      </c>
      <c r="O62" s="27"/>
      <c r="P62" s="27"/>
      <c r="Q62" s="49">
        <v>6</v>
      </c>
      <c r="R62" s="39">
        <v>55468</v>
      </c>
      <c r="S62" s="31">
        <v>1</v>
      </c>
      <c r="T62" s="39">
        <v>47333</v>
      </c>
      <c r="U62" s="31">
        <v>10</v>
      </c>
      <c r="V62" s="39">
        <v>42627</v>
      </c>
      <c r="W62" s="31">
        <v>3</v>
      </c>
      <c r="X62" s="39">
        <v>32099</v>
      </c>
      <c r="Y62" s="31">
        <v>0</v>
      </c>
      <c r="Z62" s="30"/>
      <c r="AA62" s="28"/>
      <c r="AB62" s="28"/>
      <c r="AC62" s="32"/>
      <c r="AD62" s="32"/>
      <c r="AE62" s="23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3"/>
      <c r="AQ62" s="23"/>
      <c r="AR62" s="23"/>
    </row>
    <row r="63" spans="1:44" ht="12.75">
      <c r="A63" s="23"/>
      <c r="B63" s="50" t="s">
        <v>105</v>
      </c>
      <c r="C63" s="25">
        <v>106412</v>
      </c>
      <c r="D63" s="51">
        <v>6</v>
      </c>
      <c r="E63" s="31">
        <v>22</v>
      </c>
      <c r="F63" s="39">
        <v>43163</v>
      </c>
      <c r="G63" s="31">
        <v>20</v>
      </c>
      <c r="H63" s="39">
        <v>39721</v>
      </c>
      <c r="I63" s="31">
        <v>46</v>
      </c>
      <c r="J63" s="39">
        <v>36183</v>
      </c>
      <c r="K63" s="31">
        <v>39</v>
      </c>
      <c r="L63" s="39">
        <v>28884</v>
      </c>
      <c r="M63" s="31">
        <v>0</v>
      </c>
      <c r="N63" s="39"/>
      <c r="O63" s="27"/>
      <c r="P63" s="27"/>
      <c r="Q63" s="45">
        <v>19</v>
      </c>
      <c r="R63" s="39">
        <v>54105</v>
      </c>
      <c r="S63" s="31">
        <v>11</v>
      </c>
      <c r="T63" s="39">
        <v>49740</v>
      </c>
      <c r="U63" s="31">
        <v>15</v>
      </c>
      <c r="V63" s="39">
        <v>42786</v>
      </c>
      <c r="W63" s="31">
        <v>10</v>
      </c>
      <c r="X63" s="39">
        <v>32955</v>
      </c>
      <c r="Y63" s="31">
        <v>1</v>
      </c>
      <c r="Z63" s="39">
        <v>33924</v>
      </c>
      <c r="AA63" s="28"/>
      <c r="AB63" s="28"/>
      <c r="AC63" s="32"/>
      <c r="AD63" s="32"/>
      <c r="AE63" s="23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3"/>
      <c r="AQ63" s="23"/>
      <c r="AR63" s="23"/>
    </row>
    <row r="64" spans="1:44" ht="12.75">
      <c r="A64" s="23"/>
      <c r="B64" s="27" t="s">
        <v>106</v>
      </c>
      <c r="C64" s="47">
        <v>106449</v>
      </c>
      <c r="D64" s="51">
        <v>7</v>
      </c>
      <c r="E64" s="31"/>
      <c r="F64" s="39"/>
      <c r="G64" s="31"/>
      <c r="H64" s="39"/>
      <c r="I64" s="31"/>
      <c r="J64" s="39"/>
      <c r="K64" s="31"/>
      <c r="L64" s="39"/>
      <c r="M64" s="31"/>
      <c r="N64" s="39"/>
      <c r="O64" s="27">
        <v>62</v>
      </c>
      <c r="P64" s="27">
        <v>29851</v>
      </c>
      <c r="Q64" s="46"/>
      <c r="R64" s="39"/>
      <c r="S64" s="31"/>
      <c r="T64" s="39"/>
      <c r="U64" s="31"/>
      <c r="V64" s="39"/>
      <c r="W64" s="31"/>
      <c r="X64" s="39"/>
      <c r="Y64" s="31"/>
      <c r="Z64" s="39"/>
      <c r="AA64" s="28">
        <v>13</v>
      </c>
      <c r="AB64" s="28">
        <v>41353</v>
      </c>
      <c r="AC64" s="23"/>
      <c r="AD64" s="32"/>
      <c r="AE64" s="23"/>
      <c r="AF64" s="23"/>
      <c r="AG64" s="28"/>
      <c r="AH64" s="28"/>
      <c r="AI64" s="28"/>
      <c r="AJ64" s="28"/>
      <c r="AK64" s="28"/>
      <c r="AL64" s="28"/>
      <c r="AM64" s="28"/>
      <c r="AN64" s="28"/>
      <c r="AO64" s="28"/>
      <c r="AP64" s="23"/>
      <c r="AQ64" s="23"/>
      <c r="AR64" s="23"/>
    </row>
    <row r="65" spans="1:44" ht="12.75">
      <c r="A65" s="23"/>
      <c r="B65" s="50" t="s">
        <v>107</v>
      </c>
      <c r="C65" s="25">
        <v>901090</v>
      </c>
      <c r="D65" s="51">
        <v>7</v>
      </c>
      <c r="E65" s="31"/>
      <c r="F65" s="39"/>
      <c r="G65" s="31"/>
      <c r="H65" s="39"/>
      <c r="I65" s="31"/>
      <c r="J65" s="39"/>
      <c r="K65" s="31"/>
      <c r="L65" s="39"/>
      <c r="M65" s="31"/>
      <c r="N65" s="39"/>
      <c r="O65" s="27">
        <v>15</v>
      </c>
      <c r="P65" s="27">
        <v>29752</v>
      </c>
      <c r="Q65" s="46"/>
      <c r="R65" s="39"/>
      <c r="S65" s="31"/>
      <c r="T65" s="39"/>
      <c r="U65" s="31"/>
      <c r="V65" s="39"/>
      <c r="W65" s="31"/>
      <c r="X65" s="39"/>
      <c r="Y65" s="31"/>
      <c r="Z65" s="39"/>
      <c r="AA65" s="28">
        <v>0</v>
      </c>
      <c r="AB65" s="27"/>
      <c r="AC65" s="23"/>
      <c r="AD65" s="32"/>
      <c r="AE65" s="23"/>
      <c r="AF65" s="23"/>
      <c r="AG65" s="28"/>
      <c r="AH65" s="28"/>
      <c r="AI65" s="28"/>
      <c r="AJ65" s="28"/>
      <c r="AK65" s="28"/>
      <c r="AL65" s="28"/>
      <c r="AM65" s="28"/>
      <c r="AN65" s="28"/>
      <c r="AO65" s="28"/>
      <c r="AP65" s="23"/>
      <c r="AQ65" s="23"/>
      <c r="AR65" s="23"/>
    </row>
    <row r="66" spans="1:44" ht="12.75">
      <c r="A66" s="23"/>
      <c r="B66" s="50" t="s">
        <v>108</v>
      </c>
      <c r="C66" s="25">
        <v>106625</v>
      </c>
      <c r="D66" s="51">
        <v>7</v>
      </c>
      <c r="E66" s="31"/>
      <c r="F66" s="39"/>
      <c r="G66" s="31"/>
      <c r="H66" s="39"/>
      <c r="I66" s="31"/>
      <c r="J66" s="39"/>
      <c r="K66" s="31"/>
      <c r="L66" s="39"/>
      <c r="M66" s="31"/>
      <c r="N66" s="39"/>
      <c r="O66" s="27">
        <v>35</v>
      </c>
      <c r="P66" s="27">
        <v>31096</v>
      </c>
      <c r="Q66" s="46"/>
      <c r="R66" s="39"/>
      <c r="S66" s="31"/>
      <c r="T66" s="39"/>
      <c r="U66" s="31"/>
      <c r="V66" s="39"/>
      <c r="W66" s="31"/>
      <c r="X66" s="39"/>
      <c r="Y66" s="31"/>
      <c r="Z66" s="39"/>
      <c r="AA66" s="28">
        <v>3</v>
      </c>
      <c r="AB66" s="28">
        <v>40474</v>
      </c>
      <c r="AC66" s="23"/>
      <c r="AD66" s="32"/>
      <c r="AE66" s="23"/>
      <c r="AF66" s="23"/>
      <c r="AG66" s="28"/>
      <c r="AH66" s="28"/>
      <c r="AI66" s="28"/>
      <c r="AJ66" s="28"/>
      <c r="AK66" s="28"/>
      <c r="AL66" s="28"/>
      <c r="AM66" s="28"/>
      <c r="AN66" s="28"/>
      <c r="AO66" s="28"/>
      <c r="AP66" s="23"/>
      <c r="AQ66" s="23"/>
      <c r="AR66" s="23"/>
    </row>
    <row r="67" spans="1:44" ht="12.75">
      <c r="A67" s="23"/>
      <c r="B67" s="24" t="s">
        <v>109</v>
      </c>
      <c r="C67" s="25">
        <v>106795</v>
      </c>
      <c r="D67" s="26">
        <v>7</v>
      </c>
      <c r="E67" s="32"/>
      <c r="F67" s="30"/>
      <c r="G67" s="32"/>
      <c r="H67" s="30"/>
      <c r="I67" s="32"/>
      <c r="J67" s="30"/>
      <c r="K67" s="32"/>
      <c r="L67" s="39"/>
      <c r="M67" s="32"/>
      <c r="N67" s="30"/>
      <c r="O67" s="28">
        <v>19</v>
      </c>
      <c r="P67" s="28">
        <v>30379</v>
      </c>
      <c r="Q67" s="52"/>
      <c r="R67" s="30"/>
      <c r="S67" s="32"/>
      <c r="T67" s="30"/>
      <c r="U67" s="32"/>
      <c r="V67" s="30"/>
      <c r="W67" s="32"/>
      <c r="X67" s="30"/>
      <c r="Y67" s="32"/>
      <c r="Z67" s="30"/>
      <c r="AA67" s="28">
        <v>3</v>
      </c>
      <c r="AB67" s="28">
        <v>27655</v>
      </c>
      <c r="AC67" s="23"/>
      <c r="AD67" s="32"/>
      <c r="AE67" s="23"/>
      <c r="AF67" s="23"/>
      <c r="AG67" s="28"/>
      <c r="AH67" s="28"/>
      <c r="AI67" s="28"/>
      <c r="AJ67" s="28"/>
      <c r="AK67" s="28"/>
      <c r="AL67" s="28"/>
      <c r="AM67" s="28"/>
      <c r="AN67" s="28"/>
      <c r="AO67" s="28"/>
      <c r="AP67" s="23"/>
      <c r="AQ67" s="23"/>
      <c r="AR67" s="23"/>
    </row>
    <row r="68" spans="1:44" ht="12.75">
      <c r="A68" s="23"/>
      <c r="B68" s="24" t="s">
        <v>110</v>
      </c>
      <c r="C68" s="25">
        <v>106883</v>
      </c>
      <c r="D68" s="26">
        <v>7</v>
      </c>
      <c r="E68" s="32"/>
      <c r="F68" s="30"/>
      <c r="G68" s="32"/>
      <c r="H68" s="30"/>
      <c r="I68" s="32"/>
      <c r="J68" s="30"/>
      <c r="K68" s="32"/>
      <c r="L68" s="39"/>
      <c r="M68" s="32"/>
      <c r="N68" s="30"/>
      <c r="O68" s="28">
        <v>34</v>
      </c>
      <c r="P68" s="28">
        <v>31728</v>
      </c>
      <c r="Q68" s="52"/>
      <c r="R68" s="30"/>
      <c r="S68" s="32"/>
      <c r="T68" s="30"/>
      <c r="U68" s="32"/>
      <c r="V68" s="30"/>
      <c r="W68" s="32"/>
      <c r="X68" s="30"/>
      <c r="Y68" s="32"/>
      <c r="Z68" s="30"/>
      <c r="AA68" s="28">
        <v>7</v>
      </c>
      <c r="AB68" s="28">
        <v>50252</v>
      </c>
      <c r="AC68" s="23"/>
      <c r="AD68" s="32"/>
      <c r="AE68" s="23"/>
      <c r="AF68" s="23"/>
      <c r="AG68" s="28"/>
      <c r="AH68" s="28"/>
      <c r="AI68" s="28"/>
      <c r="AJ68" s="28"/>
      <c r="AK68" s="28"/>
      <c r="AL68" s="28"/>
      <c r="AM68" s="28"/>
      <c r="AN68" s="28"/>
      <c r="AO68" s="28"/>
      <c r="AP68" s="23"/>
      <c r="AQ68" s="23"/>
      <c r="AR68" s="23"/>
    </row>
    <row r="69" spans="1:44" ht="12.75">
      <c r="A69" s="23"/>
      <c r="B69" s="24" t="s">
        <v>111</v>
      </c>
      <c r="C69" s="25">
        <v>106980</v>
      </c>
      <c r="D69" s="26">
        <v>7</v>
      </c>
      <c r="E69" s="32"/>
      <c r="F69" s="30"/>
      <c r="G69" s="32"/>
      <c r="H69" s="30"/>
      <c r="I69" s="32"/>
      <c r="J69" s="30"/>
      <c r="K69" s="32"/>
      <c r="L69" s="39"/>
      <c r="M69" s="32"/>
      <c r="N69" s="30"/>
      <c r="O69" s="28">
        <v>44</v>
      </c>
      <c r="P69" s="28">
        <v>34637</v>
      </c>
      <c r="Q69" s="52"/>
      <c r="R69" s="30"/>
      <c r="S69" s="32"/>
      <c r="T69" s="30"/>
      <c r="U69" s="32"/>
      <c r="V69" s="30"/>
      <c r="W69" s="32"/>
      <c r="X69" s="30"/>
      <c r="Y69" s="32"/>
      <c r="Z69" s="30"/>
      <c r="AA69" s="27">
        <v>4</v>
      </c>
      <c r="AB69" s="28">
        <v>43039</v>
      </c>
      <c r="AC69" s="23"/>
      <c r="AD69" s="32"/>
      <c r="AE69" s="23"/>
      <c r="AF69" s="23"/>
      <c r="AG69" s="28"/>
      <c r="AH69" s="28"/>
      <c r="AI69" s="28"/>
      <c r="AJ69" s="28"/>
      <c r="AK69" s="28"/>
      <c r="AL69" s="28"/>
      <c r="AM69" s="28"/>
      <c r="AN69" s="28"/>
      <c r="AO69" s="28"/>
      <c r="AP69" s="23"/>
      <c r="AQ69" s="23"/>
      <c r="AR69" s="23"/>
    </row>
    <row r="70" spans="1:44" ht="12.75">
      <c r="A70" s="23"/>
      <c r="B70" s="24" t="s">
        <v>112</v>
      </c>
      <c r="C70" s="25">
        <v>106999</v>
      </c>
      <c r="D70" s="26">
        <v>7</v>
      </c>
      <c r="E70" s="32"/>
      <c r="F70" s="30"/>
      <c r="G70" s="32"/>
      <c r="H70" s="30"/>
      <c r="I70" s="32"/>
      <c r="J70" s="30"/>
      <c r="K70" s="32"/>
      <c r="L70" s="39"/>
      <c r="M70" s="32"/>
      <c r="N70" s="30"/>
      <c r="O70" s="27">
        <v>19</v>
      </c>
      <c r="P70" s="28">
        <v>31309</v>
      </c>
      <c r="Q70" s="52"/>
      <c r="R70" s="39"/>
      <c r="S70" s="32"/>
      <c r="T70" s="30"/>
      <c r="U70" s="32"/>
      <c r="V70" s="30"/>
      <c r="W70" s="32"/>
      <c r="X70" s="30"/>
      <c r="Y70" s="32"/>
      <c r="Z70" s="30"/>
      <c r="AA70" s="27">
        <v>0</v>
      </c>
      <c r="AB70" s="28"/>
      <c r="AC70" s="23"/>
      <c r="AD70" s="31"/>
      <c r="AE70" s="23"/>
      <c r="AF70" s="23"/>
      <c r="AG70" s="28"/>
      <c r="AH70" s="28"/>
      <c r="AI70" s="28"/>
      <c r="AJ70" s="28"/>
      <c r="AK70" s="28"/>
      <c r="AL70" s="28"/>
      <c r="AM70" s="28"/>
      <c r="AN70" s="27"/>
      <c r="AO70" s="28"/>
      <c r="AP70" s="23"/>
      <c r="AQ70" s="23"/>
      <c r="AR70" s="23"/>
    </row>
    <row r="71" spans="1:44" ht="12.75">
      <c r="A71" s="23"/>
      <c r="B71" s="24" t="s">
        <v>113</v>
      </c>
      <c r="C71" s="25">
        <v>107318</v>
      </c>
      <c r="D71" s="26">
        <v>7</v>
      </c>
      <c r="E71" s="32"/>
      <c r="F71" s="30"/>
      <c r="G71" s="32"/>
      <c r="H71" s="30"/>
      <c r="I71" s="32"/>
      <c r="J71" s="30"/>
      <c r="K71" s="32"/>
      <c r="L71" s="39"/>
      <c r="M71" s="32"/>
      <c r="N71" s="30"/>
      <c r="O71" s="28">
        <v>12</v>
      </c>
      <c r="P71" s="28">
        <v>31913</v>
      </c>
      <c r="Q71" s="52"/>
      <c r="R71" s="30"/>
      <c r="S71" s="32"/>
      <c r="T71" s="30"/>
      <c r="U71" s="32"/>
      <c r="V71" s="30"/>
      <c r="W71" s="32"/>
      <c r="X71" s="30"/>
      <c r="Y71" s="32"/>
      <c r="Z71" s="30"/>
      <c r="AA71" s="28">
        <v>9</v>
      </c>
      <c r="AB71" s="28">
        <v>34017</v>
      </c>
      <c r="AC71" s="23"/>
      <c r="AD71" s="32"/>
      <c r="AE71" s="23"/>
      <c r="AF71" s="23"/>
      <c r="AG71" s="28"/>
      <c r="AH71" s="28"/>
      <c r="AI71" s="28"/>
      <c r="AJ71" s="28"/>
      <c r="AK71" s="28"/>
      <c r="AL71" s="28"/>
      <c r="AM71" s="28"/>
      <c r="AN71" s="28"/>
      <c r="AO71" s="28"/>
      <c r="AP71" s="23"/>
      <c r="AQ71" s="23"/>
      <c r="AR71" s="23"/>
    </row>
    <row r="72" spans="1:44" ht="12.75">
      <c r="A72" s="23"/>
      <c r="B72" s="24" t="s">
        <v>114</v>
      </c>
      <c r="C72" s="25">
        <v>107327</v>
      </c>
      <c r="D72" s="26">
        <v>7</v>
      </c>
      <c r="E72" s="32"/>
      <c r="F72" s="30"/>
      <c r="G72" s="32"/>
      <c r="H72" s="30"/>
      <c r="I72" s="32"/>
      <c r="J72" s="30"/>
      <c r="K72" s="32"/>
      <c r="L72" s="39"/>
      <c r="M72" s="32"/>
      <c r="N72" s="30"/>
      <c r="O72" s="28">
        <v>37</v>
      </c>
      <c r="P72" s="28">
        <v>31726</v>
      </c>
      <c r="Q72" s="52"/>
      <c r="R72" s="30"/>
      <c r="S72" s="32"/>
      <c r="T72" s="30"/>
      <c r="U72" s="32"/>
      <c r="V72" s="30"/>
      <c r="W72" s="32"/>
      <c r="X72" s="30"/>
      <c r="Y72" s="31"/>
      <c r="Z72" s="30"/>
      <c r="AA72" s="28">
        <v>4</v>
      </c>
      <c r="AB72" s="28">
        <v>47978</v>
      </c>
      <c r="AC72" s="23"/>
      <c r="AD72" s="32"/>
      <c r="AE72" s="23"/>
      <c r="AF72" s="23"/>
      <c r="AG72" s="28"/>
      <c r="AH72" s="28"/>
      <c r="AI72" s="28"/>
      <c r="AJ72" s="28"/>
      <c r="AK72" s="28"/>
      <c r="AL72" s="28"/>
      <c r="AM72" s="28"/>
      <c r="AN72" s="28"/>
      <c r="AO72" s="28"/>
      <c r="AP72" s="23"/>
      <c r="AQ72" s="23"/>
      <c r="AR72" s="23"/>
    </row>
    <row r="73" spans="1:44" ht="12.75">
      <c r="A73" s="23"/>
      <c r="B73" s="24" t="s">
        <v>115</v>
      </c>
      <c r="C73" s="25">
        <v>107460</v>
      </c>
      <c r="D73" s="26">
        <v>7</v>
      </c>
      <c r="E73" s="32"/>
      <c r="F73" s="30"/>
      <c r="G73" s="32"/>
      <c r="H73" s="30"/>
      <c r="I73" s="32"/>
      <c r="J73" s="30"/>
      <c r="K73" s="32"/>
      <c r="L73" s="30"/>
      <c r="M73" s="32"/>
      <c r="N73" s="30"/>
      <c r="O73" s="28">
        <v>57</v>
      </c>
      <c r="P73" s="28">
        <v>34747</v>
      </c>
      <c r="Q73" s="52"/>
      <c r="R73" s="30"/>
      <c r="S73" s="32"/>
      <c r="T73" s="30"/>
      <c r="U73" s="32"/>
      <c r="V73" s="30"/>
      <c r="W73" s="32"/>
      <c r="X73" s="30"/>
      <c r="Y73" s="32"/>
      <c r="Z73" s="30"/>
      <c r="AA73" s="28">
        <v>11</v>
      </c>
      <c r="AB73" s="28">
        <v>45071</v>
      </c>
      <c r="AC73" s="23"/>
      <c r="AD73" s="32"/>
      <c r="AE73" s="23"/>
      <c r="AF73" s="23"/>
      <c r="AG73" s="28"/>
      <c r="AH73" s="28"/>
      <c r="AI73" s="28"/>
      <c r="AJ73" s="28"/>
      <c r="AK73" s="28"/>
      <c r="AL73" s="28"/>
      <c r="AM73" s="28"/>
      <c r="AN73" s="28"/>
      <c r="AO73" s="28"/>
      <c r="AP73" s="23"/>
      <c r="AQ73" s="23"/>
      <c r="AR73" s="23"/>
    </row>
    <row r="74" spans="1:44" ht="12.75">
      <c r="A74" s="23"/>
      <c r="B74" s="24" t="s">
        <v>116</v>
      </c>
      <c r="C74" s="25">
        <v>367459</v>
      </c>
      <c r="D74" s="26">
        <v>7</v>
      </c>
      <c r="E74" s="32"/>
      <c r="F74" s="30"/>
      <c r="G74" s="32"/>
      <c r="H74" s="30"/>
      <c r="I74" s="32"/>
      <c r="J74" s="30"/>
      <c r="K74" s="32"/>
      <c r="L74" s="30"/>
      <c r="M74" s="32"/>
      <c r="N74" s="30"/>
      <c r="O74" s="28">
        <v>41</v>
      </c>
      <c r="P74" s="28">
        <v>31787</v>
      </c>
      <c r="Q74" s="52"/>
      <c r="R74" s="30"/>
      <c r="S74" s="32"/>
      <c r="T74" s="30"/>
      <c r="U74" s="32"/>
      <c r="V74" s="30"/>
      <c r="W74" s="32"/>
      <c r="X74" s="30"/>
      <c r="Y74" s="32"/>
      <c r="Z74" s="30"/>
      <c r="AA74" s="28">
        <v>10</v>
      </c>
      <c r="AB74" s="28">
        <v>34435</v>
      </c>
      <c r="AC74" s="23"/>
      <c r="AD74" s="32"/>
      <c r="AE74" s="23"/>
      <c r="AF74" s="23"/>
      <c r="AG74" s="28"/>
      <c r="AH74" s="28"/>
      <c r="AI74" s="28"/>
      <c r="AJ74" s="28"/>
      <c r="AK74" s="28"/>
      <c r="AL74" s="28"/>
      <c r="AM74" s="28"/>
      <c r="AN74" s="28"/>
      <c r="AO74" s="28"/>
      <c r="AP74" s="23"/>
      <c r="AQ74" s="23"/>
      <c r="AR74" s="23"/>
    </row>
    <row r="75" spans="1:44" ht="12.75">
      <c r="A75" s="23"/>
      <c r="B75" s="24" t="s">
        <v>117</v>
      </c>
      <c r="C75" s="25">
        <v>107521</v>
      </c>
      <c r="D75" s="26">
        <v>7</v>
      </c>
      <c r="E75" s="32"/>
      <c r="F75" s="30"/>
      <c r="G75" s="32"/>
      <c r="H75" s="30"/>
      <c r="I75" s="32"/>
      <c r="J75" s="30"/>
      <c r="K75" s="32"/>
      <c r="L75" s="30"/>
      <c r="M75" s="32"/>
      <c r="N75" s="30"/>
      <c r="O75" s="28">
        <v>26</v>
      </c>
      <c r="P75" s="28">
        <v>29570</v>
      </c>
      <c r="Q75" s="52"/>
      <c r="R75" s="30"/>
      <c r="S75" s="32"/>
      <c r="T75" s="30"/>
      <c r="U75" s="32"/>
      <c r="V75" s="30"/>
      <c r="W75" s="32"/>
      <c r="X75" s="30"/>
      <c r="Y75" s="32"/>
      <c r="Z75" s="30"/>
      <c r="AA75" s="28">
        <v>2</v>
      </c>
      <c r="AB75" s="28">
        <v>39186</v>
      </c>
      <c r="AC75" s="23"/>
      <c r="AD75" s="32"/>
      <c r="AE75" s="23"/>
      <c r="AF75" s="23"/>
      <c r="AG75" s="28"/>
      <c r="AH75" s="28"/>
      <c r="AI75" s="28"/>
      <c r="AJ75" s="28"/>
      <c r="AK75" s="28"/>
      <c r="AL75" s="28"/>
      <c r="AM75" s="28"/>
      <c r="AN75" s="28"/>
      <c r="AO75" s="28"/>
      <c r="AP75" s="23"/>
      <c r="AQ75" s="23"/>
      <c r="AR75" s="23"/>
    </row>
    <row r="76" spans="1:44" ht="12.75">
      <c r="A76" s="23"/>
      <c r="B76" s="24" t="s">
        <v>118</v>
      </c>
      <c r="C76" s="25">
        <v>107549</v>
      </c>
      <c r="D76" s="26">
        <v>7</v>
      </c>
      <c r="E76" s="32"/>
      <c r="F76" s="30"/>
      <c r="G76" s="32"/>
      <c r="H76" s="30"/>
      <c r="I76" s="32"/>
      <c r="J76" s="30"/>
      <c r="K76" s="32"/>
      <c r="L76" s="39"/>
      <c r="M76" s="32"/>
      <c r="N76" s="30"/>
      <c r="O76" s="28">
        <v>17</v>
      </c>
      <c r="P76" s="28">
        <v>29288</v>
      </c>
      <c r="Q76" s="52"/>
      <c r="R76" s="30"/>
      <c r="S76" s="32"/>
      <c r="T76" s="30"/>
      <c r="U76" s="32"/>
      <c r="V76" s="30"/>
      <c r="W76" s="32"/>
      <c r="X76" s="30"/>
      <c r="Y76" s="32"/>
      <c r="Z76" s="30"/>
      <c r="AA76" s="28">
        <v>1</v>
      </c>
      <c r="AB76" s="28">
        <v>36000</v>
      </c>
      <c r="AC76" s="23"/>
      <c r="AD76" s="32"/>
      <c r="AE76" s="23"/>
      <c r="AF76" s="23"/>
      <c r="AG76" s="28"/>
      <c r="AH76" s="28"/>
      <c r="AI76" s="28"/>
      <c r="AJ76" s="28"/>
      <c r="AK76" s="28"/>
      <c r="AL76" s="28"/>
      <c r="AM76" s="28"/>
      <c r="AN76" s="28"/>
      <c r="AO76" s="28"/>
      <c r="AP76" s="23"/>
      <c r="AQ76" s="23"/>
      <c r="AR76" s="23"/>
    </row>
    <row r="77" spans="1:44" ht="12.75">
      <c r="A77" s="23"/>
      <c r="B77" s="24" t="s">
        <v>119</v>
      </c>
      <c r="C77" s="25">
        <v>107585</v>
      </c>
      <c r="D77" s="26">
        <v>7</v>
      </c>
      <c r="E77" s="32"/>
      <c r="F77" s="30"/>
      <c r="G77" s="32"/>
      <c r="H77" s="30"/>
      <c r="I77" s="32"/>
      <c r="J77" s="30"/>
      <c r="K77" s="32"/>
      <c r="L77" s="39"/>
      <c r="M77" s="32"/>
      <c r="N77" s="30"/>
      <c r="O77" s="28">
        <v>29</v>
      </c>
      <c r="P77" s="28">
        <v>30359</v>
      </c>
      <c r="Q77" s="52"/>
      <c r="R77" s="30"/>
      <c r="S77" s="32"/>
      <c r="T77" s="30"/>
      <c r="U77" s="32"/>
      <c r="V77" s="30"/>
      <c r="W77" s="32"/>
      <c r="X77" s="30"/>
      <c r="Y77" s="31"/>
      <c r="Z77" s="30"/>
      <c r="AA77" s="28">
        <v>0</v>
      </c>
      <c r="AB77" s="28"/>
      <c r="AC77" s="23"/>
      <c r="AD77" s="32"/>
      <c r="AE77" s="23"/>
      <c r="AF77" s="23"/>
      <c r="AG77" s="28"/>
      <c r="AH77" s="28"/>
      <c r="AI77" s="28"/>
      <c r="AJ77" s="28"/>
      <c r="AK77" s="28"/>
      <c r="AL77" s="28"/>
      <c r="AM77" s="28"/>
      <c r="AN77" s="28"/>
      <c r="AO77" s="28"/>
      <c r="AP77" s="23"/>
      <c r="AQ77" s="23"/>
      <c r="AR77" s="23"/>
    </row>
    <row r="78" spans="1:44" ht="12.75">
      <c r="A78" s="23"/>
      <c r="B78" s="24" t="s">
        <v>120</v>
      </c>
      <c r="C78" s="25">
        <v>107619</v>
      </c>
      <c r="D78" s="26">
        <v>7</v>
      </c>
      <c r="E78" s="32"/>
      <c r="F78" s="30"/>
      <c r="G78" s="32"/>
      <c r="H78" s="30"/>
      <c r="I78" s="32"/>
      <c r="J78" s="30"/>
      <c r="K78" s="32"/>
      <c r="L78" s="39"/>
      <c r="M78" s="32"/>
      <c r="N78" s="30"/>
      <c r="O78" s="28">
        <v>59</v>
      </c>
      <c r="P78" s="28">
        <v>31157</v>
      </c>
      <c r="Q78" s="52"/>
      <c r="R78" s="30"/>
      <c r="S78" s="32"/>
      <c r="T78" s="30"/>
      <c r="U78" s="32"/>
      <c r="V78" s="30"/>
      <c r="W78" s="32"/>
      <c r="X78" s="30"/>
      <c r="Y78" s="31"/>
      <c r="Z78" s="30"/>
      <c r="AA78" s="28">
        <v>1</v>
      </c>
      <c r="AB78" s="28">
        <v>34989</v>
      </c>
      <c r="AC78" s="23"/>
      <c r="AD78" s="32"/>
      <c r="AE78" s="23"/>
      <c r="AF78" s="23"/>
      <c r="AG78" s="28"/>
      <c r="AH78" s="28"/>
      <c r="AI78" s="28"/>
      <c r="AJ78" s="28"/>
      <c r="AK78" s="28"/>
      <c r="AL78" s="28"/>
      <c r="AM78" s="28"/>
      <c r="AN78" s="28"/>
      <c r="AO78" s="28"/>
      <c r="AP78" s="23"/>
      <c r="AQ78" s="23"/>
      <c r="AR78" s="23"/>
    </row>
    <row r="79" spans="1:44" ht="12.75">
      <c r="A79" s="23"/>
      <c r="B79" s="24" t="s">
        <v>121</v>
      </c>
      <c r="C79" s="25">
        <v>107637</v>
      </c>
      <c r="D79" s="26">
        <v>7</v>
      </c>
      <c r="E79" s="32"/>
      <c r="F79" s="30"/>
      <c r="G79" s="32"/>
      <c r="H79" s="30"/>
      <c r="I79" s="32"/>
      <c r="J79" s="30"/>
      <c r="K79" s="32"/>
      <c r="L79" s="39"/>
      <c r="M79" s="32"/>
      <c r="N79" s="30"/>
      <c r="O79" s="28">
        <v>24</v>
      </c>
      <c r="P79" s="28">
        <v>31667</v>
      </c>
      <c r="Q79" s="52"/>
      <c r="R79" s="30"/>
      <c r="S79" s="32"/>
      <c r="T79" s="30"/>
      <c r="U79" s="32"/>
      <c r="V79" s="30"/>
      <c r="W79" s="32"/>
      <c r="X79" s="30"/>
      <c r="Y79" s="31"/>
      <c r="Z79" s="30"/>
      <c r="AA79" s="28">
        <v>0</v>
      </c>
      <c r="AB79" s="28"/>
      <c r="AC79" s="23"/>
      <c r="AD79" s="32"/>
      <c r="AE79" s="23"/>
      <c r="AF79" s="23"/>
      <c r="AG79" s="28"/>
      <c r="AH79" s="28"/>
      <c r="AI79" s="28"/>
      <c r="AJ79" s="28"/>
      <c r="AK79" s="28"/>
      <c r="AL79" s="28"/>
      <c r="AM79" s="28"/>
      <c r="AN79" s="28"/>
      <c r="AO79" s="28"/>
      <c r="AP79" s="23"/>
      <c r="AQ79" s="23"/>
      <c r="AR79" s="23"/>
    </row>
    <row r="80" spans="1:44" ht="12.75">
      <c r="A80" s="23"/>
      <c r="B80" s="24" t="s">
        <v>122</v>
      </c>
      <c r="C80" s="25">
        <v>107664</v>
      </c>
      <c r="D80" s="26">
        <v>7</v>
      </c>
      <c r="E80" s="32"/>
      <c r="F80" s="30"/>
      <c r="G80" s="32"/>
      <c r="H80" s="30"/>
      <c r="I80" s="32"/>
      <c r="J80" s="30"/>
      <c r="K80" s="32"/>
      <c r="L80" s="39"/>
      <c r="M80" s="32"/>
      <c r="N80" s="30"/>
      <c r="O80" s="28">
        <v>41</v>
      </c>
      <c r="P80" s="28">
        <v>31300</v>
      </c>
      <c r="Q80" s="52"/>
      <c r="R80" s="30"/>
      <c r="S80" s="32"/>
      <c r="T80" s="30"/>
      <c r="U80" s="32"/>
      <c r="V80" s="30"/>
      <c r="W80" s="32"/>
      <c r="X80" s="30"/>
      <c r="Y80" s="31"/>
      <c r="Z80" s="30"/>
      <c r="AA80" s="28">
        <v>1</v>
      </c>
      <c r="AB80" s="28">
        <v>49440</v>
      </c>
      <c r="AC80" s="23"/>
      <c r="AD80" s="32"/>
      <c r="AE80" s="23"/>
      <c r="AF80" s="23"/>
      <c r="AG80" s="28"/>
      <c r="AH80" s="28"/>
      <c r="AI80" s="28"/>
      <c r="AJ80" s="28"/>
      <c r="AK80" s="28"/>
      <c r="AL80" s="28"/>
      <c r="AM80" s="28"/>
      <c r="AN80" s="28"/>
      <c r="AO80" s="28"/>
      <c r="AP80" s="23"/>
      <c r="AQ80" s="23"/>
      <c r="AR80" s="23"/>
    </row>
    <row r="81" spans="1:44" ht="12.75">
      <c r="A81" s="23"/>
      <c r="B81" s="24" t="s">
        <v>123</v>
      </c>
      <c r="C81" s="25">
        <v>107725</v>
      </c>
      <c r="D81" s="26">
        <v>7</v>
      </c>
      <c r="E81" s="32"/>
      <c r="F81" s="30"/>
      <c r="G81" s="32"/>
      <c r="H81" s="30"/>
      <c r="I81" s="32"/>
      <c r="J81" s="30"/>
      <c r="K81" s="32"/>
      <c r="L81" s="39"/>
      <c r="M81" s="32"/>
      <c r="N81" s="30"/>
      <c r="O81" s="28">
        <v>31</v>
      </c>
      <c r="P81" s="28">
        <v>30369</v>
      </c>
      <c r="Q81" s="52"/>
      <c r="R81" s="30"/>
      <c r="S81" s="32"/>
      <c r="T81" s="30"/>
      <c r="U81" s="32"/>
      <c r="V81" s="30"/>
      <c r="W81" s="32"/>
      <c r="X81" s="30"/>
      <c r="Y81" s="31"/>
      <c r="Z81" s="30"/>
      <c r="AA81" s="28"/>
      <c r="AB81" s="28"/>
      <c r="AC81" s="23"/>
      <c r="AD81" s="32"/>
      <c r="AE81" s="23"/>
      <c r="AF81" s="23"/>
      <c r="AG81" s="28"/>
      <c r="AH81" s="28"/>
      <c r="AI81" s="28"/>
      <c r="AJ81" s="28"/>
      <c r="AK81" s="28"/>
      <c r="AL81" s="28"/>
      <c r="AM81" s="28"/>
      <c r="AN81" s="28"/>
      <c r="AO81" s="28"/>
      <c r="AP81" s="23"/>
      <c r="AQ81" s="23"/>
      <c r="AR81" s="23"/>
    </row>
    <row r="82" spans="1:44" ht="12.75">
      <c r="A82" s="23"/>
      <c r="B82" s="24" t="s">
        <v>124</v>
      </c>
      <c r="C82" s="25">
        <v>107743</v>
      </c>
      <c r="D82" s="26">
        <v>7</v>
      </c>
      <c r="E82" s="32"/>
      <c r="F82" s="30"/>
      <c r="G82" s="32"/>
      <c r="H82" s="30"/>
      <c r="I82" s="32"/>
      <c r="J82" s="30"/>
      <c r="K82" s="32"/>
      <c r="L82" s="39"/>
      <c r="M82" s="32"/>
      <c r="N82" s="30"/>
      <c r="O82" s="28">
        <v>14</v>
      </c>
      <c r="P82" s="28">
        <v>35323</v>
      </c>
      <c r="Q82" s="52"/>
      <c r="R82" s="30"/>
      <c r="S82" s="32"/>
      <c r="T82" s="30"/>
      <c r="U82" s="32"/>
      <c r="V82" s="30"/>
      <c r="W82" s="32"/>
      <c r="X82" s="30"/>
      <c r="Y82" s="31"/>
      <c r="Z82" s="30"/>
      <c r="AA82" s="28">
        <v>2</v>
      </c>
      <c r="AB82" s="28">
        <v>35500</v>
      </c>
      <c r="AC82" s="23"/>
      <c r="AD82" s="32"/>
      <c r="AE82" s="23"/>
      <c r="AF82" s="23"/>
      <c r="AG82" s="28"/>
      <c r="AH82" s="28"/>
      <c r="AI82" s="28"/>
      <c r="AJ82" s="28"/>
      <c r="AK82" s="28"/>
      <c r="AL82" s="28"/>
      <c r="AM82" s="28"/>
      <c r="AN82" s="28"/>
      <c r="AO82" s="28"/>
      <c r="AP82" s="23"/>
      <c r="AQ82" s="23"/>
      <c r="AR82" s="23"/>
    </row>
    <row r="83" spans="1:44" ht="12.75">
      <c r="A83" s="23"/>
      <c r="B83" s="24" t="s">
        <v>125</v>
      </c>
      <c r="C83" s="25"/>
      <c r="D83" s="26">
        <v>7</v>
      </c>
      <c r="E83" s="32"/>
      <c r="F83" s="30"/>
      <c r="G83" s="32"/>
      <c r="H83" s="30"/>
      <c r="I83" s="32"/>
      <c r="J83" s="30"/>
      <c r="K83" s="32"/>
      <c r="L83" s="39"/>
      <c r="M83" s="32"/>
      <c r="N83" s="30"/>
      <c r="O83" s="28">
        <v>31</v>
      </c>
      <c r="P83" s="28">
        <v>34745</v>
      </c>
      <c r="Q83" s="52"/>
      <c r="R83" s="30"/>
      <c r="S83" s="32"/>
      <c r="T83" s="30"/>
      <c r="U83" s="32"/>
      <c r="V83" s="30"/>
      <c r="W83" s="32"/>
      <c r="X83" s="30"/>
      <c r="Y83" s="31"/>
      <c r="Z83" s="30"/>
      <c r="AA83" s="28">
        <v>11</v>
      </c>
      <c r="AB83" s="28">
        <v>37764</v>
      </c>
      <c r="AC83" s="23"/>
      <c r="AD83" s="32"/>
      <c r="AE83" s="23"/>
      <c r="AF83" s="23"/>
      <c r="AG83" s="28"/>
      <c r="AH83" s="28"/>
      <c r="AI83" s="28"/>
      <c r="AJ83" s="28"/>
      <c r="AK83" s="28"/>
      <c r="AL83" s="28"/>
      <c r="AM83" s="28"/>
      <c r="AN83" s="28"/>
      <c r="AO83" s="28"/>
      <c r="AP83" s="23"/>
      <c r="AQ83" s="23"/>
      <c r="AR83" s="23"/>
    </row>
    <row r="84" spans="1:44" ht="12.75">
      <c r="A84" s="23"/>
      <c r="B84" s="24" t="s">
        <v>126</v>
      </c>
      <c r="C84" s="25">
        <v>107992</v>
      </c>
      <c r="D84" s="26">
        <v>7</v>
      </c>
      <c r="E84" s="32"/>
      <c r="F84" s="30"/>
      <c r="G84" s="32"/>
      <c r="H84" s="30"/>
      <c r="I84" s="32"/>
      <c r="J84" s="30"/>
      <c r="K84" s="32"/>
      <c r="L84" s="39"/>
      <c r="M84" s="32"/>
      <c r="N84" s="30"/>
      <c r="O84" s="28">
        <v>25</v>
      </c>
      <c r="P84" s="28">
        <v>34153</v>
      </c>
      <c r="Q84" s="52"/>
      <c r="R84" s="30"/>
      <c r="S84" s="32"/>
      <c r="T84" s="30"/>
      <c r="U84" s="32"/>
      <c r="V84" s="30"/>
      <c r="W84" s="32"/>
      <c r="X84" s="30"/>
      <c r="Y84" s="31"/>
      <c r="Z84" s="30"/>
      <c r="AA84" s="28">
        <v>4</v>
      </c>
      <c r="AB84" s="28">
        <v>40714</v>
      </c>
      <c r="AC84" s="23"/>
      <c r="AD84" s="32"/>
      <c r="AE84" s="23"/>
      <c r="AF84" s="23"/>
      <c r="AG84" s="28"/>
      <c r="AH84" s="28"/>
      <c r="AI84" s="28"/>
      <c r="AJ84" s="28"/>
      <c r="AK84" s="28"/>
      <c r="AL84" s="28"/>
      <c r="AM84" s="28"/>
      <c r="AN84" s="28"/>
      <c r="AO84" s="28"/>
      <c r="AP84" s="23"/>
      <c r="AQ84" s="23"/>
      <c r="AR84" s="23"/>
    </row>
    <row r="85" spans="1:44" ht="12.75">
      <c r="A85" s="23"/>
      <c r="B85" s="24" t="s">
        <v>127</v>
      </c>
      <c r="C85" s="25">
        <v>108092</v>
      </c>
      <c r="D85" s="26">
        <v>7</v>
      </c>
      <c r="E85" s="32"/>
      <c r="F85" s="30"/>
      <c r="G85" s="32"/>
      <c r="H85" s="30"/>
      <c r="I85" s="32"/>
      <c r="J85" s="30"/>
      <c r="K85" s="32"/>
      <c r="L85" s="39"/>
      <c r="M85" s="32"/>
      <c r="N85" s="30"/>
      <c r="O85" s="28">
        <v>95</v>
      </c>
      <c r="P85" s="28">
        <v>31861</v>
      </c>
      <c r="Q85" s="52"/>
      <c r="R85" s="30"/>
      <c r="S85" s="32"/>
      <c r="T85" s="30"/>
      <c r="U85" s="32"/>
      <c r="V85" s="30"/>
      <c r="W85" s="32"/>
      <c r="X85" s="30"/>
      <c r="Y85" s="31"/>
      <c r="Z85" s="30"/>
      <c r="AA85" s="28">
        <v>32</v>
      </c>
      <c r="AB85" s="28">
        <v>44977</v>
      </c>
      <c r="AC85" s="23"/>
      <c r="AD85" s="32"/>
      <c r="AE85" s="23"/>
      <c r="AF85" s="23"/>
      <c r="AG85" s="28"/>
      <c r="AH85" s="28"/>
      <c r="AI85" s="28"/>
      <c r="AJ85" s="28"/>
      <c r="AK85" s="28"/>
      <c r="AL85" s="28"/>
      <c r="AM85" s="28"/>
      <c r="AN85" s="28"/>
      <c r="AO85" s="28"/>
      <c r="AP85" s="23"/>
      <c r="AQ85" s="23"/>
      <c r="AR85" s="23"/>
    </row>
    <row r="86" spans="1:44" ht="12.75">
      <c r="A86" s="23"/>
      <c r="B86" s="24" t="s">
        <v>128</v>
      </c>
      <c r="C86" s="25">
        <v>106263</v>
      </c>
      <c r="D86" s="26">
        <v>9</v>
      </c>
      <c r="E86" s="32">
        <v>1</v>
      </c>
      <c r="F86" s="30">
        <v>30749</v>
      </c>
      <c r="G86" s="32">
        <v>2</v>
      </c>
      <c r="H86" s="30">
        <v>39494</v>
      </c>
      <c r="I86" s="32">
        <v>2</v>
      </c>
      <c r="J86" s="30">
        <v>32682</v>
      </c>
      <c r="K86" s="32">
        <v>3</v>
      </c>
      <c r="L86" s="39">
        <v>26565</v>
      </c>
      <c r="M86" s="32"/>
      <c r="N86" s="30"/>
      <c r="O86" s="28"/>
      <c r="P86" s="28"/>
      <c r="Q86" s="49">
        <v>14</v>
      </c>
      <c r="R86" s="30">
        <v>98804</v>
      </c>
      <c r="S86" s="32">
        <v>35</v>
      </c>
      <c r="T86" s="30">
        <v>63546</v>
      </c>
      <c r="U86" s="32">
        <v>49</v>
      </c>
      <c r="V86" s="30">
        <v>55645</v>
      </c>
      <c r="W86" s="32">
        <v>33</v>
      </c>
      <c r="X86" s="39">
        <v>44200</v>
      </c>
      <c r="Y86" s="32">
        <v>0</v>
      </c>
      <c r="Z86" s="30"/>
      <c r="AA86" s="28"/>
      <c r="AB86" s="24"/>
      <c r="AC86" s="23"/>
      <c r="AD86" s="32"/>
      <c r="AE86" s="32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3"/>
      <c r="AQ86" s="23"/>
      <c r="AR86" s="23"/>
    </row>
    <row r="87" spans="1:44" ht="12.75">
      <c r="A87" s="23"/>
      <c r="B87" s="24"/>
      <c r="C87" s="25"/>
      <c r="D87" s="26"/>
      <c r="E87" s="32"/>
      <c r="F87" s="30"/>
      <c r="G87" s="32"/>
      <c r="H87" s="30"/>
      <c r="I87" s="32"/>
      <c r="J87" s="30"/>
      <c r="K87" s="32"/>
      <c r="L87" s="39"/>
      <c r="M87" s="32"/>
      <c r="N87" s="30"/>
      <c r="O87" s="28"/>
      <c r="P87" s="28"/>
      <c r="Q87" s="52"/>
      <c r="R87" s="30"/>
      <c r="S87" s="32"/>
      <c r="T87" s="30"/>
      <c r="U87" s="32"/>
      <c r="V87" s="30"/>
      <c r="W87" s="32"/>
      <c r="X87" s="30"/>
      <c r="Y87" s="31"/>
      <c r="Z87" s="30"/>
      <c r="AA87" s="28"/>
      <c r="AB87" s="24"/>
      <c r="AC87" s="23"/>
      <c r="AD87" s="32"/>
      <c r="AE87" s="32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3"/>
      <c r="AQ87" s="23"/>
      <c r="AR87" s="23"/>
    </row>
    <row r="88" spans="1:52" ht="12.75">
      <c r="A88" s="23" t="s">
        <v>129</v>
      </c>
      <c r="B88" s="53" t="s">
        <v>130</v>
      </c>
      <c r="C88" s="54" t="s">
        <v>131</v>
      </c>
      <c r="D88" s="55">
        <v>1</v>
      </c>
      <c r="E88" s="56">
        <v>462</v>
      </c>
      <c r="F88" s="56">
        <v>65017</v>
      </c>
      <c r="G88" s="56">
        <v>319</v>
      </c>
      <c r="H88" s="56">
        <v>48574</v>
      </c>
      <c r="I88" s="56">
        <v>168</v>
      </c>
      <c r="J88" s="56">
        <v>44041</v>
      </c>
      <c r="K88" s="56">
        <v>11</v>
      </c>
      <c r="L88" s="56">
        <v>20348</v>
      </c>
      <c r="M88" s="56">
        <v>7</v>
      </c>
      <c r="N88" s="56">
        <v>28475</v>
      </c>
      <c r="O88" s="57">
        <v>0</v>
      </c>
      <c r="P88" s="57">
        <v>0</v>
      </c>
      <c r="Q88" s="56">
        <v>10</v>
      </c>
      <c r="R88" s="56">
        <v>97747</v>
      </c>
      <c r="S88" s="56">
        <v>2</v>
      </c>
      <c r="T88" s="56">
        <v>58074</v>
      </c>
      <c r="U88" s="56">
        <v>2</v>
      </c>
      <c r="V88" s="56">
        <v>54818</v>
      </c>
      <c r="W88" s="56">
        <v>1</v>
      </c>
      <c r="X88" s="56">
        <v>26000</v>
      </c>
      <c r="Y88" s="56">
        <v>0</v>
      </c>
      <c r="Z88" s="56">
        <v>0</v>
      </c>
      <c r="AA88" s="57">
        <v>0</v>
      </c>
      <c r="AB88" s="57">
        <v>0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7"/>
      <c r="AM88" s="57"/>
      <c r="AO88" s="23"/>
      <c r="AP88" s="23"/>
      <c r="AQ88" s="23"/>
      <c r="AR88" s="23"/>
      <c r="AS88" s="58"/>
      <c r="AT88" s="58"/>
      <c r="AU88" s="58"/>
      <c r="AV88" s="58"/>
      <c r="AW88" s="58"/>
      <c r="AX88" s="58"/>
      <c r="AY88" s="58"/>
      <c r="AZ88" s="58"/>
    </row>
    <row r="89" spans="1:52" ht="12.75">
      <c r="A89" s="23"/>
      <c r="B89" s="53" t="s">
        <v>132</v>
      </c>
      <c r="C89" s="54" t="s">
        <v>133</v>
      </c>
      <c r="D89" s="55">
        <v>1</v>
      </c>
      <c r="E89" s="59">
        <v>502</v>
      </c>
      <c r="F89" s="59">
        <v>72249</v>
      </c>
      <c r="G89" s="59">
        <v>337</v>
      </c>
      <c r="H89" s="59">
        <v>50452</v>
      </c>
      <c r="I89" s="59">
        <v>236</v>
      </c>
      <c r="J89" s="59">
        <v>45154</v>
      </c>
      <c r="K89" s="59">
        <v>4</v>
      </c>
      <c r="L89" s="59">
        <v>32000</v>
      </c>
      <c r="M89" s="59">
        <v>0</v>
      </c>
      <c r="N89" s="59">
        <v>0</v>
      </c>
      <c r="O89" s="27">
        <v>0</v>
      </c>
      <c r="P89" s="27">
        <v>0</v>
      </c>
      <c r="Q89" s="59">
        <v>498</v>
      </c>
      <c r="R89" s="59">
        <v>80322</v>
      </c>
      <c r="S89" s="59">
        <v>342</v>
      </c>
      <c r="T89" s="59">
        <v>61420</v>
      </c>
      <c r="U89" s="59">
        <v>281</v>
      </c>
      <c r="V89" s="59">
        <v>53819</v>
      </c>
      <c r="W89" s="59">
        <v>29</v>
      </c>
      <c r="X89" s="59">
        <v>47974</v>
      </c>
      <c r="Y89" s="59">
        <v>0</v>
      </c>
      <c r="Z89" s="59">
        <v>0</v>
      </c>
      <c r="AA89" s="27">
        <v>0</v>
      </c>
      <c r="AB89" s="27">
        <v>0</v>
      </c>
      <c r="AC89" s="56"/>
      <c r="AD89" s="56"/>
      <c r="AE89" s="56"/>
      <c r="AF89" s="56"/>
      <c r="AG89" s="56"/>
      <c r="AH89" s="56"/>
      <c r="AI89" s="56"/>
      <c r="AJ89" s="56"/>
      <c r="AK89" s="56"/>
      <c r="AL89" s="27"/>
      <c r="AM89" s="27"/>
      <c r="AO89" s="23"/>
      <c r="AP89" s="23"/>
      <c r="AQ89" s="23"/>
      <c r="AR89" s="23"/>
      <c r="AS89" s="58"/>
      <c r="AT89" s="58"/>
      <c r="AU89" s="58"/>
      <c r="AV89" s="58"/>
      <c r="AW89" s="58"/>
      <c r="AX89" s="58"/>
      <c r="AY89" s="58"/>
      <c r="AZ89" s="58"/>
    </row>
    <row r="90" spans="1:52" ht="12.75">
      <c r="A90" s="23"/>
      <c r="B90" s="60" t="s">
        <v>134</v>
      </c>
      <c r="C90" s="61" t="s">
        <v>135</v>
      </c>
      <c r="D90" s="62">
        <v>1</v>
      </c>
      <c r="E90" s="59">
        <v>307</v>
      </c>
      <c r="F90" s="59">
        <v>63990</v>
      </c>
      <c r="G90" s="59">
        <v>257</v>
      </c>
      <c r="H90" s="59">
        <v>48915</v>
      </c>
      <c r="I90" s="59">
        <v>201</v>
      </c>
      <c r="J90" s="59">
        <v>42429</v>
      </c>
      <c r="K90" s="59">
        <v>38</v>
      </c>
      <c r="L90" s="59">
        <v>36590</v>
      </c>
      <c r="M90" s="59">
        <v>14</v>
      </c>
      <c r="N90" s="59">
        <v>40580</v>
      </c>
      <c r="O90" s="27">
        <v>0</v>
      </c>
      <c r="P90" s="27">
        <v>0</v>
      </c>
      <c r="Q90" s="59">
        <v>72</v>
      </c>
      <c r="R90" s="59">
        <v>70580</v>
      </c>
      <c r="S90" s="59">
        <v>49</v>
      </c>
      <c r="T90" s="59">
        <v>48440</v>
      </c>
      <c r="U90" s="59">
        <v>35</v>
      </c>
      <c r="V90" s="59">
        <v>39452</v>
      </c>
      <c r="W90" s="59">
        <v>56</v>
      </c>
      <c r="X90" s="59">
        <v>29363</v>
      </c>
      <c r="Y90" s="59">
        <v>30</v>
      </c>
      <c r="Z90" s="59">
        <v>32507</v>
      </c>
      <c r="AA90" s="27">
        <v>0</v>
      </c>
      <c r="AB90" s="27">
        <v>0</v>
      </c>
      <c r="AC90" s="56"/>
      <c r="AD90" s="56"/>
      <c r="AE90" s="56"/>
      <c r="AF90" s="56"/>
      <c r="AG90" s="56"/>
      <c r="AH90" s="56"/>
      <c r="AI90" s="56"/>
      <c r="AJ90" s="56"/>
      <c r="AK90" s="56"/>
      <c r="AL90" s="27"/>
      <c r="AM90" s="27"/>
      <c r="AO90" s="23"/>
      <c r="AP90" s="23"/>
      <c r="AQ90" s="23"/>
      <c r="AR90" s="23"/>
      <c r="AS90" s="58"/>
      <c r="AT90" s="58"/>
      <c r="AU90" s="58"/>
      <c r="AV90" s="58"/>
      <c r="AW90" s="58"/>
      <c r="AX90" s="58"/>
      <c r="AY90" s="58"/>
      <c r="AZ90" s="58"/>
    </row>
    <row r="91" spans="1:52" ht="12.75">
      <c r="A91" s="23"/>
      <c r="B91" s="53" t="s">
        <v>136</v>
      </c>
      <c r="C91" s="54" t="s">
        <v>137</v>
      </c>
      <c r="D91" s="55">
        <v>2</v>
      </c>
      <c r="E91" s="59">
        <v>155</v>
      </c>
      <c r="F91" s="59">
        <v>65459</v>
      </c>
      <c r="G91" s="59">
        <v>132</v>
      </c>
      <c r="H91" s="59">
        <v>49900</v>
      </c>
      <c r="I91" s="59">
        <v>156</v>
      </c>
      <c r="J91" s="59">
        <v>42059</v>
      </c>
      <c r="K91" s="59">
        <v>29</v>
      </c>
      <c r="L91" s="59">
        <v>33486</v>
      </c>
      <c r="M91" s="59">
        <v>4</v>
      </c>
      <c r="N91" s="59">
        <v>30347</v>
      </c>
      <c r="O91" s="27">
        <v>0</v>
      </c>
      <c r="P91" s="27">
        <v>0</v>
      </c>
      <c r="Q91" s="59">
        <v>33</v>
      </c>
      <c r="R91" s="59">
        <v>85430</v>
      </c>
      <c r="S91" s="59">
        <v>16</v>
      </c>
      <c r="T91" s="59">
        <v>63929</v>
      </c>
      <c r="U91" s="59">
        <v>2</v>
      </c>
      <c r="V91" s="59">
        <v>59919</v>
      </c>
      <c r="W91" s="59">
        <v>10</v>
      </c>
      <c r="X91" s="59">
        <v>39571</v>
      </c>
      <c r="Y91" s="59">
        <v>1</v>
      </c>
      <c r="Z91" s="59">
        <v>35591</v>
      </c>
      <c r="AA91" s="27">
        <v>0</v>
      </c>
      <c r="AB91" s="27">
        <v>0</v>
      </c>
      <c r="AC91" s="56"/>
      <c r="AD91" s="56"/>
      <c r="AE91" s="56"/>
      <c r="AF91" s="56"/>
      <c r="AG91" s="56"/>
      <c r="AH91" s="56"/>
      <c r="AI91" s="56"/>
      <c r="AJ91" s="56"/>
      <c r="AK91" s="56"/>
      <c r="AL91" s="27"/>
      <c r="AM91" s="27"/>
      <c r="AO91" s="23"/>
      <c r="AP91" s="23"/>
      <c r="AQ91" s="23"/>
      <c r="AR91" s="23"/>
      <c r="AS91" s="58"/>
      <c r="AT91" s="58"/>
      <c r="AU91" s="58"/>
      <c r="AV91" s="58"/>
      <c r="AW91" s="58"/>
      <c r="AX91" s="58"/>
      <c r="AY91" s="58"/>
      <c r="AZ91" s="58"/>
    </row>
    <row r="92" spans="1:52" ht="12.75">
      <c r="A92" s="23"/>
      <c r="B92" s="60" t="s">
        <v>138</v>
      </c>
      <c r="C92" s="61" t="s">
        <v>139</v>
      </c>
      <c r="D92" s="62">
        <v>2</v>
      </c>
      <c r="E92" s="63">
        <v>164</v>
      </c>
      <c r="F92" s="63">
        <v>66237</v>
      </c>
      <c r="G92" s="63">
        <v>210</v>
      </c>
      <c r="H92" s="63">
        <v>50546</v>
      </c>
      <c r="I92" s="63">
        <v>184</v>
      </c>
      <c r="J92" s="63">
        <v>42334</v>
      </c>
      <c r="K92" s="63">
        <v>81</v>
      </c>
      <c r="L92" s="63">
        <v>27862</v>
      </c>
      <c r="M92" s="63">
        <v>5</v>
      </c>
      <c r="N92" s="63">
        <v>38950</v>
      </c>
      <c r="O92" s="27">
        <v>0</v>
      </c>
      <c r="P92" s="27">
        <v>0</v>
      </c>
      <c r="Q92" s="63">
        <v>27</v>
      </c>
      <c r="R92" s="63">
        <v>91101</v>
      </c>
      <c r="S92" s="63">
        <v>11</v>
      </c>
      <c r="T92" s="63">
        <v>73325</v>
      </c>
      <c r="U92" s="63">
        <v>0</v>
      </c>
      <c r="V92" s="63">
        <v>0</v>
      </c>
      <c r="W92" s="63">
        <v>3</v>
      </c>
      <c r="X92" s="63">
        <v>34447</v>
      </c>
      <c r="Y92" s="63">
        <v>0</v>
      </c>
      <c r="Z92" s="63">
        <v>0</v>
      </c>
      <c r="AA92" s="27">
        <v>0</v>
      </c>
      <c r="AB92" s="27">
        <v>0</v>
      </c>
      <c r="AC92" s="56"/>
      <c r="AD92" s="56"/>
      <c r="AE92" s="56"/>
      <c r="AF92" s="56"/>
      <c r="AG92" s="56"/>
      <c r="AH92" s="56"/>
      <c r="AI92" s="56"/>
      <c r="AJ92" s="56"/>
      <c r="AK92" s="56"/>
      <c r="AL92" s="27"/>
      <c r="AM92" s="27"/>
      <c r="AO92" s="23"/>
      <c r="AP92" s="23"/>
      <c r="AQ92" s="23"/>
      <c r="AR92" s="23"/>
      <c r="AS92" s="58"/>
      <c r="AT92" s="58"/>
      <c r="AU92" s="58"/>
      <c r="AV92" s="58"/>
      <c r="AW92" s="58"/>
      <c r="AX92" s="58"/>
      <c r="AY92" s="58"/>
      <c r="AZ92" s="58"/>
    </row>
    <row r="93" spans="1:52" ht="12.75">
      <c r="A93" s="23"/>
      <c r="B93" s="60" t="s">
        <v>140</v>
      </c>
      <c r="C93" s="61" t="s">
        <v>141</v>
      </c>
      <c r="D93" s="62">
        <v>3</v>
      </c>
      <c r="E93" s="59">
        <v>177</v>
      </c>
      <c r="F93" s="59">
        <v>59692</v>
      </c>
      <c r="G93" s="59">
        <v>261</v>
      </c>
      <c r="H93" s="59">
        <v>45672</v>
      </c>
      <c r="I93" s="59">
        <v>232</v>
      </c>
      <c r="J93" s="59">
        <v>41021</v>
      </c>
      <c r="K93" s="59">
        <v>93</v>
      </c>
      <c r="L93" s="59">
        <v>33980</v>
      </c>
      <c r="M93" s="59">
        <v>0</v>
      </c>
      <c r="N93" s="59">
        <v>0</v>
      </c>
      <c r="O93" s="27">
        <v>0</v>
      </c>
      <c r="P93" s="27">
        <v>0</v>
      </c>
      <c r="Q93" s="59">
        <v>0</v>
      </c>
      <c r="R93" s="59">
        <v>0</v>
      </c>
      <c r="S93" s="59">
        <v>11</v>
      </c>
      <c r="T93" s="59">
        <v>44122</v>
      </c>
      <c r="U93" s="59">
        <v>10</v>
      </c>
      <c r="V93" s="59">
        <v>33785</v>
      </c>
      <c r="W93" s="59">
        <v>26</v>
      </c>
      <c r="X93" s="59">
        <v>40653</v>
      </c>
      <c r="Y93" s="59">
        <v>0</v>
      </c>
      <c r="Z93" s="59">
        <v>0</v>
      </c>
      <c r="AA93" s="27">
        <v>0</v>
      </c>
      <c r="AB93" s="27">
        <v>0</v>
      </c>
      <c r="AC93" s="56"/>
      <c r="AD93" s="56"/>
      <c r="AE93" s="56"/>
      <c r="AF93" s="56"/>
      <c r="AG93" s="56"/>
      <c r="AH93" s="56"/>
      <c r="AI93" s="56"/>
      <c r="AJ93" s="56"/>
      <c r="AK93" s="56"/>
      <c r="AL93" s="27"/>
      <c r="AM93" s="27"/>
      <c r="AO93" s="23"/>
      <c r="AP93" s="23"/>
      <c r="AQ93" s="23"/>
      <c r="AR93" s="23"/>
      <c r="AS93" s="58"/>
      <c r="AT93" s="58"/>
      <c r="AU93" s="58"/>
      <c r="AV93" s="58"/>
      <c r="AW93" s="58"/>
      <c r="AX93" s="58"/>
      <c r="AY93" s="58"/>
      <c r="AZ93" s="58"/>
    </row>
    <row r="94" spans="1:52" ht="12.75">
      <c r="A94" s="23"/>
      <c r="B94" s="53" t="s">
        <v>142</v>
      </c>
      <c r="C94" s="54" t="s">
        <v>143</v>
      </c>
      <c r="D94" s="55">
        <v>3</v>
      </c>
      <c r="E94" s="59">
        <v>50</v>
      </c>
      <c r="F94" s="59">
        <v>55972</v>
      </c>
      <c r="G94" s="59">
        <v>74</v>
      </c>
      <c r="H94" s="59">
        <v>45650</v>
      </c>
      <c r="I94" s="59">
        <v>61</v>
      </c>
      <c r="J94" s="59">
        <v>40234</v>
      </c>
      <c r="K94" s="59">
        <v>19</v>
      </c>
      <c r="L94" s="59">
        <v>30825</v>
      </c>
      <c r="M94" s="59">
        <v>6</v>
      </c>
      <c r="N94" s="59">
        <v>24529</v>
      </c>
      <c r="O94" s="27">
        <v>0</v>
      </c>
      <c r="P94" s="27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27">
        <v>0</v>
      </c>
      <c r="AB94" s="27">
        <v>0</v>
      </c>
      <c r="AC94" s="56"/>
      <c r="AD94" s="56"/>
      <c r="AE94" s="56"/>
      <c r="AF94" s="56"/>
      <c r="AG94" s="56"/>
      <c r="AH94" s="56"/>
      <c r="AI94" s="56"/>
      <c r="AJ94" s="56"/>
      <c r="AK94" s="56"/>
      <c r="AL94" s="27"/>
      <c r="AM94" s="27"/>
      <c r="AO94" s="23"/>
      <c r="AP94" s="23"/>
      <c r="AQ94" s="23"/>
      <c r="AR94" s="23"/>
      <c r="AS94" s="58"/>
      <c r="AT94" s="58"/>
      <c r="AU94" s="58"/>
      <c r="AV94" s="58"/>
      <c r="AW94" s="58"/>
      <c r="AX94" s="58"/>
      <c r="AY94" s="58"/>
      <c r="AZ94" s="58"/>
    </row>
    <row r="95" spans="1:52" ht="12.75">
      <c r="A95" s="23"/>
      <c r="B95" s="60" t="s">
        <v>144</v>
      </c>
      <c r="C95" s="61" t="s">
        <v>145</v>
      </c>
      <c r="D95" s="62">
        <v>4</v>
      </c>
      <c r="E95" s="59">
        <v>78</v>
      </c>
      <c r="F95" s="59">
        <v>60223</v>
      </c>
      <c r="G95" s="59">
        <v>102</v>
      </c>
      <c r="H95" s="59">
        <v>50707</v>
      </c>
      <c r="I95" s="59">
        <v>120</v>
      </c>
      <c r="J95" s="59">
        <v>42813</v>
      </c>
      <c r="K95" s="59">
        <v>26</v>
      </c>
      <c r="L95" s="59">
        <v>31843</v>
      </c>
      <c r="M95" s="59">
        <v>0</v>
      </c>
      <c r="N95" s="59">
        <v>0</v>
      </c>
      <c r="O95" s="27">
        <v>0</v>
      </c>
      <c r="P95" s="27">
        <v>0</v>
      </c>
      <c r="Q95" s="59">
        <v>33</v>
      </c>
      <c r="R95" s="59">
        <v>73048</v>
      </c>
      <c r="S95" s="59">
        <v>21</v>
      </c>
      <c r="T95" s="59">
        <v>63290</v>
      </c>
      <c r="U95" s="59">
        <v>50</v>
      </c>
      <c r="V95" s="59">
        <v>47717</v>
      </c>
      <c r="W95" s="59">
        <v>13</v>
      </c>
      <c r="X95" s="59">
        <v>40654</v>
      </c>
      <c r="Y95" s="59">
        <v>3</v>
      </c>
      <c r="Z95" s="59">
        <v>42099</v>
      </c>
      <c r="AA95" s="27">
        <v>0</v>
      </c>
      <c r="AB95" s="27">
        <v>0</v>
      </c>
      <c r="AC95" s="56"/>
      <c r="AD95" s="56"/>
      <c r="AE95" s="56"/>
      <c r="AF95" s="56"/>
      <c r="AG95" s="56"/>
      <c r="AH95" s="56"/>
      <c r="AI95" s="56"/>
      <c r="AJ95" s="56"/>
      <c r="AK95" s="56"/>
      <c r="AL95" s="27"/>
      <c r="AM95" s="27"/>
      <c r="AO95" s="23"/>
      <c r="AP95" s="23"/>
      <c r="AQ95" s="23"/>
      <c r="AR95" s="23"/>
      <c r="AS95" s="58"/>
      <c r="AT95" s="58"/>
      <c r="AU95" s="58"/>
      <c r="AV95" s="58"/>
      <c r="AW95" s="58"/>
      <c r="AX95" s="58"/>
      <c r="AY95" s="58"/>
      <c r="AZ95" s="58"/>
    </row>
    <row r="96" spans="1:52" ht="12.75">
      <c r="A96" s="23"/>
      <c r="B96" s="53" t="s">
        <v>146</v>
      </c>
      <c r="C96" s="54" t="s">
        <v>147</v>
      </c>
      <c r="D96" s="55">
        <v>4</v>
      </c>
      <c r="E96" s="59">
        <v>76</v>
      </c>
      <c r="F96" s="59">
        <v>60052</v>
      </c>
      <c r="G96" s="59">
        <v>86</v>
      </c>
      <c r="H96" s="59">
        <v>48391</v>
      </c>
      <c r="I96" s="59">
        <v>72</v>
      </c>
      <c r="J96" s="59">
        <v>37604</v>
      </c>
      <c r="K96" s="59">
        <v>26</v>
      </c>
      <c r="L96" s="59">
        <v>30344</v>
      </c>
      <c r="M96" s="59">
        <v>1</v>
      </c>
      <c r="N96" s="59">
        <v>38203</v>
      </c>
      <c r="O96" s="27">
        <v>0</v>
      </c>
      <c r="P96" s="27">
        <v>0</v>
      </c>
      <c r="Q96" s="59">
        <v>0</v>
      </c>
      <c r="R96" s="59">
        <v>0</v>
      </c>
      <c r="S96" s="59">
        <v>2</v>
      </c>
      <c r="T96" s="59">
        <v>64512</v>
      </c>
      <c r="U96" s="59">
        <v>0</v>
      </c>
      <c r="V96" s="59">
        <v>0</v>
      </c>
      <c r="W96" s="59">
        <v>4</v>
      </c>
      <c r="X96" s="59">
        <v>45000</v>
      </c>
      <c r="Y96" s="59">
        <v>11</v>
      </c>
      <c r="Z96" s="59">
        <v>23909</v>
      </c>
      <c r="AA96" s="27">
        <v>0</v>
      </c>
      <c r="AB96" s="27">
        <v>0</v>
      </c>
      <c r="AC96" s="56"/>
      <c r="AD96" s="56"/>
      <c r="AE96" s="56"/>
      <c r="AF96" s="56"/>
      <c r="AG96" s="56"/>
      <c r="AH96" s="56"/>
      <c r="AI96" s="56"/>
      <c r="AJ96" s="56"/>
      <c r="AK96" s="56"/>
      <c r="AL96" s="27"/>
      <c r="AM96" s="27"/>
      <c r="AO96" s="23"/>
      <c r="AP96" s="23"/>
      <c r="AQ96" s="23"/>
      <c r="AR96" s="23"/>
      <c r="AS96" s="58"/>
      <c r="AT96" s="58"/>
      <c r="AU96" s="58"/>
      <c r="AV96" s="58"/>
      <c r="AW96" s="58"/>
      <c r="AX96" s="58"/>
      <c r="AY96" s="58"/>
      <c r="AZ96" s="58"/>
    </row>
    <row r="97" spans="1:44" ht="12.75">
      <c r="A97" s="23"/>
      <c r="B97" s="24"/>
      <c r="C97" s="25"/>
      <c r="D97" s="64"/>
      <c r="E97" s="28"/>
      <c r="F97" s="28"/>
      <c r="G97" s="28"/>
      <c r="H97" s="28"/>
      <c r="I97" s="28"/>
      <c r="J97" s="28"/>
      <c r="K97" s="28"/>
      <c r="L97" s="27"/>
      <c r="M97" s="28"/>
      <c r="N97" s="28"/>
      <c r="O97" s="28"/>
      <c r="P97" s="28"/>
      <c r="Q97" s="23"/>
      <c r="R97" s="28"/>
      <c r="S97" s="28"/>
      <c r="T97" s="28"/>
      <c r="U97" s="28"/>
      <c r="V97" s="28"/>
      <c r="W97" s="28"/>
      <c r="X97" s="28"/>
      <c r="Y97" s="27"/>
      <c r="Z97" s="28"/>
      <c r="AA97" s="28"/>
      <c r="AB97" s="23"/>
      <c r="AC97" s="23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3"/>
      <c r="AQ97" s="23"/>
      <c r="AR97" s="23"/>
    </row>
    <row r="98" spans="1:44" ht="12.75">
      <c r="A98" s="23"/>
      <c r="B98" s="32"/>
      <c r="C98" s="65"/>
      <c r="D98" s="30"/>
      <c r="E98" s="23"/>
      <c r="F98" s="30"/>
      <c r="G98" s="23"/>
      <c r="H98" s="30"/>
      <c r="I98" s="23"/>
      <c r="J98" s="30"/>
      <c r="K98" s="23"/>
      <c r="L98" s="30"/>
      <c r="M98" s="23"/>
      <c r="N98" s="30"/>
      <c r="O98" s="32"/>
      <c r="P98" s="39"/>
      <c r="Q98" s="46"/>
      <c r="R98" s="30"/>
      <c r="S98" s="23"/>
      <c r="T98" s="30"/>
      <c r="U98" s="23"/>
      <c r="V98" s="30"/>
      <c r="W98" s="23"/>
      <c r="X98" s="30"/>
      <c r="Y98" s="23"/>
      <c r="Z98" s="30"/>
      <c r="AA98" s="23"/>
      <c r="AB98" s="30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ht="12.75">
      <c r="A99" s="23" t="s">
        <v>129</v>
      </c>
      <c r="B99" s="24" t="s">
        <v>148</v>
      </c>
      <c r="C99" s="54">
        <v>132693</v>
      </c>
      <c r="D99" s="26" t="s">
        <v>149</v>
      </c>
      <c r="E99" s="23"/>
      <c r="F99" s="30"/>
      <c r="G99" s="23"/>
      <c r="H99" s="30"/>
      <c r="I99" s="23"/>
      <c r="J99" s="30"/>
      <c r="K99" s="23"/>
      <c r="L99" s="30"/>
      <c r="M99" s="23"/>
      <c r="N99" s="30"/>
      <c r="O99" s="27">
        <v>227</v>
      </c>
      <c r="P99" s="27">
        <v>34282</v>
      </c>
      <c r="Q99" s="46"/>
      <c r="R99" s="30"/>
      <c r="S99" s="23"/>
      <c r="T99" s="30"/>
      <c r="U99" s="23"/>
      <c r="V99" s="30"/>
      <c r="W99" s="23"/>
      <c r="X99" s="30"/>
      <c r="Y99" s="23"/>
      <c r="Z99" s="30"/>
      <c r="AA99" s="23"/>
      <c r="AB99" s="30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ht="12.75">
      <c r="A100" s="23"/>
      <c r="B100" s="24" t="s">
        <v>150</v>
      </c>
      <c r="C100" s="54">
        <v>132709</v>
      </c>
      <c r="D100" s="26" t="s">
        <v>149</v>
      </c>
      <c r="E100" s="23"/>
      <c r="F100" s="30"/>
      <c r="G100" s="23"/>
      <c r="H100" s="30"/>
      <c r="I100" s="23"/>
      <c r="J100" s="30"/>
      <c r="K100" s="23"/>
      <c r="L100" s="30"/>
      <c r="M100" s="23"/>
      <c r="N100" s="30"/>
      <c r="O100" s="27">
        <v>309</v>
      </c>
      <c r="P100" s="27">
        <v>41530</v>
      </c>
      <c r="Q100" s="46"/>
      <c r="R100" s="30"/>
      <c r="S100" s="23"/>
      <c r="T100" s="30"/>
      <c r="U100" s="23"/>
      <c r="V100" s="30"/>
      <c r="W100" s="23"/>
      <c r="X100" s="30"/>
      <c r="Y100" s="23"/>
      <c r="Z100" s="30"/>
      <c r="AA100" s="23"/>
      <c r="AB100" s="30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ht="12.75">
      <c r="A101" s="23"/>
      <c r="B101" s="24" t="s">
        <v>151</v>
      </c>
      <c r="C101" s="54">
        <v>132851</v>
      </c>
      <c r="D101" s="26" t="s">
        <v>149</v>
      </c>
      <c r="E101" s="23"/>
      <c r="F101" s="39"/>
      <c r="G101" s="23"/>
      <c r="H101" s="39"/>
      <c r="I101" s="23"/>
      <c r="J101" s="39"/>
      <c r="K101" s="23"/>
      <c r="L101" s="39"/>
      <c r="M101" s="23"/>
      <c r="N101" s="39"/>
      <c r="O101" s="27">
        <v>93</v>
      </c>
      <c r="P101" s="27">
        <v>33854</v>
      </c>
      <c r="Q101" s="46"/>
      <c r="R101" s="30"/>
      <c r="S101" s="23"/>
      <c r="T101" s="30"/>
      <c r="U101" s="23"/>
      <c r="V101" s="30"/>
      <c r="W101" s="23"/>
      <c r="X101" s="30"/>
      <c r="Y101" s="23"/>
      <c r="Z101" s="30"/>
      <c r="AA101" s="23"/>
      <c r="AB101" s="30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ht="12.75">
      <c r="A102" s="23"/>
      <c r="B102" s="24" t="s">
        <v>152</v>
      </c>
      <c r="C102" s="54">
        <v>133021</v>
      </c>
      <c r="D102" s="26" t="s">
        <v>149</v>
      </c>
      <c r="E102" s="23"/>
      <c r="F102" s="30"/>
      <c r="G102" s="23"/>
      <c r="H102" s="30"/>
      <c r="I102" s="23"/>
      <c r="J102" s="30"/>
      <c r="K102" s="23"/>
      <c r="L102" s="30"/>
      <c r="M102" s="23"/>
      <c r="N102" s="30"/>
      <c r="O102" s="27">
        <v>59</v>
      </c>
      <c r="P102" s="27">
        <v>35281</v>
      </c>
      <c r="Q102" s="46"/>
      <c r="R102" s="30"/>
      <c r="S102" s="23"/>
      <c r="T102" s="30"/>
      <c r="U102" s="23"/>
      <c r="V102" s="30"/>
      <c r="W102" s="23"/>
      <c r="X102" s="30"/>
      <c r="Y102" s="23"/>
      <c r="Z102" s="30"/>
      <c r="AA102" s="23"/>
      <c r="AB102" s="30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ht="12.75">
      <c r="A103" s="23"/>
      <c r="B103" s="24" t="s">
        <v>153</v>
      </c>
      <c r="C103" s="54">
        <v>133386</v>
      </c>
      <c r="D103" s="26" t="s">
        <v>149</v>
      </c>
      <c r="E103" s="23"/>
      <c r="F103" s="30"/>
      <c r="G103" s="23"/>
      <c r="H103" s="30"/>
      <c r="I103" s="23"/>
      <c r="J103" s="30"/>
      <c r="K103" s="23"/>
      <c r="L103" s="30"/>
      <c r="M103" s="23"/>
      <c r="N103" s="30"/>
      <c r="O103" s="27">
        <v>205</v>
      </c>
      <c r="P103" s="27">
        <v>36702</v>
      </c>
      <c r="Q103" s="46"/>
      <c r="R103" s="30"/>
      <c r="S103" s="23"/>
      <c r="T103" s="30"/>
      <c r="U103" s="23"/>
      <c r="V103" s="30"/>
      <c r="W103" s="23"/>
      <c r="X103" s="30"/>
      <c r="Y103" s="23"/>
      <c r="Z103" s="30"/>
      <c r="AA103" s="23"/>
      <c r="AB103" s="30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ht="12.75">
      <c r="A104" s="23"/>
      <c r="B104" s="24" t="s">
        <v>154</v>
      </c>
      <c r="C104" s="54">
        <v>133508</v>
      </c>
      <c r="D104" s="26" t="s">
        <v>149</v>
      </c>
      <c r="E104" s="23"/>
      <c r="F104" s="30"/>
      <c r="G104" s="23"/>
      <c r="H104" s="30"/>
      <c r="I104" s="23"/>
      <c r="J104" s="30"/>
      <c r="K104" s="23"/>
      <c r="L104" s="30"/>
      <c r="M104" s="23"/>
      <c r="N104" s="30"/>
      <c r="O104" s="27">
        <v>93</v>
      </c>
      <c r="P104" s="27">
        <v>40644</v>
      </c>
      <c r="Q104" s="46"/>
      <c r="R104" s="30"/>
      <c r="S104" s="23"/>
      <c r="T104" s="30"/>
      <c r="U104" s="23"/>
      <c r="V104" s="30"/>
      <c r="W104" s="23"/>
      <c r="X104" s="30"/>
      <c r="Y104" s="23"/>
      <c r="Z104" s="30"/>
      <c r="AA104" s="23"/>
      <c r="AB104" s="30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1:44" ht="12.75">
      <c r="A105" s="23"/>
      <c r="B105" s="24" t="s">
        <v>155</v>
      </c>
      <c r="C105" s="54">
        <v>133702</v>
      </c>
      <c r="D105" s="26" t="s">
        <v>149</v>
      </c>
      <c r="E105" s="23"/>
      <c r="F105" s="30"/>
      <c r="G105" s="23"/>
      <c r="H105" s="30"/>
      <c r="I105" s="23"/>
      <c r="J105" s="30"/>
      <c r="K105" s="23"/>
      <c r="L105" s="30"/>
      <c r="M105" s="23"/>
      <c r="N105" s="30"/>
      <c r="O105" s="27">
        <v>403</v>
      </c>
      <c r="P105" s="27">
        <v>38326</v>
      </c>
      <c r="Q105" s="46"/>
      <c r="R105" s="30"/>
      <c r="S105" s="23"/>
      <c r="T105" s="30"/>
      <c r="U105" s="23"/>
      <c r="V105" s="30"/>
      <c r="W105" s="23"/>
      <c r="X105" s="30"/>
      <c r="Y105" s="23"/>
      <c r="Z105" s="30"/>
      <c r="AA105" s="23"/>
      <c r="AB105" s="30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ht="12.75">
      <c r="A106" s="23"/>
      <c r="B106" s="24" t="s">
        <v>156</v>
      </c>
      <c r="C106" s="54">
        <v>133960</v>
      </c>
      <c r="D106" s="26" t="s">
        <v>149</v>
      </c>
      <c r="E106" s="23"/>
      <c r="F106" s="30"/>
      <c r="G106" s="23"/>
      <c r="H106" s="30"/>
      <c r="I106" s="23"/>
      <c r="J106" s="30"/>
      <c r="K106" s="23"/>
      <c r="L106" s="30"/>
      <c r="M106" s="23"/>
      <c r="N106" s="30"/>
      <c r="O106" s="28">
        <v>32</v>
      </c>
      <c r="P106" s="28">
        <v>30526</v>
      </c>
      <c r="Q106" s="46"/>
      <c r="R106" s="30"/>
      <c r="S106" s="23"/>
      <c r="T106" s="30"/>
      <c r="U106" s="23"/>
      <c r="V106" s="30"/>
      <c r="W106" s="23"/>
      <c r="X106" s="30"/>
      <c r="Y106" s="23"/>
      <c r="Z106" s="30"/>
      <c r="AA106" s="23"/>
      <c r="AB106" s="30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ht="12.75">
      <c r="A107" s="23"/>
      <c r="B107" s="24" t="s">
        <v>157</v>
      </c>
      <c r="C107" s="54">
        <v>134343</v>
      </c>
      <c r="D107" s="26" t="s">
        <v>149</v>
      </c>
      <c r="E107" s="23"/>
      <c r="F107" s="30"/>
      <c r="G107" s="23"/>
      <c r="H107" s="30"/>
      <c r="I107" s="23"/>
      <c r="J107" s="30"/>
      <c r="K107" s="23"/>
      <c r="L107" s="30"/>
      <c r="M107" s="23"/>
      <c r="N107" s="30"/>
      <c r="O107" s="28">
        <v>98</v>
      </c>
      <c r="P107" s="28">
        <v>38138</v>
      </c>
      <c r="Q107" s="46"/>
      <c r="R107" s="30"/>
      <c r="S107" s="23"/>
      <c r="T107" s="30"/>
      <c r="U107" s="23"/>
      <c r="V107" s="30"/>
      <c r="W107" s="23"/>
      <c r="X107" s="30"/>
      <c r="Y107" s="23"/>
      <c r="Z107" s="30"/>
      <c r="AA107" s="23"/>
      <c r="AB107" s="39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ht="12.75">
      <c r="A108" s="23"/>
      <c r="B108" s="24" t="s">
        <v>158</v>
      </c>
      <c r="C108" s="54">
        <v>134495</v>
      </c>
      <c r="D108" s="26" t="s">
        <v>149</v>
      </c>
      <c r="E108" s="23"/>
      <c r="F108" s="30"/>
      <c r="G108" s="23"/>
      <c r="H108" s="30"/>
      <c r="I108" s="23"/>
      <c r="J108" s="30"/>
      <c r="K108" s="23"/>
      <c r="L108" s="30"/>
      <c r="M108" s="23"/>
      <c r="N108" s="30"/>
      <c r="O108" s="28">
        <v>231</v>
      </c>
      <c r="P108" s="28">
        <v>37099</v>
      </c>
      <c r="Q108" s="46"/>
      <c r="R108" s="30"/>
      <c r="S108" s="23"/>
      <c r="T108" s="30"/>
      <c r="U108" s="23"/>
      <c r="V108" s="30"/>
      <c r="W108" s="23"/>
      <c r="X108" s="30"/>
      <c r="Y108" s="23"/>
      <c r="Z108" s="30"/>
      <c r="AA108" s="23"/>
      <c r="AB108" s="30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ht="12.75">
      <c r="A109" s="23"/>
      <c r="B109" s="24" t="s">
        <v>159</v>
      </c>
      <c r="C109" s="54">
        <v>134608</v>
      </c>
      <c r="D109" s="26" t="s">
        <v>149</v>
      </c>
      <c r="E109" s="23"/>
      <c r="F109" s="30"/>
      <c r="G109" s="23"/>
      <c r="H109" s="30"/>
      <c r="I109" s="23"/>
      <c r="J109" s="30"/>
      <c r="K109" s="23"/>
      <c r="L109" s="30"/>
      <c r="M109" s="23"/>
      <c r="N109" s="30"/>
      <c r="O109" s="28">
        <v>136</v>
      </c>
      <c r="P109" s="28">
        <v>44441</v>
      </c>
      <c r="Q109" s="46"/>
      <c r="R109" s="30"/>
      <c r="S109" s="23"/>
      <c r="T109" s="30"/>
      <c r="U109" s="23"/>
      <c r="V109" s="30"/>
      <c r="W109" s="23"/>
      <c r="X109" s="30"/>
      <c r="Y109" s="23"/>
      <c r="Z109" s="30"/>
      <c r="AA109" s="23"/>
      <c r="AB109" s="30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ht="12.75">
      <c r="A110" s="23"/>
      <c r="B110" s="24" t="s">
        <v>160</v>
      </c>
      <c r="C110" s="54">
        <v>135160</v>
      </c>
      <c r="D110" s="26" t="s">
        <v>149</v>
      </c>
      <c r="E110" s="23"/>
      <c r="F110" s="30"/>
      <c r="G110" s="23"/>
      <c r="H110" s="30"/>
      <c r="I110" s="23"/>
      <c r="J110" s="30"/>
      <c r="K110" s="23"/>
      <c r="L110" s="30"/>
      <c r="M110" s="23"/>
      <c r="N110" s="30"/>
      <c r="O110" s="28">
        <v>55</v>
      </c>
      <c r="P110" s="28">
        <v>32328</v>
      </c>
      <c r="Q110" s="46"/>
      <c r="R110" s="30"/>
      <c r="S110" s="23"/>
      <c r="T110" s="30"/>
      <c r="U110" s="23"/>
      <c r="V110" s="30"/>
      <c r="W110" s="23"/>
      <c r="X110" s="30"/>
      <c r="Y110" s="23"/>
      <c r="Z110" s="30"/>
      <c r="AA110" s="23"/>
      <c r="AB110" s="30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ht="12.75">
      <c r="A111" s="23"/>
      <c r="B111" s="24" t="s">
        <v>161</v>
      </c>
      <c r="C111" s="54">
        <v>135188</v>
      </c>
      <c r="D111" s="26" t="s">
        <v>149</v>
      </c>
      <c r="E111" s="23"/>
      <c r="F111" s="30"/>
      <c r="G111" s="23"/>
      <c r="H111" s="30"/>
      <c r="I111" s="23"/>
      <c r="J111" s="30"/>
      <c r="K111" s="23"/>
      <c r="L111" s="30"/>
      <c r="M111" s="23"/>
      <c r="N111" s="30"/>
      <c r="O111" s="27">
        <v>39</v>
      </c>
      <c r="P111" s="27">
        <v>33149</v>
      </c>
      <c r="Q111" s="46"/>
      <c r="R111" s="39"/>
      <c r="S111" s="23"/>
      <c r="T111" s="39"/>
      <c r="U111" s="23"/>
      <c r="V111" s="39"/>
      <c r="W111" s="23"/>
      <c r="X111" s="39"/>
      <c r="Y111" s="23"/>
      <c r="Z111" s="39"/>
      <c r="AA111" s="23"/>
      <c r="AB111" s="30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ht="12.75">
      <c r="A112" s="23"/>
      <c r="B112" s="24" t="s">
        <v>162</v>
      </c>
      <c r="C112" s="54">
        <v>135391</v>
      </c>
      <c r="D112" s="26" t="s">
        <v>149</v>
      </c>
      <c r="E112" s="23"/>
      <c r="F112" s="30"/>
      <c r="G112" s="23"/>
      <c r="H112" s="30"/>
      <c r="I112" s="23"/>
      <c r="J112" s="30"/>
      <c r="K112" s="23"/>
      <c r="L112" s="30"/>
      <c r="M112" s="23"/>
      <c r="N112" s="30"/>
      <c r="O112" s="27">
        <v>129</v>
      </c>
      <c r="P112" s="27">
        <v>34579</v>
      </c>
      <c r="Q112" s="46"/>
      <c r="R112" s="30"/>
      <c r="S112" s="23"/>
      <c r="T112" s="30"/>
      <c r="U112" s="23"/>
      <c r="V112" s="30"/>
      <c r="W112" s="23"/>
      <c r="X112" s="30"/>
      <c r="Y112" s="23"/>
      <c r="Z112" s="30"/>
      <c r="AA112" s="23"/>
      <c r="AB112" s="30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ht="12.75">
      <c r="A113" s="23"/>
      <c r="B113" s="24" t="s">
        <v>163</v>
      </c>
      <c r="C113" s="54">
        <v>135717</v>
      </c>
      <c r="D113" s="26" t="s">
        <v>149</v>
      </c>
      <c r="E113" s="23"/>
      <c r="F113" s="30"/>
      <c r="G113" s="23"/>
      <c r="H113" s="30"/>
      <c r="I113" s="23"/>
      <c r="J113" s="30"/>
      <c r="K113" s="23"/>
      <c r="L113" s="30"/>
      <c r="M113" s="23"/>
      <c r="N113" s="30"/>
      <c r="O113" s="27">
        <v>717</v>
      </c>
      <c r="P113" s="27">
        <v>42041</v>
      </c>
      <c r="Q113" s="46"/>
      <c r="R113" s="30"/>
      <c r="S113" s="23"/>
      <c r="T113" s="30"/>
      <c r="U113" s="23"/>
      <c r="V113" s="30"/>
      <c r="W113" s="23"/>
      <c r="X113" s="30"/>
      <c r="Y113" s="23"/>
      <c r="Z113" s="30"/>
      <c r="AA113" s="23"/>
      <c r="AB113" s="30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ht="12.75">
      <c r="A114" s="23"/>
      <c r="B114" s="24" t="s">
        <v>164</v>
      </c>
      <c r="C114" s="54">
        <v>136145</v>
      </c>
      <c r="D114" s="26" t="s">
        <v>149</v>
      </c>
      <c r="E114" s="23"/>
      <c r="F114" s="30"/>
      <c r="G114" s="23"/>
      <c r="H114" s="30"/>
      <c r="I114" s="23"/>
      <c r="J114" s="30"/>
      <c r="K114" s="23"/>
      <c r="L114" s="30"/>
      <c r="M114" s="23"/>
      <c r="N114" s="30"/>
      <c r="O114" s="27">
        <v>25</v>
      </c>
      <c r="P114" s="27">
        <v>35524</v>
      </c>
      <c r="Q114" s="46"/>
      <c r="R114" s="30"/>
      <c r="S114" s="23"/>
      <c r="T114" s="30"/>
      <c r="U114" s="23"/>
      <c r="V114" s="30"/>
      <c r="W114" s="23"/>
      <c r="X114" s="30"/>
      <c r="Y114" s="23"/>
      <c r="Z114" s="30"/>
      <c r="AA114" s="23"/>
      <c r="AB114" s="30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ht="12.75">
      <c r="A115" s="23"/>
      <c r="B115" s="24" t="s">
        <v>165</v>
      </c>
      <c r="C115" s="54">
        <v>136233</v>
      </c>
      <c r="D115" s="26" t="s">
        <v>149</v>
      </c>
      <c r="E115" s="23"/>
      <c r="F115" s="30"/>
      <c r="G115" s="23"/>
      <c r="H115" s="30"/>
      <c r="I115" s="23"/>
      <c r="J115" s="30"/>
      <c r="K115" s="23"/>
      <c r="L115" s="30"/>
      <c r="M115" s="23"/>
      <c r="N115" s="30"/>
      <c r="O115" s="27">
        <v>73</v>
      </c>
      <c r="P115" s="27">
        <v>37622</v>
      </c>
      <c r="Q115" s="46"/>
      <c r="R115" s="30"/>
      <c r="S115" s="23"/>
      <c r="T115" s="30"/>
      <c r="U115" s="23"/>
      <c r="V115" s="30"/>
      <c r="W115" s="23"/>
      <c r="X115" s="30"/>
      <c r="Y115" s="23"/>
      <c r="Z115" s="30"/>
      <c r="AA115" s="23"/>
      <c r="AB115" s="30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ht="12.75">
      <c r="A116" s="23"/>
      <c r="B116" s="24" t="s">
        <v>166</v>
      </c>
      <c r="C116" s="54">
        <v>136358</v>
      </c>
      <c r="D116" s="26" t="s">
        <v>149</v>
      </c>
      <c r="E116" s="23"/>
      <c r="F116" s="30"/>
      <c r="G116" s="23"/>
      <c r="H116" s="30"/>
      <c r="I116" s="23"/>
      <c r="J116" s="30"/>
      <c r="K116" s="23"/>
      <c r="L116" s="30"/>
      <c r="M116" s="23"/>
      <c r="N116" s="30"/>
      <c r="O116" s="27">
        <v>168</v>
      </c>
      <c r="P116" s="27">
        <v>37555</v>
      </c>
      <c r="Q116" s="46"/>
      <c r="R116" s="30"/>
      <c r="S116" s="23"/>
      <c r="T116" s="30"/>
      <c r="U116" s="23"/>
      <c r="V116" s="30"/>
      <c r="W116" s="23"/>
      <c r="X116" s="30"/>
      <c r="Y116" s="23"/>
      <c r="Z116" s="30"/>
      <c r="AA116" s="23"/>
      <c r="AB116" s="39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ht="12.75">
      <c r="A117" s="23"/>
      <c r="B117" s="24" t="s">
        <v>167</v>
      </c>
      <c r="C117" s="54">
        <v>136400</v>
      </c>
      <c r="D117" s="26" t="s">
        <v>149</v>
      </c>
      <c r="E117" s="23"/>
      <c r="F117" s="30"/>
      <c r="G117" s="23"/>
      <c r="H117" s="30"/>
      <c r="I117" s="23"/>
      <c r="J117" s="30"/>
      <c r="K117" s="23"/>
      <c r="L117" s="30"/>
      <c r="M117" s="23"/>
      <c r="N117" s="30"/>
      <c r="O117" s="27">
        <v>77</v>
      </c>
      <c r="P117" s="27">
        <v>35154</v>
      </c>
      <c r="Q117" s="46"/>
      <c r="R117" s="30"/>
      <c r="S117" s="23"/>
      <c r="T117" s="30"/>
      <c r="U117" s="23"/>
      <c r="V117" s="30"/>
      <c r="W117" s="23"/>
      <c r="X117" s="30"/>
      <c r="Y117" s="23"/>
      <c r="Z117" s="30"/>
      <c r="AA117" s="23"/>
      <c r="AB117" s="30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ht="12.75">
      <c r="A118" s="23"/>
      <c r="B118" s="24" t="s">
        <v>168</v>
      </c>
      <c r="C118" s="54">
        <v>136473</v>
      </c>
      <c r="D118" s="26" t="s">
        <v>149</v>
      </c>
      <c r="E118" s="23"/>
      <c r="F118" s="30"/>
      <c r="G118" s="23"/>
      <c r="H118" s="30"/>
      <c r="I118" s="23"/>
      <c r="J118" s="30"/>
      <c r="K118" s="23"/>
      <c r="L118" s="30"/>
      <c r="M118" s="23"/>
      <c r="N118" s="30"/>
      <c r="O118" s="27">
        <v>240</v>
      </c>
      <c r="P118" s="27">
        <v>37209</v>
      </c>
      <c r="Q118" s="46"/>
      <c r="R118" s="30"/>
      <c r="S118" s="23"/>
      <c r="T118" s="30"/>
      <c r="U118" s="23"/>
      <c r="V118" s="30"/>
      <c r="W118" s="23"/>
      <c r="X118" s="30"/>
      <c r="Y118" s="23"/>
      <c r="Z118" s="30"/>
      <c r="AA118" s="23"/>
      <c r="AB118" s="30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ht="12.75">
      <c r="A119" s="23"/>
      <c r="B119" s="24" t="s">
        <v>169</v>
      </c>
      <c r="C119" s="54">
        <v>136516</v>
      </c>
      <c r="D119" s="26" t="s">
        <v>149</v>
      </c>
      <c r="E119" s="23"/>
      <c r="F119" s="39"/>
      <c r="G119" s="23"/>
      <c r="H119" s="39"/>
      <c r="I119" s="23"/>
      <c r="J119" s="39"/>
      <c r="K119" s="23"/>
      <c r="L119" s="39"/>
      <c r="M119" s="23"/>
      <c r="N119" s="39"/>
      <c r="O119" s="28">
        <v>104</v>
      </c>
      <c r="P119" s="28">
        <v>32994</v>
      </c>
      <c r="Q119" s="46"/>
      <c r="R119" s="30"/>
      <c r="S119" s="23"/>
      <c r="T119" s="30"/>
      <c r="U119" s="23"/>
      <c r="V119" s="30"/>
      <c r="W119" s="23"/>
      <c r="X119" s="30"/>
      <c r="Y119" s="23"/>
      <c r="Z119" s="30"/>
      <c r="AA119" s="23"/>
      <c r="AB119" s="30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ht="12.75">
      <c r="A120" s="23"/>
      <c r="B120" s="24" t="s">
        <v>170</v>
      </c>
      <c r="C120" s="54">
        <v>137096</v>
      </c>
      <c r="D120" s="26" t="s">
        <v>149</v>
      </c>
      <c r="E120" s="23"/>
      <c r="F120" s="30"/>
      <c r="G120" s="23"/>
      <c r="H120" s="30"/>
      <c r="I120" s="23"/>
      <c r="J120" s="30"/>
      <c r="K120" s="23"/>
      <c r="L120" s="30"/>
      <c r="M120" s="23"/>
      <c r="N120" s="30"/>
      <c r="O120" s="28">
        <v>227</v>
      </c>
      <c r="P120" s="28">
        <v>36310</v>
      </c>
      <c r="Q120" s="46"/>
      <c r="R120" s="30"/>
      <c r="S120" s="23"/>
      <c r="T120" s="30"/>
      <c r="U120" s="23"/>
      <c r="V120" s="30"/>
      <c r="W120" s="23"/>
      <c r="X120" s="30"/>
      <c r="Y120" s="23"/>
      <c r="Z120" s="30"/>
      <c r="AA120" s="23"/>
      <c r="AB120" s="30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ht="12.75">
      <c r="A121" s="23"/>
      <c r="B121" s="24" t="s">
        <v>171</v>
      </c>
      <c r="C121" s="54">
        <v>137209</v>
      </c>
      <c r="D121" s="26" t="s">
        <v>149</v>
      </c>
      <c r="E121" s="23"/>
      <c r="F121" s="30"/>
      <c r="G121" s="23"/>
      <c r="H121" s="30"/>
      <c r="I121" s="23"/>
      <c r="J121" s="30"/>
      <c r="K121" s="23"/>
      <c r="L121" s="30"/>
      <c r="M121" s="23"/>
      <c r="N121" s="30"/>
      <c r="O121" s="28">
        <v>136</v>
      </c>
      <c r="P121" s="28">
        <v>36109</v>
      </c>
      <c r="Q121" s="46"/>
      <c r="R121" s="30"/>
      <c r="S121" s="23"/>
      <c r="T121" s="30"/>
      <c r="U121" s="23"/>
      <c r="V121" s="30"/>
      <c r="W121" s="23"/>
      <c r="X121" s="30"/>
      <c r="Y121" s="23"/>
      <c r="Z121" s="30"/>
      <c r="AA121" s="23"/>
      <c r="AB121" s="30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ht="12.75">
      <c r="A122" s="23"/>
      <c r="B122" s="24" t="s">
        <v>172</v>
      </c>
      <c r="C122" s="54">
        <v>137315</v>
      </c>
      <c r="D122" s="26" t="s">
        <v>149</v>
      </c>
      <c r="E122" s="31"/>
      <c r="F122" s="30"/>
      <c r="G122" s="32"/>
      <c r="H122" s="30"/>
      <c r="I122" s="32"/>
      <c r="J122" s="30"/>
      <c r="K122" s="31"/>
      <c r="L122" s="30"/>
      <c r="M122" s="32"/>
      <c r="N122" s="30"/>
      <c r="O122" s="28">
        <v>44</v>
      </c>
      <c r="P122" s="28">
        <v>35698</v>
      </c>
      <c r="Q122" s="45"/>
      <c r="R122" s="30"/>
      <c r="S122" s="32"/>
      <c r="T122" s="30"/>
      <c r="U122" s="32"/>
      <c r="V122" s="44"/>
      <c r="W122" s="32"/>
      <c r="X122" s="42"/>
      <c r="Y122" s="32"/>
      <c r="Z122" s="30"/>
      <c r="AA122" s="32"/>
      <c r="AB122" s="30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ht="12.75">
      <c r="A123" s="23"/>
      <c r="B123" s="24" t="s">
        <v>173</v>
      </c>
      <c r="C123" s="54">
        <v>137281</v>
      </c>
      <c r="D123" s="26" t="s">
        <v>149</v>
      </c>
      <c r="E123" s="31"/>
      <c r="F123" s="30"/>
      <c r="G123" s="32"/>
      <c r="H123" s="30"/>
      <c r="I123" s="32"/>
      <c r="J123" s="30"/>
      <c r="K123" s="31"/>
      <c r="L123" s="30"/>
      <c r="M123" s="32"/>
      <c r="N123" s="30"/>
      <c r="O123" s="27">
        <v>69</v>
      </c>
      <c r="P123" s="28">
        <v>32265</v>
      </c>
      <c r="Q123" s="45"/>
      <c r="R123" s="30"/>
      <c r="S123" s="32"/>
      <c r="T123" s="30"/>
      <c r="U123" s="32"/>
      <c r="V123" s="44"/>
      <c r="W123" s="32"/>
      <c r="X123" s="42"/>
      <c r="Y123" s="32"/>
      <c r="Z123" s="30"/>
      <c r="AA123" s="32"/>
      <c r="AB123" s="30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ht="12.75">
      <c r="A124" s="23"/>
      <c r="B124" s="24" t="s">
        <v>174</v>
      </c>
      <c r="C124" s="54">
        <v>137078</v>
      </c>
      <c r="D124" s="26" t="s">
        <v>149</v>
      </c>
      <c r="E124" s="31"/>
      <c r="F124" s="30"/>
      <c r="G124" s="32"/>
      <c r="H124" s="30"/>
      <c r="I124" s="32"/>
      <c r="J124" s="30"/>
      <c r="K124" s="31"/>
      <c r="L124" s="30"/>
      <c r="M124" s="32"/>
      <c r="N124" s="30"/>
      <c r="O124" s="28">
        <v>254</v>
      </c>
      <c r="P124" s="28">
        <v>36021</v>
      </c>
      <c r="Q124" s="45"/>
      <c r="R124" s="30"/>
      <c r="S124" s="32"/>
      <c r="T124" s="30"/>
      <c r="U124" s="32"/>
      <c r="V124" s="44"/>
      <c r="W124" s="32"/>
      <c r="X124" s="44"/>
      <c r="Y124" s="32"/>
      <c r="Z124" s="30"/>
      <c r="AA124" s="32"/>
      <c r="AB124" s="30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ht="12.75">
      <c r="A125" s="23"/>
      <c r="B125" s="24" t="s">
        <v>175</v>
      </c>
      <c r="C125" s="54">
        <v>137759</v>
      </c>
      <c r="D125" s="26" t="s">
        <v>149</v>
      </c>
      <c r="E125" s="32"/>
      <c r="F125" s="30"/>
      <c r="G125" s="32"/>
      <c r="H125" s="30"/>
      <c r="I125" s="32"/>
      <c r="J125" s="30"/>
      <c r="K125" s="31"/>
      <c r="L125" s="30"/>
      <c r="M125" s="32"/>
      <c r="N125" s="30"/>
      <c r="O125" s="28">
        <v>132</v>
      </c>
      <c r="P125" s="28">
        <v>47890</v>
      </c>
      <c r="Q125" s="45"/>
      <c r="R125" s="30"/>
      <c r="S125" s="32"/>
      <c r="T125" s="30"/>
      <c r="U125" s="32"/>
      <c r="V125" s="44"/>
      <c r="W125" s="32"/>
      <c r="X125" s="44"/>
      <c r="Y125" s="32"/>
      <c r="Z125" s="30"/>
      <c r="AA125" s="32"/>
      <c r="AB125" s="30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ht="12.75">
      <c r="A126" s="23"/>
      <c r="B126" s="24" t="s">
        <v>176</v>
      </c>
      <c r="C126" s="54">
        <v>138187</v>
      </c>
      <c r="D126" s="26" t="s">
        <v>149</v>
      </c>
      <c r="E126" s="32"/>
      <c r="F126" s="30"/>
      <c r="G126" s="32"/>
      <c r="H126" s="30"/>
      <c r="I126" s="32"/>
      <c r="J126" s="30"/>
      <c r="K126" s="31"/>
      <c r="L126" s="30"/>
      <c r="M126" s="32"/>
      <c r="N126" s="30"/>
      <c r="O126" s="28">
        <v>184</v>
      </c>
      <c r="P126" s="28">
        <v>38686</v>
      </c>
      <c r="Q126" s="45"/>
      <c r="R126" s="30"/>
      <c r="S126" s="32"/>
      <c r="T126" s="30"/>
      <c r="U126" s="32"/>
      <c r="V126" s="44"/>
      <c r="W126" s="32"/>
      <c r="X126" s="44"/>
      <c r="Y126" s="32"/>
      <c r="Z126" s="30"/>
      <c r="AA126" s="32"/>
      <c r="AB126" s="30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ht="12.75">
      <c r="A127" s="23"/>
      <c r="B127" s="24"/>
      <c r="C127" s="54"/>
      <c r="D127" s="24"/>
      <c r="E127" s="32"/>
      <c r="F127" s="30"/>
      <c r="G127" s="32"/>
      <c r="H127" s="30"/>
      <c r="I127" s="32"/>
      <c r="J127" s="30"/>
      <c r="K127" s="31"/>
      <c r="L127" s="30"/>
      <c r="M127" s="32"/>
      <c r="N127" s="30"/>
      <c r="O127" s="28"/>
      <c r="P127" s="28"/>
      <c r="Q127" s="45"/>
      <c r="R127" s="30"/>
      <c r="S127" s="32"/>
      <c r="T127" s="30"/>
      <c r="U127" s="32"/>
      <c r="V127" s="44"/>
      <c r="W127" s="32"/>
      <c r="X127" s="44"/>
      <c r="Y127" s="32"/>
      <c r="Z127" s="30"/>
      <c r="AA127" s="32"/>
      <c r="AB127" s="30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ht="12.75">
      <c r="A128" s="23" t="s">
        <v>177</v>
      </c>
      <c r="B128" s="66" t="s">
        <v>178</v>
      </c>
      <c r="C128" s="113" t="s">
        <v>179</v>
      </c>
      <c r="D128" s="70" t="s">
        <v>180</v>
      </c>
      <c r="E128" s="28">
        <v>247</v>
      </c>
      <c r="F128" s="27">
        <v>78411</v>
      </c>
      <c r="G128" s="28">
        <v>262</v>
      </c>
      <c r="H128" s="27">
        <v>54830</v>
      </c>
      <c r="I128" s="28">
        <v>209</v>
      </c>
      <c r="J128" s="27">
        <v>45721</v>
      </c>
      <c r="K128" s="27">
        <v>61</v>
      </c>
      <c r="L128" s="27">
        <v>38517</v>
      </c>
      <c r="M128" s="27"/>
      <c r="N128" s="27"/>
      <c r="O128" s="27"/>
      <c r="P128" s="27"/>
      <c r="Q128" s="23" t="s">
        <v>181</v>
      </c>
      <c r="R128" s="28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ht="12.75">
      <c r="A129" s="23"/>
      <c r="B129" s="24" t="s">
        <v>182</v>
      </c>
      <c r="C129" s="25" t="s">
        <v>183</v>
      </c>
      <c r="D129" s="173" t="s">
        <v>180</v>
      </c>
      <c r="E129" s="28">
        <v>639</v>
      </c>
      <c r="F129" s="28">
        <v>72572</v>
      </c>
      <c r="G129" s="28">
        <v>508</v>
      </c>
      <c r="H129" s="28">
        <v>51131</v>
      </c>
      <c r="I129" s="28">
        <v>284</v>
      </c>
      <c r="J129" s="28">
        <v>44391</v>
      </c>
      <c r="K129" s="28">
        <v>18</v>
      </c>
      <c r="L129" s="28">
        <v>37466</v>
      </c>
      <c r="M129" s="28">
        <v>131</v>
      </c>
      <c r="N129" s="28">
        <v>42508</v>
      </c>
      <c r="O129" s="23"/>
      <c r="P129" s="23"/>
      <c r="Q129" s="23" t="s">
        <v>181</v>
      </c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 t="s">
        <v>181</v>
      </c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44" ht="12.75">
      <c r="A130" s="23"/>
      <c r="B130" s="24" t="s">
        <v>184</v>
      </c>
      <c r="C130" s="25" t="s">
        <v>185</v>
      </c>
      <c r="D130" s="173" t="s">
        <v>186</v>
      </c>
      <c r="E130" s="27">
        <v>275</v>
      </c>
      <c r="F130" s="27">
        <v>83649</v>
      </c>
      <c r="G130" s="28">
        <v>242</v>
      </c>
      <c r="H130" s="27">
        <v>61144</v>
      </c>
      <c r="I130" s="28">
        <v>172</v>
      </c>
      <c r="J130" s="27">
        <v>53010</v>
      </c>
      <c r="K130" s="27">
        <v>25</v>
      </c>
      <c r="L130" s="27">
        <v>26755</v>
      </c>
      <c r="M130" s="27">
        <v>1</v>
      </c>
      <c r="N130" s="27">
        <v>80203</v>
      </c>
      <c r="O130" s="27"/>
      <c r="P130" s="27"/>
      <c r="Q130" s="23" t="s">
        <v>181</v>
      </c>
      <c r="R130" s="28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3" t="s">
        <v>181</v>
      </c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3"/>
      <c r="AQ130" s="23"/>
      <c r="AR130" s="23"/>
    </row>
    <row r="131" spans="1:44" ht="12.75">
      <c r="A131" s="67" t="s">
        <v>187</v>
      </c>
      <c r="B131" s="68" t="s">
        <v>188</v>
      </c>
      <c r="C131" s="174" t="s">
        <v>189</v>
      </c>
      <c r="D131" s="69">
        <v>3</v>
      </c>
      <c r="E131" s="28">
        <v>118</v>
      </c>
      <c r="F131" s="27">
        <v>58160</v>
      </c>
      <c r="G131" s="28">
        <v>152</v>
      </c>
      <c r="H131" s="27">
        <v>47212</v>
      </c>
      <c r="I131" s="28">
        <v>219</v>
      </c>
      <c r="J131" s="27">
        <v>38349</v>
      </c>
      <c r="K131" s="28">
        <v>70</v>
      </c>
      <c r="L131" s="27">
        <v>30812</v>
      </c>
      <c r="M131" s="28"/>
      <c r="N131" s="27"/>
      <c r="O131" s="27"/>
      <c r="P131" s="27"/>
      <c r="Q131" s="23" t="s">
        <v>181</v>
      </c>
      <c r="R131" s="28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3" t="s">
        <v>181</v>
      </c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3"/>
      <c r="AQ131" s="23"/>
      <c r="AR131" s="23"/>
    </row>
    <row r="132" spans="1:44" ht="12.75">
      <c r="A132" s="23"/>
      <c r="B132" s="66" t="s">
        <v>190</v>
      </c>
      <c r="C132" s="113" t="s">
        <v>191</v>
      </c>
      <c r="D132" s="70">
        <v>4</v>
      </c>
      <c r="E132" s="28">
        <v>42</v>
      </c>
      <c r="F132" s="27">
        <v>55168</v>
      </c>
      <c r="G132" s="28">
        <v>28</v>
      </c>
      <c r="H132" s="27">
        <v>45685</v>
      </c>
      <c r="I132" s="28">
        <v>67</v>
      </c>
      <c r="J132" s="27">
        <v>41049</v>
      </c>
      <c r="K132" s="28">
        <v>8</v>
      </c>
      <c r="L132" s="27">
        <v>30875</v>
      </c>
      <c r="M132" s="28"/>
      <c r="N132" s="27"/>
      <c r="O132" s="27"/>
      <c r="P132" s="27"/>
      <c r="Q132" s="23" t="s">
        <v>181</v>
      </c>
      <c r="R132" s="28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3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3"/>
      <c r="AQ132" s="23"/>
      <c r="AR132" s="23"/>
    </row>
    <row r="133" spans="1:44" ht="12.75">
      <c r="A133" s="23"/>
      <c r="B133" s="24" t="s">
        <v>192</v>
      </c>
      <c r="C133" s="25" t="s">
        <v>193</v>
      </c>
      <c r="D133" s="173" t="s">
        <v>194</v>
      </c>
      <c r="E133" s="28">
        <v>59</v>
      </c>
      <c r="F133" s="27">
        <v>52510</v>
      </c>
      <c r="G133" s="28">
        <v>52</v>
      </c>
      <c r="H133" s="27">
        <v>45562</v>
      </c>
      <c r="I133" s="28">
        <v>55</v>
      </c>
      <c r="J133" s="27">
        <v>39888</v>
      </c>
      <c r="K133" s="28">
        <v>4</v>
      </c>
      <c r="L133" s="27">
        <v>34669</v>
      </c>
      <c r="M133" s="28"/>
      <c r="N133" s="27"/>
      <c r="O133" s="27"/>
      <c r="P133" s="27"/>
      <c r="Q133" s="23" t="s">
        <v>181</v>
      </c>
      <c r="R133" s="28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3" t="s">
        <v>181</v>
      </c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3"/>
      <c r="AQ133" s="23"/>
      <c r="AR133" s="23"/>
    </row>
    <row r="134" spans="1:44" ht="12.75">
      <c r="A134" s="23"/>
      <c r="B134" s="24" t="s">
        <v>195</v>
      </c>
      <c r="C134" s="25" t="s">
        <v>196</v>
      </c>
      <c r="D134" s="173" t="s">
        <v>194</v>
      </c>
      <c r="E134" s="28">
        <v>87</v>
      </c>
      <c r="F134" s="27">
        <v>53818</v>
      </c>
      <c r="G134" s="28">
        <v>62</v>
      </c>
      <c r="H134" s="27">
        <v>45250</v>
      </c>
      <c r="I134" s="28">
        <v>96</v>
      </c>
      <c r="J134" s="27">
        <v>41108</v>
      </c>
      <c r="K134" s="28">
        <v>15</v>
      </c>
      <c r="L134" s="27">
        <v>29743</v>
      </c>
      <c r="M134" s="28"/>
      <c r="N134" s="27"/>
      <c r="O134" s="27"/>
      <c r="P134" s="27"/>
      <c r="Q134" s="23" t="s">
        <v>181</v>
      </c>
      <c r="R134" s="28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3" t="s">
        <v>181</v>
      </c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3"/>
      <c r="AQ134" s="23"/>
      <c r="AR134" s="23"/>
    </row>
    <row r="135" spans="1:44" ht="12.75">
      <c r="A135" s="23"/>
      <c r="B135" s="24" t="s">
        <v>197</v>
      </c>
      <c r="C135" s="25" t="s">
        <v>198</v>
      </c>
      <c r="D135" s="173" t="s">
        <v>194</v>
      </c>
      <c r="E135" s="28">
        <v>100</v>
      </c>
      <c r="F135" s="27">
        <v>54278</v>
      </c>
      <c r="G135" s="28">
        <v>100</v>
      </c>
      <c r="H135" s="27">
        <v>45992</v>
      </c>
      <c r="I135" s="28">
        <v>145</v>
      </c>
      <c r="J135" s="27">
        <v>39720</v>
      </c>
      <c r="K135" s="28">
        <v>26</v>
      </c>
      <c r="L135" s="27">
        <v>31346</v>
      </c>
      <c r="M135" s="28"/>
      <c r="N135" s="27"/>
      <c r="O135" s="27"/>
      <c r="P135" s="27"/>
      <c r="Q135" s="23" t="s">
        <v>181</v>
      </c>
      <c r="R135" s="28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3" t="s">
        <v>181</v>
      </c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3"/>
      <c r="AQ135" s="23"/>
      <c r="AR135" s="23"/>
    </row>
    <row r="136" spans="1:44" ht="12.75">
      <c r="A136" s="23"/>
      <c r="B136" s="24" t="s">
        <v>199</v>
      </c>
      <c r="C136" s="25" t="s">
        <v>200</v>
      </c>
      <c r="D136" s="173" t="s">
        <v>201</v>
      </c>
      <c r="E136" s="28">
        <v>34</v>
      </c>
      <c r="F136" s="27">
        <v>58841</v>
      </c>
      <c r="G136" s="28">
        <v>51</v>
      </c>
      <c r="H136" s="27">
        <v>46829</v>
      </c>
      <c r="I136" s="28">
        <v>59</v>
      </c>
      <c r="J136" s="27">
        <v>38608</v>
      </c>
      <c r="K136" s="28">
        <v>10</v>
      </c>
      <c r="L136" s="27">
        <v>31309</v>
      </c>
      <c r="M136" s="28"/>
      <c r="N136" s="28"/>
      <c r="O136" s="28"/>
      <c r="P136" s="28"/>
      <c r="Q136" s="23" t="s">
        <v>181</v>
      </c>
      <c r="R136" s="28"/>
      <c r="S136" s="27"/>
      <c r="T136" s="27"/>
      <c r="U136" s="27"/>
      <c r="V136" s="27"/>
      <c r="W136" s="27"/>
      <c r="X136" s="27"/>
      <c r="Y136" s="27"/>
      <c r="Z136" s="27"/>
      <c r="AA136" s="28"/>
      <c r="AB136" s="28"/>
      <c r="AC136" s="23" t="s">
        <v>181</v>
      </c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3"/>
      <c r="AQ136" s="23"/>
      <c r="AR136" s="23"/>
    </row>
    <row r="137" spans="1:44" ht="12.75">
      <c r="A137" s="23"/>
      <c r="B137" s="24" t="s">
        <v>202</v>
      </c>
      <c r="C137" s="25" t="s">
        <v>203</v>
      </c>
      <c r="D137" s="173" t="s">
        <v>201</v>
      </c>
      <c r="E137" s="28">
        <v>58</v>
      </c>
      <c r="F137" s="27">
        <v>53318</v>
      </c>
      <c r="G137" s="28">
        <v>48</v>
      </c>
      <c r="H137" s="27">
        <v>44882</v>
      </c>
      <c r="I137" s="28">
        <v>57</v>
      </c>
      <c r="J137" s="27">
        <v>40391</v>
      </c>
      <c r="K137" s="28">
        <v>5</v>
      </c>
      <c r="L137" s="27">
        <v>32546</v>
      </c>
      <c r="M137" s="28"/>
      <c r="N137" s="28"/>
      <c r="O137" s="28"/>
      <c r="P137" s="28"/>
      <c r="Q137" s="23" t="s">
        <v>181</v>
      </c>
      <c r="R137" s="28"/>
      <c r="S137" s="27"/>
      <c r="T137" s="27"/>
      <c r="U137" s="27"/>
      <c r="V137" s="27"/>
      <c r="W137" s="27"/>
      <c r="X137" s="27"/>
      <c r="Y137" s="27"/>
      <c r="Z137" s="27"/>
      <c r="AA137" s="28"/>
      <c r="AB137" s="28"/>
      <c r="AC137" s="23" t="s">
        <v>181</v>
      </c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3"/>
      <c r="AQ137" s="23"/>
      <c r="AR137" s="23"/>
    </row>
    <row r="138" spans="1:44" ht="12.75">
      <c r="A138" s="23"/>
      <c r="B138" s="24" t="s">
        <v>204</v>
      </c>
      <c r="C138" s="25" t="s">
        <v>205</v>
      </c>
      <c r="D138" s="173" t="s">
        <v>201</v>
      </c>
      <c r="E138" s="28">
        <v>15</v>
      </c>
      <c r="F138" s="27">
        <v>53701</v>
      </c>
      <c r="G138" s="28">
        <v>26</v>
      </c>
      <c r="H138" s="28">
        <v>47088</v>
      </c>
      <c r="I138" s="28">
        <v>46</v>
      </c>
      <c r="J138" s="27">
        <v>38534</v>
      </c>
      <c r="K138" s="28">
        <v>14</v>
      </c>
      <c r="L138" s="27">
        <v>31774</v>
      </c>
      <c r="M138" s="28"/>
      <c r="N138" s="28"/>
      <c r="O138" s="28"/>
      <c r="P138" s="28"/>
      <c r="Q138" s="23" t="s">
        <v>181</v>
      </c>
      <c r="R138" s="28"/>
      <c r="S138" s="27"/>
      <c r="T138" s="27"/>
      <c r="U138" s="27"/>
      <c r="V138" s="27"/>
      <c r="W138" s="27"/>
      <c r="X138" s="27"/>
      <c r="Y138" s="27"/>
      <c r="Z138" s="27"/>
      <c r="AA138" s="28"/>
      <c r="AB138" s="28"/>
      <c r="AC138" s="23" t="s">
        <v>181</v>
      </c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3"/>
      <c r="AQ138" s="23"/>
      <c r="AR138" s="23"/>
    </row>
    <row r="139" spans="1:44" ht="12.75">
      <c r="A139" s="23"/>
      <c r="B139" s="24" t="s">
        <v>206</v>
      </c>
      <c r="C139" s="25" t="s">
        <v>207</v>
      </c>
      <c r="D139" s="173" t="s">
        <v>201</v>
      </c>
      <c r="E139" s="28">
        <v>29</v>
      </c>
      <c r="F139" s="27">
        <v>51554</v>
      </c>
      <c r="G139" s="28">
        <v>25</v>
      </c>
      <c r="H139" s="27">
        <v>44831</v>
      </c>
      <c r="I139" s="28">
        <v>43</v>
      </c>
      <c r="J139" s="27">
        <v>36303</v>
      </c>
      <c r="K139" s="28">
        <v>5</v>
      </c>
      <c r="L139" s="27">
        <v>36788</v>
      </c>
      <c r="M139" s="28"/>
      <c r="N139" s="28"/>
      <c r="O139" s="28"/>
      <c r="P139" s="28"/>
      <c r="Q139" s="23" t="s">
        <v>181</v>
      </c>
      <c r="R139" s="28"/>
      <c r="S139" s="27"/>
      <c r="T139" s="27"/>
      <c r="U139" s="27"/>
      <c r="V139" s="27"/>
      <c r="W139" s="27"/>
      <c r="X139" s="27"/>
      <c r="Y139" s="27"/>
      <c r="Z139" s="27"/>
      <c r="AA139" s="28"/>
      <c r="AB139" s="28"/>
      <c r="AC139" s="23" t="s">
        <v>181</v>
      </c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3"/>
      <c r="AQ139" s="23"/>
      <c r="AR139" s="23"/>
    </row>
    <row r="140" spans="1:44" ht="12.75">
      <c r="A140" s="23"/>
      <c r="B140" s="24" t="s">
        <v>208</v>
      </c>
      <c r="C140" s="25" t="s">
        <v>209</v>
      </c>
      <c r="D140" s="173" t="s">
        <v>201</v>
      </c>
      <c r="E140" s="28">
        <v>70</v>
      </c>
      <c r="F140" s="27">
        <v>60514</v>
      </c>
      <c r="G140" s="28">
        <v>123</v>
      </c>
      <c r="H140" s="27">
        <v>49657</v>
      </c>
      <c r="I140" s="28">
        <v>95</v>
      </c>
      <c r="J140" s="27">
        <v>40796</v>
      </c>
      <c r="K140" s="28">
        <v>26</v>
      </c>
      <c r="L140" s="27">
        <v>31150</v>
      </c>
      <c r="M140" s="28"/>
      <c r="N140" s="28"/>
      <c r="O140" s="28"/>
      <c r="P140" s="28"/>
      <c r="Q140" s="23" t="s">
        <v>181</v>
      </c>
      <c r="R140" s="28"/>
      <c r="S140" s="27"/>
      <c r="T140" s="27"/>
      <c r="U140" s="27"/>
      <c r="V140" s="27"/>
      <c r="W140" s="27"/>
      <c r="X140" s="27"/>
      <c r="Y140" s="27"/>
      <c r="Z140" s="27"/>
      <c r="AA140" s="28"/>
      <c r="AB140" s="28"/>
      <c r="AC140" s="23" t="s">
        <v>181</v>
      </c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3"/>
      <c r="AQ140" s="23"/>
      <c r="AR140" s="23"/>
    </row>
    <row r="141" spans="1:44" ht="12.75">
      <c r="A141" s="23"/>
      <c r="B141" s="24" t="s">
        <v>210</v>
      </c>
      <c r="C141" s="25" t="s">
        <v>211</v>
      </c>
      <c r="D141" s="173" t="s">
        <v>201</v>
      </c>
      <c r="E141" s="27">
        <v>34</v>
      </c>
      <c r="F141" s="27">
        <v>50788</v>
      </c>
      <c r="G141" s="27">
        <v>31</v>
      </c>
      <c r="H141" s="27">
        <v>44934</v>
      </c>
      <c r="I141" s="27">
        <v>58</v>
      </c>
      <c r="J141" s="27">
        <v>40113</v>
      </c>
      <c r="K141" s="27">
        <v>2</v>
      </c>
      <c r="L141" s="27">
        <v>32655</v>
      </c>
      <c r="M141" s="27"/>
      <c r="N141" s="27"/>
      <c r="O141" s="27"/>
      <c r="P141" s="27"/>
      <c r="Q141" s="23" t="s">
        <v>181</v>
      </c>
      <c r="R141" s="28"/>
      <c r="S141" s="27"/>
      <c r="T141" s="27"/>
      <c r="U141" s="27"/>
      <c r="V141" s="27"/>
      <c r="W141" s="27"/>
      <c r="X141" s="27"/>
      <c r="Y141" s="27"/>
      <c r="Z141" s="27"/>
      <c r="AA141" s="28"/>
      <c r="AB141" s="28"/>
      <c r="AC141" s="23" t="s">
        <v>181</v>
      </c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3"/>
      <c r="AQ141" s="23"/>
      <c r="AR141" s="23"/>
    </row>
    <row r="142" spans="1:44" ht="12.75">
      <c r="A142" s="23"/>
      <c r="B142" s="24" t="s">
        <v>212</v>
      </c>
      <c r="C142" s="25" t="s">
        <v>213</v>
      </c>
      <c r="D142" s="173" t="s">
        <v>214</v>
      </c>
      <c r="E142" s="27">
        <v>39</v>
      </c>
      <c r="F142" s="27">
        <v>52795</v>
      </c>
      <c r="G142" s="27">
        <v>47</v>
      </c>
      <c r="H142" s="27">
        <v>44208</v>
      </c>
      <c r="I142" s="27">
        <v>112</v>
      </c>
      <c r="J142" s="27">
        <v>36914</v>
      </c>
      <c r="K142" s="27">
        <v>2</v>
      </c>
      <c r="L142" s="27">
        <v>32837</v>
      </c>
      <c r="M142" s="27"/>
      <c r="N142" s="27"/>
      <c r="O142" s="27"/>
      <c r="P142" s="27"/>
      <c r="Q142" s="23" t="s">
        <v>181</v>
      </c>
      <c r="R142" s="28"/>
      <c r="S142" s="27"/>
      <c r="T142" s="27"/>
      <c r="U142" s="27"/>
      <c r="V142" s="27"/>
      <c r="W142" s="27"/>
      <c r="X142" s="27"/>
      <c r="Y142" s="27"/>
      <c r="Z142" s="27"/>
      <c r="AA142" s="27"/>
      <c r="AB142" s="28"/>
      <c r="AC142" s="23" t="s">
        <v>181</v>
      </c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3"/>
      <c r="AQ142" s="23"/>
      <c r="AR142" s="23"/>
    </row>
    <row r="143" spans="1:44" ht="12.75">
      <c r="A143" s="23"/>
      <c r="B143" s="24" t="s">
        <v>215</v>
      </c>
      <c r="C143" s="25" t="s">
        <v>216</v>
      </c>
      <c r="D143" s="173" t="s">
        <v>214</v>
      </c>
      <c r="E143" s="27">
        <v>32</v>
      </c>
      <c r="F143" s="27">
        <v>58686</v>
      </c>
      <c r="G143" s="27">
        <v>30</v>
      </c>
      <c r="H143" s="27">
        <v>46307</v>
      </c>
      <c r="I143" s="27">
        <v>44</v>
      </c>
      <c r="J143" s="27">
        <v>41424</v>
      </c>
      <c r="K143" s="27">
        <v>17</v>
      </c>
      <c r="L143" s="27">
        <v>34818</v>
      </c>
      <c r="M143" s="27"/>
      <c r="N143" s="27"/>
      <c r="O143" s="27"/>
      <c r="P143" s="27"/>
      <c r="Q143" s="23" t="s">
        <v>181</v>
      </c>
      <c r="R143" s="28"/>
      <c r="S143" s="27"/>
      <c r="T143" s="27"/>
      <c r="U143" s="27"/>
      <c r="V143" s="27"/>
      <c r="W143" s="27"/>
      <c r="X143" s="27"/>
      <c r="Y143" s="27"/>
      <c r="Z143" s="27"/>
      <c r="AA143" s="27"/>
      <c r="AB143" s="28"/>
      <c r="AC143" s="23" t="s">
        <v>181</v>
      </c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3"/>
      <c r="AQ143" s="23"/>
      <c r="AR143" s="23"/>
    </row>
    <row r="144" spans="1:44" ht="12.75">
      <c r="A144" s="23"/>
      <c r="B144" s="24" t="s">
        <v>217</v>
      </c>
      <c r="C144" s="25" t="s">
        <v>218</v>
      </c>
      <c r="D144" s="173" t="s">
        <v>214</v>
      </c>
      <c r="E144" s="27">
        <v>38</v>
      </c>
      <c r="F144" s="27">
        <v>52085</v>
      </c>
      <c r="G144" s="27">
        <v>53</v>
      </c>
      <c r="H144" s="27">
        <v>41887</v>
      </c>
      <c r="I144" s="27">
        <v>35</v>
      </c>
      <c r="J144" s="27">
        <v>41476</v>
      </c>
      <c r="K144" s="27">
        <v>4</v>
      </c>
      <c r="L144" s="27">
        <v>31541</v>
      </c>
      <c r="M144" s="27"/>
      <c r="N144" s="27"/>
      <c r="O144" s="27"/>
      <c r="P144" s="27"/>
      <c r="Q144" s="23" t="s">
        <v>181</v>
      </c>
      <c r="R144" s="28"/>
      <c r="S144" s="27"/>
      <c r="T144" s="27"/>
      <c r="U144" s="27"/>
      <c r="V144" s="27"/>
      <c r="W144" s="27"/>
      <c r="X144" s="27"/>
      <c r="Y144" s="27"/>
      <c r="Z144" s="27"/>
      <c r="AA144" s="28"/>
      <c r="AB144" s="28"/>
      <c r="AC144" s="23" t="s">
        <v>181</v>
      </c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3"/>
      <c r="AQ144" s="23"/>
      <c r="AR144" s="23"/>
    </row>
    <row r="145" spans="1:44" ht="12.75">
      <c r="A145" s="23"/>
      <c r="B145" s="24" t="s">
        <v>219</v>
      </c>
      <c r="C145" s="25" t="s">
        <v>220</v>
      </c>
      <c r="D145" s="173" t="s">
        <v>149</v>
      </c>
      <c r="E145" s="27">
        <v>12</v>
      </c>
      <c r="F145" s="27">
        <v>47119</v>
      </c>
      <c r="G145" s="27">
        <v>27</v>
      </c>
      <c r="H145" s="27">
        <v>43209</v>
      </c>
      <c r="I145" s="27">
        <v>45</v>
      </c>
      <c r="J145" s="27">
        <v>35623</v>
      </c>
      <c r="K145" s="27">
        <v>15</v>
      </c>
      <c r="L145" s="27">
        <v>31254</v>
      </c>
      <c r="M145" s="27"/>
      <c r="N145" s="27"/>
      <c r="O145" s="27"/>
      <c r="P145" s="27"/>
      <c r="Q145" s="23" t="s">
        <v>181</v>
      </c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3" t="s">
        <v>181</v>
      </c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3"/>
      <c r="AQ145" s="23"/>
      <c r="AR145" s="23"/>
    </row>
    <row r="146" spans="1:44" ht="12.75">
      <c r="A146" s="23"/>
      <c r="B146" s="24" t="s">
        <v>221</v>
      </c>
      <c r="C146" s="25" t="s">
        <v>222</v>
      </c>
      <c r="D146" s="173" t="s">
        <v>149</v>
      </c>
      <c r="E146" s="27">
        <v>10</v>
      </c>
      <c r="F146" s="27">
        <v>46942</v>
      </c>
      <c r="G146" s="27">
        <v>23</v>
      </c>
      <c r="H146" s="27">
        <v>42032</v>
      </c>
      <c r="I146" s="27">
        <v>13</v>
      </c>
      <c r="J146" s="27">
        <v>37446</v>
      </c>
      <c r="K146" s="27">
        <v>4</v>
      </c>
      <c r="L146" s="27">
        <v>36391</v>
      </c>
      <c r="M146" s="27"/>
      <c r="N146" s="27"/>
      <c r="O146" s="27"/>
      <c r="P146" s="27"/>
      <c r="Q146" s="23" t="s">
        <v>181</v>
      </c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3" t="s">
        <v>181</v>
      </c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3"/>
      <c r="AQ146" s="23"/>
      <c r="AR146" s="23"/>
    </row>
    <row r="147" spans="1:44" ht="12.75">
      <c r="A147" s="23"/>
      <c r="B147" s="24" t="s">
        <v>223</v>
      </c>
      <c r="C147" s="25" t="s">
        <v>224</v>
      </c>
      <c r="D147" s="173" t="s">
        <v>149</v>
      </c>
      <c r="E147" s="27">
        <v>11</v>
      </c>
      <c r="F147" s="27">
        <v>44222</v>
      </c>
      <c r="G147" s="27">
        <v>2</v>
      </c>
      <c r="H147" s="27">
        <v>37376</v>
      </c>
      <c r="I147" s="27">
        <v>4</v>
      </c>
      <c r="J147" s="27">
        <v>35219</v>
      </c>
      <c r="K147" s="27">
        <v>2</v>
      </c>
      <c r="L147" s="27">
        <v>29060</v>
      </c>
      <c r="M147" s="27"/>
      <c r="N147" s="27"/>
      <c r="O147" s="27"/>
      <c r="P147" s="27"/>
      <c r="Q147" s="23" t="s">
        <v>181</v>
      </c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3" t="s">
        <v>181</v>
      </c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3"/>
      <c r="AQ147" s="23"/>
      <c r="AR147" s="23"/>
    </row>
    <row r="148" spans="1:44" ht="12.75">
      <c r="A148" s="23"/>
      <c r="B148" s="24" t="s">
        <v>225</v>
      </c>
      <c r="C148" s="25" t="s">
        <v>226</v>
      </c>
      <c r="D148" s="173" t="s">
        <v>149</v>
      </c>
      <c r="E148" s="27">
        <v>8</v>
      </c>
      <c r="F148" s="27">
        <v>49470</v>
      </c>
      <c r="G148" s="27">
        <v>6</v>
      </c>
      <c r="H148" s="27">
        <v>42145</v>
      </c>
      <c r="I148" s="27">
        <v>22</v>
      </c>
      <c r="J148" s="27">
        <v>39189</v>
      </c>
      <c r="K148" s="27">
        <v>16</v>
      </c>
      <c r="L148" s="27">
        <v>32678</v>
      </c>
      <c r="M148" s="27"/>
      <c r="N148" s="27"/>
      <c r="O148" s="27"/>
      <c r="P148" s="27"/>
      <c r="Q148" s="23" t="s">
        <v>181</v>
      </c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3" t="s">
        <v>181</v>
      </c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3"/>
      <c r="AQ148" s="23"/>
      <c r="AR148" s="23"/>
    </row>
    <row r="149" spans="1:44" ht="12.75">
      <c r="A149" s="23"/>
      <c r="B149" s="24" t="s">
        <v>227</v>
      </c>
      <c r="C149" s="25" t="s">
        <v>228</v>
      </c>
      <c r="D149" s="173" t="s">
        <v>149</v>
      </c>
      <c r="E149" s="28">
        <v>8</v>
      </c>
      <c r="F149" s="28">
        <v>50356</v>
      </c>
      <c r="G149" s="28">
        <v>15</v>
      </c>
      <c r="H149" s="28">
        <v>43645</v>
      </c>
      <c r="I149" s="28">
        <v>35</v>
      </c>
      <c r="J149" s="28">
        <v>35952</v>
      </c>
      <c r="K149" s="28">
        <v>17</v>
      </c>
      <c r="L149" s="27">
        <v>32628</v>
      </c>
      <c r="M149" s="28"/>
      <c r="N149" s="28"/>
      <c r="O149" s="28"/>
      <c r="P149" s="28"/>
      <c r="Q149" s="23" t="s">
        <v>181</v>
      </c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3" t="s">
        <v>181</v>
      </c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3"/>
      <c r="AQ149" s="23"/>
      <c r="AR149" s="23"/>
    </row>
    <row r="150" spans="1:44" ht="12.75">
      <c r="A150" s="23"/>
      <c r="B150" s="24" t="s">
        <v>229</v>
      </c>
      <c r="C150" s="25" t="s">
        <v>230</v>
      </c>
      <c r="D150" s="173" t="s">
        <v>149</v>
      </c>
      <c r="E150" s="28">
        <v>14</v>
      </c>
      <c r="F150" s="28">
        <v>45369</v>
      </c>
      <c r="G150" s="28">
        <v>10</v>
      </c>
      <c r="H150" s="28">
        <v>42875</v>
      </c>
      <c r="I150" s="28">
        <v>36</v>
      </c>
      <c r="J150" s="28">
        <v>39449</v>
      </c>
      <c r="K150" s="28">
        <v>8</v>
      </c>
      <c r="L150" s="27">
        <v>34255</v>
      </c>
      <c r="M150" s="28"/>
      <c r="N150" s="28"/>
      <c r="O150" s="28"/>
      <c r="P150" s="28"/>
      <c r="Q150" s="23" t="s">
        <v>181</v>
      </c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3" t="s">
        <v>181</v>
      </c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3"/>
      <c r="AQ150" s="23"/>
      <c r="AR150" s="23"/>
    </row>
    <row r="151" spans="1:44" ht="12.75">
      <c r="A151" s="23"/>
      <c r="B151" s="24" t="s">
        <v>231</v>
      </c>
      <c r="C151" s="25" t="s">
        <v>232</v>
      </c>
      <c r="D151" s="173" t="s">
        <v>149</v>
      </c>
      <c r="E151" s="28">
        <v>20</v>
      </c>
      <c r="F151" s="28">
        <v>50472</v>
      </c>
      <c r="G151" s="28">
        <v>97</v>
      </c>
      <c r="H151" s="28">
        <v>44449</v>
      </c>
      <c r="I151" s="28">
        <v>155</v>
      </c>
      <c r="J151" s="28">
        <v>35802</v>
      </c>
      <c r="K151" s="28">
        <v>51</v>
      </c>
      <c r="L151" s="27">
        <v>31540</v>
      </c>
      <c r="M151" s="28"/>
      <c r="N151" s="28"/>
      <c r="O151" s="28"/>
      <c r="P151" s="28"/>
      <c r="Q151" s="23" t="s">
        <v>181</v>
      </c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3" t="s">
        <v>181</v>
      </c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3"/>
      <c r="AQ151" s="23"/>
      <c r="AR151" s="23"/>
    </row>
    <row r="152" spans="1:44" ht="12.75">
      <c r="A152" s="23"/>
      <c r="B152" s="24" t="s">
        <v>233</v>
      </c>
      <c r="C152" s="25" t="s">
        <v>234</v>
      </c>
      <c r="D152" s="173" t="s">
        <v>149</v>
      </c>
      <c r="E152" s="28">
        <v>1</v>
      </c>
      <c r="F152" s="28">
        <v>50073</v>
      </c>
      <c r="G152" s="28">
        <v>5</v>
      </c>
      <c r="H152" s="28">
        <v>46198</v>
      </c>
      <c r="I152" s="28">
        <v>9</v>
      </c>
      <c r="J152" s="28">
        <v>37773</v>
      </c>
      <c r="K152" s="28">
        <v>6</v>
      </c>
      <c r="L152" s="27">
        <v>30919</v>
      </c>
      <c r="M152" s="28"/>
      <c r="N152" s="28"/>
      <c r="O152" s="28"/>
      <c r="P152" s="28"/>
      <c r="Q152" s="23" t="s">
        <v>181</v>
      </c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7"/>
      <c r="AC152" s="23" t="s">
        <v>181</v>
      </c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3"/>
      <c r="AQ152" s="23"/>
      <c r="AR152" s="23"/>
    </row>
    <row r="153" spans="1:44" ht="12.75">
      <c r="A153" s="23"/>
      <c r="B153" s="24" t="s">
        <v>235</v>
      </c>
      <c r="C153" s="25" t="s">
        <v>236</v>
      </c>
      <c r="D153" s="173" t="s">
        <v>149</v>
      </c>
      <c r="E153" s="28">
        <v>14</v>
      </c>
      <c r="F153" s="28">
        <v>48026</v>
      </c>
      <c r="G153" s="28">
        <v>17</v>
      </c>
      <c r="H153" s="28">
        <v>39620</v>
      </c>
      <c r="I153" s="28">
        <v>25</v>
      </c>
      <c r="J153" s="28">
        <v>34553</v>
      </c>
      <c r="K153" s="28">
        <v>5</v>
      </c>
      <c r="L153" s="27">
        <v>35723</v>
      </c>
      <c r="M153" s="28"/>
      <c r="N153" s="28"/>
      <c r="O153" s="27"/>
      <c r="P153" s="28"/>
      <c r="Q153" s="23" t="s">
        <v>181</v>
      </c>
      <c r="R153" s="27"/>
      <c r="S153" s="28"/>
      <c r="T153" s="28"/>
      <c r="U153" s="28"/>
      <c r="V153" s="28"/>
      <c r="W153" s="28"/>
      <c r="X153" s="28"/>
      <c r="Y153" s="28"/>
      <c r="Z153" s="28"/>
      <c r="AA153" s="28"/>
      <c r="AB153" s="27"/>
      <c r="AC153" s="23" t="s">
        <v>181</v>
      </c>
      <c r="AD153" s="27"/>
      <c r="AE153" s="28"/>
      <c r="AF153" s="28"/>
      <c r="AG153" s="28"/>
      <c r="AH153" s="28"/>
      <c r="AI153" s="28"/>
      <c r="AJ153" s="28"/>
      <c r="AK153" s="28"/>
      <c r="AL153" s="28"/>
      <c r="AM153" s="28"/>
      <c r="AN153" s="27"/>
      <c r="AO153" s="28"/>
      <c r="AP153" s="23"/>
      <c r="AQ153" s="23"/>
      <c r="AR153" s="23"/>
    </row>
    <row r="154" spans="1:44" ht="12.75">
      <c r="A154" s="23"/>
      <c r="B154" s="24" t="s">
        <v>237</v>
      </c>
      <c r="C154" s="25" t="s">
        <v>238</v>
      </c>
      <c r="D154" s="173" t="s">
        <v>149</v>
      </c>
      <c r="E154" s="28">
        <v>10</v>
      </c>
      <c r="F154" s="28">
        <v>52289</v>
      </c>
      <c r="G154" s="28">
        <v>28</v>
      </c>
      <c r="H154" s="28">
        <v>41433</v>
      </c>
      <c r="I154" s="28">
        <v>39</v>
      </c>
      <c r="J154" s="28">
        <v>34460</v>
      </c>
      <c r="K154" s="28">
        <v>8</v>
      </c>
      <c r="L154" s="27">
        <v>27510</v>
      </c>
      <c r="M154" s="28"/>
      <c r="N154" s="28"/>
      <c r="O154" s="28"/>
      <c r="P154" s="28"/>
      <c r="Q154" s="23" t="s">
        <v>181</v>
      </c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3" t="s">
        <v>181</v>
      </c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3"/>
      <c r="AQ154" s="23"/>
      <c r="AR154" s="23"/>
    </row>
    <row r="155" spans="1:44" ht="12.75">
      <c r="A155" s="23"/>
      <c r="B155" s="24" t="s">
        <v>239</v>
      </c>
      <c r="C155" s="25" t="s">
        <v>240</v>
      </c>
      <c r="D155" s="173" t="s">
        <v>149</v>
      </c>
      <c r="E155" s="28">
        <v>12</v>
      </c>
      <c r="F155" s="28">
        <v>46709</v>
      </c>
      <c r="G155" s="28">
        <v>14</v>
      </c>
      <c r="H155" s="28">
        <v>40992</v>
      </c>
      <c r="I155" s="28">
        <v>33</v>
      </c>
      <c r="J155" s="28">
        <v>33436</v>
      </c>
      <c r="K155" s="28">
        <v>7</v>
      </c>
      <c r="L155" s="27">
        <v>30085</v>
      </c>
      <c r="M155" s="28"/>
      <c r="N155" s="28"/>
      <c r="O155" s="28"/>
      <c r="P155" s="28"/>
      <c r="Q155" s="23" t="s">
        <v>181</v>
      </c>
      <c r="R155" s="28"/>
      <c r="S155" s="28"/>
      <c r="T155" s="28"/>
      <c r="U155" s="28"/>
      <c r="V155" s="28"/>
      <c r="W155" s="28"/>
      <c r="X155" s="28"/>
      <c r="Y155" s="27"/>
      <c r="Z155" s="28"/>
      <c r="AA155" s="28"/>
      <c r="AB155" s="28"/>
      <c r="AC155" s="23" t="s">
        <v>181</v>
      </c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3"/>
      <c r="AQ155" s="23"/>
      <c r="AR155" s="23"/>
    </row>
    <row r="156" spans="1:44" ht="12.75">
      <c r="A156" s="23"/>
      <c r="B156" s="24" t="s">
        <v>241</v>
      </c>
      <c r="C156" s="25" t="s">
        <v>242</v>
      </c>
      <c r="D156" s="173" t="s">
        <v>149</v>
      </c>
      <c r="E156" s="28">
        <v>19</v>
      </c>
      <c r="F156" s="28">
        <v>48997</v>
      </c>
      <c r="G156" s="28">
        <v>24</v>
      </c>
      <c r="H156" s="28">
        <v>42730</v>
      </c>
      <c r="I156" s="28">
        <v>50</v>
      </c>
      <c r="J156" s="28">
        <v>37067</v>
      </c>
      <c r="K156" s="28">
        <v>17</v>
      </c>
      <c r="L156" s="28">
        <v>32713</v>
      </c>
      <c r="M156" s="28"/>
      <c r="N156" s="28"/>
      <c r="O156" s="28"/>
      <c r="P156" s="28"/>
      <c r="Q156" s="23" t="s">
        <v>181</v>
      </c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3" t="s">
        <v>181</v>
      </c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3"/>
      <c r="AQ156" s="23"/>
      <c r="AR156" s="23"/>
    </row>
    <row r="157" spans="1:44" ht="12.75">
      <c r="A157" s="23"/>
      <c r="B157" s="24" t="s">
        <v>243</v>
      </c>
      <c r="C157" s="25" t="s">
        <v>244</v>
      </c>
      <c r="D157" s="173" t="s">
        <v>149</v>
      </c>
      <c r="E157" s="28">
        <v>12</v>
      </c>
      <c r="F157" s="28">
        <v>47953</v>
      </c>
      <c r="G157" s="28">
        <v>23</v>
      </c>
      <c r="H157" s="28">
        <v>41389</v>
      </c>
      <c r="I157" s="28">
        <v>23</v>
      </c>
      <c r="J157" s="28">
        <v>34529</v>
      </c>
      <c r="K157" s="28">
        <v>8</v>
      </c>
      <c r="L157" s="28">
        <v>29000</v>
      </c>
      <c r="M157" s="28"/>
      <c r="N157" s="28"/>
      <c r="O157" s="28"/>
      <c r="P157" s="28"/>
      <c r="Q157" s="23" t="s">
        <v>181</v>
      </c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3" t="s">
        <v>181</v>
      </c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3"/>
      <c r="AQ157" s="23"/>
      <c r="AR157" s="23"/>
    </row>
    <row r="158" spans="1:44" ht="12.75">
      <c r="A158" s="23"/>
      <c r="B158" s="24" t="s">
        <v>245</v>
      </c>
      <c r="C158" s="25" t="s">
        <v>246</v>
      </c>
      <c r="D158" s="173" t="s">
        <v>149</v>
      </c>
      <c r="E158" s="28">
        <v>5</v>
      </c>
      <c r="F158" s="28">
        <v>52941</v>
      </c>
      <c r="G158" s="28">
        <v>8</v>
      </c>
      <c r="H158" s="28">
        <v>42273</v>
      </c>
      <c r="I158" s="28">
        <v>22</v>
      </c>
      <c r="J158" s="28">
        <v>35328</v>
      </c>
      <c r="K158" s="28">
        <v>3</v>
      </c>
      <c r="L158" s="28">
        <v>32196</v>
      </c>
      <c r="M158" s="28"/>
      <c r="N158" s="28"/>
      <c r="O158" s="28"/>
      <c r="P158" s="28"/>
      <c r="Q158" s="23" t="s">
        <v>181</v>
      </c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3" t="s">
        <v>181</v>
      </c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3"/>
      <c r="AQ158" s="23"/>
      <c r="AR158" s="23"/>
    </row>
    <row r="159" spans="1:44" ht="12.75">
      <c r="A159" s="23"/>
      <c r="B159" s="24" t="s">
        <v>247</v>
      </c>
      <c r="C159" s="25" t="s">
        <v>248</v>
      </c>
      <c r="D159" s="173" t="s">
        <v>149</v>
      </c>
      <c r="E159" s="28">
        <v>3</v>
      </c>
      <c r="F159" s="28">
        <v>48112</v>
      </c>
      <c r="G159" s="28">
        <v>3</v>
      </c>
      <c r="H159" s="28">
        <v>42715</v>
      </c>
      <c r="I159" s="28">
        <v>9</v>
      </c>
      <c r="J159" s="28">
        <v>36912</v>
      </c>
      <c r="K159" s="28">
        <v>6</v>
      </c>
      <c r="L159" s="27">
        <v>31560</v>
      </c>
      <c r="M159" s="28"/>
      <c r="N159" s="28"/>
      <c r="O159" s="28"/>
      <c r="P159" s="28"/>
      <c r="Q159" s="23" t="s">
        <v>181</v>
      </c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3" t="s">
        <v>181</v>
      </c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3"/>
      <c r="AQ159" s="23"/>
      <c r="AR159" s="23"/>
    </row>
    <row r="160" spans="1:44" ht="12.75">
      <c r="A160" s="23"/>
      <c r="B160" s="24" t="s">
        <v>249</v>
      </c>
      <c r="C160" s="25" t="s">
        <v>250</v>
      </c>
      <c r="D160" s="173" t="s">
        <v>251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28"/>
      <c r="Q160" s="23" t="s">
        <v>181</v>
      </c>
      <c r="R160" s="28">
        <v>172</v>
      </c>
      <c r="S160" s="28">
        <v>97897</v>
      </c>
      <c r="T160" s="28">
        <v>196</v>
      </c>
      <c r="U160" s="28">
        <v>74432</v>
      </c>
      <c r="V160" s="28">
        <v>240</v>
      </c>
      <c r="W160" s="28">
        <v>64260</v>
      </c>
      <c r="X160" s="28">
        <v>40</v>
      </c>
      <c r="Y160" s="27">
        <v>47701</v>
      </c>
      <c r="Z160" s="28"/>
      <c r="AA160" s="28"/>
      <c r="AB160" s="28"/>
      <c r="AC160" s="23" t="s">
        <v>181</v>
      </c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3"/>
      <c r="AQ160" s="23"/>
      <c r="AR160" s="23"/>
    </row>
    <row r="161" spans="1:44" ht="12.75">
      <c r="A161" s="23"/>
      <c r="B161" s="24" t="s">
        <v>252</v>
      </c>
      <c r="C161" s="25" t="s">
        <v>253</v>
      </c>
      <c r="D161" s="173" t="s">
        <v>251</v>
      </c>
      <c r="E161" s="28">
        <v>51</v>
      </c>
      <c r="F161" s="28">
        <v>54200</v>
      </c>
      <c r="G161" s="28">
        <v>52</v>
      </c>
      <c r="H161" s="28">
        <v>45882</v>
      </c>
      <c r="I161" s="28">
        <v>26</v>
      </c>
      <c r="J161" s="28">
        <v>42973</v>
      </c>
      <c r="K161" s="28">
        <v>2</v>
      </c>
      <c r="L161" s="27">
        <v>33695</v>
      </c>
      <c r="M161" s="28"/>
      <c r="N161" s="28"/>
      <c r="O161" s="28"/>
      <c r="P161" s="28"/>
      <c r="Q161" s="23" t="s">
        <v>181</v>
      </c>
      <c r="R161" s="28"/>
      <c r="S161" s="28"/>
      <c r="T161" s="28"/>
      <c r="U161" s="28"/>
      <c r="V161" s="28"/>
      <c r="W161" s="28"/>
      <c r="X161" s="28"/>
      <c r="Y161" s="27"/>
      <c r="Z161" s="28"/>
      <c r="AA161" s="28"/>
      <c r="AB161" s="28"/>
      <c r="AC161" s="23" t="s">
        <v>181</v>
      </c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3"/>
      <c r="AQ161" s="23"/>
      <c r="AR161" s="23"/>
    </row>
    <row r="162" spans="1:44" ht="12.75">
      <c r="A162" s="23"/>
      <c r="B162" s="32"/>
      <c r="C162" s="65"/>
      <c r="D162" s="30"/>
      <c r="E162" s="32"/>
      <c r="F162" s="30"/>
      <c r="G162" s="32"/>
      <c r="H162" s="30"/>
      <c r="I162" s="32"/>
      <c r="J162" s="30"/>
      <c r="K162" s="31"/>
      <c r="L162" s="30"/>
      <c r="M162" s="32"/>
      <c r="N162" s="30"/>
      <c r="O162" s="32"/>
      <c r="P162" s="30"/>
      <c r="Q162" s="45"/>
      <c r="R162" s="30"/>
      <c r="S162" s="32"/>
      <c r="T162" s="30"/>
      <c r="U162" s="32"/>
      <c r="V162" s="30"/>
      <c r="W162" s="32"/>
      <c r="X162" s="44"/>
      <c r="Y162" s="32"/>
      <c r="Z162" s="30"/>
      <c r="AA162" s="32"/>
      <c r="AB162" s="30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</row>
    <row r="163" spans="1:44" ht="12.75">
      <c r="A163" s="23" t="s">
        <v>177</v>
      </c>
      <c r="B163" s="24" t="s">
        <v>254</v>
      </c>
      <c r="C163" s="54">
        <v>138682</v>
      </c>
      <c r="D163" s="64">
        <v>8</v>
      </c>
      <c r="E163" s="32"/>
      <c r="F163" s="30"/>
      <c r="G163" s="32"/>
      <c r="H163" s="30"/>
      <c r="I163" s="32"/>
      <c r="J163" s="30"/>
      <c r="K163" s="31"/>
      <c r="L163" s="30"/>
      <c r="M163" s="32"/>
      <c r="N163" s="30"/>
      <c r="O163" s="27">
        <v>1</v>
      </c>
      <c r="P163" s="71">
        <v>30439</v>
      </c>
      <c r="Q163" s="23" t="s">
        <v>181</v>
      </c>
      <c r="R163" s="30"/>
      <c r="S163" s="32"/>
      <c r="T163" s="30"/>
      <c r="U163" s="32"/>
      <c r="V163" s="30"/>
      <c r="W163" s="32"/>
      <c r="X163" s="44"/>
      <c r="Y163" s="32"/>
      <c r="Z163" s="30"/>
      <c r="AA163" s="27">
        <v>57</v>
      </c>
      <c r="AB163" s="27">
        <v>46432</v>
      </c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</row>
    <row r="164" spans="1:44" ht="12.75">
      <c r="A164" s="23"/>
      <c r="B164" s="24" t="s">
        <v>255</v>
      </c>
      <c r="C164" s="54">
        <v>366447</v>
      </c>
      <c r="D164" s="64">
        <v>8</v>
      </c>
      <c r="E164" s="32"/>
      <c r="F164" s="30"/>
      <c r="G164" s="32"/>
      <c r="H164" s="30"/>
      <c r="I164" s="32"/>
      <c r="J164" s="30"/>
      <c r="K164" s="31"/>
      <c r="L164" s="30"/>
      <c r="M164" s="32"/>
      <c r="N164" s="30"/>
      <c r="O164" s="27">
        <v>2</v>
      </c>
      <c r="P164" s="71">
        <v>28125</v>
      </c>
      <c r="Q164" s="23" t="s">
        <v>181</v>
      </c>
      <c r="R164" s="30"/>
      <c r="S164" s="32"/>
      <c r="T164" s="30"/>
      <c r="U164" s="32"/>
      <c r="V164" s="30"/>
      <c r="W164" s="32"/>
      <c r="X164" s="30"/>
      <c r="Y164" s="32"/>
      <c r="Z164" s="30"/>
      <c r="AA164" s="27">
        <v>19</v>
      </c>
      <c r="AB164" s="27">
        <v>41909</v>
      </c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</row>
    <row r="165" spans="1:44" ht="12.75">
      <c r="A165" s="23"/>
      <c r="B165" s="24" t="s">
        <v>256</v>
      </c>
      <c r="C165" s="54">
        <v>246813</v>
      </c>
      <c r="D165" s="64">
        <v>8</v>
      </c>
      <c r="E165" s="31"/>
      <c r="F165" s="30"/>
      <c r="G165" s="32"/>
      <c r="H165" s="30"/>
      <c r="I165" s="32"/>
      <c r="J165" s="30"/>
      <c r="K165" s="31"/>
      <c r="L165" s="30"/>
      <c r="M165" s="32"/>
      <c r="N165" s="30"/>
      <c r="O165" s="27">
        <v>16</v>
      </c>
      <c r="P165" s="71">
        <v>36012</v>
      </c>
      <c r="Q165" s="23" t="s">
        <v>181</v>
      </c>
      <c r="R165" s="30"/>
      <c r="S165" s="32"/>
      <c r="T165" s="30"/>
      <c r="U165" s="32"/>
      <c r="V165" s="30"/>
      <c r="W165" s="32"/>
      <c r="X165" s="30"/>
      <c r="Y165" s="32"/>
      <c r="Z165" s="30"/>
      <c r="AA165" s="27">
        <v>56</v>
      </c>
      <c r="AB165" s="27">
        <v>51846</v>
      </c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</row>
    <row r="166" spans="1:44" ht="12.75">
      <c r="A166" s="23"/>
      <c r="B166" s="24" t="s">
        <v>257</v>
      </c>
      <c r="C166" s="54">
        <v>138840</v>
      </c>
      <c r="D166" s="64">
        <v>8</v>
      </c>
      <c r="E166" s="32"/>
      <c r="F166" s="30"/>
      <c r="G166" s="32"/>
      <c r="H166" s="30"/>
      <c r="I166" s="32"/>
      <c r="J166" s="30"/>
      <c r="K166" s="31"/>
      <c r="L166" s="30"/>
      <c r="M166" s="32"/>
      <c r="N166" s="30"/>
      <c r="O166" s="27">
        <v>0</v>
      </c>
      <c r="P166" s="71" t="s">
        <v>258</v>
      </c>
      <c r="Q166" s="23" t="s">
        <v>181</v>
      </c>
      <c r="R166" s="30"/>
      <c r="S166" s="32"/>
      <c r="T166" s="30"/>
      <c r="U166" s="32"/>
      <c r="V166" s="30"/>
      <c r="W166" s="32"/>
      <c r="X166" s="30"/>
      <c r="Y166" s="32"/>
      <c r="Z166" s="30"/>
      <c r="AA166" s="27">
        <v>89</v>
      </c>
      <c r="AB166" s="27">
        <v>48062</v>
      </c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</row>
    <row r="167" spans="1:44" ht="12.75">
      <c r="A167" s="23"/>
      <c r="B167" s="24" t="s">
        <v>259</v>
      </c>
      <c r="C167" s="54">
        <v>138956</v>
      </c>
      <c r="D167" s="64">
        <v>8</v>
      </c>
      <c r="E167" s="31"/>
      <c r="F167" s="30"/>
      <c r="G167" s="32"/>
      <c r="H167" s="30"/>
      <c r="I167" s="32"/>
      <c r="J167" s="30"/>
      <c r="K167" s="31"/>
      <c r="L167" s="30"/>
      <c r="M167" s="32"/>
      <c r="N167" s="30"/>
      <c r="O167" s="27">
        <v>1</v>
      </c>
      <c r="P167" s="71">
        <v>52300</v>
      </c>
      <c r="Q167" s="23" t="s">
        <v>181</v>
      </c>
      <c r="R167" s="30"/>
      <c r="S167" s="32"/>
      <c r="T167" s="30"/>
      <c r="U167" s="32"/>
      <c r="V167" s="30"/>
      <c r="W167" s="32"/>
      <c r="X167" s="30"/>
      <c r="Y167" s="32"/>
      <c r="Z167" s="30"/>
      <c r="AA167" s="27">
        <v>86</v>
      </c>
      <c r="AB167" s="27">
        <v>48683</v>
      </c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</row>
    <row r="168" spans="1:44" ht="12.75">
      <c r="A168" s="23"/>
      <c r="B168" s="24" t="s">
        <v>260</v>
      </c>
      <c r="C168" s="54">
        <v>139126</v>
      </c>
      <c r="D168" s="64">
        <v>8</v>
      </c>
      <c r="E168" s="32"/>
      <c r="F168" s="30"/>
      <c r="G168" s="32"/>
      <c r="H168" s="30"/>
      <c r="I168" s="32"/>
      <c r="J168" s="30"/>
      <c r="K168" s="31"/>
      <c r="L168" s="30"/>
      <c r="M168" s="32"/>
      <c r="N168" s="30"/>
      <c r="O168" s="27">
        <v>0</v>
      </c>
      <c r="P168" s="71" t="s">
        <v>258</v>
      </c>
      <c r="Q168" s="23" t="s">
        <v>181</v>
      </c>
      <c r="R168" s="30"/>
      <c r="S168" s="32"/>
      <c r="T168" s="30"/>
      <c r="U168" s="32"/>
      <c r="V168" s="30"/>
      <c r="W168" s="32"/>
      <c r="X168" s="30"/>
      <c r="Y168" s="32"/>
      <c r="Z168" s="30"/>
      <c r="AA168" s="27">
        <v>36</v>
      </c>
      <c r="AB168" s="27">
        <v>41018</v>
      </c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</row>
    <row r="169" spans="1:44" ht="12.75">
      <c r="A169" s="23"/>
      <c r="B169" s="24" t="s">
        <v>261</v>
      </c>
      <c r="C169" s="54">
        <v>139278</v>
      </c>
      <c r="D169" s="64">
        <v>8</v>
      </c>
      <c r="E169" s="32"/>
      <c r="F169" s="30"/>
      <c r="G169" s="32"/>
      <c r="H169" s="30"/>
      <c r="I169" s="32"/>
      <c r="J169" s="30"/>
      <c r="K169" s="31"/>
      <c r="L169" s="30"/>
      <c r="M169" s="32"/>
      <c r="N169" s="30"/>
      <c r="O169" s="27">
        <v>2</v>
      </c>
      <c r="P169" s="71">
        <v>34400</v>
      </c>
      <c r="Q169" s="23" t="s">
        <v>181</v>
      </c>
      <c r="R169" s="30"/>
      <c r="S169" s="32"/>
      <c r="T169" s="30"/>
      <c r="U169" s="32"/>
      <c r="V169" s="30"/>
      <c r="W169" s="32"/>
      <c r="X169" s="30"/>
      <c r="Y169" s="32"/>
      <c r="Z169" s="30"/>
      <c r="AA169" s="27">
        <v>53</v>
      </c>
      <c r="AB169" s="27">
        <v>42233</v>
      </c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</row>
    <row r="170" spans="1:44" ht="12.75">
      <c r="A170" s="23"/>
      <c r="B170" s="24" t="s">
        <v>262</v>
      </c>
      <c r="C170" s="54">
        <v>140331</v>
      </c>
      <c r="D170" s="64">
        <v>8</v>
      </c>
      <c r="E170" s="32"/>
      <c r="F170" s="30"/>
      <c r="G170" s="32"/>
      <c r="H170" s="30"/>
      <c r="I170" s="32"/>
      <c r="J170" s="30"/>
      <c r="K170" s="31"/>
      <c r="L170" s="30"/>
      <c r="M170" s="32"/>
      <c r="N170" s="30"/>
      <c r="O170" s="28">
        <v>17</v>
      </c>
      <c r="P170" s="71">
        <v>38011</v>
      </c>
      <c r="Q170" s="23" t="s">
        <v>181</v>
      </c>
      <c r="R170" s="30"/>
      <c r="S170" s="32"/>
      <c r="T170" s="30"/>
      <c r="U170" s="32"/>
      <c r="V170" s="30"/>
      <c r="W170" s="32"/>
      <c r="X170" s="30"/>
      <c r="Y170" s="32"/>
      <c r="Z170" s="30"/>
      <c r="AA170" s="28">
        <v>39</v>
      </c>
      <c r="AB170" s="28">
        <v>52762</v>
      </c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</row>
    <row r="171" spans="1:44" ht="12.75">
      <c r="A171" s="23"/>
      <c r="B171" s="24" t="s">
        <v>263</v>
      </c>
      <c r="C171" s="54">
        <v>139357</v>
      </c>
      <c r="D171" s="64">
        <v>8</v>
      </c>
      <c r="E171" s="32"/>
      <c r="F171" s="30"/>
      <c r="G171" s="32"/>
      <c r="H171" s="30"/>
      <c r="I171" s="32"/>
      <c r="J171" s="30"/>
      <c r="K171" s="31"/>
      <c r="L171" s="30"/>
      <c r="M171" s="32"/>
      <c r="N171" s="30"/>
      <c r="O171" s="28">
        <v>1</v>
      </c>
      <c r="P171" s="71">
        <v>44093</v>
      </c>
      <c r="Q171" s="23" t="s">
        <v>181</v>
      </c>
      <c r="R171" s="30"/>
      <c r="S171" s="32"/>
      <c r="T171" s="30"/>
      <c r="U171" s="32"/>
      <c r="V171" s="30"/>
      <c r="W171" s="32"/>
      <c r="X171" s="30"/>
      <c r="Y171" s="32"/>
      <c r="Z171" s="30"/>
      <c r="AA171" s="28">
        <v>69</v>
      </c>
      <c r="AB171" s="28">
        <v>47604</v>
      </c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</row>
    <row r="172" spans="1:44" ht="12.75">
      <c r="A172" s="23"/>
      <c r="B172" s="24" t="s">
        <v>264</v>
      </c>
      <c r="C172" s="54">
        <v>139384</v>
      </c>
      <c r="D172" s="64">
        <v>8</v>
      </c>
      <c r="E172" s="32"/>
      <c r="F172" s="30"/>
      <c r="G172" s="32"/>
      <c r="H172" s="30"/>
      <c r="I172" s="32"/>
      <c r="J172" s="30"/>
      <c r="K172" s="31"/>
      <c r="L172" s="30"/>
      <c r="M172" s="32"/>
      <c r="N172" s="30"/>
      <c r="O172" s="28">
        <v>1</v>
      </c>
      <c r="P172" s="71">
        <v>39110</v>
      </c>
      <c r="Q172" s="23" t="s">
        <v>181</v>
      </c>
      <c r="R172" s="30"/>
      <c r="S172" s="32"/>
      <c r="T172" s="30"/>
      <c r="U172" s="32"/>
      <c r="V172" s="30"/>
      <c r="W172" s="32"/>
      <c r="X172" s="30"/>
      <c r="Y172" s="32"/>
      <c r="Z172" s="30"/>
      <c r="AA172" s="28">
        <v>40</v>
      </c>
      <c r="AB172" s="28">
        <v>45323</v>
      </c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</row>
    <row r="173" spans="1:44" ht="12.75">
      <c r="A173" s="23"/>
      <c r="B173" s="24" t="s">
        <v>265</v>
      </c>
      <c r="C173" s="54">
        <v>244446</v>
      </c>
      <c r="D173" s="64">
        <v>8</v>
      </c>
      <c r="E173" s="32"/>
      <c r="F173" s="30"/>
      <c r="G173" s="32"/>
      <c r="H173" s="30"/>
      <c r="I173" s="32"/>
      <c r="J173" s="30"/>
      <c r="K173" s="31"/>
      <c r="L173" s="30"/>
      <c r="M173" s="32"/>
      <c r="N173" s="30"/>
      <c r="O173" s="28">
        <v>0</v>
      </c>
      <c r="P173" s="71" t="s">
        <v>258</v>
      </c>
      <c r="Q173" s="23" t="s">
        <v>181</v>
      </c>
      <c r="R173" s="30"/>
      <c r="S173" s="32"/>
      <c r="T173" s="30"/>
      <c r="U173" s="32"/>
      <c r="V173" s="30"/>
      <c r="W173" s="32"/>
      <c r="X173" s="30"/>
      <c r="Y173" s="32"/>
      <c r="Z173" s="30"/>
      <c r="AA173" s="28">
        <v>83</v>
      </c>
      <c r="AB173" s="28">
        <v>53235</v>
      </c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</row>
    <row r="174" spans="1:44" ht="12.75">
      <c r="A174" s="23"/>
      <c r="B174" s="24" t="s">
        <v>266</v>
      </c>
      <c r="C174" s="54">
        <v>248794</v>
      </c>
      <c r="D174" s="64">
        <v>8</v>
      </c>
      <c r="E174" s="32"/>
      <c r="F174" s="30"/>
      <c r="G174" s="32"/>
      <c r="H174" s="30"/>
      <c r="I174" s="32"/>
      <c r="J174" s="30"/>
      <c r="K174" s="31"/>
      <c r="L174" s="30"/>
      <c r="M174" s="32"/>
      <c r="N174" s="30"/>
      <c r="O174" s="27">
        <v>15</v>
      </c>
      <c r="P174" s="71">
        <v>35729</v>
      </c>
      <c r="Q174" s="23" t="s">
        <v>181</v>
      </c>
      <c r="R174" s="30"/>
      <c r="S174" s="32"/>
      <c r="T174" s="30"/>
      <c r="U174" s="32"/>
      <c r="V174" s="30"/>
      <c r="W174" s="32"/>
      <c r="X174" s="30"/>
      <c r="Y174" s="32"/>
      <c r="Z174" s="30"/>
      <c r="AA174" s="28">
        <v>12</v>
      </c>
      <c r="AB174" s="28">
        <v>49424</v>
      </c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</row>
    <row r="175" spans="1:44" ht="12.75">
      <c r="A175" s="23"/>
      <c r="B175" s="24" t="s">
        <v>267</v>
      </c>
      <c r="C175" s="54">
        <v>139986</v>
      </c>
      <c r="D175" s="64">
        <v>8</v>
      </c>
      <c r="E175" s="32"/>
      <c r="F175" s="30"/>
      <c r="G175" s="32"/>
      <c r="H175" s="30"/>
      <c r="I175" s="32"/>
      <c r="J175" s="30"/>
      <c r="K175" s="31"/>
      <c r="L175" s="30"/>
      <c r="M175" s="32"/>
      <c r="N175" s="30"/>
      <c r="O175" s="27">
        <v>0</v>
      </c>
      <c r="P175" s="71" t="s">
        <v>258</v>
      </c>
      <c r="Q175" s="23" t="s">
        <v>181</v>
      </c>
      <c r="R175" s="30"/>
      <c r="S175" s="32"/>
      <c r="T175" s="30"/>
      <c r="U175" s="32"/>
      <c r="V175" s="30"/>
      <c r="W175" s="32"/>
      <c r="X175" s="30"/>
      <c r="Y175" s="32"/>
      <c r="Z175" s="30"/>
      <c r="AA175" s="28">
        <v>35</v>
      </c>
      <c r="AB175" s="28">
        <v>43325</v>
      </c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</row>
    <row r="176" spans="1:44" ht="12.75">
      <c r="A176" s="23"/>
      <c r="B176" s="24" t="s">
        <v>268</v>
      </c>
      <c r="C176" s="54">
        <v>140012</v>
      </c>
      <c r="D176" s="64">
        <v>8</v>
      </c>
      <c r="E176" s="32"/>
      <c r="F176" s="30"/>
      <c r="G176" s="32"/>
      <c r="H176" s="30"/>
      <c r="I176" s="32"/>
      <c r="J176" s="30"/>
      <c r="K176" s="31"/>
      <c r="L176" s="30"/>
      <c r="M176" s="32"/>
      <c r="N176" s="30"/>
      <c r="O176" s="27">
        <v>0</v>
      </c>
      <c r="P176" s="71" t="s">
        <v>258</v>
      </c>
      <c r="Q176" s="23" t="s">
        <v>181</v>
      </c>
      <c r="R176" s="30"/>
      <c r="S176" s="32"/>
      <c r="T176" s="30"/>
      <c r="U176" s="32"/>
      <c r="V176" s="30"/>
      <c r="W176" s="32"/>
      <c r="X176" s="30"/>
      <c r="Y176" s="32"/>
      <c r="Z176" s="30"/>
      <c r="AA176" s="28">
        <v>82</v>
      </c>
      <c r="AB176" s="28">
        <v>60200</v>
      </c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</row>
    <row r="177" spans="1:44" ht="12.75">
      <c r="A177" s="23"/>
      <c r="B177" s="24" t="s">
        <v>269</v>
      </c>
      <c r="C177" s="54">
        <v>140076</v>
      </c>
      <c r="D177" s="64">
        <v>8</v>
      </c>
      <c r="E177" s="32"/>
      <c r="F177" s="30"/>
      <c r="G177" s="32"/>
      <c r="H177" s="30"/>
      <c r="I177" s="32"/>
      <c r="J177" s="30"/>
      <c r="K177" s="31"/>
      <c r="L177" s="30"/>
      <c r="M177" s="32"/>
      <c r="N177" s="30"/>
      <c r="O177" s="27">
        <v>0</v>
      </c>
      <c r="P177" s="71" t="s">
        <v>258</v>
      </c>
      <c r="Q177" s="23" t="s">
        <v>181</v>
      </c>
      <c r="R177" s="30"/>
      <c r="S177" s="32"/>
      <c r="T177" s="30"/>
      <c r="U177" s="32"/>
      <c r="V177" s="30"/>
      <c r="W177" s="32"/>
      <c r="X177" s="30"/>
      <c r="Y177" s="32"/>
      <c r="Z177" s="30"/>
      <c r="AA177" s="28">
        <v>42</v>
      </c>
      <c r="AB177" s="28">
        <v>37224</v>
      </c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</row>
    <row r="178" spans="1:44" ht="12.75">
      <c r="A178" s="23"/>
      <c r="B178" s="24" t="s">
        <v>270</v>
      </c>
      <c r="C178" s="54">
        <v>140243</v>
      </c>
      <c r="D178" s="64">
        <v>8</v>
      </c>
      <c r="E178" s="32"/>
      <c r="F178" s="30"/>
      <c r="G178" s="32"/>
      <c r="H178" s="30"/>
      <c r="I178" s="32"/>
      <c r="J178" s="30"/>
      <c r="K178" s="31"/>
      <c r="L178" s="30"/>
      <c r="M178" s="32"/>
      <c r="N178" s="30"/>
      <c r="O178" s="27">
        <v>2</v>
      </c>
      <c r="P178" s="71">
        <v>33806</v>
      </c>
      <c r="Q178" s="23" t="s">
        <v>181</v>
      </c>
      <c r="R178" s="30"/>
      <c r="S178" s="32"/>
      <c r="T178" s="30"/>
      <c r="U178" s="32"/>
      <c r="V178" s="30"/>
      <c r="W178" s="32"/>
      <c r="X178" s="30"/>
      <c r="Y178" s="32"/>
      <c r="Z178" s="30"/>
      <c r="AA178" s="28">
        <v>38</v>
      </c>
      <c r="AB178" s="28">
        <v>44277</v>
      </c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</row>
    <row r="179" spans="1:44" ht="12.75">
      <c r="A179" s="23"/>
      <c r="B179" s="24" t="s">
        <v>271</v>
      </c>
      <c r="C179" s="54">
        <v>140304</v>
      </c>
      <c r="D179" s="64">
        <v>8</v>
      </c>
      <c r="E179" s="32"/>
      <c r="F179" s="30"/>
      <c r="G179" s="32"/>
      <c r="H179" s="30"/>
      <c r="I179" s="32"/>
      <c r="J179" s="30"/>
      <c r="K179" s="31"/>
      <c r="L179" s="30"/>
      <c r="M179" s="32"/>
      <c r="N179" s="30"/>
      <c r="O179" s="27">
        <v>0</v>
      </c>
      <c r="P179" s="71" t="s">
        <v>258</v>
      </c>
      <c r="Q179" s="23" t="s">
        <v>181</v>
      </c>
      <c r="R179" s="30"/>
      <c r="S179" s="32"/>
      <c r="T179" s="30"/>
      <c r="U179" s="32"/>
      <c r="V179" s="30"/>
      <c r="W179" s="32"/>
      <c r="X179" s="30"/>
      <c r="Y179" s="32"/>
      <c r="Z179" s="30"/>
      <c r="AA179" s="28">
        <v>68</v>
      </c>
      <c r="AB179" s="28">
        <v>43343</v>
      </c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</row>
    <row r="180" spans="1:44" ht="12.75">
      <c r="A180" s="23"/>
      <c r="B180" s="24" t="s">
        <v>272</v>
      </c>
      <c r="C180" s="54">
        <v>140085</v>
      </c>
      <c r="D180" s="64">
        <v>8</v>
      </c>
      <c r="E180" s="32"/>
      <c r="F180" s="30"/>
      <c r="G180" s="32"/>
      <c r="H180" s="30"/>
      <c r="I180" s="32"/>
      <c r="J180" s="30"/>
      <c r="K180" s="31"/>
      <c r="L180" s="30"/>
      <c r="M180" s="32"/>
      <c r="N180" s="30"/>
      <c r="O180" s="27">
        <v>1</v>
      </c>
      <c r="P180" s="71">
        <v>34604</v>
      </c>
      <c r="Q180" s="23" t="s">
        <v>181</v>
      </c>
      <c r="R180" s="30"/>
      <c r="S180" s="32"/>
      <c r="T180" s="30"/>
      <c r="U180" s="32"/>
      <c r="V180" s="30"/>
      <c r="W180" s="32"/>
      <c r="X180" s="30"/>
      <c r="Y180" s="32"/>
      <c r="Z180" s="30"/>
      <c r="AA180" s="28">
        <v>37</v>
      </c>
      <c r="AB180" s="28">
        <v>42512</v>
      </c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</row>
    <row r="181" spans="1:44" ht="12.75">
      <c r="A181" s="23"/>
      <c r="B181" s="24" t="s">
        <v>273</v>
      </c>
      <c r="C181" s="54">
        <v>140599</v>
      </c>
      <c r="D181" s="64">
        <v>8</v>
      </c>
      <c r="E181" s="32"/>
      <c r="F181" s="30"/>
      <c r="G181" s="32"/>
      <c r="H181" s="30"/>
      <c r="I181" s="32"/>
      <c r="J181" s="30"/>
      <c r="K181" s="31"/>
      <c r="L181" s="30"/>
      <c r="M181" s="32"/>
      <c r="N181" s="30"/>
      <c r="O181" s="27">
        <v>1</v>
      </c>
      <c r="P181" s="71">
        <v>28206</v>
      </c>
      <c r="Q181" s="23" t="s">
        <v>181</v>
      </c>
      <c r="R181" s="30"/>
      <c r="S181" s="32"/>
      <c r="T181" s="30"/>
      <c r="U181" s="32"/>
      <c r="V181" s="30"/>
      <c r="W181" s="32"/>
      <c r="X181" s="30"/>
      <c r="Y181" s="32"/>
      <c r="Z181" s="30"/>
      <c r="AA181" s="28">
        <v>31</v>
      </c>
      <c r="AB181" s="28">
        <v>46506</v>
      </c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</row>
    <row r="182" spans="1:44" ht="12.75">
      <c r="A182" s="23"/>
      <c r="B182" s="24" t="s">
        <v>274</v>
      </c>
      <c r="C182" s="54">
        <v>140678</v>
      </c>
      <c r="D182" s="64">
        <v>8</v>
      </c>
      <c r="E182" s="31"/>
      <c r="F182" s="30"/>
      <c r="G182" s="31"/>
      <c r="H182" s="30"/>
      <c r="I182" s="31"/>
      <c r="J182" s="30"/>
      <c r="K182" s="31"/>
      <c r="L182" s="30"/>
      <c r="M182" s="32"/>
      <c r="N182" s="30"/>
      <c r="O182" s="28">
        <v>6</v>
      </c>
      <c r="P182" s="71">
        <v>28548</v>
      </c>
      <c r="Q182" s="23" t="s">
        <v>181</v>
      </c>
      <c r="R182" s="30"/>
      <c r="S182" s="32"/>
      <c r="T182" s="30"/>
      <c r="U182" s="32"/>
      <c r="V182" s="30"/>
      <c r="W182" s="32"/>
      <c r="X182" s="30"/>
      <c r="Y182" s="32"/>
      <c r="Z182" s="30"/>
      <c r="AA182" s="28">
        <v>38</v>
      </c>
      <c r="AB182" s="28">
        <v>39468</v>
      </c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</row>
    <row r="183" spans="1:44" ht="12.75">
      <c r="A183" s="23"/>
      <c r="B183" s="24" t="s">
        <v>275</v>
      </c>
      <c r="C183" s="54">
        <v>366456</v>
      </c>
      <c r="D183" s="64">
        <v>8</v>
      </c>
      <c r="E183" s="31"/>
      <c r="F183" s="30"/>
      <c r="G183" s="31"/>
      <c r="H183" s="30"/>
      <c r="I183" s="31"/>
      <c r="J183" s="30"/>
      <c r="K183" s="31"/>
      <c r="L183" s="30"/>
      <c r="M183" s="32"/>
      <c r="N183" s="30"/>
      <c r="O183" s="28">
        <v>0</v>
      </c>
      <c r="P183" s="71" t="s">
        <v>258</v>
      </c>
      <c r="Q183" s="23" t="s">
        <v>181</v>
      </c>
      <c r="R183" s="30"/>
      <c r="S183" s="32"/>
      <c r="T183" s="30"/>
      <c r="U183" s="32"/>
      <c r="V183" s="30"/>
      <c r="W183" s="32"/>
      <c r="X183" s="30"/>
      <c r="Y183" s="32"/>
      <c r="Z183" s="30"/>
      <c r="AA183" s="28">
        <v>23</v>
      </c>
      <c r="AB183" s="28">
        <v>44949</v>
      </c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</row>
    <row r="184" spans="1:44" ht="12.75">
      <c r="A184" s="23"/>
      <c r="B184" s="24" t="s">
        <v>276</v>
      </c>
      <c r="C184" s="54">
        <v>366465</v>
      </c>
      <c r="D184" s="64">
        <v>8</v>
      </c>
      <c r="E184" s="31"/>
      <c r="F184" s="30"/>
      <c r="G184" s="31"/>
      <c r="H184" s="30"/>
      <c r="I184" s="31"/>
      <c r="J184" s="30"/>
      <c r="K184" s="31"/>
      <c r="L184" s="30"/>
      <c r="M184" s="32"/>
      <c r="N184" s="30"/>
      <c r="O184" s="28">
        <v>1</v>
      </c>
      <c r="P184" s="71">
        <v>40118</v>
      </c>
      <c r="Q184" s="23" t="s">
        <v>181</v>
      </c>
      <c r="R184" s="30"/>
      <c r="S184" s="32"/>
      <c r="T184" s="30"/>
      <c r="U184" s="32"/>
      <c r="V184" s="30"/>
      <c r="W184" s="32"/>
      <c r="X184" s="30"/>
      <c r="Y184" s="32"/>
      <c r="Z184" s="30"/>
      <c r="AA184" s="28">
        <v>34</v>
      </c>
      <c r="AB184" s="28">
        <v>35196</v>
      </c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</row>
    <row r="185" spans="1:44" ht="12.75">
      <c r="A185" s="23"/>
      <c r="B185" s="24" t="s">
        <v>277</v>
      </c>
      <c r="C185" s="54">
        <v>248776</v>
      </c>
      <c r="D185" s="64">
        <v>8</v>
      </c>
      <c r="E185" s="31"/>
      <c r="F185" s="30"/>
      <c r="G185" s="31"/>
      <c r="H185" s="30"/>
      <c r="I185" s="31"/>
      <c r="J185" s="30"/>
      <c r="K185" s="31"/>
      <c r="L185" s="30"/>
      <c r="M185" s="32"/>
      <c r="N185" s="30"/>
      <c r="O185" s="28">
        <v>4</v>
      </c>
      <c r="P185" s="71">
        <v>31909</v>
      </c>
      <c r="Q185" s="23" t="s">
        <v>181</v>
      </c>
      <c r="R185" s="30"/>
      <c r="S185" s="32"/>
      <c r="T185" s="30"/>
      <c r="U185" s="32"/>
      <c r="V185" s="30"/>
      <c r="W185" s="32"/>
      <c r="X185" s="30"/>
      <c r="Y185" s="32"/>
      <c r="Z185" s="30"/>
      <c r="AA185" s="27">
        <v>33</v>
      </c>
      <c r="AB185" s="28">
        <v>42866</v>
      </c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</row>
    <row r="186" spans="1:44" ht="12.75">
      <c r="A186" s="23"/>
      <c r="B186" s="24" t="s">
        <v>278</v>
      </c>
      <c r="C186" s="54">
        <v>140809</v>
      </c>
      <c r="D186" s="64">
        <v>8</v>
      </c>
      <c r="E186" s="31"/>
      <c r="F186" s="30"/>
      <c r="G186" s="31"/>
      <c r="H186" s="30"/>
      <c r="I186" s="31"/>
      <c r="J186" s="30"/>
      <c r="K186" s="31"/>
      <c r="L186" s="30"/>
      <c r="M186" s="32"/>
      <c r="N186" s="30"/>
      <c r="O186" s="27">
        <v>5</v>
      </c>
      <c r="P186" s="71">
        <v>36256</v>
      </c>
      <c r="Q186" s="23" t="s">
        <v>181</v>
      </c>
      <c r="R186" s="30"/>
      <c r="S186" s="32"/>
      <c r="T186" s="30"/>
      <c r="U186" s="32"/>
      <c r="V186" s="30"/>
      <c r="W186" s="32"/>
      <c r="X186" s="30"/>
      <c r="Y186" s="32"/>
      <c r="Z186" s="30"/>
      <c r="AA186" s="27">
        <v>24</v>
      </c>
      <c r="AB186" s="28">
        <v>42930</v>
      </c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</row>
    <row r="187" spans="1:44" ht="12.75">
      <c r="A187" s="23"/>
      <c r="B187" s="24" t="s">
        <v>279</v>
      </c>
      <c r="C187" s="65"/>
      <c r="D187" s="64">
        <v>8</v>
      </c>
      <c r="E187" s="31"/>
      <c r="F187" s="30"/>
      <c r="G187" s="31"/>
      <c r="H187" s="30"/>
      <c r="I187" s="31"/>
      <c r="J187" s="30"/>
      <c r="K187" s="31"/>
      <c r="L187" s="30"/>
      <c r="M187" s="32"/>
      <c r="N187" s="30"/>
      <c r="O187" s="32"/>
      <c r="P187" s="30"/>
      <c r="Q187" s="23" t="s">
        <v>181</v>
      </c>
      <c r="R187" s="30"/>
      <c r="S187" s="32"/>
      <c r="T187" s="30"/>
      <c r="U187" s="32"/>
      <c r="V187" s="30"/>
      <c r="W187" s="32"/>
      <c r="X187" s="30"/>
      <c r="Y187" s="32"/>
      <c r="Z187" s="30"/>
      <c r="AA187" s="28">
        <v>14</v>
      </c>
      <c r="AB187" s="28">
        <v>44699</v>
      </c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</row>
    <row r="188" spans="1:44" ht="12.75">
      <c r="A188" s="23"/>
      <c r="B188" s="24" t="s">
        <v>280</v>
      </c>
      <c r="C188" s="54">
        <v>140942</v>
      </c>
      <c r="D188" s="64">
        <v>8</v>
      </c>
      <c r="E188" s="31"/>
      <c r="F188" s="30"/>
      <c r="G188" s="31"/>
      <c r="H188" s="30"/>
      <c r="I188" s="31"/>
      <c r="J188" s="30"/>
      <c r="K188" s="31"/>
      <c r="L188" s="30"/>
      <c r="M188" s="32"/>
      <c r="N188" s="30"/>
      <c r="O188" s="28">
        <v>1</v>
      </c>
      <c r="P188" s="71">
        <v>42145</v>
      </c>
      <c r="Q188" s="23" t="s">
        <v>181</v>
      </c>
      <c r="R188" s="30"/>
      <c r="S188" s="32"/>
      <c r="T188" s="30"/>
      <c r="U188" s="32"/>
      <c r="V188" s="30"/>
      <c r="W188" s="32"/>
      <c r="X188" s="30"/>
      <c r="Y188" s="32"/>
      <c r="Z188" s="30"/>
      <c r="AA188" s="28">
        <v>61</v>
      </c>
      <c r="AB188" s="28">
        <v>49868</v>
      </c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</row>
    <row r="189" spans="1:44" ht="12.75">
      <c r="A189" s="23"/>
      <c r="B189" s="24" t="s">
        <v>281</v>
      </c>
      <c r="C189" s="54">
        <v>141006</v>
      </c>
      <c r="D189" s="64">
        <v>8</v>
      </c>
      <c r="E189" s="31"/>
      <c r="F189" s="30"/>
      <c r="G189" s="32"/>
      <c r="H189" s="30"/>
      <c r="I189" s="32"/>
      <c r="J189" s="30"/>
      <c r="K189" s="32"/>
      <c r="L189" s="30"/>
      <c r="M189" s="32"/>
      <c r="N189" s="30"/>
      <c r="O189" s="28">
        <v>2</v>
      </c>
      <c r="P189" s="71">
        <v>33561</v>
      </c>
      <c r="Q189" s="23" t="s">
        <v>181</v>
      </c>
      <c r="R189" s="30"/>
      <c r="S189" s="32"/>
      <c r="T189" s="30"/>
      <c r="U189" s="32"/>
      <c r="V189" s="30"/>
      <c r="W189" s="32"/>
      <c r="X189" s="30"/>
      <c r="Y189" s="32"/>
      <c r="Z189" s="30"/>
      <c r="AA189" s="28">
        <v>48</v>
      </c>
      <c r="AB189" s="28">
        <v>39983</v>
      </c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</row>
    <row r="190" spans="1:44" ht="12.75">
      <c r="A190" s="23"/>
      <c r="B190" s="24" t="s">
        <v>282</v>
      </c>
      <c r="C190" s="54">
        <v>368911</v>
      </c>
      <c r="D190" s="64">
        <v>8</v>
      </c>
      <c r="E190" s="31"/>
      <c r="F190" s="30"/>
      <c r="G190" s="32"/>
      <c r="H190" s="30"/>
      <c r="I190" s="32"/>
      <c r="J190" s="30"/>
      <c r="K190" s="32"/>
      <c r="L190" s="30"/>
      <c r="M190" s="32"/>
      <c r="N190" s="30"/>
      <c r="O190" s="28">
        <v>3</v>
      </c>
      <c r="P190" s="71">
        <v>35301</v>
      </c>
      <c r="Q190" s="23" t="s">
        <v>181</v>
      </c>
      <c r="R190" s="30"/>
      <c r="S190" s="32"/>
      <c r="T190" s="30"/>
      <c r="U190" s="32"/>
      <c r="V190" s="30"/>
      <c r="W190" s="32"/>
      <c r="X190" s="30"/>
      <c r="Y190" s="32"/>
      <c r="Z190" s="30"/>
      <c r="AA190" s="28">
        <v>23</v>
      </c>
      <c r="AB190" s="28">
        <v>37109</v>
      </c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</row>
    <row r="191" spans="1:44" ht="12.75">
      <c r="A191" s="23"/>
      <c r="B191" s="24" t="s">
        <v>283</v>
      </c>
      <c r="C191" s="54">
        <v>141121</v>
      </c>
      <c r="D191" s="64">
        <v>8</v>
      </c>
      <c r="E191" s="31"/>
      <c r="F191" s="30"/>
      <c r="G191" s="32"/>
      <c r="H191" s="30"/>
      <c r="I191" s="32"/>
      <c r="J191" s="30"/>
      <c r="K191" s="32"/>
      <c r="L191" s="30"/>
      <c r="M191" s="32"/>
      <c r="N191" s="30"/>
      <c r="O191" s="28">
        <v>2</v>
      </c>
      <c r="P191" s="71">
        <v>29450</v>
      </c>
      <c r="Q191" s="23" t="s">
        <v>181</v>
      </c>
      <c r="R191" s="30"/>
      <c r="S191" s="32"/>
      <c r="T191" s="30"/>
      <c r="U191" s="32"/>
      <c r="V191" s="30"/>
      <c r="W191" s="32"/>
      <c r="X191" s="30"/>
      <c r="Y191" s="32"/>
      <c r="Z191" s="30"/>
      <c r="AA191" s="28">
        <v>28</v>
      </c>
      <c r="AB191" s="28">
        <v>48743</v>
      </c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</row>
    <row r="192" spans="1:44" ht="12.75">
      <c r="A192" s="23"/>
      <c r="B192" s="24" t="s">
        <v>284</v>
      </c>
      <c r="C192" s="54">
        <v>141158</v>
      </c>
      <c r="D192" s="64">
        <v>8</v>
      </c>
      <c r="E192" s="32"/>
      <c r="F192" s="30"/>
      <c r="G192" s="32"/>
      <c r="H192" s="30"/>
      <c r="I192" s="32"/>
      <c r="J192" s="30"/>
      <c r="K192" s="32"/>
      <c r="L192" s="30"/>
      <c r="M192" s="32"/>
      <c r="N192" s="30"/>
      <c r="O192" s="28">
        <v>0</v>
      </c>
      <c r="P192" s="30"/>
      <c r="Q192" s="23" t="s">
        <v>181</v>
      </c>
      <c r="R192" s="30"/>
      <c r="S192" s="32"/>
      <c r="T192" s="30"/>
      <c r="U192" s="32"/>
      <c r="V192" s="30"/>
      <c r="W192" s="32"/>
      <c r="X192" s="30"/>
      <c r="Y192" s="32"/>
      <c r="Z192" s="30"/>
      <c r="AA192" s="28">
        <v>35</v>
      </c>
      <c r="AB192" s="28">
        <v>43717</v>
      </c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</row>
    <row r="193" spans="1:44" ht="12.75">
      <c r="A193" s="23"/>
      <c r="B193" s="24" t="s">
        <v>285</v>
      </c>
      <c r="C193" s="54">
        <v>141255</v>
      </c>
      <c r="D193" s="64">
        <v>8</v>
      </c>
      <c r="E193" s="32"/>
      <c r="F193" s="30"/>
      <c r="G193" s="32"/>
      <c r="H193" s="30"/>
      <c r="I193" s="32"/>
      <c r="J193" s="30"/>
      <c r="K193" s="32"/>
      <c r="L193" s="30"/>
      <c r="M193" s="32"/>
      <c r="N193" s="30"/>
      <c r="O193" s="28">
        <v>0</v>
      </c>
      <c r="P193" s="30"/>
      <c r="Q193" s="23" t="s">
        <v>181</v>
      </c>
      <c r="R193" s="30"/>
      <c r="S193" s="32"/>
      <c r="T193" s="30"/>
      <c r="U193" s="32"/>
      <c r="V193" s="30"/>
      <c r="W193" s="32"/>
      <c r="X193" s="30"/>
      <c r="Y193" s="32"/>
      <c r="Z193" s="30"/>
      <c r="AA193" s="28">
        <v>42</v>
      </c>
      <c r="AB193" s="28">
        <v>44683</v>
      </c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</row>
    <row r="194" spans="1:44" ht="12.75">
      <c r="A194" s="23"/>
      <c r="B194" s="24" t="s">
        <v>286</v>
      </c>
      <c r="C194" s="54">
        <v>141273</v>
      </c>
      <c r="D194" s="64">
        <v>8</v>
      </c>
      <c r="E194" s="32"/>
      <c r="F194" s="30"/>
      <c r="G194" s="32"/>
      <c r="H194" s="30"/>
      <c r="I194" s="32"/>
      <c r="J194" s="30"/>
      <c r="K194" s="32"/>
      <c r="L194" s="30"/>
      <c r="M194" s="32"/>
      <c r="N194" s="30"/>
      <c r="O194" s="28">
        <v>6</v>
      </c>
      <c r="P194" s="71">
        <v>37453</v>
      </c>
      <c r="Q194" s="23" t="s">
        <v>181</v>
      </c>
      <c r="R194" s="30"/>
      <c r="S194" s="32"/>
      <c r="T194" s="30"/>
      <c r="U194" s="32"/>
      <c r="V194" s="30"/>
      <c r="W194" s="32"/>
      <c r="X194" s="30"/>
      <c r="Y194" s="32"/>
      <c r="Z194" s="30"/>
      <c r="AA194" s="28">
        <v>29</v>
      </c>
      <c r="AB194" s="28">
        <v>37876</v>
      </c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</row>
    <row r="195" spans="1:44" ht="12.75">
      <c r="A195" s="23"/>
      <c r="B195" s="24" t="s">
        <v>287</v>
      </c>
      <c r="C195" s="54">
        <v>141228</v>
      </c>
      <c r="D195" s="64">
        <v>8</v>
      </c>
      <c r="E195" s="32"/>
      <c r="F195" s="30"/>
      <c r="G195" s="32"/>
      <c r="H195" s="30"/>
      <c r="I195" s="32"/>
      <c r="J195" s="30"/>
      <c r="K195" s="32"/>
      <c r="L195" s="30"/>
      <c r="M195" s="32"/>
      <c r="N195" s="30"/>
      <c r="O195" s="28">
        <v>0</v>
      </c>
      <c r="P195" s="30"/>
      <c r="Q195" s="23" t="s">
        <v>181</v>
      </c>
      <c r="R195" s="30"/>
      <c r="S195" s="32"/>
      <c r="T195" s="30"/>
      <c r="U195" s="32"/>
      <c r="V195" s="30"/>
      <c r="W195" s="32"/>
      <c r="X195" s="30"/>
      <c r="Y195" s="32"/>
      <c r="Z195" s="30"/>
      <c r="AA195" s="28">
        <v>30</v>
      </c>
      <c r="AB195" s="28">
        <v>45738</v>
      </c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</row>
    <row r="196" spans="1:44" ht="12.75">
      <c r="A196" s="23"/>
      <c r="B196" s="32"/>
      <c r="C196" s="65"/>
      <c r="D196" s="30"/>
      <c r="E196" s="32"/>
      <c r="F196" s="30"/>
      <c r="G196" s="32"/>
      <c r="H196" s="30"/>
      <c r="I196" s="32"/>
      <c r="J196" s="30"/>
      <c r="K196" s="32"/>
      <c r="L196" s="30"/>
      <c r="M196" s="32"/>
      <c r="N196" s="30"/>
      <c r="O196" s="32"/>
      <c r="P196" s="30"/>
      <c r="Q196" s="45"/>
      <c r="R196" s="30"/>
      <c r="S196" s="32"/>
      <c r="T196" s="30"/>
      <c r="U196" s="32"/>
      <c r="V196" s="30"/>
      <c r="W196" s="32"/>
      <c r="X196" s="30"/>
      <c r="Y196" s="32"/>
      <c r="Z196" s="30"/>
      <c r="AA196" s="32"/>
      <c r="AB196" s="30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</row>
    <row r="197" spans="1:44" ht="12.75">
      <c r="A197" s="23" t="s">
        <v>288</v>
      </c>
      <c r="B197" s="72" t="s">
        <v>289</v>
      </c>
      <c r="C197" s="73">
        <v>157085</v>
      </c>
      <c r="D197" s="72">
        <v>1</v>
      </c>
      <c r="E197" s="59">
        <v>306</v>
      </c>
      <c r="F197" s="59">
        <v>71465</v>
      </c>
      <c r="G197" s="74">
        <v>313</v>
      </c>
      <c r="H197" s="59">
        <v>50860</v>
      </c>
      <c r="I197" s="74">
        <v>188</v>
      </c>
      <c r="J197" s="59">
        <v>43222</v>
      </c>
      <c r="K197" s="59">
        <v>7</v>
      </c>
      <c r="L197" s="59">
        <v>50256</v>
      </c>
      <c r="M197" s="59">
        <v>0</v>
      </c>
      <c r="N197" s="59">
        <v>0</v>
      </c>
      <c r="O197" s="59">
        <v>0</v>
      </c>
      <c r="P197" s="59">
        <v>0</v>
      </c>
      <c r="Q197" s="74">
        <v>183</v>
      </c>
      <c r="R197" s="59">
        <v>81235</v>
      </c>
      <c r="S197" s="59">
        <v>157</v>
      </c>
      <c r="T197" s="59">
        <v>65057</v>
      </c>
      <c r="U197" s="59">
        <v>82</v>
      </c>
      <c r="V197" s="59">
        <v>55706</v>
      </c>
      <c r="W197" s="59">
        <v>3</v>
      </c>
      <c r="X197" s="59">
        <v>52866</v>
      </c>
      <c r="Y197" s="59">
        <v>0</v>
      </c>
      <c r="Z197" s="59">
        <v>0</v>
      </c>
      <c r="AA197" s="59">
        <v>0</v>
      </c>
      <c r="AB197" s="59">
        <v>0</v>
      </c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</row>
    <row r="198" spans="1:44" ht="12.75">
      <c r="A198" s="23"/>
      <c r="B198" s="72" t="s">
        <v>290</v>
      </c>
      <c r="C198" s="73">
        <v>157289</v>
      </c>
      <c r="D198" s="72">
        <v>2</v>
      </c>
      <c r="E198" s="74">
        <v>168</v>
      </c>
      <c r="F198" s="59">
        <v>62703</v>
      </c>
      <c r="G198" s="74">
        <v>144</v>
      </c>
      <c r="H198" s="59">
        <v>46243</v>
      </c>
      <c r="I198" s="74">
        <v>128</v>
      </c>
      <c r="J198" s="59">
        <v>39555</v>
      </c>
      <c r="K198" s="59">
        <v>12</v>
      </c>
      <c r="L198" s="59">
        <v>35442</v>
      </c>
      <c r="M198" s="59">
        <v>8</v>
      </c>
      <c r="N198" s="59">
        <v>28655</v>
      </c>
      <c r="O198" s="59">
        <v>0</v>
      </c>
      <c r="P198" s="59">
        <v>0</v>
      </c>
      <c r="Q198" s="74">
        <v>122</v>
      </c>
      <c r="R198" s="59">
        <v>81598</v>
      </c>
      <c r="S198" s="59">
        <v>66</v>
      </c>
      <c r="T198" s="59">
        <v>60284</v>
      </c>
      <c r="U198" s="59">
        <v>26</v>
      </c>
      <c r="V198" s="59">
        <v>53022</v>
      </c>
      <c r="W198" s="59">
        <v>2</v>
      </c>
      <c r="X198" s="59">
        <v>25252</v>
      </c>
      <c r="Y198" s="59">
        <v>15</v>
      </c>
      <c r="Z198" s="59">
        <v>33921</v>
      </c>
      <c r="AA198" s="59">
        <v>0</v>
      </c>
      <c r="AB198" s="72">
        <v>0</v>
      </c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23"/>
      <c r="AQ198" s="23"/>
      <c r="AR198" s="23"/>
    </row>
    <row r="199" spans="1:44" ht="12.75">
      <c r="A199" s="23"/>
      <c r="B199" s="72" t="s">
        <v>291</v>
      </c>
      <c r="C199" s="73">
        <v>156620</v>
      </c>
      <c r="D199" s="72">
        <v>3</v>
      </c>
      <c r="E199" s="74">
        <v>183</v>
      </c>
      <c r="F199" s="59">
        <v>56025</v>
      </c>
      <c r="G199" s="74">
        <v>146</v>
      </c>
      <c r="H199" s="59">
        <v>48389</v>
      </c>
      <c r="I199" s="74">
        <v>179</v>
      </c>
      <c r="J199" s="59">
        <v>39575</v>
      </c>
      <c r="K199" s="74">
        <v>21</v>
      </c>
      <c r="L199" s="59">
        <v>30223</v>
      </c>
      <c r="M199" s="74">
        <v>0</v>
      </c>
      <c r="N199" s="59">
        <v>0</v>
      </c>
      <c r="O199" s="59">
        <v>0</v>
      </c>
      <c r="P199" s="59">
        <v>0</v>
      </c>
      <c r="Q199" s="74">
        <v>40</v>
      </c>
      <c r="R199" s="59">
        <v>71804</v>
      </c>
      <c r="S199" s="59">
        <v>8</v>
      </c>
      <c r="T199" s="59">
        <v>63570</v>
      </c>
      <c r="U199" s="59">
        <v>3</v>
      </c>
      <c r="V199" s="59">
        <v>53341</v>
      </c>
      <c r="W199" s="59">
        <v>0</v>
      </c>
      <c r="X199" s="59">
        <v>0</v>
      </c>
      <c r="Y199" s="59">
        <v>0</v>
      </c>
      <c r="Z199" s="59">
        <v>0</v>
      </c>
      <c r="AA199" s="59">
        <v>0</v>
      </c>
      <c r="AB199" s="59">
        <v>0</v>
      </c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</row>
    <row r="200" spans="1:44" ht="12.75">
      <c r="A200" s="23"/>
      <c r="B200" s="72" t="s">
        <v>292</v>
      </c>
      <c r="C200" s="73">
        <v>157401</v>
      </c>
      <c r="D200" s="72">
        <v>3</v>
      </c>
      <c r="E200" s="74">
        <v>81</v>
      </c>
      <c r="F200" s="59">
        <v>52610</v>
      </c>
      <c r="G200" s="74">
        <v>81</v>
      </c>
      <c r="H200" s="59">
        <v>44444</v>
      </c>
      <c r="I200" s="74">
        <v>100</v>
      </c>
      <c r="J200" s="59">
        <v>36889</v>
      </c>
      <c r="K200" s="74">
        <v>3</v>
      </c>
      <c r="L200" s="59">
        <v>27740</v>
      </c>
      <c r="M200" s="74">
        <v>43</v>
      </c>
      <c r="N200" s="59">
        <v>31207</v>
      </c>
      <c r="O200" s="59">
        <v>0</v>
      </c>
      <c r="P200" s="59">
        <v>0</v>
      </c>
      <c r="Q200" s="74">
        <v>24</v>
      </c>
      <c r="R200" s="59">
        <v>64035</v>
      </c>
      <c r="S200" s="59">
        <v>11</v>
      </c>
      <c r="T200" s="59">
        <v>56416</v>
      </c>
      <c r="U200" s="59">
        <v>3</v>
      </c>
      <c r="V200" s="59">
        <v>50756</v>
      </c>
      <c r="W200" s="59">
        <v>0</v>
      </c>
      <c r="X200" s="59">
        <v>0</v>
      </c>
      <c r="Y200" s="59">
        <v>1</v>
      </c>
      <c r="Z200" s="59">
        <v>43921</v>
      </c>
      <c r="AA200" s="59">
        <v>0</v>
      </c>
      <c r="AB200" s="59">
        <v>0</v>
      </c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</row>
    <row r="201" spans="1:44" ht="12.75">
      <c r="A201" s="23"/>
      <c r="B201" s="72" t="s">
        <v>293</v>
      </c>
      <c r="C201" s="73">
        <v>157951</v>
      </c>
      <c r="D201" s="72">
        <v>3</v>
      </c>
      <c r="E201" s="74">
        <v>174</v>
      </c>
      <c r="F201" s="59">
        <v>55354</v>
      </c>
      <c r="G201" s="74">
        <v>133</v>
      </c>
      <c r="H201" s="59">
        <v>44263</v>
      </c>
      <c r="I201" s="74">
        <v>149</v>
      </c>
      <c r="J201" s="59">
        <v>36959</v>
      </c>
      <c r="K201" s="74">
        <v>48</v>
      </c>
      <c r="L201" s="59">
        <v>30646</v>
      </c>
      <c r="M201" s="74">
        <v>0</v>
      </c>
      <c r="N201" s="59">
        <v>0</v>
      </c>
      <c r="O201" s="59">
        <v>0</v>
      </c>
      <c r="P201" s="59">
        <v>0</v>
      </c>
      <c r="Q201" s="74">
        <v>31</v>
      </c>
      <c r="R201" s="59">
        <v>70127</v>
      </c>
      <c r="S201" s="59">
        <v>7</v>
      </c>
      <c r="T201" s="59">
        <v>60461</v>
      </c>
      <c r="U201" s="59">
        <v>1</v>
      </c>
      <c r="V201" s="59">
        <v>50964</v>
      </c>
      <c r="W201" s="59">
        <v>0</v>
      </c>
      <c r="X201" s="59">
        <v>0</v>
      </c>
      <c r="Y201" s="59">
        <v>0</v>
      </c>
      <c r="Z201" s="59">
        <v>0</v>
      </c>
      <c r="AA201" s="59">
        <v>0</v>
      </c>
      <c r="AB201" s="59">
        <v>0</v>
      </c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</row>
    <row r="202" spans="1:44" ht="12.75">
      <c r="A202" s="23"/>
      <c r="B202" s="72" t="s">
        <v>294</v>
      </c>
      <c r="C202" s="73">
        <v>157386</v>
      </c>
      <c r="D202" s="72">
        <v>4</v>
      </c>
      <c r="E202" s="74">
        <v>77</v>
      </c>
      <c r="F202" s="59">
        <v>54168</v>
      </c>
      <c r="G202" s="74">
        <v>83</v>
      </c>
      <c r="H202" s="59">
        <v>42080</v>
      </c>
      <c r="I202" s="74">
        <v>144</v>
      </c>
      <c r="J202" s="59">
        <v>35178</v>
      </c>
      <c r="K202" s="74">
        <v>22</v>
      </c>
      <c r="L202" s="59">
        <v>25502</v>
      </c>
      <c r="M202" s="74">
        <v>0</v>
      </c>
      <c r="N202" s="59">
        <v>0</v>
      </c>
      <c r="O202" s="59">
        <v>0</v>
      </c>
      <c r="P202" s="59">
        <v>0</v>
      </c>
      <c r="Q202" s="74">
        <v>0</v>
      </c>
      <c r="R202" s="59">
        <v>0</v>
      </c>
      <c r="S202" s="59">
        <v>0</v>
      </c>
      <c r="T202" s="59">
        <v>0</v>
      </c>
      <c r="U202" s="59">
        <v>0</v>
      </c>
      <c r="V202" s="59">
        <v>0</v>
      </c>
      <c r="W202" s="59">
        <v>0</v>
      </c>
      <c r="X202" s="59">
        <v>0</v>
      </c>
      <c r="Y202" s="59">
        <v>0</v>
      </c>
      <c r="Z202" s="59">
        <v>0</v>
      </c>
      <c r="AA202" s="59">
        <v>0</v>
      </c>
      <c r="AB202" s="59">
        <v>0</v>
      </c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</row>
    <row r="203" spans="1:44" ht="12.75">
      <c r="A203" s="23"/>
      <c r="B203" s="72" t="s">
        <v>295</v>
      </c>
      <c r="C203" s="73">
        <v>157447</v>
      </c>
      <c r="D203" s="72">
        <v>5</v>
      </c>
      <c r="E203" s="74">
        <v>82</v>
      </c>
      <c r="F203" s="59">
        <v>60168</v>
      </c>
      <c r="G203" s="74">
        <v>113</v>
      </c>
      <c r="H203" s="59">
        <v>44099</v>
      </c>
      <c r="I203" s="74">
        <v>84</v>
      </c>
      <c r="J203" s="59">
        <v>37664</v>
      </c>
      <c r="K203" s="74">
        <v>5</v>
      </c>
      <c r="L203" s="59">
        <v>27099</v>
      </c>
      <c r="M203" s="74">
        <v>63</v>
      </c>
      <c r="N203" s="59">
        <v>25645</v>
      </c>
      <c r="O203" s="59">
        <v>0</v>
      </c>
      <c r="P203" s="59">
        <v>0</v>
      </c>
      <c r="Q203" s="74">
        <v>16</v>
      </c>
      <c r="R203" s="59">
        <v>70867</v>
      </c>
      <c r="S203" s="59">
        <v>6</v>
      </c>
      <c r="T203" s="59">
        <v>73801</v>
      </c>
      <c r="U203" s="59">
        <v>0</v>
      </c>
      <c r="V203" s="59">
        <v>0</v>
      </c>
      <c r="W203" s="59">
        <v>0</v>
      </c>
      <c r="X203" s="59">
        <v>0</v>
      </c>
      <c r="Y203" s="59">
        <v>4</v>
      </c>
      <c r="Z203" s="59">
        <v>29781</v>
      </c>
      <c r="AA203" s="59">
        <v>0</v>
      </c>
      <c r="AB203" s="59">
        <v>0</v>
      </c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</row>
    <row r="204" spans="1:44" ht="12.75">
      <c r="A204" s="23"/>
      <c r="B204" s="72" t="s">
        <v>296</v>
      </c>
      <c r="C204" s="73">
        <v>157058</v>
      </c>
      <c r="D204" s="72">
        <v>6</v>
      </c>
      <c r="E204" s="74">
        <v>20</v>
      </c>
      <c r="F204" s="59">
        <v>53519</v>
      </c>
      <c r="G204" s="74">
        <v>36</v>
      </c>
      <c r="H204" s="59">
        <v>44208</v>
      </c>
      <c r="I204" s="74">
        <v>46</v>
      </c>
      <c r="J204" s="59">
        <v>37336</v>
      </c>
      <c r="K204" s="74">
        <v>8</v>
      </c>
      <c r="L204" s="59">
        <v>27860</v>
      </c>
      <c r="M204" s="74">
        <v>3</v>
      </c>
      <c r="N204" s="59">
        <v>27893</v>
      </c>
      <c r="O204" s="74">
        <v>0</v>
      </c>
      <c r="P204" s="74">
        <v>0</v>
      </c>
      <c r="Q204" s="74">
        <v>4</v>
      </c>
      <c r="R204" s="59">
        <v>54801</v>
      </c>
      <c r="S204" s="59">
        <v>4</v>
      </c>
      <c r="T204" s="59">
        <v>48591</v>
      </c>
      <c r="U204" s="59">
        <v>1</v>
      </c>
      <c r="V204" s="59">
        <v>46551</v>
      </c>
      <c r="W204" s="59">
        <v>1</v>
      </c>
      <c r="X204" s="59">
        <v>40400</v>
      </c>
      <c r="Y204" s="59">
        <v>0</v>
      </c>
      <c r="Z204" s="74">
        <v>0</v>
      </c>
      <c r="AA204" s="74">
        <v>0</v>
      </c>
      <c r="AB204" s="74">
        <v>0</v>
      </c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</row>
    <row r="205" spans="1:44" ht="12.75">
      <c r="A205" s="23"/>
      <c r="B205" s="72" t="s">
        <v>297</v>
      </c>
      <c r="C205" s="73">
        <v>156231</v>
      </c>
      <c r="D205" s="72">
        <v>7</v>
      </c>
      <c r="E205" s="74">
        <v>208</v>
      </c>
      <c r="F205" s="59">
        <v>45612</v>
      </c>
      <c r="G205" s="74">
        <v>425</v>
      </c>
      <c r="H205" s="59">
        <v>35070</v>
      </c>
      <c r="I205" s="74">
        <v>240</v>
      </c>
      <c r="J205" s="59">
        <v>30815</v>
      </c>
      <c r="K205" s="74">
        <v>89</v>
      </c>
      <c r="L205" s="59">
        <v>27920</v>
      </c>
      <c r="M205" s="74">
        <v>0</v>
      </c>
      <c r="N205" s="74">
        <v>0</v>
      </c>
      <c r="O205" s="74">
        <v>0</v>
      </c>
      <c r="P205" s="74">
        <v>0</v>
      </c>
      <c r="Q205" s="74">
        <v>21</v>
      </c>
      <c r="R205" s="59">
        <v>54412</v>
      </c>
      <c r="S205" s="59">
        <v>25</v>
      </c>
      <c r="T205" s="59">
        <v>43802</v>
      </c>
      <c r="U205" s="59">
        <v>6</v>
      </c>
      <c r="V205" s="59">
        <v>38887</v>
      </c>
      <c r="W205" s="59">
        <v>3</v>
      </c>
      <c r="X205" s="59">
        <v>33106</v>
      </c>
      <c r="Y205" s="59">
        <v>0</v>
      </c>
      <c r="Z205" s="74">
        <v>0</v>
      </c>
      <c r="AA205" s="74">
        <v>0</v>
      </c>
      <c r="AB205" s="74">
        <v>0</v>
      </c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</row>
    <row r="206" spans="1:44" ht="12.75">
      <c r="A206" s="23"/>
      <c r="B206" s="72"/>
      <c r="C206" s="73"/>
      <c r="D206" s="72"/>
      <c r="E206" s="74"/>
      <c r="F206" s="59"/>
      <c r="G206" s="74"/>
      <c r="H206" s="59"/>
      <c r="I206" s="74"/>
      <c r="J206" s="59"/>
      <c r="K206" s="74"/>
      <c r="L206" s="59"/>
      <c r="M206" s="74"/>
      <c r="N206" s="74"/>
      <c r="O206" s="74"/>
      <c r="P206" s="74"/>
      <c r="Q206" s="74"/>
      <c r="R206" s="59"/>
      <c r="S206" s="59"/>
      <c r="T206" s="59"/>
      <c r="U206" s="59"/>
      <c r="V206" s="59"/>
      <c r="W206" s="59"/>
      <c r="X206" s="59"/>
      <c r="Y206" s="59"/>
      <c r="Z206" s="74"/>
      <c r="AA206" s="74"/>
      <c r="AB206" s="74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</row>
    <row r="207" spans="1:49" ht="12.75">
      <c r="A207" s="23" t="s">
        <v>298</v>
      </c>
      <c r="B207" s="28" t="s">
        <v>299</v>
      </c>
      <c r="C207" s="75">
        <v>159391</v>
      </c>
      <c r="D207" s="76">
        <v>1</v>
      </c>
      <c r="E207" s="28">
        <v>402</v>
      </c>
      <c r="F207" s="28">
        <v>69783</v>
      </c>
      <c r="G207" s="28">
        <v>295</v>
      </c>
      <c r="H207" s="28">
        <v>51425</v>
      </c>
      <c r="I207" s="28">
        <v>208</v>
      </c>
      <c r="J207" s="28">
        <v>42097</v>
      </c>
      <c r="K207" s="28">
        <v>169</v>
      </c>
      <c r="L207" s="28">
        <v>30986</v>
      </c>
      <c r="M207" s="23"/>
      <c r="N207" s="23"/>
      <c r="O207" s="23"/>
      <c r="P207" s="23"/>
      <c r="Q207" s="23" t="s">
        <v>181</v>
      </c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 t="s">
        <v>181</v>
      </c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</row>
    <row r="208" spans="1:49" ht="12.75">
      <c r="A208" s="23"/>
      <c r="B208" s="28" t="s">
        <v>300</v>
      </c>
      <c r="C208" s="75">
        <v>160658</v>
      </c>
      <c r="D208" s="76">
        <v>2</v>
      </c>
      <c r="E208" s="28">
        <v>149</v>
      </c>
      <c r="F208" s="28">
        <v>63477</v>
      </c>
      <c r="G208" s="28">
        <v>144</v>
      </c>
      <c r="H208" s="28">
        <v>48682</v>
      </c>
      <c r="I208" s="28">
        <v>134</v>
      </c>
      <c r="J208" s="28">
        <v>40516</v>
      </c>
      <c r="K208" s="28">
        <v>80</v>
      </c>
      <c r="L208" s="28">
        <v>31573</v>
      </c>
      <c r="M208" s="27"/>
      <c r="N208" s="27"/>
      <c r="O208" s="27"/>
      <c r="P208" s="27"/>
      <c r="Q208" s="23" t="s">
        <v>181</v>
      </c>
      <c r="R208" s="28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3" t="s">
        <v>181</v>
      </c>
      <c r="AL208" s="28"/>
      <c r="AM208" s="28"/>
      <c r="AN208" s="28"/>
      <c r="AO208" s="28"/>
      <c r="AP208" s="23"/>
      <c r="AQ208" s="23"/>
      <c r="AR208" s="23"/>
      <c r="AS208" s="23"/>
      <c r="AT208" s="23"/>
      <c r="AU208" s="23"/>
      <c r="AV208" s="23"/>
      <c r="AW208" s="23"/>
    </row>
    <row r="209" spans="1:49" ht="12.75">
      <c r="A209" s="23"/>
      <c r="B209" s="28" t="s">
        <v>301</v>
      </c>
      <c r="C209" s="75">
        <v>159939</v>
      </c>
      <c r="D209" s="76">
        <v>2</v>
      </c>
      <c r="E209" s="28">
        <v>220</v>
      </c>
      <c r="F209" s="28">
        <v>61669</v>
      </c>
      <c r="G209" s="28">
        <v>148</v>
      </c>
      <c r="H209" s="28">
        <v>44947</v>
      </c>
      <c r="I209" s="28">
        <v>105</v>
      </c>
      <c r="J209" s="28">
        <v>40698</v>
      </c>
      <c r="K209" s="28">
        <v>83</v>
      </c>
      <c r="L209" s="28">
        <v>26943</v>
      </c>
      <c r="M209" s="27"/>
      <c r="N209" s="27"/>
      <c r="O209" s="27"/>
      <c r="P209" s="27"/>
      <c r="Q209" s="23" t="s">
        <v>181</v>
      </c>
      <c r="R209" s="28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3" t="s">
        <v>181</v>
      </c>
      <c r="AL209" s="28"/>
      <c r="AM209" s="28"/>
      <c r="AN209" s="28"/>
      <c r="AO209" s="28"/>
      <c r="AP209" s="23"/>
      <c r="AQ209" s="23"/>
      <c r="AR209" s="23"/>
      <c r="AS209" s="23"/>
      <c r="AT209" s="23"/>
      <c r="AU209" s="23"/>
      <c r="AV209" s="23"/>
      <c r="AW209" s="23"/>
    </row>
    <row r="210" spans="1:49" ht="12.75">
      <c r="A210" s="23"/>
      <c r="B210" s="28" t="s">
        <v>302</v>
      </c>
      <c r="C210" s="75">
        <v>159993</v>
      </c>
      <c r="D210" s="76">
        <v>3</v>
      </c>
      <c r="E210" s="28">
        <v>96</v>
      </c>
      <c r="F210" s="28">
        <v>53717</v>
      </c>
      <c r="G210" s="28">
        <v>114</v>
      </c>
      <c r="H210" s="28">
        <v>43998</v>
      </c>
      <c r="I210" s="28">
        <v>156</v>
      </c>
      <c r="J210" s="28">
        <v>36055</v>
      </c>
      <c r="K210" s="28">
        <v>95</v>
      </c>
      <c r="L210" s="28">
        <v>27726</v>
      </c>
      <c r="M210" s="28"/>
      <c r="N210" s="27"/>
      <c r="O210" s="27"/>
      <c r="P210" s="27"/>
      <c r="Q210" s="23" t="s">
        <v>181</v>
      </c>
      <c r="R210" s="28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3" t="s">
        <v>181</v>
      </c>
      <c r="AL210" s="28"/>
      <c r="AM210" s="28"/>
      <c r="AN210" s="28"/>
      <c r="AO210" s="28"/>
      <c r="AP210" s="23"/>
      <c r="AQ210" s="23"/>
      <c r="AR210" s="23"/>
      <c r="AS210" s="23"/>
      <c r="AT210" s="23"/>
      <c r="AU210" s="23"/>
      <c r="AV210" s="23"/>
      <c r="AW210" s="23"/>
    </row>
    <row r="211" spans="1:49" ht="12.75">
      <c r="A211" s="23"/>
      <c r="B211" s="28" t="s">
        <v>303</v>
      </c>
      <c r="C211" s="75">
        <v>160621</v>
      </c>
      <c r="D211" s="76">
        <v>3</v>
      </c>
      <c r="E211" s="28">
        <v>115</v>
      </c>
      <c r="F211" s="28">
        <v>57286</v>
      </c>
      <c r="G211" s="28">
        <v>91</v>
      </c>
      <c r="H211" s="28">
        <v>47668</v>
      </c>
      <c r="I211" s="28">
        <v>190</v>
      </c>
      <c r="J211" s="28">
        <v>39489</v>
      </c>
      <c r="K211" s="28">
        <v>51</v>
      </c>
      <c r="L211" s="28">
        <v>30457</v>
      </c>
      <c r="M211" s="28"/>
      <c r="N211" s="27"/>
      <c r="O211" s="27"/>
      <c r="P211" s="27"/>
      <c r="Q211" s="23" t="s">
        <v>181</v>
      </c>
      <c r="R211" s="28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3" t="s">
        <v>181</v>
      </c>
      <c r="AL211" s="28"/>
      <c r="AM211" s="28"/>
      <c r="AN211" s="28"/>
      <c r="AO211" s="28"/>
      <c r="AP211" s="23"/>
      <c r="AQ211" s="23"/>
      <c r="AR211" s="23"/>
      <c r="AS211" s="23"/>
      <c r="AT211" s="23"/>
      <c r="AU211" s="23"/>
      <c r="AV211" s="23"/>
      <c r="AW211" s="23"/>
    </row>
    <row r="212" spans="1:49" ht="12.75">
      <c r="A212" s="23"/>
      <c r="B212" s="28" t="s">
        <v>304</v>
      </c>
      <c r="C212" s="75">
        <v>159647</v>
      </c>
      <c r="D212" s="76">
        <v>3</v>
      </c>
      <c r="E212" s="28">
        <v>134</v>
      </c>
      <c r="F212" s="28">
        <v>57583</v>
      </c>
      <c r="G212" s="28">
        <v>96</v>
      </c>
      <c r="H212" s="28">
        <v>47696</v>
      </c>
      <c r="I212" s="28">
        <v>109</v>
      </c>
      <c r="J212" s="28">
        <v>39362</v>
      </c>
      <c r="K212" s="28">
        <v>30</v>
      </c>
      <c r="L212" s="28">
        <v>28433</v>
      </c>
      <c r="M212" s="28"/>
      <c r="N212" s="27"/>
      <c r="O212" s="27"/>
      <c r="P212" s="27"/>
      <c r="Q212" s="23" t="s">
        <v>181</v>
      </c>
      <c r="R212" s="28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3" t="s">
        <v>181</v>
      </c>
      <c r="AL212" s="28"/>
      <c r="AM212" s="28"/>
      <c r="AN212" s="28"/>
      <c r="AO212" s="28"/>
      <c r="AP212" s="23"/>
      <c r="AQ212" s="23"/>
      <c r="AR212" s="23"/>
      <c r="AS212" s="23"/>
      <c r="AT212" s="23"/>
      <c r="AU212" s="23"/>
      <c r="AV212" s="23"/>
      <c r="AW212" s="23"/>
    </row>
    <row r="213" spans="1:49" ht="12.75">
      <c r="A213" s="23"/>
      <c r="B213" s="28" t="s">
        <v>305</v>
      </c>
      <c r="C213" s="75">
        <v>159717</v>
      </c>
      <c r="D213" s="76">
        <v>3</v>
      </c>
      <c r="E213" s="28">
        <v>85</v>
      </c>
      <c r="F213" s="28">
        <v>52279</v>
      </c>
      <c r="G213" s="28">
        <v>85</v>
      </c>
      <c r="H213" s="28">
        <v>42529</v>
      </c>
      <c r="I213" s="28">
        <v>84</v>
      </c>
      <c r="J213" s="28">
        <v>36396</v>
      </c>
      <c r="K213" s="28">
        <v>29</v>
      </c>
      <c r="L213" s="28">
        <v>28967</v>
      </c>
      <c r="M213" s="28"/>
      <c r="N213" s="27"/>
      <c r="O213" s="27"/>
      <c r="P213" s="27"/>
      <c r="Q213" s="23" t="s">
        <v>181</v>
      </c>
      <c r="R213" s="28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3" t="s">
        <v>181</v>
      </c>
      <c r="AL213" s="28"/>
      <c r="AM213" s="28"/>
      <c r="AN213" s="28"/>
      <c r="AO213" s="28"/>
      <c r="AP213" s="23"/>
      <c r="AQ213" s="23"/>
      <c r="AR213" s="23"/>
      <c r="AS213" s="23"/>
      <c r="AT213" s="23"/>
      <c r="AU213" s="23"/>
      <c r="AV213" s="23"/>
      <c r="AW213" s="23"/>
    </row>
    <row r="214" spans="1:49" ht="12.75">
      <c r="A214" s="23"/>
      <c r="B214" s="28" t="s">
        <v>306</v>
      </c>
      <c r="C214" s="75">
        <v>159009</v>
      </c>
      <c r="D214" s="76">
        <v>4</v>
      </c>
      <c r="E214" s="28">
        <v>46</v>
      </c>
      <c r="F214" s="28">
        <v>55730</v>
      </c>
      <c r="G214" s="28">
        <v>64</v>
      </c>
      <c r="H214" s="28">
        <v>46627</v>
      </c>
      <c r="I214" s="28">
        <v>126</v>
      </c>
      <c r="J214" s="28">
        <v>38916</v>
      </c>
      <c r="K214" s="28">
        <v>48</v>
      </c>
      <c r="L214" s="28">
        <v>29459</v>
      </c>
      <c r="M214" s="28"/>
      <c r="N214" s="27"/>
      <c r="O214" s="27"/>
      <c r="P214" s="27"/>
      <c r="Q214" s="23" t="s">
        <v>181</v>
      </c>
      <c r="R214" s="28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3" t="s">
        <v>181</v>
      </c>
      <c r="AL214" s="28"/>
      <c r="AM214" s="28"/>
      <c r="AN214" s="28"/>
      <c r="AO214" s="28"/>
      <c r="AP214" s="23"/>
      <c r="AQ214" s="23"/>
      <c r="AR214" s="23"/>
      <c r="AS214" s="23"/>
      <c r="AT214" s="23"/>
      <c r="AU214" s="23"/>
      <c r="AV214" s="23"/>
      <c r="AW214" s="23"/>
    </row>
    <row r="215" spans="1:49" ht="12.75">
      <c r="A215" s="23"/>
      <c r="B215" s="28" t="s">
        <v>307</v>
      </c>
      <c r="C215" s="75">
        <v>160038</v>
      </c>
      <c r="D215" s="76">
        <v>4</v>
      </c>
      <c r="E215" s="28">
        <v>56</v>
      </c>
      <c r="F215" s="28">
        <v>52858</v>
      </c>
      <c r="G215" s="28">
        <v>59</v>
      </c>
      <c r="H215" s="28">
        <v>45165</v>
      </c>
      <c r="I215" s="28">
        <v>116</v>
      </c>
      <c r="J215" s="28">
        <v>36332</v>
      </c>
      <c r="K215" s="28">
        <v>25</v>
      </c>
      <c r="L215" s="28">
        <v>29989</v>
      </c>
      <c r="M215" s="28"/>
      <c r="N215" s="28"/>
      <c r="O215" s="28"/>
      <c r="P215" s="28"/>
      <c r="Q215" s="23" t="s">
        <v>181</v>
      </c>
      <c r="R215" s="28"/>
      <c r="S215" s="27"/>
      <c r="T215" s="27"/>
      <c r="U215" s="27"/>
      <c r="V215" s="27"/>
      <c r="W215" s="27"/>
      <c r="X215" s="27"/>
      <c r="Y215" s="27"/>
      <c r="Z215" s="27"/>
      <c r="AA215" s="28"/>
      <c r="AB215" s="28"/>
      <c r="AC215" s="23" t="s">
        <v>181</v>
      </c>
      <c r="AL215" s="28"/>
      <c r="AM215" s="28"/>
      <c r="AN215" s="28"/>
      <c r="AO215" s="28"/>
      <c r="AP215" s="23"/>
      <c r="AQ215" s="23"/>
      <c r="AR215" s="23"/>
      <c r="AS215" s="23"/>
      <c r="AT215" s="23"/>
      <c r="AU215" s="23"/>
      <c r="AV215" s="23"/>
      <c r="AW215" s="23"/>
    </row>
    <row r="216" spans="1:49" ht="12.75">
      <c r="A216" s="23"/>
      <c r="B216" s="28" t="s">
        <v>308</v>
      </c>
      <c r="C216" s="75">
        <v>160612</v>
      </c>
      <c r="D216" s="76">
        <v>4</v>
      </c>
      <c r="E216" s="28">
        <v>74</v>
      </c>
      <c r="F216" s="28">
        <v>55075</v>
      </c>
      <c r="G216" s="28">
        <v>92</v>
      </c>
      <c r="H216" s="28">
        <v>46603</v>
      </c>
      <c r="I216" s="28">
        <v>144</v>
      </c>
      <c r="J216" s="28">
        <v>38065</v>
      </c>
      <c r="K216" s="28">
        <v>102</v>
      </c>
      <c r="L216" s="28">
        <v>29352</v>
      </c>
      <c r="M216" s="28"/>
      <c r="N216" s="28"/>
      <c r="O216" s="28"/>
      <c r="P216" s="28"/>
      <c r="Q216" s="23" t="s">
        <v>181</v>
      </c>
      <c r="R216" s="28"/>
      <c r="S216" s="27"/>
      <c r="T216" s="27"/>
      <c r="U216" s="27"/>
      <c r="V216" s="27"/>
      <c r="W216" s="27"/>
      <c r="X216" s="27"/>
      <c r="Y216" s="27"/>
      <c r="Z216" s="27"/>
      <c r="AA216" s="28"/>
      <c r="AB216" s="28"/>
      <c r="AC216" s="23" t="s">
        <v>181</v>
      </c>
      <c r="AL216" s="28"/>
      <c r="AM216" s="28"/>
      <c r="AN216" s="28"/>
      <c r="AO216" s="28"/>
      <c r="AP216" s="23"/>
      <c r="AQ216" s="23"/>
      <c r="AR216" s="23"/>
      <c r="AS216" s="23"/>
      <c r="AT216" s="23"/>
      <c r="AU216" s="23"/>
      <c r="AV216" s="23"/>
      <c r="AW216" s="23"/>
    </row>
    <row r="217" spans="1:49" ht="12.75">
      <c r="A217" s="23"/>
      <c r="B217" s="28" t="s">
        <v>309</v>
      </c>
      <c r="C217" s="75">
        <v>159416</v>
      </c>
      <c r="D217" s="76">
        <v>5</v>
      </c>
      <c r="E217" s="28">
        <v>60</v>
      </c>
      <c r="F217" s="28">
        <v>52661</v>
      </c>
      <c r="G217" s="28">
        <v>37</v>
      </c>
      <c r="H217" s="28">
        <v>43267</v>
      </c>
      <c r="I217" s="28">
        <v>38</v>
      </c>
      <c r="J217" s="28">
        <v>36578</v>
      </c>
      <c r="K217" s="28">
        <v>12</v>
      </c>
      <c r="L217" s="28">
        <v>30438</v>
      </c>
      <c r="M217" s="28"/>
      <c r="N217" s="28"/>
      <c r="O217" s="28"/>
      <c r="P217" s="28"/>
      <c r="Q217" s="23" t="s">
        <v>181</v>
      </c>
      <c r="R217" s="28"/>
      <c r="S217" s="27"/>
      <c r="T217" s="27"/>
      <c r="U217" s="27"/>
      <c r="V217" s="27"/>
      <c r="W217" s="27"/>
      <c r="X217" s="27"/>
      <c r="Y217" s="27"/>
      <c r="Z217" s="27"/>
      <c r="AA217" s="28"/>
      <c r="AB217" s="28"/>
      <c r="AC217" s="23" t="s">
        <v>181</v>
      </c>
      <c r="AL217" s="28"/>
      <c r="AM217" s="28"/>
      <c r="AN217" s="28"/>
      <c r="AO217" s="28"/>
      <c r="AP217" s="23"/>
      <c r="AQ217" s="23"/>
      <c r="AR217" s="23"/>
      <c r="AS217" s="23"/>
      <c r="AT217" s="23"/>
      <c r="AU217" s="23"/>
      <c r="AV217" s="23"/>
      <c r="AW217" s="23"/>
    </row>
    <row r="218" spans="1:49" ht="12.75">
      <c r="A218" s="23"/>
      <c r="B218" s="28" t="s">
        <v>310</v>
      </c>
      <c r="C218" s="75">
        <v>159966</v>
      </c>
      <c r="D218" s="76">
        <v>5</v>
      </c>
      <c r="E218" s="28">
        <v>64</v>
      </c>
      <c r="F218" s="28">
        <v>51326</v>
      </c>
      <c r="G218" s="28">
        <v>61</v>
      </c>
      <c r="H218" s="28">
        <v>43545</v>
      </c>
      <c r="I218" s="28">
        <v>83</v>
      </c>
      <c r="J218" s="28">
        <v>36870</v>
      </c>
      <c r="K218" s="28">
        <v>50</v>
      </c>
      <c r="L218" s="28">
        <v>29388</v>
      </c>
      <c r="M218" s="28"/>
      <c r="N218" s="28"/>
      <c r="O218" s="28"/>
      <c r="P218" s="28"/>
      <c r="Q218" s="23" t="s">
        <v>181</v>
      </c>
      <c r="R218" s="28"/>
      <c r="S218" s="27"/>
      <c r="T218" s="27"/>
      <c r="U218" s="27"/>
      <c r="V218" s="27"/>
      <c r="W218" s="27"/>
      <c r="X218" s="27"/>
      <c r="Y218" s="27"/>
      <c r="Z218" s="27"/>
      <c r="AA218" s="28"/>
      <c r="AB218" s="28"/>
      <c r="AC218" s="23" t="s">
        <v>181</v>
      </c>
      <c r="AL218" s="28"/>
      <c r="AM218" s="28"/>
      <c r="AN218" s="28"/>
      <c r="AO218" s="28"/>
      <c r="AP218" s="23"/>
      <c r="AQ218" s="23"/>
      <c r="AR218" s="23"/>
      <c r="AS218" s="23"/>
      <c r="AT218" s="23"/>
      <c r="AU218" s="23"/>
      <c r="AV218" s="23"/>
      <c r="AW218" s="23"/>
    </row>
    <row r="219" spans="1:49" ht="12.75">
      <c r="A219" s="23"/>
      <c r="B219" s="28" t="s">
        <v>311</v>
      </c>
      <c r="C219" s="75">
        <v>160360</v>
      </c>
      <c r="D219" s="76">
        <v>5</v>
      </c>
      <c r="E219" s="28">
        <v>17</v>
      </c>
      <c r="F219" s="28">
        <v>52064</v>
      </c>
      <c r="G219" s="28">
        <v>19</v>
      </c>
      <c r="H219" s="28">
        <v>43915</v>
      </c>
      <c r="I219" s="28">
        <v>63</v>
      </c>
      <c r="J219" s="28">
        <v>37879</v>
      </c>
      <c r="K219" s="28">
        <v>15</v>
      </c>
      <c r="L219" s="28">
        <v>33668</v>
      </c>
      <c r="M219" s="28"/>
      <c r="N219" s="28"/>
      <c r="O219" s="28"/>
      <c r="P219" s="28"/>
      <c r="Q219" s="23" t="s">
        <v>181</v>
      </c>
      <c r="R219" s="28"/>
      <c r="S219" s="27"/>
      <c r="T219" s="27"/>
      <c r="U219" s="27"/>
      <c r="V219" s="27"/>
      <c r="W219" s="27"/>
      <c r="X219" s="27"/>
      <c r="Y219" s="27"/>
      <c r="Z219" s="27"/>
      <c r="AA219" s="28"/>
      <c r="AB219" s="28"/>
      <c r="AC219" s="23" t="s">
        <v>181</v>
      </c>
      <c r="AL219" s="28"/>
      <c r="AM219" s="28"/>
      <c r="AN219" s="28"/>
      <c r="AO219" s="28"/>
      <c r="AP219" s="23"/>
      <c r="AQ219" s="23"/>
      <c r="AR219" s="23"/>
      <c r="AS219" s="23"/>
      <c r="AT219" s="23"/>
      <c r="AU219" s="23"/>
      <c r="AV219" s="23"/>
      <c r="AW219" s="23"/>
    </row>
    <row r="220" spans="1:49" ht="12.75">
      <c r="A220" s="23"/>
      <c r="B220" s="28" t="s">
        <v>312</v>
      </c>
      <c r="C220" s="75">
        <v>158431</v>
      </c>
      <c r="D220" s="76">
        <v>7</v>
      </c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3" t="s">
        <v>181</v>
      </c>
      <c r="R220" s="28"/>
      <c r="S220" s="27"/>
      <c r="T220" s="27"/>
      <c r="U220" s="27"/>
      <c r="V220" s="27"/>
      <c r="W220" s="27"/>
      <c r="X220" s="27"/>
      <c r="Y220" s="27"/>
      <c r="Z220" s="27"/>
      <c r="AA220" s="28"/>
      <c r="AB220" s="28"/>
      <c r="AC220" s="23" t="s">
        <v>181</v>
      </c>
      <c r="AL220" s="28"/>
      <c r="AM220" s="28"/>
      <c r="AN220" s="28"/>
      <c r="AO220" s="28"/>
      <c r="AP220" s="23"/>
      <c r="AQ220" s="23"/>
      <c r="AR220" s="23"/>
      <c r="AS220" s="23"/>
      <c r="AT220" s="23"/>
      <c r="AU220" s="23"/>
      <c r="AV220" s="23"/>
      <c r="AW220" s="23"/>
    </row>
    <row r="221" spans="1:49" ht="12.75">
      <c r="A221" s="23"/>
      <c r="B221" s="28" t="s">
        <v>313</v>
      </c>
      <c r="C221" s="75">
        <v>158662</v>
      </c>
      <c r="D221" s="76">
        <v>7</v>
      </c>
      <c r="E221" s="28">
        <v>34</v>
      </c>
      <c r="F221" s="28">
        <v>47835</v>
      </c>
      <c r="G221" s="28">
        <v>93</v>
      </c>
      <c r="H221" s="28">
        <v>41164</v>
      </c>
      <c r="I221" s="28">
        <v>92</v>
      </c>
      <c r="J221" s="28">
        <v>34621</v>
      </c>
      <c r="K221" s="28">
        <v>92</v>
      </c>
      <c r="L221" s="28">
        <v>31110</v>
      </c>
      <c r="M221" s="27"/>
      <c r="N221" s="27"/>
      <c r="O221" s="27"/>
      <c r="P221" s="27"/>
      <c r="Q221" s="23" t="s">
        <v>181</v>
      </c>
      <c r="R221" s="28"/>
      <c r="S221" s="27"/>
      <c r="T221" s="27"/>
      <c r="U221" s="27"/>
      <c r="V221" s="27"/>
      <c r="W221" s="27"/>
      <c r="X221" s="27"/>
      <c r="Y221" s="27"/>
      <c r="Z221" s="27"/>
      <c r="AA221" s="27"/>
      <c r="AB221" s="28"/>
      <c r="AC221" s="23" t="s">
        <v>181</v>
      </c>
      <c r="AL221" s="28"/>
      <c r="AM221" s="28"/>
      <c r="AN221" s="28"/>
      <c r="AO221" s="28"/>
      <c r="AP221" s="23"/>
      <c r="AQ221" s="23"/>
      <c r="AR221" s="23"/>
      <c r="AS221" s="23"/>
      <c r="AT221" s="23"/>
      <c r="AU221" s="23"/>
      <c r="AV221" s="23"/>
      <c r="AW221" s="23"/>
    </row>
    <row r="222" spans="1:49" ht="12.75">
      <c r="A222" s="23"/>
      <c r="B222" s="28" t="s">
        <v>314</v>
      </c>
      <c r="C222" s="75">
        <v>159382</v>
      </c>
      <c r="D222" s="76">
        <v>7</v>
      </c>
      <c r="E222" s="28">
        <v>19</v>
      </c>
      <c r="F222" s="28">
        <v>44418</v>
      </c>
      <c r="G222" s="28">
        <v>29</v>
      </c>
      <c r="H222" s="28">
        <v>37075</v>
      </c>
      <c r="I222" s="28">
        <v>16</v>
      </c>
      <c r="J222" s="28">
        <v>31614</v>
      </c>
      <c r="K222" s="28">
        <v>6</v>
      </c>
      <c r="L222" s="28">
        <v>27548</v>
      </c>
      <c r="M222" s="27"/>
      <c r="N222" s="27"/>
      <c r="O222" s="27"/>
      <c r="P222" s="27"/>
      <c r="Q222" s="23" t="s">
        <v>181</v>
      </c>
      <c r="R222" s="28"/>
      <c r="S222" s="27"/>
      <c r="T222" s="27"/>
      <c r="U222" s="27"/>
      <c r="V222" s="27"/>
      <c r="W222" s="27"/>
      <c r="X222" s="27"/>
      <c r="Y222" s="27"/>
      <c r="Z222" s="27"/>
      <c r="AA222" s="27"/>
      <c r="AB222" s="28"/>
      <c r="AC222" s="23" t="s">
        <v>181</v>
      </c>
      <c r="AL222" s="28"/>
      <c r="AM222" s="28"/>
      <c r="AN222" s="28"/>
      <c r="AO222" s="28"/>
      <c r="AP222" s="23"/>
      <c r="AQ222" s="23"/>
      <c r="AR222" s="23"/>
      <c r="AS222" s="23"/>
      <c r="AT222" s="23"/>
      <c r="AU222" s="23"/>
      <c r="AV222" s="23"/>
      <c r="AW222" s="23"/>
    </row>
    <row r="223" spans="1:49" ht="12.75">
      <c r="A223" s="23"/>
      <c r="B223" s="28" t="s">
        <v>315</v>
      </c>
      <c r="C223" s="75">
        <v>159407</v>
      </c>
      <c r="D223" s="76">
        <v>7</v>
      </c>
      <c r="E223" s="28">
        <v>11</v>
      </c>
      <c r="F223" s="28">
        <v>47522</v>
      </c>
      <c r="G223" s="28">
        <v>18</v>
      </c>
      <c r="H223" s="28">
        <v>42317</v>
      </c>
      <c r="I223" s="28">
        <v>23</v>
      </c>
      <c r="J223" s="28">
        <v>34114</v>
      </c>
      <c r="K223" s="28">
        <v>15</v>
      </c>
      <c r="L223" s="28">
        <v>29035</v>
      </c>
      <c r="M223" s="27"/>
      <c r="N223" s="27"/>
      <c r="O223" s="27"/>
      <c r="P223" s="27"/>
      <c r="Q223" s="23" t="s">
        <v>181</v>
      </c>
      <c r="R223" s="28"/>
      <c r="S223" s="27"/>
      <c r="T223" s="27"/>
      <c r="U223" s="27"/>
      <c r="V223" s="27"/>
      <c r="W223" s="27"/>
      <c r="X223" s="27"/>
      <c r="Y223" s="27"/>
      <c r="Z223" s="27"/>
      <c r="AA223" s="28"/>
      <c r="AB223" s="28"/>
      <c r="AC223" s="23" t="s">
        <v>181</v>
      </c>
      <c r="AL223" s="28"/>
      <c r="AM223" s="28"/>
      <c r="AN223" s="28"/>
      <c r="AO223" s="28"/>
      <c r="AP223" s="23"/>
      <c r="AQ223" s="23"/>
      <c r="AR223" s="23"/>
      <c r="AS223" s="23"/>
      <c r="AT223" s="23"/>
      <c r="AU223" s="23"/>
      <c r="AV223" s="23"/>
      <c r="AW223" s="23"/>
    </row>
    <row r="224" spans="1:49" ht="12.75">
      <c r="A224" s="23"/>
      <c r="B224" s="28" t="s">
        <v>316</v>
      </c>
      <c r="C224" s="75">
        <v>158884</v>
      </c>
      <c r="D224" s="76">
        <v>7</v>
      </c>
      <c r="E224" s="28">
        <v>0</v>
      </c>
      <c r="F224" s="28">
        <v>0</v>
      </c>
      <c r="G224" s="28">
        <v>11</v>
      </c>
      <c r="H224" s="28">
        <v>38081</v>
      </c>
      <c r="I224" s="28">
        <v>16</v>
      </c>
      <c r="J224" s="28">
        <v>34770</v>
      </c>
      <c r="K224" s="28">
        <v>26</v>
      </c>
      <c r="L224" s="28">
        <v>28300</v>
      </c>
      <c r="M224" s="27"/>
      <c r="N224" s="27"/>
      <c r="O224" s="27"/>
      <c r="P224" s="27"/>
      <c r="Q224" s="23" t="s">
        <v>181</v>
      </c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3" t="s">
        <v>181</v>
      </c>
      <c r="AL224" s="28"/>
      <c r="AM224" s="28"/>
      <c r="AN224" s="28"/>
      <c r="AO224" s="28"/>
      <c r="AP224" s="23"/>
      <c r="AQ224" s="23"/>
      <c r="AR224" s="23"/>
      <c r="AS224" s="23"/>
      <c r="AT224" s="23"/>
      <c r="AU224" s="23"/>
      <c r="AV224" s="23"/>
      <c r="AW224" s="23"/>
    </row>
    <row r="225" spans="1:49" ht="12.75">
      <c r="A225" s="23"/>
      <c r="B225" s="28" t="s">
        <v>317</v>
      </c>
      <c r="C225" s="75">
        <v>160649</v>
      </c>
      <c r="D225" s="76">
        <v>7</v>
      </c>
      <c r="E225" s="28">
        <v>3</v>
      </c>
      <c r="F225" s="28">
        <v>46580</v>
      </c>
      <c r="G225" s="28">
        <v>7</v>
      </c>
      <c r="H225" s="28">
        <v>39748</v>
      </c>
      <c r="I225" s="28">
        <v>14</v>
      </c>
      <c r="J225" s="28">
        <v>33035</v>
      </c>
      <c r="K225" s="28">
        <v>16</v>
      </c>
      <c r="L225" s="28">
        <v>34177</v>
      </c>
      <c r="M225" s="27"/>
      <c r="N225" s="27"/>
      <c r="O225" s="27"/>
      <c r="P225" s="27"/>
      <c r="Q225" s="23" t="s">
        <v>181</v>
      </c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3" t="s">
        <v>181</v>
      </c>
      <c r="AL225" s="28"/>
      <c r="AM225" s="28"/>
      <c r="AN225" s="28"/>
      <c r="AO225" s="28"/>
      <c r="AP225" s="23"/>
      <c r="AQ225" s="23"/>
      <c r="AR225" s="23"/>
      <c r="AS225" s="23"/>
      <c r="AT225" s="23"/>
      <c r="AU225" s="23"/>
      <c r="AV225" s="23"/>
      <c r="AW225" s="23"/>
    </row>
    <row r="226" spans="1:44" ht="12.75">
      <c r="A226" s="23"/>
      <c r="B226" s="72"/>
      <c r="C226" s="73"/>
      <c r="D226" s="72"/>
      <c r="E226" s="74"/>
      <c r="F226" s="59"/>
      <c r="G226" s="74"/>
      <c r="H226" s="59"/>
      <c r="I226" s="74"/>
      <c r="J226" s="59"/>
      <c r="K226" s="74"/>
      <c r="L226" s="59"/>
      <c r="M226" s="74"/>
      <c r="N226" s="74"/>
      <c r="O226" s="74"/>
      <c r="P226" s="74"/>
      <c r="Q226" s="74"/>
      <c r="R226" s="59"/>
      <c r="S226" s="59"/>
      <c r="T226" s="59"/>
      <c r="U226" s="59"/>
      <c r="V226" s="59"/>
      <c r="W226" s="59"/>
      <c r="X226" s="59"/>
      <c r="Y226" s="59"/>
      <c r="Z226" s="74"/>
      <c r="AA226" s="74"/>
      <c r="AB226" s="74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</row>
    <row r="227" spans="1:41" ht="12.75">
      <c r="A227" s="23" t="s">
        <v>298</v>
      </c>
      <c r="B227" s="24" t="s">
        <v>318</v>
      </c>
      <c r="C227" s="54">
        <v>160560</v>
      </c>
      <c r="D227" s="64">
        <v>8</v>
      </c>
      <c r="E227" s="27"/>
      <c r="F227" s="27"/>
      <c r="G227" s="28"/>
      <c r="H227" s="27"/>
      <c r="I227" s="28"/>
      <c r="J227" s="27"/>
      <c r="K227" s="23"/>
      <c r="L227" s="23"/>
      <c r="M227" s="27"/>
      <c r="N227" s="27"/>
      <c r="O227" s="27"/>
      <c r="P227" s="27"/>
      <c r="Q227" s="23" t="s">
        <v>181</v>
      </c>
      <c r="R227" s="28"/>
      <c r="S227" s="27"/>
      <c r="T227" s="27"/>
      <c r="U227" s="27"/>
      <c r="V227" s="27"/>
      <c r="W227" s="27">
        <v>21</v>
      </c>
      <c r="X227" s="27">
        <v>34908</v>
      </c>
      <c r="Y227" s="27"/>
      <c r="Z227" s="27"/>
      <c r="AA227" s="27"/>
      <c r="AB227" s="27"/>
      <c r="AC227" s="28"/>
      <c r="AD227" s="28"/>
      <c r="AE227" s="28"/>
      <c r="AF227" s="28"/>
      <c r="AG227" s="28"/>
      <c r="AH227" s="28"/>
      <c r="AI227" s="28"/>
      <c r="AJ227" s="28"/>
      <c r="AL227" s="28"/>
      <c r="AM227" s="28"/>
      <c r="AN227" s="77"/>
      <c r="AO227" s="77"/>
    </row>
    <row r="228" spans="1:41" ht="12.75">
      <c r="A228" s="23"/>
      <c r="B228" s="24" t="s">
        <v>319</v>
      </c>
      <c r="C228" s="54">
        <v>158088</v>
      </c>
      <c r="D228" s="64">
        <v>8</v>
      </c>
      <c r="E228" s="28"/>
      <c r="F228" s="27"/>
      <c r="G228" s="28"/>
      <c r="H228" s="27"/>
      <c r="I228" s="28"/>
      <c r="J228" s="27"/>
      <c r="K228" s="23"/>
      <c r="L228" s="23"/>
      <c r="M228" s="27"/>
      <c r="N228" s="27"/>
      <c r="O228" s="27"/>
      <c r="P228" s="27"/>
      <c r="Q228" s="23" t="s">
        <v>181</v>
      </c>
      <c r="R228" s="28"/>
      <c r="S228" s="27"/>
      <c r="T228" s="27"/>
      <c r="U228" s="27"/>
      <c r="V228" s="27"/>
      <c r="W228" s="27">
        <v>25</v>
      </c>
      <c r="X228" s="27">
        <v>35816</v>
      </c>
      <c r="Y228" s="27"/>
      <c r="Z228" s="27"/>
      <c r="AA228" s="27"/>
      <c r="AB228" s="27"/>
      <c r="AC228" s="28"/>
      <c r="AD228" s="28"/>
      <c r="AE228" s="28"/>
      <c r="AF228" s="28"/>
      <c r="AG228" s="28"/>
      <c r="AH228" s="28"/>
      <c r="AI228" s="28"/>
      <c r="AJ228" s="28"/>
      <c r="AL228" s="28"/>
      <c r="AM228" s="28"/>
      <c r="AN228" s="77"/>
      <c r="AO228" s="77"/>
    </row>
    <row r="229" spans="1:41" ht="12.75">
      <c r="A229" s="23"/>
      <c r="B229" s="24" t="s">
        <v>320</v>
      </c>
      <c r="C229" s="54">
        <v>158219</v>
      </c>
      <c r="D229" s="64">
        <v>8</v>
      </c>
      <c r="E229" s="28"/>
      <c r="F229" s="27"/>
      <c r="G229" s="28"/>
      <c r="H229" s="27"/>
      <c r="I229" s="28"/>
      <c r="J229" s="27"/>
      <c r="K229" s="23"/>
      <c r="L229" s="23"/>
      <c r="M229" s="28"/>
      <c r="N229" s="27"/>
      <c r="O229" s="27"/>
      <c r="P229" s="27"/>
      <c r="Q229" s="23" t="s">
        <v>181</v>
      </c>
      <c r="R229" s="28"/>
      <c r="S229" s="27"/>
      <c r="T229" s="27"/>
      <c r="U229" s="27"/>
      <c r="V229" s="27"/>
      <c r="W229" s="28">
        <v>10</v>
      </c>
      <c r="X229" s="27">
        <v>30955</v>
      </c>
      <c r="Y229" s="27"/>
      <c r="Z229" s="27"/>
      <c r="AA229" s="27"/>
      <c r="AB229" s="27"/>
      <c r="AC229" s="28"/>
      <c r="AD229" s="28"/>
      <c r="AE229" s="28"/>
      <c r="AF229" s="28"/>
      <c r="AG229" s="28"/>
      <c r="AH229" s="28"/>
      <c r="AI229" s="28"/>
      <c r="AJ229" s="28"/>
      <c r="AL229" s="28"/>
      <c r="AM229" s="28"/>
      <c r="AN229" s="77"/>
      <c r="AO229" s="77"/>
    </row>
    <row r="230" spans="1:41" ht="12.75">
      <c r="A230" s="23"/>
      <c r="B230" s="24" t="s">
        <v>321</v>
      </c>
      <c r="C230" s="54">
        <v>158237</v>
      </c>
      <c r="D230" s="64">
        <v>8</v>
      </c>
      <c r="E230" s="28"/>
      <c r="F230" s="27"/>
      <c r="G230" s="28"/>
      <c r="H230" s="27"/>
      <c r="I230" s="28"/>
      <c r="J230" s="27"/>
      <c r="K230" s="23"/>
      <c r="L230" s="23"/>
      <c r="M230" s="28"/>
      <c r="N230" s="27"/>
      <c r="O230" s="27"/>
      <c r="P230" s="27"/>
      <c r="Q230" s="23" t="s">
        <v>181</v>
      </c>
      <c r="R230" s="28"/>
      <c r="S230" s="27"/>
      <c r="T230" s="27"/>
      <c r="U230" s="27"/>
      <c r="V230" s="27"/>
      <c r="W230" s="28">
        <v>20</v>
      </c>
      <c r="X230" s="27">
        <v>32445</v>
      </c>
      <c r="Y230" s="27"/>
      <c r="Z230" s="27"/>
      <c r="AA230" s="27"/>
      <c r="AB230" s="27"/>
      <c r="AC230" s="28"/>
      <c r="AD230" s="28"/>
      <c r="AE230" s="28"/>
      <c r="AF230" s="28"/>
      <c r="AG230" s="28"/>
      <c r="AH230" s="28"/>
      <c r="AI230" s="28"/>
      <c r="AJ230" s="28"/>
      <c r="AL230" s="28"/>
      <c r="AM230" s="28"/>
      <c r="AN230" s="77"/>
      <c r="AO230" s="77"/>
    </row>
    <row r="231" spans="1:41" ht="12.75">
      <c r="A231" s="23"/>
      <c r="B231" s="24" t="s">
        <v>322</v>
      </c>
      <c r="C231" s="54">
        <v>158307</v>
      </c>
      <c r="D231" s="64">
        <v>8</v>
      </c>
      <c r="E231" s="28"/>
      <c r="F231" s="27"/>
      <c r="G231" s="28"/>
      <c r="H231" s="27"/>
      <c r="I231" s="28"/>
      <c r="J231" s="27"/>
      <c r="K231" s="23"/>
      <c r="L231" s="23"/>
      <c r="M231" s="28"/>
      <c r="N231" s="27"/>
      <c r="O231" s="27"/>
      <c r="P231" s="27"/>
      <c r="Q231" s="23" t="s">
        <v>181</v>
      </c>
      <c r="R231" s="28"/>
      <c r="S231" s="27"/>
      <c r="T231" s="27"/>
      <c r="U231" s="27"/>
      <c r="V231" s="27"/>
      <c r="W231" s="28">
        <v>14</v>
      </c>
      <c r="X231" s="27">
        <v>32283</v>
      </c>
      <c r="Y231" s="27"/>
      <c r="Z231" s="27"/>
      <c r="AA231" s="27"/>
      <c r="AB231" s="27"/>
      <c r="AC231" s="28"/>
      <c r="AD231" s="28"/>
      <c r="AE231" s="28"/>
      <c r="AF231" s="28"/>
      <c r="AG231" s="28"/>
      <c r="AH231" s="28"/>
      <c r="AI231" s="28"/>
      <c r="AJ231" s="28"/>
      <c r="AL231" s="28"/>
      <c r="AM231" s="28"/>
      <c r="AN231" s="77"/>
      <c r="AO231" s="77"/>
    </row>
    <row r="232" spans="1:41" ht="12.75">
      <c r="A232" s="23"/>
      <c r="B232" s="24" t="s">
        <v>323</v>
      </c>
      <c r="C232" s="54">
        <v>158352</v>
      </c>
      <c r="D232" s="64">
        <v>8</v>
      </c>
      <c r="E232" s="28"/>
      <c r="F232" s="27"/>
      <c r="G232" s="28"/>
      <c r="H232" s="27"/>
      <c r="I232" s="28"/>
      <c r="J232" s="27"/>
      <c r="K232" s="23"/>
      <c r="L232" s="23"/>
      <c r="M232" s="28"/>
      <c r="N232" s="27"/>
      <c r="O232" s="27"/>
      <c r="P232" s="27"/>
      <c r="Q232" s="23" t="s">
        <v>181</v>
      </c>
      <c r="R232" s="28"/>
      <c r="S232" s="27"/>
      <c r="T232" s="27"/>
      <c r="U232" s="27"/>
      <c r="V232" s="27"/>
      <c r="W232" s="28">
        <v>39</v>
      </c>
      <c r="X232" s="27">
        <v>33366</v>
      </c>
      <c r="Y232" s="27"/>
      <c r="Z232" s="27"/>
      <c r="AA232" s="27"/>
      <c r="AB232" s="27"/>
      <c r="AC232" s="28"/>
      <c r="AD232" s="28"/>
      <c r="AE232" s="28"/>
      <c r="AF232" s="28"/>
      <c r="AG232" s="28"/>
      <c r="AH232" s="28"/>
      <c r="AI232" s="28"/>
      <c r="AJ232" s="28"/>
      <c r="AL232" s="28"/>
      <c r="AM232" s="28"/>
      <c r="AN232" s="77"/>
      <c r="AO232" s="77"/>
    </row>
    <row r="233" spans="1:41" ht="12.75">
      <c r="A233" s="23"/>
      <c r="B233" s="24" t="s">
        <v>324</v>
      </c>
      <c r="C233" s="54">
        <v>158529</v>
      </c>
      <c r="D233" s="64">
        <v>8</v>
      </c>
      <c r="E233" s="28"/>
      <c r="F233" s="27"/>
      <c r="G233" s="28"/>
      <c r="H233" s="27"/>
      <c r="I233" s="28"/>
      <c r="J233" s="27"/>
      <c r="K233" s="23"/>
      <c r="L233" s="23"/>
      <c r="M233" s="28"/>
      <c r="N233" s="27"/>
      <c r="O233" s="27"/>
      <c r="P233" s="27"/>
      <c r="Q233" s="23" t="s">
        <v>181</v>
      </c>
      <c r="R233" s="28"/>
      <c r="S233" s="27"/>
      <c r="T233" s="27"/>
      <c r="U233" s="27"/>
      <c r="V233" s="27"/>
      <c r="W233" s="28">
        <v>12</v>
      </c>
      <c r="X233" s="27">
        <v>35355</v>
      </c>
      <c r="Y233" s="27"/>
      <c r="Z233" s="27"/>
      <c r="AA233" s="27"/>
      <c r="AB233" s="27"/>
      <c r="AC233" s="28"/>
      <c r="AD233" s="28"/>
      <c r="AE233" s="28"/>
      <c r="AF233" s="28"/>
      <c r="AG233" s="28"/>
      <c r="AH233" s="28"/>
      <c r="AI233" s="28"/>
      <c r="AJ233" s="28"/>
      <c r="AL233" s="28"/>
      <c r="AM233" s="28"/>
      <c r="AN233" s="77"/>
      <c r="AO233" s="77"/>
    </row>
    <row r="234" spans="1:41" ht="12.75">
      <c r="A234" s="23"/>
      <c r="B234" s="24" t="s">
        <v>325</v>
      </c>
      <c r="C234" s="54">
        <v>158583</v>
      </c>
      <c r="D234" s="64">
        <v>8</v>
      </c>
      <c r="E234" s="28"/>
      <c r="F234" s="27"/>
      <c r="G234" s="28"/>
      <c r="H234" s="27"/>
      <c r="I234" s="28"/>
      <c r="J234" s="27"/>
      <c r="K234" s="23"/>
      <c r="L234" s="23"/>
      <c r="M234" s="28"/>
      <c r="N234" s="28"/>
      <c r="O234" s="28"/>
      <c r="P234" s="28"/>
      <c r="Q234" s="23" t="s">
        <v>181</v>
      </c>
      <c r="R234" s="28"/>
      <c r="S234" s="27"/>
      <c r="T234" s="27"/>
      <c r="U234" s="27"/>
      <c r="V234" s="27"/>
      <c r="W234" s="28">
        <v>9</v>
      </c>
      <c r="X234" s="27">
        <v>30997</v>
      </c>
      <c r="Y234" s="27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L234" s="28"/>
      <c r="AM234" s="28"/>
      <c r="AN234" s="77"/>
      <c r="AO234" s="77"/>
    </row>
    <row r="235" spans="1:41" ht="12.75">
      <c r="A235" s="23"/>
      <c r="B235" s="24" t="s">
        <v>326</v>
      </c>
      <c r="C235" s="54">
        <v>160816</v>
      </c>
      <c r="D235" s="64">
        <v>8</v>
      </c>
      <c r="E235" s="28"/>
      <c r="F235" s="27"/>
      <c r="G235" s="28"/>
      <c r="H235" s="27"/>
      <c r="I235" s="28"/>
      <c r="J235" s="27"/>
      <c r="K235" s="23"/>
      <c r="L235" s="23"/>
      <c r="M235" s="28"/>
      <c r="N235" s="28"/>
      <c r="O235" s="28"/>
      <c r="P235" s="28"/>
      <c r="Q235" s="23" t="s">
        <v>181</v>
      </c>
      <c r="R235" s="28"/>
      <c r="S235" s="27"/>
      <c r="T235" s="27"/>
      <c r="U235" s="27"/>
      <c r="V235" s="27"/>
      <c r="W235" s="28">
        <v>14</v>
      </c>
      <c r="X235" s="27">
        <v>32495</v>
      </c>
      <c r="Y235" s="27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L235" s="28"/>
      <c r="AM235" s="28"/>
      <c r="AN235" s="77"/>
      <c r="AO235" s="77"/>
    </row>
    <row r="236" spans="1:41" ht="12.75">
      <c r="A236" s="23"/>
      <c r="B236" s="24" t="s">
        <v>327</v>
      </c>
      <c r="C236" s="54">
        <v>158769</v>
      </c>
      <c r="D236" s="64">
        <v>8</v>
      </c>
      <c r="E236" s="28"/>
      <c r="F236" s="27"/>
      <c r="G236" s="28"/>
      <c r="H236" s="28"/>
      <c r="I236" s="28"/>
      <c r="J236" s="27"/>
      <c r="K236" s="23"/>
      <c r="L236" s="23"/>
      <c r="M236" s="28"/>
      <c r="N236" s="28"/>
      <c r="O236" s="28"/>
      <c r="P236" s="28"/>
      <c r="Q236" s="23" t="s">
        <v>181</v>
      </c>
      <c r="R236" s="28"/>
      <c r="S236" s="27"/>
      <c r="T236" s="27"/>
      <c r="U236" s="27"/>
      <c r="V236" s="27"/>
      <c r="W236" s="28">
        <v>29</v>
      </c>
      <c r="X236" s="27">
        <v>36556</v>
      </c>
      <c r="Y236" s="27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L236" s="28"/>
      <c r="AM236" s="28"/>
      <c r="AN236" s="77"/>
      <c r="AO236" s="77"/>
    </row>
    <row r="237" spans="1:41" ht="12.75">
      <c r="A237" s="23"/>
      <c r="B237" s="24" t="s">
        <v>328</v>
      </c>
      <c r="C237" s="54">
        <v>158893</v>
      </c>
      <c r="D237" s="64">
        <v>8</v>
      </c>
      <c r="E237" s="28"/>
      <c r="F237" s="27"/>
      <c r="G237" s="28"/>
      <c r="H237" s="27"/>
      <c r="I237" s="28"/>
      <c r="J237" s="27"/>
      <c r="K237" s="23"/>
      <c r="L237" s="23"/>
      <c r="M237" s="28"/>
      <c r="N237" s="28"/>
      <c r="O237" s="28"/>
      <c r="P237" s="28"/>
      <c r="Q237" s="23" t="s">
        <v>181</v>
      </c>
      <c r="R237" s="28"/>
      <c r="S237" s="27"/>
      <c r="T237" s="27"/>
      <c r="U237" s="27"/>
      <c r="V237" s="27"/>
      <c r="W237" s="28">
        <v>14</v>
      </c>
      <c r="X237" s="27">
        <v>35086</v>
      </c>
      <c r="Y237" s="27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L237" s="28"/>
      <c r="AM237" s="28"/>
      <c r="AN237" s="77"/>
      <c r="AO237" s="77"/>
    </row>
    <row r="238" spans="1:41" ht="12.75">
      <c r="A238" s="23"/>
      <c r="B238" s="24" t="s">
        <v>329</v>
      </c>
      <c r="C238" s="54">
        <v>158936</v>
      </c>
      <c r="D238" s="64">
        <v>8</v>
      </c>
      <c r="E238" s="28"/>
      <c r="F238" s="27"/>
      <c r="G238" s="28"/>
      <c r="H238" s="27"/>
      <c r="I238" s="28"/>
      <c r="J238" s="27"/>
      <c r="K238" s="23"/>
      <c r="L238" s="23"/>
      <c r="M238" s="28"/>
      <c r="N238" s="28"/>
      <c r="O238" s="28"/>
      <c r="P238" s="28"/>
      <c r="Q238" s="23" t="s">
        <v>181</v>
      </c>
      <c r="R238" s="28"/>
      <c r="S238" s="27"/>
      <c r="T238" s="27"/>
      <c r="U238" s="27"/>
      <c r="V238" s="27"/>
      <c r="W238" s="28">
        <v>7</v>
      </c>
      <c r="X238" s="27">
        <v>33576</v>
      </c>
      <c r="Y238" s="27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L238" s="28"/>
      <c r="AM238" s="28"/>
      <c r="AN238" s="77"/>
      <c r="AO238" s="77"/>
    </row>
    <row r="239" spans="1:41" ht="12.75">
      <c r="A239" s="23"/>
      <c r="B239" s="24" t="s">
        <v>330</v>
      </c>
      <c r="C239" s="54">
        <v>158945</v>
      </c>
      <c r="D239" s="64">
        <v>8</v>
      </c>
      <c r="E239" s="27"/>
      <c r="F239" s="27"/>
      <c r="G239" s="27"/>
      <c r="H239" s="27"/>
      <c r="I239" s="27"/>
      <c r="J239" s="27"/>
      <c r="K239" s="23"/>
      <c r="L239" s="23"/>
      <c r="M239" s="27"/>
      <c r="N239" s="27"/>
      <c r="O239" s="27"/>
      <c r="P239" s="27"/>
      <c r="Q239" s="23" t="s">
        <v>181</v>
      </c>
      <c r="R239" s="28"/>
      <c r="S239" s="27"/>
      <c r="T239" s="27"/>
      <c r="U239" s="27"/>
      <c r="V239" s="27"/>
      <c r="W239" s="27">
        <v>13</v>
      </c>
      <c r="X239" s="27">
        <v>35000</v>
      </c>
      <c r="Y239" s="27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L239" s="28"/>
      <c r="AM239" s="28"/>
      <c r="AN239" s="77"/>
      <c r="AO239" s="77"/>
    </row>
    <row r="240" spans="1:41" ht="12.75">
      <c r="A240" s="23"/>
      <c r="B240" s="24" t="s">
        <v>331</v>
      </c>
      <c r="C240" s="54">
        <v>159018</v>
      </c>
      <c r="D240" s="64">
        <v>8</v>
      </c>
      <c r="E240" s="27"/>
      <c r="F240" s="27"/>
      <c r="G240" s="27"/>
      <c r="H240" s="27"/>
      <c r="I240" s="27"/>
      <c r="J240" s="27"/>
      <c r="K240" s="23"/>
      <c r="L240" s="23"/>
      <c r="M240" s="27"/>
      <c r="N240" s="27"/>
      <c r="O240" s="27"/>
      <c r="P240" s="27"/>
      <c r="Q240" s="23" t="s">
        <v>181</v>
      </c>
      <c r="R240" s="28"/>
      <c r="S240" s="27"/>
      <c r="T240" s="27"/>
      <c r="U240" s="27"/>
      <c r="V240" s="27"/>
      <c r="W240" s="27">
        <v>18</v>
      </c>
      <c r="X240" s="27">
        <v>33309</v>
      </c>
      <c r="Y240" s="27"/>
      <c r="Z240" s="27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L240" s="28"/>
      <c r="AM240" s="28"/>
      <c r="AN240" s="77"/>
      <c r="AO240" s="77"/>
    </row>
    <row r="241" spans="1:41" ht="12.75">
      <c r="A241" s="23"/>
      <c r="B241" s="24" t="s">
        <v>332</v>
      </c>
      <c r="C241" s="54">
        <v>159090</v>
      </c>
      <c r="D241" s="64">
        <v>8</v>
      </c>
      <c r="E241" s="27"/>
      <c r="F241" s="27"/>
      <c r="G241" s="27"/>
      <c r="H241" s="27"/>
      <c r="I241" s="27"/>
      <c r="J241" s="27"/>
      <c r="K241" s="23"/>
      <c r="L241" s="23"/>
      <c r="M241" s="27"/>
      <c r="N241" s="27"/>
      <c r="O241" s="27"/>
      <c r="P241" s="27"/>
      <c r="Q241" s="23" t="s">
        <v>181</v>
      </c>
      <c r="R241" s="28"/>
      <c r="S241" s="27"/>
      <c r="T241" s="27"/>
      <c r="U241" s="27"/>
      <c r="V241" s="27"/>
      <c r="W241" s="27">
        <v>14</v>
      </c>
      <c r="X241" s="27">
        <v>33638</v>
      </c>
      <c r="Y241" s="27"/>
      <c r="Z241" s="27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L241" s="28"/>
      <c r="AM241" s="28"/>
      <c r="AN241" s="77"/>
      <c r="AO241" s="77"/>
    </row>
    <row r="242" spans="1:41" ht="12.75">
      <c r="A242" s="23"/>
      <c r="B242" s="24" t="s">
        <v>333</v>
      </c>
      <c r="C242" s="54">
        <v>159258</v>
      </c>
      <c r="D242" s="64">
        <v>8</v>
      </c>
      <c r="E242" s="27"/>
      <c r="F242" s="27"/>
      <c r="G242" s="27"/>
      <c r="H242" s="27"/>
      <c r="I242" s="27"/>
      <c r="J242" s="27"/>
      <c r="K242" s="23"/>
      <c r="L242" s="23"/>
      <c r="M242" s="27"/>
      <c r="N242" s="27"/>
      <c r="O242" s="27"/>
      <c r="P242" s="27"/>
      <c r="Q242" s="23" t="s">
        <v>181</v>
      </c>
      <c r="R242" s="28"/>
      <c r="S242" s="27"/>
      <c r="T242" s="27"/>
      <c r="U242" s="27"/>
      <c r="V242" s="27"/>
      <c r="W242" s="27">
        <v>25</v>
      </c>
      <c r="X242" s="27">
        <v>34778</v>
      </c>
      <c r="Y242" s="27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L242" s="28"/>
      <c r="AM242" s="28"/>
      <c r="AN242" s="77"/>
      <c r="AO242" s="77"/>
    </row>
    <row r="243" spans="1:41" ht="12.75">
      <c r="A243" s="23"/>
      <c r="B243" s="24" t="s">
        <v>334</v>
      </c>
      <c r="C243" s="54">
        <v>160214</v>
      </c>
      <c r="D243" s="64">
        <v>8</v>
      </c>
      <c r="E243" s="27"/>
      <c r="F243" s="27"/>
      <c r="G243" s="27"/>
      <c r="H243" s="27"/>
      <c r="I243" s="27"/>
      <c r="J243" s="27"/>
      <c r="K243" s="23"/>
      <c r="L243" s="23"/>
      <c r="M243" s="27"/>
      <c r="N243" s="27"/>
      <c r="O243" s="27"/>
      <c r="P243" s="27"/>
      <c r="Q243" s="23" t="s">
        <v>181</v>
      </c>
      <c r="R243" s="28"/>
      <c r="S243" s="28"/>
      <c r="T243" s="28"/>
      <c r="U243" s="28"/>
      <c r="V243" s="28"/>
      <c r="W243" s="27">
        <v>28</v>
      </c>
      <c r="X243" s="27">
        <v>34501</v>
      </c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L243" s="28"/>
      <c r="AM243" s="28"/>
      <c r="AN243" s="77"/>
      <c r="AO243" s="77"/>
    </row>
    <row r="244" spans="1:41" ht="12.75">
      <c r="A244" s="23"/>
      <c r="B244" s="24" t="s">
        <v>335</v>
      </c>
      <c r="C244" s="54">
        <v>159443</v>
      </c>
      <c r="D244" s="64">
        <v>8</v>
      </c>
      <c r="E244" s="27"/>
      <c r="F244" s="27"/>
      <c r="G244" s="27"/>
      <c r="H244" s="27"/>
      <c r="I244" s="27"/>
      <c r="J244" s="27"/>
      <c r="K244" s="23"/>
      <c r="L244" s="23"/>
      <c r="M244" s="27"/>
      <c r="N244" s="27"/>
      <c r="O244" s="27"/>
      <c r="P244" s="27"/>
      <c r="Q244" s="23" t="s">
        <v>181</v>
      </c>
      <c r="R244" s="28"/>
      <c r="S244" s="28"/>
      <c r="T244" s="28"/>
      <c r="U244" s="28"/>
      <c r="V244" s="28"/>
      <c r="W244" s="27">
        <v>45</v>
      </c>
      <c r="X244" s="27">
        <v>34833</v>
      </c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L244" s="28"/>
      <c r="AM244" s="28"/>
      <c r="AN244" s="77"/>
      <c r="AO244" s="77"/>
    </row>
    <row r="245" spans="1:41" ht="12.75">
      <c r="A245" s="23"/>
      <c r="B245" s="24" t="s">
        <v>336</v>
      </c>
      <c r="C245" s="54">
        <v>160843</v>
      </c>
      <c r="D245" s="64">
        <v>8</v>
      </c>
      <c r="E245" s="27"/>
      <c r="F245" s="27"/>
      <c r="G245" s="27"/>
      <c r="H245" s="27"/>
      <c r="I245" s="27"/>
      <c r="J245" s="27"/>
      <c r="K245" s="23"/>
      <c r="L245" s="23"/>
      <c r="M245" s="27"/>
      <c r="N245" s="27"/>
      <c r="O245" s="27"/>
      <c r="P245" s="27"/>
      <c r="Q245" s="23" t="s">
        <v>181</v>
      </c>
      <c r="R245" s="28"/>
      <c r="S245" s="28"/>
      <c r="T245" s="28"/>
      <c r="U245" s="28"/>
      <c r="V245" s="28"/>
      <c r="W245" s="27">
        <v>14</v>
      </c>
      <c r="X245" s="27">
        <v>31110</v>
      </c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L245" s="28"/>
      <c r="AM245" s="28"/>
      <c r="AN245" s="77"/>
      <c r="AO245" s="77"/>
    </row>
    <row r="246" spans="1:41" ht="12.75">
      <c r="A246" s="23"/>
      <c r="B246" s="24" t="s">
        <v>337</v>
      </c>
      <c r="C246" s="54">
        <v>159692</v>
      </c>
      <c r="D246" s="64">
        <v>8</v>
      </c>
      <c r="E246" s="27"/>
      <c r="F246" s="27"/>
      <c r="G246" s="27"/>
      <c r="H246" s="27"/>
      <c r="I246" s="27"/>
      <c r="J246" s="27"/>
      <c r="K246" s="23"/>
      <c r="L246" s="23"/>
      <c r="M246" s="27"/>
      <c r="N246" s="27"/>
      <c r="O246" s="27"/>
      <c r="P246" s="27"/>
      <c r="Q246" s="23" t="s">
        <v>181</v>
      </c>
      <c r="R246" s="28"/>
      <c r="S246" s="28"/>
      <c r="T246" s="28"/>
      <c r="U246" s="28"/>
      <c r="V246" s="28"/>
      <c r="W246" s="27">
        <v>12</v>
      </c>
      <c r="X246" s="27">
        <v>30393</v>
      </c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L246" s="28"/>
      <c r="AM246" s="28"/>
      <c r="AN246" s="77"/>
      <c r="AO246" s="77"/>
    </row>
    <row r="247" spans="1:41" ht="12.75">
      <c r="A247" s="23"/>
      <c r="B247" s="24" t="s">
        <v>338</v>
      </c>
      <c r="C247" s="54">
        <v>159823</v>
      </c>
      <c r="D247" s="64">
        <v>8</v>
      </c>
      <c r="E247" s="28"/>
      <c r="F247" s="28"/>
      <c r="G247" s="28"/>
      <c r="H247" s="28"/>
      <c r="I247" s="28"/>
      <c r="J247" s="28"/>
      <c r="K247" s="23"/>
      <c r="L247" s="23"/>
      <c r="M247" s="28"/>
      <c r="N247" s="28"/>
      <c r="O247" s="28"/>
      <c r="P247" s="28"/>
      <c r="Q247" s="23" t="s">
        <v>181</v>
      </c>
      <c r="R247" s="28"/>
      <c r="S247" s="28"/>
      <c r="T247" s="28"/>
      <c r="U247" s="28"/>
      <c r="V247" s="28"/>
      <c r="W247" s="28">
        <v>16</v>
      </c>
      <c r="X247" s="27">
        <v>34520</v>
      </c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L247" s="28"/>
      <c r="AM247" s="28"/>
      <c r="AN247" s="77"/>
      <c r="AO247" s="77"/>
    </row>
    <row r="248" spans="1:41" ht="12.75">
      <c r="A248" s="23"/>
      <c r="B248" s="24" t="s">
        <v>339</v>
      </c>
      <c r="C248" s="54">
        <v>159911</v>
      </c>
      <c r="D248" s="64">
        <v>8</v>
      </c>
      <c r="E248" s="28"/>
      <c r="F248" s="28"/>
      <c r="G248" s="28"/>
      <c r="H248" s="28"/>
      <c r="I248" s="28"/>
      <c r="J248" s="28"/>
      <c r="K248" s="23"/>
      <c r="L248" s="23"/>
      <c r="M248" s="28"/>
      <c r="N248" s="28"/>
      <c r="O248" s="28"/>
      <c r="P248" s="28"/>
      <c r="Q248" s="23" t="s">
        <v>181</v>
      </c>
      <c r="R248" s="28"/>
      <c r="S248" s="28"/>
      <c r="T248" s="28"/>
      <c r="U248" s="28"/>
      <c r="V248" s="28"/>
      <c r="W248" s="28">
        <v>23</v>
      </c>
      <c r="X248" s="27">
        <v>31823</v>
      </c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L248" s="28"/>
      <c r="AM248" s="28"/>
      <c r="AN248" s="77"/>
      <c r="AO248" s="77"/>
    </row>
    <row r="249" spans="1:41" ht="12.75">
      <c r="A249" s="23"/>
      <c r="B249" s="24" t="s">
        <v>340</v>
      </c>
      <c r="C249" s="54">
        <v>159984</v>
      </c>
      <c r="D249" s="64">
        <v>8</v>
      </c>
      <c r="E249" s="28"/>
      <c r="F249" s="28"/>
      <c r="G249" s="28"/>
      <c r="H249" s="28"/>
      <c r="I249" s="28"/>
      <c r="J249" s="28"/>
      <c r="K249" s="23"/>
      <c r="L249" s="23"/>
      <c r="M249" s="28"/>
      <c r="N249" s="28"/>
      <c r="O249" s="28"/>
      <c r="P249" s="28"/>
      <c r="Q249" s="23" t="s">
        <v>181</v>
      </c>
      <c r="R249" s="28"/>
      <c r="S249" s="28"/>
      <c r="T249" s="28"/>
      <c r="U249" s="28"/>
      <c r="V249" s="28"/>
      <c r="W249" s="28">
        <v>8</v>
      </c>
      <c r="X249" s="27">
        <v>35903</v>
      </c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L249" s="28"/>
      <c r="AM249" s="28"/>
      <c r="AN249" s="77"/>
      <c r="AO249" s="77"/>
    </row>
    <row r="250" spans="1:41" ht="12.75">
      <c r="A250" s="23"/>
      <c r="B250" s="24" t="s">
        <v>341</v>
      </c>
      <c r="C250" s="54">
        <v>160001</v>
      </c>
      <c r="D250" s="64">
        <v>8</v>
      </c>
      <c r="E250" s="28"/>
      <c r="F250" s="28"/>
      <c r="G250" s="28"/>
      <c r="H250" s="28"/>
      <c r="I250" s="28"/>
      <c r="J250" s="28"/>
      <c r="K250" s="23"/>
      <c r="L250" s="23"/>
      <c r="M250" s="28"/>
      <c r="N250" s="28"/>
      <c r="O250" s="28"/>
      <c r="P250" s="28"/>
      <c r="Q250" s="23" t="s">
        <v>181</v>
      </c>
      <c r="R250" s="28"/>
      <c r="S250" s="28"/>
      <c r="T250" s="28"/>
      <c r="U250" s="28"/>
      <c r="V250" s="28"/>
      <c r="W250" s="28">
        <v>13</v>
      </c>
      <c r="X250" s="27">
        <v>35290</v>
      </c>
      <c r="Y250" s="28"/>
      <c r="Z250" s="28"/>
      <c r="AA250" s="27"/>
      <c r="AB250" s="28"/>
      <c r="AC250" s="28"/>
      <c r="AD250" s="28"/>
      <c r="AE250" s="28"/>
      <c r="AF250" s="28"/>
      <c r="AG250" s="28"/>
      <c r="AH250" s="28"/>
      <c r="AI250" s="28"/>
      <c r="AJ250" s="28"/>
      <c r="AL250" s="28"/>
      <c r="AM250" s="28"/>
      <c r="AN250" s="77"/>
      <c r="AO250" s="77"/>
    </row>
    <row r="251" spans="1:41" ht="12.75">
      <c r="A251" s="23"/>
      <c r="B251" s="24" t="s">
        <v>342</v>
      </c>
      <c r="C251" s="54">
        <v>160010</v>
      </c>
      <c r="D251" s="64">
        <v>8</v>
      </c>
      <c r="E251" s="28"/>
      <c r="F251" s="28"/>
      <c r="G251" s="28"/>
      <c r="H251" s="28"/>
      <c r="I251" s="28"/>
      <c r="J251" s="28"/>
      <c r="K251" s="23"/>
      <c r="L251" s="23"/>
      <c r="M251" s="28"/>
      <c r="N251" s="28"/>
      <c r="O251" s="27"/>
      <c r="P251" s="28"/>
      <c r="Q251" s="23" t="s">
        <v>181</v>
      </c>
      <c r="R251" s="27"/>
      <c r="S251" s="28"/>
      <c r="T251" s="28"/>
      <c r="U251" s="28"/>
      <c r="V251" s="28"/>
      <c r="W251" s="28">
        <v>23</v>
      </c>
      <c r="X251" s="27">
        <v>34157</v>
      </c>
      <c r="Y251" s="28"/>
      <c r="Z251" s="28"/>
      <c r="AA251" s="27"/>
      <c r="AB251" s="28"/>
      <c r="AC251" s="27"/>
      <c r="AD251" s="28"/>
      <c r="AE251" s="28"/>
      <c r="AF251" s="28"/>
      <c r="AG251" s="28"/>
      <c r="AH251" s="28"/>
      <c r="AI251" s="28"/>
      <c r="AJ251" s="28"/>
      <c r="AL251" s="28"/>
      <c r="AM251" s="28"/>
      <c r="AN251" s="78"/>
      <c r="AO251" s="77"/>
    </row>
    <row r="252" spans="1:41" ht="12.75">
      <c r="A252" s="23"/>
      <c r="B252" s="24" t="s">
        <v>343</v>
      </c>
      <c r="C252" s="54">
        <v>160047</v>
      </c>
      <c r="D252" s="64">
        <v>8</v>
      </c>
      <c r="E252" s="28"/>
      <c r="F252" s="28"/>
      <c r="G252" s="28"/>
      <c r="H252" s="28"/>
      <c r="I252" s="28"/>
      <c r="J252" s="28"/>
      <c r="K252" s="23"/>
      <c r="L252" s="23"/>
      <c r="M252" s="28"/>
      <c r="N252" s="28"/>
      <c r="O252" s="28"/>
      <c r="P252" s="28"/>
      <c r="Q252" s="23" t="s">
        <v>181</v>
      </c>
      <c r="R252" s="28"/>
      <c r="S252" s="28"/>
      <c r="T252" s="28"/>
      <c r="U252" s="28"/>
      <c r="V252" s="28"/>
      <c r="W252" s="28">
        <v>13</v>
      </c>
      <c r="X252" s="27">
        <v>28967</v>
      </c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L252" s="28"/>
      <c r="AM252" s="28"/>
      <c r="AN252" s="77"/>
      <c r="AO252" s="77"/>
    </row>
    <row r="253" spans="1:41" ht="12.75">
      <c r="A253" s="23"/>
      <c r="B253" s="24" t="s">
        <v>344</v>
      </c>
      <c r="C253" s="54">
        <v>160205</v>
      </c>
      <c r="D253" s="64">
        <v>8</v>
      </c>
      <c r="E253" s="28"/>
      <c r="F253" s="28"/>
      <c r="G253" s="28"/>
      <c r="H253" s="28"/>
      <c r="I253" s="28"/>
      <c r="J253" s="28"/>
      <c r="K253" s="23"/>
      <c r="L253" s="23"/>
      <c r="M253" s="28"/>
      <c r="N253" s="28"/>
      <c r="O253" s="28"/>
      <c r="P253" s="28"/>
      <c r="Q253" s="23" t="s">
        <v>181</v>
      </c>
      <c r="R253" s="28"/>
      <c r="S253" s="28"/>
      <c r="T253" s="28"/>
      <c r="U253" s="28"/>
      <c r="V253" s="28"/>
      <c r="W253" s="28">
        <v>0</v>
      </c>
      <c r="X253" s="27">
        <v>0</v>
      </c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L253" s="28"/>
      <c r="AM253" s="28"/>
      <c r="AN253" s="77"/>
      <c r="AO253" s="77"/>
    </row>
    <row r="254" spans="1:41" ht="12.75">
      <c r="A254" s="23"/>
      <c r="B254" s="24" t="s">
        <v>345</v>
      </c>
      <c r="C254" s="54">
        <v>160311</v>
      </c>
      <c r="D254" s="64">
        <v>8</v>
      </c>
      <c r="E254" s="28"/>
      <c r="F254" s="28"/>
      <c r="G254" s="28"/>
      <c r="H254" s="28"/>
      <c r="I254" s="28"/>
      <c r="J254" s="28"/>
      <c r="K254" s="23"/>
      <c r="L254" s="23"/>
      <c r="M254" s="28"/>
      <c r="N254" s="28"/>
      <c r="O254" s="28"/>
      <c r="P254" s="28"/>
      <c r="Q254" s="23" t="s">
        <v>181</v>
      </c>
      <c r="R254" s="28"/>
      <c r="S254" s="28"/>
      <c r="T254" s="28"/>
      <c r="U254" s="28"/>
      <c r="V254" s="28"/>
      <c r="W254" s="28">
        <v>13</v>
      </c>
      <c r="X254" s="27">
        <v>31932</v>
      </c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L254" s="28"/>
      <c r="AM254" s="28"/>
      <c r="AN254" s="77"/>
      <c r="AO254" s="77"/>
    </row>
    <row r="255" spans="1:41" ht="12.75">
      <c r="A255" s="23"/>
      <c r="B255" s="24" t="s">
        <v>346</v>
      </c>
      <c r="C255" s="54">
        <v>160366</v>
      </c>
      <c r="D255" s="64">
        <v>8</v>
      </c>
      <c r="E255" s="28"/>
      <c r="F255" s="28"/>
      <c r="G255" s="28"/>
      <c r="H255" s="28"/>
      <c r="I255" s="28"/>
      <c r="J255" s="28"/>
      <c r="K255" s="23"/>
      <c r="L255" s="23"/>
      <c r="M255" s="28"/>
      <c r="N255" s="28"/>
      <c r="O255" s="28"/>
      <c r="P255" s="28"/>
      <c r="Q255" s="23" t="s">
        <v>181</v>
      </c>
      <c r="R255" s="28"/>
      <c r="S255" s="28"/>
      <c r="T255" s="28"/>
      <c r="U255" s="28"/>
      <c r="V255" s="28"/>
      <c r="W255" s="28">
        <v>11</v>
      </c>
      <c r="X255" s="27">
        <v>35226</v>
      </c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L255" s="28"/>
      <c r="AM255" s="28"/>
      <c r="AN255" s="77"/>
      <c r="AO255" s="77"/>
    </row>
    <row r="256" spans="1:41" ht="12.75">
      <c r="A256" s="23"/>
      <c r="B256" s="24" t="s">
        <v>347</v>
      </c>
      <c r="C256" s="54">
        <v>160384</v>
      </c>
      <c r="D256" s="64">
        <v>8</v>
      </c>
      <c r="E256" s="28"/>
      <c r="F256" s="28"/>
      <c r="G256" s="28"/>
      <c r="H256" s="28"/>
      <c r="I256" s="28"/>
      <c r="J256" s="28"/>
      <c r="K256" s="23"/>
      <c r="L256" s="23"/>
      <c r="M256" s="28"/>
      <c r="N256" s="28"/>
      <c r="O256" s="28"/>
      <c r="P256" s="28"/>
      <c r="Q256" s="23" t="s">
        <v>181</v>
      </c>
      <c r="R256" s="28"/>
      <c r="S256" s="28"/>
      <c r="T256" s="28"/>
      <c r="U256" s="28"/>
      <c r="V256" s="28"/>
      <c r="W256" s="28">
        <v>9</v>
      </c>
      <c r="X256" s="27">
        <v>33698</v>
      </c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L256" s="28"/>
      <c r="AM256" s="28"/>
      <c r="AN256" s="77"/>
      <c r="AO256" s="77"/>
    </row>
    <row r="257" spans="1:41" ht="12.75">
      <c r="A257" s="23"/>
      <c r="B257" s="24" t="s">
        <v>348</v>
      </c>
      <c r="C257" s="54">
        <v>160427</v>
      </c>
      <c r="D257" s="64">
        <v>8</v>
      </c>
      <c r="E257" s="28"/>
      <c r="F257" s="28"/>
      <c r="G257" s="28"/>
      <c r="H257" s="28"/>
      <c r="I257" s="28"/>
      <c r="J257" s="28"/>
      <c r="K257" s="23"/>
      <c r="L257" s="23"/>
      <c r="M257" s="28"/>
      <c r="N257" s="28"/>
      <c r="O257" s="28"/>
      <c r="P257" s="28"/>
      <c r="Q257" s="23" t="s">
        <v>181</v>
      </c>
      <c r="R257" s="28"/>
      <c r="S257" s="28"/>
      <c r="T257" s="28"/>
      <c r="U257" s="28"/>
      <c r="V257" s="28"/>
      <c r="W257" s="28">
        <v>26</v>
      </c>
      <c r="X257" s="27">
        <v>34406</v>
      </c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L257" s="28"/>
      <c r="AM257" s="28"/>
      <c r="AN257" s="77"/>
      <c r="AO257" s="77"/>
    </row>
    <row r="258" spans="1:41" ht="12.75">
      <c r="A258" s="23"/>
      <c r="B258" s="24" t="s">
        <v>349</v>
      </c>
      <c r="C258" s="54">
        <v>160436</v>
      </c>
      <c r="D258" s="64">
        <v>8</v>
      </c>
      <c r="E258" s="28"/>
      <c r="F258" s="28"/>
      <c r="G258" s="28"/>
      <c r="H258" s="28"/>
      <c r="I258" s="28"/>
      <c r="J258" s="28"/>
      <c r="K258" s="23"/>
      <c r="L258" s="23"/>
      <c r="M258" s="28"/>
      <c r="N258" s="28"/>
      <c r="O258" s="28"/>
      <c r="P258" s="28"/>
      <c r="Q258" s="23" t="s">
        <v>181</v>
      </c>
      <c r="R258" s="28"/>
      <c r="S258" s="28"/>
      <c r="T258" s="28"/>
      <c r="U258" s="28"/>
      <c r="V258" s="28"/>
      <c r="W258" s="28">
        <v>17</v>
      </c>
      <c r="X258" s="27">
        <v>33715</v>
      </c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L258" s="28"/>
      <c r="AM258" s="28"/>
      <c r="AN258" s="77"/>
      <c r="AO258" s="77"/>
    </row>
    <row r="259" spans="1:41" ht="12.75">
      <c r="A259" s="23"/>
      <c r="B259" s="24" t="s">
        <v>350</v>
      </c>
      <c r="C259" s="54">
        <v>160454</v>
      </c>
      <c r="D259" s="64">
        <v>8</v>
      </c>
      <c r="E259" s="28"/>
      <c r="F259" s="28"/>
      <c r="G259" s="28"/>
      <c r="H259" s="28"/>
      <c r="I259" s="28"/>
      <c r="J259" s="28"/>
      <c r="K259" s="23"/>
      <c r="L259" s="23"/>
      <c r="M259" s="28"/>
      <c r="N259" s="28"/>
      <c r="O259" s="28"/>
      <c r="P259" s="28"/>
      <c r="Q259" s="23" t="s">
        <v>181</v>
      </c>
      <c r="R259" s="28"/>
      <c r="S259" s="28"/>
      <c r="T259" s="28"/>
      <c r="U259" s="28"/>
      <c r="V259" s="28"/>
      <c r="W259" s="28">
        <v>14</v>
      </c>
      <c r="X259" s="27">
        <v>33947</v>
      </c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L259" s="28"/>
      <c r="AM259" s="28"/>
      <c r="AN259" s="77"/>
      <c r="AO259" s="77"/>
    </row>
    <row r="260" spans="1:41" ht="12.75">
      <c r="A260" s="23"/>
      <c r="B260" s="24" t="s">
        <v>351</v>
      </c>
      <c r="C260" s="54">
        <v>160481</v>
      </c>
      <c r="D260" s="64">
        <v>8</v>
      </c>
      <c r="E260" s="28"/>
      <c r="F260" s="28"/>
      <c r="G260" s="28"/>
      <c r="H260" s="28"/>
      <c r="I260" s="28"/>
      <c r="J260" s="28"/>
      <c r="K260" s="23"/>
      <c r="L260" s="23"/>
      <c r="M260" s="28"/>
      <c r="N260" s="28"/>
      <c r="O260" s="28"/>
      <c r="P260" s="28"/>
      <c r="Q260" s="23" t="s">
        <v>181</v>
      </c>
      <c r="R260" s="28"/>
      <c r="S260" s="28"/>
      <c r="T260" s="28"/>
      <c r="U260" s="28"/>
      <c r="V260" s="28"/>
      <c r="W260" s="28">
        <v>18</v>
      </c>
      <c r="X260" s="27">
        <v>36491</v>
      </c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L260" s="28"/>
      <c r="AM260" s="28"/>
      <c r="AN260" s="77"/>
      <c r="AO260" s="77"/>
    </row>
    <row r="261" spans="1:41" ht="12.75">
      <c r="A261" s="23"/>
      <c r="B261" s="24" t="s">
        <v>352</v>
      </c>
      <c r="C261" s="54">
        <v>160579</v>
      </c>
      <c r="D261" s="64">
        <v>8</v>
      </c>
      <c r="E261" s="28"/>
      <c r="F261" s="28"/>
      <c r="G261" s="28"/>
      <c r="H261" s="28"/>
      <c r="I261" s="28"/>
      <c r="J261" s="28"/>
      <c r="K261" s="23"/>
      <c r="L261" s="23"/>
      <c r="M261" s="28"/>
      <c r="N261" s="28"/>
      <c r="O261" s="28"/>
      <c r="P261" s="28"/>
      <c r="Q261" s="23" t="s">
        <v>181</v>
      </c>
      <c r="R261" s="28"/>
      <c r="S261" s="28"/>
      <c r="T261" s="28"/>
      <c r="U261" s="28"/>
      <c r="V261" s="28"/>
      <c r="W261" s="28">
        <v>48</v>
      </c>
      <c r="X261" s="27">
        <v>35807</v>
      </c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L261" s="28"/>
      <c r="AM261" s="28"/>
      <c r="AN261" s="77"/>
      <c r="AO261" s="77"/>
    </row>
    <row r="262" spans="1:41" ht="12.75">
      <c r="A262" s="23"/>
      <c r="B262" s="24" t="s">
        <v>353</v>
      </c>
      <c r="C262" s="54">
        <v>160667</v>
      </c>
      <c r="D262" s="64">
        <v>8</v>
      </c>
      <c r="E262" s="28"/>
      <c r="F262" s="28"/>
      <c r="G262" s="28"/>
      <c r="H262" s="28"/>
      <c r="I262" s="28"/>
      <c r="J262" s="28"/>
      <c r="K262" s="23"/>
      <c r="L262" s="23"/>
      <c r="M262" s="28"/>
      <c r="N262" s="28"/>
      <c r="O262" s="28"/>
      <c r="P262" s="28"/>
      <c r="Q262" s="23" t="s">
        <v>181</v>
      </c>
      <c r="R262" s="28"/>
      <c r="S262" s="28"/>
      <c r="T262" s="28"/>
      <c r="U262" s="28"/>
      <c r="V262" s="28"/>
      <c r="W262" s="28">
        <v>29</v>
      </c>
      <c r="X262" s="27">
        <v>36256</v>
      </c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L262" s="28"/>
      <c r="AM262" s="28"/>
      <c r="AN262" s="77"/>
      <c r="AO262" s="77"/>
    </row>
    <row r="263" spans="1:41" ht="12.75">
      <c r="A263" s="23"/>
      <c r="B263" s="24" t="s">
        <v>354</v>
      </c>
      <c r="C263" s="54">
        <v>160685</v>
      </c>
      <c r="D263" s="64">
        <v>8</v>
      </c>
      <c r="E263" s="28"/>
      <c r="F263" s="28"/>
      <c r="G263" s="28"/>
      <c r="H263" s="28"/>
      <c r="I263" s="28"/>
      <c r="J263" s="28"/>
      <c r="K263" s="23"/>
      <c r="L263" s="23"/>
      <c r="M263" s="28"/>
      <c r="N263" s="28"/>
      <c r="O263" s="28"/>
      <c r="P263" s="28"/>
      <c r="Q263" s="23" t="s">
        <v>181</v>
      </c>
      <c r="R263" s="28"/>
      <c r="S263" s="28"/>
      <c r="T263" s="28"/>
      <c r="U263" s="28"/>
      <c r="V263" s="28"/>
      <c r="W263" s="28">
        <v>16</v>
      </c>
      <c r="X263" s="27">
        <v>36574</v>
      </c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L263" s="28"/>
      <c r="AM263" s="28"/>
      <c r="AN263" s="77"/>
      <c r="AO263" s="77"/>
    </row>
    <row r="264" spans="1:41" ht="12.75">
      <c r="A264" s="23"/>
      <c r="B264" s="24" t="s">
        <v>355</v>
      </c>
      <c r="C264" s="54">
        <v>160694</v>
      </c>
      <c r="D264" s="64">
        <v>8</v>
      </c>
      <c r="E264" s="28"/>
      <c r="F264" s="28"/>
      <c r="G264" s="28"/>
      <c r="H264" s="28"/>
      <c r="I264" s="28"/>
      <c r="J264" s="28"/>
      <c r="K264" s="23"/>
      <c r="L264" s="23"/>
      <c r="M264" s="28"/>
      <c r="N264" s="28"/>
      <c r="O264" s="28"/>
      <c r="P264" s="28"/>
      <c r="Q264" s="23" t="s">
        <v>181</v>
      </c>
      <c r="R264" s="28"/>
      <c r="S264" s="28"/>
      <c r="T264" s="28"/>
      <c r="U264" s="28"/>
      <c r="V264" s="28"/>
      <c r="W264" s="28">
        <v>19</v>
      </c>
      <c r="X264" s="27">
        <v>36300</v>
      </c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L264" s="28"/>
      <c r="AM264" s="28"/>
      <c r="AN264" s="77"/>
      <c r="AO264" s="77"/>
    </row>
    <row r="265" spans="1:41" ht="12.75">
      <c r="A265" s="23"/>
      <c r="B265" s="24" t="s">
        <v>356</v>
      </c>
      <c r="C265" s="54">
        <v>160719</v>
      </c>
      <c r="D265" s="64">
        <v>8</v>
      </c>
      <c r="E265" s="28"/>
      <c r="F265" s="28"/>
      <c r="G265" s="28"/>
      <c r="H265" s="28"/>
      <c r="I265" s="28"/>
      <c r="J265" s="28"/>
      <c r="K265" s="23"/>
      <c r="L265" s="23"/>
      <c r="M265" s="28"/>
      <c r="N265" s="28"/>
      <c r="O265" s="28"/>
      <c r="P265" s="28"/>
      <c r="Q265" s="23" t="s">
        <v>181</v>
      </c>
      <c r="R265" s="28"/>
      <c r="S265" s="28"/>
      <c r="T265" s="28"/>
      <c r="U265" s="28"/>
      <c r="V265" s="28"/>
      <c r="W265" s="28">
        <v>12</v>
      </c>
      <c r="X265" s="27">
        <v>34580</v>
      </c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L265" s="28"/>
      <c r="AM265" s="28"/>
      <c r="AN265" s="77"/>
      <c r="AO265" s="77"/>
    </row>
    <row r="266" spans="1:41" ht="12.75">
      <c r="A266" s="23"/>
      <c r="B266" s="24" t="s">
        <v>357</v>
      </c>
      <c r="C266" s="54">
        <v>160676</v>
      </c>
      <c r="D266" s="64">
        <v>8</v>
      </c>
      <c r="E266" s="28"/>
      <c r="F266" s="28"/>
      <c r="G266" s="28"/>
      <c r="H266" s="28"/>
      <c r="I266" s="28"/>
      <c r="J266" s="28"/>
      <c r="K266" s="23"/>
      <c r="L266" s="23"/>
      <c r="M266" s="28"/>
      <c r="N266" s="28"/>
      <c r="O266" s="28"/>
      <c r="P266" s="28"/>
      <c r="Q266" s="23" t="s">
        <v>181</v>
      </c>
      <c r="R266" s="28"/>
      <c r="S266" s="28"/>
      <c r="T266" s="28"/>
      <c r="U266" s="28"/>
      <c r="V266" s="28"/>
      <c r="W266" s="28">
        <v>35</v>
      </c>
      <c r="X266" s="27">
        <v>35700</v>
      </c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L266" s="28"/>
      <c r="AM266" s="28"/>
      <c r="AN266" s="77"/>
      <c r="AO266" s="77"/>
    </row>
    <row r="267" spans="1:41" ht="12.75">
      <c r="A267" s="23"/>
      <c r="B267" s="24" t="s">
        <v>358</v>
      </c>
      <c r="C267" s="54">
        <v>159267</v>
      </c>
      <c r="D267" s="64">
        <v>8</v>
      </c>
      <c r="E267" s="28"/>
      <c r="F267" s="28"/>
      <c r="G267" s="28"/>
      <c r="H267" s="28"/>
      <c r="I267" s="28"/>
      <c r="J267" s="28"/>
      <c r="K267" s="23"/>
      <c r="L267" s="23"/>
      <c r="M267" s="28"/>
      <c r="N267" s="28"/>
      <c r="O267" s="28"/>
      <c r="P267" s="28"/>
      <c r="Q267" s="23" t="s">
        <v>181</v>
      </c>
      <c r="R267" s="28"/>
      <c r="S267" s="28"/>
      <c r="T267" s="28"/>
      <c r="U267" s="28"/>
      <c r="V267" s="28"/>
      <c r="W267" s="28">
        <v>16</v>
      </c>
      <c r="X267" s="27">
        <v>35625</v>
      </c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L267" s="28"/>
      <c r="AM267" s="28"/>
      <c r="AN267" s="77"/>
      <c r="AO267" s="77"/>
    </row>
    <row r="268" spans="1:41" ht="12.75">
      <c r="A268" s="23"/>
      <c r="B268" s="24" t="s">
        <v>359</v>
      </c>
      <c r="C268" s="54">
        <v>160870</v>
      </c>
      <c r="D268" s="64">
        <v>8</v>
      </c>
      <c r="E268" s="28"/>
      <c r="F268" s="28"/>
      <c r="G268" s="28"/>
      <c r="H268" s="28"/>
      <c r="I268" s="28"/>
      <c r="J268" s="28"/>
      <c r="K268" s="23"/>
      <c r="L268" s="23"/>
      <c r="M268" s="28"/>
      <c r="N268" s="28"/>
      <c r="O268" s="28"/>
      <c r="P268" s="28"/>
      <c r="Q268" s="23" t="s">
        <v>181</v>
      </c>
      <c r="R268" s="28"/>
      <c r="S268" s="28"/>
      <c r="T268" s="28"/>
      <c r="U268" s="28"/>
      <c r="V268" s="28"/>
      <c r="W268" s="28">
        <v>28</v>
      </c>
      <c r="X268" s="27">
        <v>31821</v>
      </c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L268" s="28"/>
      <c r="AM268" s="28"/>
      <c r="AN268" s="77"/>
      <c r="AO268" s="77"/>
    </row>
    <row r="269" spans="1:41" ht="12.75">
      <c r="A269" s="23"/>
      <c r="B269" s="24" t="s">
        <v>360</v>
      </c>
      <c r="C269" s="54">
        <v>160913</v>
      </c>
      <c r="D269" s="64">
        <v>8</v>
      </c>
      <c r="E269" s="28"/>
      <c r="F269" s="28"/>
      <c r="G269" s="28"/>
      <c r="H269" s="28"/>
      <c r="I269" s="28"/>
      <c r="J269" s="28"/>
      <c r="K269" s="23"/>
      <c r="L269" s="23"/>
      <c r="M269" s="28"/>
      <c r="N269" s="28"/>
      <c r="O269" s="28"/>
      <c r="P269" s="28"/>
      <c r="Q269" s="23" t="s">
        <v>181</v>
      </c>
      <c r="R269" s="28"/>
      <c r="S269" s="28"/>
      <c r="T269" s="28"/>
      <c r="U269" s="28"/>
      <c r="V269" s="28"/>
      <c r="W269" s="28">
        <v>24</v>
      </c>
      <c r="X269" s="27">
        <v>35221</v>
      </c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L269" s="28"/>
      <c r="AM269" s="28"/>
      <c r="AN269" s="77"/>
      <c r="AO269" s="77"/>
    </row>
    <row r="270" spans="1:41" ht="12.75">
      <c r="A270" s="23"/>
      <c r="B270" s="24" t="s">
        <v>361</v>
      </c>
      <c r="C270" s="54">
        <v>159045</v>
      </c>
      <c r="D270" s="64">
        <v>8</v>
      </c>
      <c r="E270" s="28"/>
      <c r="F270" s="28"/>
      <c r="G270" s="28"/>
      <c r="H270" s="28"/>
      <c r="I270" s="28"/>
      <c r="J270" s="28"/>
      <c r="K270" s="23"/>
      <c r="L270" s="23"/>
      <c r="M270" s="28"/>
      <c r="N270" s="28"/>
      <c r="O270" s="28"/>
      <c r="P270" s="28"/>
      <c r="Q270" s="23" t="s">
        <v>181</v>
      </c>
      <c r="R270" s="28"/>
      <c r="S270" s="28"/>
      <c r="T270" s="28"/>
      <c r="U270" s="28"/>
      <c r="V270" s="28"/>
      <c r="W270" s="28">
        <v>11</v>
      </c>
      <c r="X270" s="27">
        <v>38020</v>
      </c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L270" s="28"/>
      <c r="AM270" s="28"/>
      <c r="AN270" s="77"/>
      <c r="AO270" s="77"/>
    </row>
    <row r="271" spans="1:41" ht="12.75">
      <c r="A271" s="23"/>
      <c r="B271" s="24" t="s">
        <v>362</v>
      </c>
      <c r="C271" s="54">
        <v>159249</v>
      </c>
      <c r="D271" s="64">
        <v>8</v>
      </c>
      <c r="E271" s="28"/>
      <c r="F271" s="28"/>
      <c r="G271" s="28"/>
      <c r="H271" s="28"/>
      <c r="I271" s="28"/>
      <c r="J271" s="28"/>
      <c r="K271" s="23"/>
      <c r="L271" s="23"/>
      <c r="M271" s="28"/>
      <c r="N271" s="28"/>
      <c r="O271" s="28"/>
      <c r="P271" s="28"/>
      <c r="Q271" s="23" t="s">
        <v>181</v>
      </c>
      <c r="R271" s="28"/>
      <c r="S271" s="28"/>
      <c r="T271" s="28"/>
      <c r="U271" s="28"/>
      <c r="V271" s="28"/>
      <c r="W271" s="28">
        <v>8</v>
      </c>
      <c r="X271" s="27">
        <v>34388</v>
      </c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L271" s="28"/>
      <c r="AM271" s="28"/>
      <c r="AN271" s="77"/>
      <c r="AO271" s="77"/>
    </row>
    <row r="272" spans="1:44" ht="12.75">
      <c r="A272" s="23"/>
      <c r="B272" s="32"/>
      <c r="C272" s="65"/>
      <c r="D272" s="39"/>
      <c r="E272" s="31"/>
      <c r="F272" s="39"/>
      <c r="G272" s="31"/>
      <c r="H272" s="39"/>
      <c r="I272" s="31"/>
      <c r="J272" s="39"/>
      <c r="K272" s="31"/>
      <c r="L272" s="39"/>
      <c r="M272" s="23"/>
      <c r="N272" s="39"/>
      <c r="O272" s="23"/>
      <c r="P272" s="79"/>
      <c r="Q272" s="49"/>
      <c r="R272" s="39"/>
      <c r="S272" s="31"/>
      <c r="T272" s="39"/>
      <c r="U272" s="31"/>
      <c r="V272" s="39"/>
      <c r="W272" s="31"/>
      <c r="X272" s="39"/>
      <c r="Y272" s="23"/>
      <c r="Z272" s="39"/>
      <c r="AA272" s="23"/>
      <c r="AB272" s="39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</row>
    <row r="273" spans="1:44" ht="12.75">
      <c r="A273" s="23" t="s">
        <v>363</v>
      </c>
      <c r="B273" s="80" t="s">
        <v>364</v>
      </c>
      <c r="C273" s="81">
        <v>163286</v>
      </c>
      <c r="D273" s="82">
        <v>1</v>
      </c>
      <c r="E273" s="83">
        <v>420</v>
      </c>
      <c r="F273" s="84">
        <v>76329.1833333333</v>
      </c>
      <c r="G273" s="83">
        <v>337</v>
      </c>
      <c r="H273" s="85">
        <v>54022.5816023739</v>
      </c>
      <c r="I273" s="83">
        <v>206</v>
      </c>
      <c r="J273" s="84">
        <v>46841.3932038835</v>
      </c>
      <c r="K273" s="83">
        <v>23</v>
      </c>
      <c r="L273" s="84">
        <v>35869.3043478261</v>
      </c>
      <c r="M273" s="83">
        <v>89</v>
      </c>
      <c r="N273" s="84">
        <v>32864.2808988764</v>
      </c>
      <c r="O273" s="83"/>
      <c r="P273" s="86"/>
      <c r="Q273" s="87">
        <v>224</v>
      </c>
      <c r="R273" s="88">
        <v>100884.772321429</v>
      </c>
      <c r="S273" s="83">
        <v>78</v>
      </c>
      <c r="T273" s="84">
        <v>70411.0128205128</v>
      </c>
      <c r="U273" s="83">
        <v>30</v>
      </c>
      <c r="V273" s="84">
        <v>57407.5333333333</v>
      </c>
      <c r="W273" s="83">
        <v>8</v>
      </c>
      <c r="X273" s="84">
        <v>49313.125</v>
      </c>
      <c r="Y273" s="83">
        <v>81</v>
      </c>
      <c r="Z273" s="84">
        <v>41420.037037037</v>
      </c>
      <c r="AA273" s="83"/>
      <c r="AB273" s="84"/>
      <c r="AC273" s="83"/>
      <c r="AD273" s="89"/>
      <c r="AE273" s="23"/>
      <c r="AF273" s="83"/>
      <c r="AG273" s="23"/>
      <c r="AH273" s="23"/>
      <c r="AI273" s="83"/>
      <c r="AJ273" s="23"/>
      <c r="AK273" s="23"/>
      <c r="AL273" s="89"/>
      <c r="AM273" s="23"/>
      <c r="AN273" s="23"/>
      <c r="AO273" s="23"/>
      <c r="AP273" s="23"/>
      <c r="AQ273" s="23"/>
      <c r="AR273" s="23"/>
    </row>
    <row r="274" spans="1:44" ht="12.75">
      <c r="A274" s="23"/>
      <c r="B274" s="80" t="s">
        <v>365</v>
      </c>
      <c r="C274" s="81">
        <v>163268</v>
      </c>
      <c r="D274" s="82">
        <v>2</v>
      </c>
      <c r="E274" s="83">
        <v>84</v>
      </c>
      <c r="F274" s="85">
        <v>67721.1785714286</v>
      </c>
      <c r="G274" s="83">
        <v>114</v>
      </c>
      <c r="H274" s="85">
        <v>48378.4736842105</v>
      </c>
      <c r="I274" s="83">
        <v>92</v>
      </c>
      <c r="J274" s="85">
        <v>43733.7391304348</v>
      </c>
      <c r="K274" s="83">
        <v>20</v>
      </c>
      <c r="L274" s="85">
        <v>30171</v>
      </c>
      <c r="M274" s="83">
        <v>16</v>
      </c>
      <c r="N274" s="85">
        <v>31503.625</v>
      </c>
      <c r="O274" s="83"/>
      <c r="P274" s="85"/>
      <c r="Q274" s="83">
        <v>23</v>
      </c>
      <c r="R274" s="85">
        <v>92398.4782608696</v>
      </c>
      <c r="S274" s="83">
        <v>22</v>
      </c>
      <c r="T274" s="85">
        <v>70332.9090909091</v>
      </c>
      <c r="U274" s="83">
        <v>4</v>
      </c>
      <c r="V274" s="85">
        <v>51542</v>
      </c>
      <c r="W274" s="83">
        <v>3</v>
      </c>
      <c r="X274" s="85">
        <v>41682.6666666667</v>
      </c>
      <c r="Y274" s="83">
        <v>3</v>
      </c>
      <c r="Z274" s="85">
        <v>49262.6666666667</v>
      </c>
      <c r="AA274" s="83"/>
      <c r="AB274" s="85"/>
      <c r="AC274" s="83"/>
      <c r="AD274" s="83"/>
      <c r="AE274" s="23"/>
      <c r="AF274" s="83"/>
      <c r="AG274" s="23"/>
      <c r="AH274" s="23"/>
      <c r="AI274" s="83"/>
      <c r="AJ274" s="23"/>
      <c r="AK274" s="23"/>
      <c r="AL274" s="83"/>
      <c r="AM274" s="23"/>
      <c r="AN274" s="23"/>
      <c r="AO274" s="23"/>
      <c r="AP274" s="23"/>
      <c r="AQ274" s="23"/>
      <c r="AR274" s="23"/>
    </row>
    <row r="275" spans="1:44" ht="12.75">
      <c r="A275" s="23"/>
      <c r="B275" s="80" t="s">
        <v>366</v>
      </c>
      <c r="C275" s="81">
        <v>162007</v>
      </c>
      <c r="D275" s="82">
        <v>4</v>
      </c>
      <c r="E275" s="83">
        <v>30</v>
      </c>
      <c r="F275" s="85">
        <v>56532.9666666667</v>
      </c>
      <c r="G275" s="83">
        <v>22</v>
      </c>
      <c r="H275" s="85">
        <v>46839.9090909091</v>
      </c>
      <c r="I275" s="83">
        <v>67</v>
      </c>
      <c r="J275" s="85">
        <v>40172.9402985075</v>
      </c>
      <c r="K275" s="83">
        <v>11</v>
      </c>
      <c r="L275" s="85">
        <v>33301.4545454545</v>
      </c>
      <c r="M275" s="83">
        <v>9</v>
      </c>
      <c r="N275" s="85">
        <v>31954.6666666667</v>
      </c>
      <c r="O275" s="83"/>
      <c r="P275" s="85"/>
      <c r="Q275" s="83">
        <v>0</v>
      </c>
      <c r="R275" s="85">
        <v>0</v>
      </c>
      <c r="S275" s="83">
        <v>0</v>
      </c>
      <c r="T275" s="85">
        <v>0</v>
      </c>
      <c r="U275" s="83">
        <v>0</v>
      </c>
      <c r="V275" s="85">
        <v>0</v>
      </c>
      <c r="W275" s="83">
        <v>0</v>
      </c>
      <c r="X275" s="85">
        <v>0</v>
      </c>
      <c r="Y275" s="83">
        <v>0</v>
      </c>
      <c r="Z275" s="85">
        <v>0</v>
      </c>
      <c r="AA275" s="83"/>
      <c r="AB275" s="85"/>
      <c r="AC275" s="83"/>
      <c r="AD275" s="83"/>
      <c r="AE275" s="23"/>
      <c r="AF275" s="83"/>
      <c r="AG275" s="23"/>
      <c r="AH275" s="23"/>
      <c r="AI275" s="83"/>
      <c r="AJ275" s="23"/>
      <c r="AK275" s="23"/>
      <c r="AL275" s="83"/>
      <c r="AM275" s="23"/>
      <c r="AN275" s="90"/>
      <c r="AO275" s="90"/>
      <c r="AP275" s="90"/>
      <c r="AQ275" s="23"/>
      <c r="AR275" s="23"/>
    </row>
    <row r="276" spans="1:44" ht="12.75">
      <c r="A276" s="23"/>
      <c r="B276" s="80" t="s">
        <v>367</v>
      </c>
      <c r="C276" s="81">
        <v>162584</v>
      </c>
      <c r="D276" s="82">
        <v>4</v>
      </c>
      <c r="E276" s="83">
        <v>77</v>
      </c>
      <c r="F276" s="85">
        <v>54609.025974026</v>
      </c>
      <c r="G276" s="83">
        <v>63</v>
      </c>
      <c r="H276" s="85">
        <v>44346.253968254</v>
      </c>
      <c r="I276" s="83">
        <v>64</v>
      </c>
      <c r="J276" s="85">
        <v>38775.75</v>
      </c>
      <c r="K276" s="83">
        <v>8</v>
      </c>
      <c r="L276" s="85">
        <v>34203.875</v>
      </c>
      <c r="M276" s="83">
        <v>25</v>
      </c>
      <c r="N276" s="85">
        <v>28512.24</v>
      </c>
      <c r="O276" s="83"/>
      <c r="P276" s="85"/>
      <c r="Q276" s="83">
        <v>0</v>
      </c>
      <c r="R276" s="85">
        <v>0</v>
      </c>
      <c r="S276" s="83">
        <v>0</v>
      </c>
      <c r="T276" s="85">
        <v>0</v>
      </c>
      <c r="U276" s="83">
        <v>0</v>
      </c>
      <c r="V276" s="85">
        <v>0</v>
      </c>
      <c r="W276" s="83">
        <v>0</v>
      </c>
      <c r="X276" s="85">
        <v>0</v>
      </c>
      <c r="Y276" s="83">
        <v>0</v>
      </c>
      <c r="Z276" s="85">
        <v>0</v>
      </c>
      <c r="AA276" s="83"/>
      <c r="AB276" s="85"/>
      <c r="AC276" s="83"/>
      <c r="AD276" s="83"/>
      <c r="AE276" s="23"/>
      <c r="AF276" s="83"/>
      <c r="AG276" s="23"/>
      <c r="AH276" s="23"/>
      <c r="AI276" s="83"/>
      <c r="AJ276" s="23"/>
      <c r="AK276" s="23"/>
      <c r="AL276" s="83"/>
      <c r="AM276" s="23"/>
      <c r="AN276" s="23"/>
      <c r="AO276" s="23"/>
      <c r="AP276" s="23"/>
      <c r="AQ276" s="23"/>
      <c r="AR276" s="23"/>
    </row>
    <row r="277" spans="1:44" ht="12.75">
      <c r="A277" s="23"/>
      <c r="B277" s="91" t="s">
        <v>368</v>
      </c>
      <c r="C277" s="92">
        <v>163453</v>
      </c>
      <c r="D277" s="93">
        <v>4</v>
      </c>
      <c r="E277" s="94">
        <v>31</v>
      </c>
      <c r="F277" s="95">
        <v>64118.6451612903</v>
      </c>
      <c r="G277" s="94">
        <v>56</v>
      </c>
      <c r="H277" s="95">
        <v>52354.1428571429</v>
      </c>
      <c r="I277" s="94">
        <v>75</v>
      </c>
      <c r="J277" s="95">
        <v>44286.08</v>
      </c>
      <c r="K277" s="94">
        <v>16</v>
      </c>
      <c r="L277" s="95">
        <v>36327</v>
      </c>
      <c r="M277" s="94">
        <v>15</v>
      </c>
      <c r="N277" s="95">
        <v>35030.2666666667</v>
      </c>
      <c r="O277" s="94"/>
      <c r="P277" s="94"/>
      <c r="Q277" s="94">
        <v>9</v>
      </c>
      <c r="R277" s="95">
        <v>84272.7777777778</v>
      </c>
      <c r="S277" s="94">
        <v>8</v>
      </c>
      <c r="T277" s="95">
        <v>60735.25</v>
      </c>
      <c r="U277" s="94">
        <v>8</v>
      </c>
      <c r="V277" s="96">
        <v>52859.625</v>
      </c>
      <c r="W277" s="97">
        <v>0</v>
      </c>
      <c r="X277" s="97">
        <v>0</v>
      </c>
      <c r="Y277" s="97">
        <v>2</v>
      </c>
      <c r="Z277" s="96">
        <v>45210</v>
      </c>
      <c r="AA277" s="97"/>
      <c r="AB277" s="96"/>
      <c r="AC277" s="98"/>
      <c r="AD277" s="98"/>
      <c r="AE277" s="98"/>
      <c r="AF277" s="98"/>
      <c r="AG277" s="98"/>
      <c r="AH277" s="98"/>
      <c r="AI277" s="98"/>
      <c r="AJ277" s="98"/>
      <c r="AK277" s="98"/>
      <c r="AL277" s="23"/>
      <c r="AM277" s="23"/>
      <c r="AN277" s="90"/>
      <c r="AO277" s="90"/>
      <c r="AP277" s="90"/>
      <c r="AQ277" s="90"/>
      <c r="AR277" s="90"/>
    </row>
    <row r="278" spans="1:44" ht="12.75">
      <c r="A278" s="23"/>
      <c r="B278" s="80" t="s">
        <v>369</v>
      </c>
      <c r="C278" s="81">
        <v>163851</v>
      </c>
      <c r="D278" s="82">
        <v>4</v>
      </c>
      <c r="E278" s="83">
        <v>54</v>
      </c>
      <c r="F278" s="85">
        <v>58646.4074074074</v>
      </c>
      <c r="G278" s="83">
        <v>68</v>
      </c>
      <c r="H278" s="85">
        <v>46690.9411764706</v>
      </c>
      <c r="I278" s="83">
        <v>73</v>
      </c>
      <c r="J278" s="85">
        <v>38661.5616438356</v>
      </c>
      <c r="K278" s="83">
        <v>9</v>
      </c>
      <c r="L278" s="85">
        <v>40193</v>
      </c>
      <c r="M278" s="83">
        <v>50</v>
      </c>
      <c r="N278" s="85">
        <v>30424.06</v>
      </c>
      <c r="O278" s="83"/>
      <c r="P278" s="85"/>
      <c r="Q278" s="83">
        <v>0</v>
      </c>
      <c r="R278" s="85">
        <v>0</v>
      </c>
      <c r="S278" s="83">
        <v>0</v>
      </c>
      <c r="T278" s="85">
        <v>0</v>
      </c>
      <c r="U278" s="83">
        <v>0</v>
      </c>
      <c r="V278" s="85">
        <v>0</v>
      </c>
      <c r="W278" s="83">
        <v>0</v>
      </c>
      <c r="X278" s="85">
        <v>0</v>
      </c>
      <c r="Y278" s="83">
        <v>0</v>
      </c>
      <c r="Z278" s="85">
        <v>0</v>
      </c>
      <c r="AA278" s="83"/>
      <c r="AB278" s="85"/>
      <c r="AC278" s="83"/>
      <c r="AD278" s="83"/>
      <c r="AE278" s="23"/>
      <c r="AF278" s="83"/>
      <c r="AG278" s="23"/>
      <c r="AH278" s="23"/>
      <c r="AI278" s="83"/>
      <c r="AJ278" s="23"/>
      <c r="AK278" s="23"/>
      <c r="AL278" s="83"/>
      <c r="AM278" s="23"/>
      <c r="AN278" s="23"/>
      <c r="AO278" s="23"/>
      <c r="AP278" s="23"/>
      <c r="AQ278" s="23"/>
      <c r="AR278" s="23"/>
    </row>
    <row r="279" spans="1:44" ht="12.75">
      <c r="A279" s="23"/>
      <c r="B279" s="80" t="s">
        <v>370</v>
      </c>
      <c r="C279" s="81">
        <v>164076</v>
      </c>
      <c r="D279" s="82">
        <v>4</v>
      </c>
      <c r="E279" s="83">
        <v>151</v>
      </c>
      <c r="F279" s="85">
        <v>57838.2847682119</v>
      </c>
      <c r="G279" s="83">
        <v>140</v>
      </c>
      <c r="H279" s="85">
        <v>46675.6642857143</v>
      </c>
      <c r="I279" s="83">
        <v>143</v>
      </c>
      <c r="J279" s="85">
        <v>40678.8321678322</v>
      </c>
      <c r="K279" s="83">
        <v>20</v>
      </c>
      <c r="L279" s="85">
        <v>33193.1</v>
      </c>
      <c r="M279" s="83">
        <v>0</v>
      </c>
      <c r="N279" s="85">
        <v>0</v>
      </c>
      <c r="O279" s="83"/>
      <c r="P279" s="85"/>
      <c r="Q279" s="83">
        <v>0</v>
      </c>
      <c r="R279" s="85">
        <v>0</v>
      </c>
      <c r="S279" s="83">
        <v>0</v>
      </c>
      <c r="T279" s="85">
        <v>0</v>
      </c>
      <c r="U279" s="83">
        <v>0</v>
      </c>
      <c r="V279" s="85">
        <v>0</v>
      </c>
      <c r="W279" s="83">
        <v>0</v>
      </c>
      <c r="X279" s="85">
        <v>0</v>
      </c>
      <c r="Y279" s="83">
        <v>0</v>
      </c>
      <c r="Z279" s="85">
        <v>0</v>
      </c>
      <c r="AA279" s="83"/>
      <c r="AB279" s="85"/>
      <c r="AC279" s="83"/>
      <c r="AD279" s="83"/>
      <c r="AE279" s="23"/>
      <c r="AF279" s="83"/>
      <c r="AG279" s="23"/>
      <c r="AH279" s="23"/>
      <c r="AI279" s="83"/>
      <c r="AJ279" s="23"/>
      <c r="AK279" s="23"/>
      <c r="AL279" s="83"/>
      <c r="AM279" s="23"/>
      <c r="AN279" s="23"/>
      <c r="AO279" s="23"/>
      <c r="AP279" s="23"/>
      <c r="AQ279" s="23"/>
      <c r="AR279" s="23"/>
    </row>
    <row r="280" spans="1:44" ht="12.75">
      <c r="A280" s="23"/>
      <c r="B280" s="80" t="s">
        <v>371</v>
      </c>
      <c r="C280" s="81">
        <v>161873</v>
      </c>
      <c r="D280" s="82">
        <v>4</v>
      </c>
      <c r="E280" s="83">
        <v>53</v>
      </c>
      <c r="F280" s="85">
        <v>79874.7547169811</v>
      </c>
      <c r="G280" s="83">
        <v>59</v>
      </c>
      <c r="H280" s="85">
        <v>62876.7796610169</v>
      </c>
      <c r="I280" s="83">
        <v>38</v>
      </c>
      <c r="J280" s="85">
        <v>47720.1052631579</v>
      </c>
      <c r="K280" s="83">
        <v>0</v>
      </c>
      <c r="L280" s="85">
        <v>0</v>
      </c>
      <c r="M280" s="83">
        <v>0</v>
      </c>
      <c r="N280" s="85">
        <v>0</v>
      </c>
      <c r="O280" s="83"/>
      <c r="P280" s="85"/>
      <c r="Q280" s="83">
        <v>5</v>
      </c>
      <c r="R280" s="85">
        <v>86105.2</v>
      </c>
      <c r="S280" s="83">
        <v>3</v>
      </c>
      <c r="T280" s="85">
        <v>70707.3333333333</v>
      </c>
      <c r="U280" s="83">
        <v>0</v>
      </c>
      <c r="V280" s="85">
        <v>0</v>
      </c>
      <c r="W280" s="83">
        <v>0</v>
      </c>
      <c r="X280" s="85">
        <v>0</v>
      </c>
      <c r="Y280" s="83">
        <v>0</v>
      </c>
      <c r="Z280" s="85">
        <v>0</v>
      </c>
      <c r="AA280" s="83"/>
      <c r="AB280" s="85"/>
      <c r="AC280" s="83"/>
      <c r="AD280" s="83"/>
      <c r="AE280" s="23"/>
      <c r="AF280" s="83"/>
      <c r="AG280" s="23"/>
      <c r="AH280" s="23"/>
      <c r="AI280" s="83"/>
      <c r="AJ280" s="23"/>
      <c r="AK280" s="23"/>
      <c r="AL280" s="83"/>
      <c r="AM280" s="23"/>
      <c r="AN280" s="23"/>
      <c r="AO280" s="23"/>
      <c r="AP280" s="23"/>
      <c r="AQ280" s="23"/>
      <c r="AR280" s="23"/>
    </row>
    <row r="281" spans="1:44" ht="12.75">
      <c r="A281" s="23"/>
      <c r="B281" s="80" t="s">
        <v>372</v>
      </c>
      <c r="C281" s="81">
        <v>162283</v>
      </c>
      <c r="D281" s="82">
        <v>5</v>
      </c>
      <c r="E281" s="83">
        <v>24</v>
      </c>
      <c r="F281" s="85">
        <v>61300.375</v>
      </c>
      <c r="G281" s="83">
        <v>29</v>
      </c>
      <c r="H281" s="85">
        <v>48200.2068965517</v>
      </c>
      <c r="I281" s="83">
        <v>40</v>
      </c>
      <c r="J281" s="85">
        <v>41963.75</v>
      </c>
      <c r="K281" s="83">
        <v>5</v>
      </c>
      <c r="L281" s="85">
        <v>39116.2</v>
      </c>
      <c r="M281" s="83">
        <v>10</v>
      </c>
      <c r="N281" s="85">
        <v>26254.2</v>
      </c>
      <c r="O281" s="83"/>
      <c r="P281" s="83"/>
      <c r="Q281" s="83">
        <v>0</v>
      </c>
      <c r="R281" s="85">
        <v>0</v>
      </c>
      <c r="S281" s="83">
        <v>1</v>
      </c>
      <c r="T281" s="85">
        <v>57458</v>
      </c>
      <c r="U281" s="83">
        <v>0</v>
      </c>
      <c r="V281" s="85">
        <v>0</v>
      </c>
      <c r="W281" s="83">
        <v>1</v>
      </c>
      <c r="X281" s="85">
        <v>46891</v>
      </c>
      <c r="Y281" s="83">
        <v>0</v>
      </c>
      <c r="Z281" s="85">
        <v>0</v>
      </c>
      <c r="AA281" s="83"/>
      <c r="AB281" s="85"/>
      <c r="AC281" s="83"/>
      <c r="AD281" s="83"/>
      <c r="AE281" s="23"/>
      <c r="AF281" s="83"/>
      <c r="AG281" s="23"/>
      <c r="AH281" s="23"/>
      <c r="AI281" s="83"/>
      <c r="AJ281" s="23"/>
      <c r="AK281" s="23"/>
      <c r="AL281" s="83"/>
      <c r="AM281" s="23"/>
      <c r="AN281" s="90"/>
      <c r="AO281" s="90"/>
      <c r="AP281" s="90"/>
      <c r="AQ281" s="23"/>
      <c r="AR281" s="23"/>
    </row>
    <row r="282" spans="1:44" ht="12.75">
      <c r="A282" s="23"/>
      <c r="B282" s="80" t="s">
        <v>373</v>
      </c>
      <c r="C282" s="81">
        <v>163338</v>
      </c>
      <c r="D282" s="82">
        <v>5</v>
      </c>
      <c r="E282" s="83">
        <v>5</v>
      </c>
      <c r="F282" s="85">
        <v>53367</v>
      </c>
      <c r="G282" s="83">
        <v>21</v>
      </c>
      <c r="H282" s="85">
        <v>45865.4761904762</v>
      </c>
      <c r="I282" s="83">
        <v>26</v>
      </c>
      <c r="J282" s="85">
        <v>42909.4615384615</v>
      </c>
      <c r="K282" s="83">
        <v>11</v>
      </c>
      <c r="L282" s="85">
        <v>31513.6363636364</v>
      </c>
      <c r="M282" s="83">
        <v>31</v>
      </c>
      <c r="N282" s="85">
        <v>31063.4193548387</v>
      </c>
      <c r="O282" s="83"/>
      <c r="P282" s="85"/>
      <c r="Q282" s="83">
        <v>5</v>
      </c>
      <c r="R282" s="85">
        <v>60664.8</v>
      </c>
      <c r="S282" s="83">
        <v>16</v>
      </c>
      <c r="T282" s="85">
        <v>63260.6875</v>
      </c>
      <c r="U282" s="83">
        <v>6</v>
      </c>
      <c r="V282" s="85">
        <v>50146.6666666667</v>
      </c>
      <c r="W282" s="83">
        <v>2</v>
      </c>
      <c r="X282" s="85">
        <v>42040</v>
      </c>
      <c r="Y282" s="83">
        <v>9</v>
      </c>
      <c r="Z282" s="85">
        <v>43910.2222222222</v>
      </c>
      <c r="AA282" s="83"/>
      <c r="AB282" s="85"/>
      <c r="AC282" s="83"/>
      <c r="AD282" s="83"/>
      <c r="AE282" s="23"/>
      <c r="AF282" s="83"/>
      <c r="AG282" s="23"/>
      <c r="AH282" s="23"/>
      <c r="AI282" s="83"/>
      <c r="AJ282" s="23"/>
      <c r="AK282" s="23"/>
      <c r="AL282" s="83"/>
      <c r="AM282" s="23"/>
      <c r="AN282" s="23"/>
      <c r="AO282" s="23"/>
      <c r="AP282" s="23"/>
      <c r="AQ282" s="23"/>
      <c r="AR282" s="23"/>
    </row>
    <row r="283" spans="1:44" ht="12.75">
      <c r="A283" s="23"/>
      <c r="B283" s="80" t="s">
        <v>374</v>
      </c>
      <c r="C283" s="81">
        <v>163912</v>
      </c>
      <c r="D283" s="82">
        <v>6</v>
      </c>
      <c r="E283" s="83">
        <v>27</v>
      </c>
      <c r="F283" s="85">
        <v>64819.3333333333</v>
      </c>
      <c r="G283" s="83">
        <v>34</v>
      </c>
      <c r="H283" s="85">
        <v>51956.9411764706</v>
      </c>
      <c r="I283" s="83">
        <v>39</v>
      </c>
      <c r="J283" s="85">
        <v>38274.8461538462</v>
      </c>
      <c r="K283" s="83">
        <v>8</v>
      </c>
      <c r="L283" s="85">
        <v>35294.875</v>
      </c>
      <c r="M283" s="83">
        <v>0</v>
      </c>
      <c r="N283" s="85">
        <v>0</v>
      </c>
      <c r="O283" s="83"/>
      <c r="P283" s="85"/>
      <c r="Q283" s="83">
        <v>0</v>
      </c>
      <c r="R283" s="85">
        <v>0</v>
      </c>
      <c r="S283" s="83">
        <v>0</v>
      </c>
      <c r="T283" s="85">
        <v>0</v>
      </c>
      <c r="U283" s="83">
        <v>0</v>
      </c>
      <c r="V283" s="85">
        <v>0</v>
      </c>
      <c r="W283" s="83">
        <v>0</v>
      </c>
      <c r="X283" s="85">
        <v>0</v>
      </c>
      <c r="Y283" s="83">
        <v>0</v>
      </c>
      <c r="Z283" s="85">
        <v>0</v>
      </c>
      <c r="AA283" s="83"/>
      <c r="AB283" s="85"/>
      <c r="AC283" s="83"/>
      <c r="AD283" s="83"/>
      <c r="AE283" s="23"/>
      <c r="AF283" s="83"/>
      <c r="AG283" s="23"/>
      <c r="AH283" s="23"/>
      <c r="AI283" s="83"/>
      <c r="AJ283" s="23"/>
      <c r="AK283" s="23"/>
      <c r="AL283" s="83"/>
      <c r="AM283" s="23"/>
      <c r="AN283" s="23"/>
      <c r="AO283" s="23"/>
      <c r="AP283" s="23"/>
      <c r="AQ283" s="23"/>
      <c r="AR283" s="23"/>
    </row>
    <row r="284" spans="1:44" ht="12.75">
      <c r="A284" s="23"/>
      <c r="B284" s="80" t="s">
        <v>375</v>
      </c>
      <c r="C284" s="81">
        <v>161688</v>
      </c>
      <c r="D284" s="82">
        <v>7</v>
      </c>
      <c r="E284" s="83">
        <v>21</v>
      </c>
      <c r="F284" s="85">
        <v>47126.7142857143</v>
      </c>
      <c r="G284" s="83">
        <v>20</v>
      </c>
      <c r="H284" s="85">
        <v>40324.25</v>
      </c>
      <c r="I284" s="83">
        <v>29</v>
      </c>
      <c r="J284" s="85">
        <v>31573.3793103448</v>
      </c>
      <c r="K284" s="83">
        <v>1</v>
      </c>
      <c r="L284" s="85">
        <v>23612</v>
      </c>
      <c r="M284" s="83">
        <v>0</v>
      </c>
      <c r="N284" s="85">
        <v>0</v>
      </c>
      <c r="O284" s="83"/>
      <c r="P284" s="85"/>
      <c r="Q284" s="83">
        <v>2</v>
      </c>
      <c r="R284" s="85">
        <v>69421.5</v>
      </c>
      <c r="S284" s="83">
        <v>6</v>
      </c>
      <c r="T284" s="85">
        <v>41686.1666666667</v>
      </c>
      <c r="U284" s="83">
        <v>12</v>
      </c>
      <c r="V284" s="85">
        <v>39330.25</v>
      </c>
      <c r="W284" s="83">
        <v>3</v>
      </c>
      <c r="X284" s="85">
        <v>33498.6666666667</v>
      </c>
      <c r="Y284" s="83">
        <v>0</v>
      </c>
      <c r="Z284" s="85">
        <v>0</v>
      </c>
      <c r="AA284" s="83"/>
      <c r="AB284" s="85"/>
      <c r="AC284" s="83"/>
      <c r="AD284" s="83"/>
      <c r="AE284" s="23"/>
      <c r="AF284" s="83"/>
      <c r="AG284" s="23"/>
      <c r="AH284" s="23"/>
      <c r="AI284" s="83"/>
      <c r="AJ284" s="23"/>
      <c r="AK284" s="23"/>
      <c r="AL284" s="83"/>
      <c r="AM284" s="23"/>
      <c r="AN284" s="23"/>
      <c r="AO284" s="23"/>
      <c r="AP284" s="23"/>
      <c r="AQ284" s="23"/>
      <c r="AR284" s="23"/>
    </row>
    <row r="285" spans="1:44" ht="12.75">
      <c r="A285" s="23"/>
      <c r="B285" s="80" t="s">
        <v>376</v>
      </c>
      <c r="C285" s="81">
        <v>161767</v>
      </c>
      <c r="D285" s="82">
        <v>7</v>
      </c>
      <c r="E285" s="83">
        <v>79</v>
      </c>
      <c r="F285" s="85">
        <v>54807.5063291139</v>
      </c>
      <c r="G285" s="83">
        <v>52</v>
      </c>
      <c r="H285" s="85">
        <v>44402.1923076923</v>
      </c>
      <c r="I285" s="83">
        <v>34</v>
      </c>
      <c r="J285" s="85">
        <v>36972.3235294118</v>
      </c>
      <c r="K285" s="83">
        <v>26</v>
      </c>
      <c r="L285" s="85">
        <v>32365.0769230769</v>
      </c>
      <c r="M285" s="83">
        <v>0</v>
      </c>
      <c r="N285" s="85">
        <v>0</v>
      </c>
      <c r="O285" s="83"/>
      <c r="P285" s="85"/>
      <c r="Q285" s="83">
        <v>4</v>
      </c>
      <c r="R285" s="85">
        <v>62820</v>
      </c>
      <c r="S285" s="83">
        <v>0</v>
      </c>
      <c r="T285" s="85">
        <v>0</v>
      </c>
      <c r="U285" s="83">
        <v>2</v>
      </c>
      <c r="V285" s="85">
        <v>46561</v>
      </c>
      <c r="W285" s="83">
        <v>1</v>
      </c>
      <c r="X285" s="85">
        <v>28446</v>
      </c>
      <c r="Y285" s="83">
        <v>0</v>
      </c>
      <c r="Z285" s="85">
        <v>0</v>
      </c>
      <c r="AA285" s="83"/>
      <c r="AB285" s="85"/>
      <c r="AC285" s="83"/>
      <c r="AD285" s="83"/>
      <c r="AE285" s="23"/>
      <c r="AF285" s="83"/>
      <c r="AG285" s="23"/>
      <c r="AH285" s="23"/>
      <c r="AI285" s="83"/>
      <c r="AJ285" s="23"/>
      <c r="AK285" s="23"/>
      <c r="AL285" s="83"/>
      <c r="AM285" s="23"/>
      <c r="AN285" s="23"/>
      <c r="AO285" s="23"/>
      <c r="AP285" s="23"/>
      <c r="AQ285" s="23"/>
      <c r="AR285" s="23"/>
    </row>
    <row r="286" spans="1:44" ht="12.75">
      <c r="A286" s="23"/>
      <c r="B286" s="80" t="s">
        <v>377</v>
      </c>
      <c r="C286" s="81">
        <v>161864</v>
      </c>
      <c r="D286" s="82">
        <v>7</v>
      </c>
      <c r="E286" s="83">
        <v>26</v>
      </c>
      <c r="F286" s="85">
        <v>45538.9230769231</v>
      </c>
      <c r="G286" s="83">
        <v>25</v>
      </c>
      <c r="H286" s="85">
        <v>40107.16</v>
      </c>
      <c r="I286" s="83">
        <v>65</v>
      </c>
      <c r="J286" s="85">
        <v>37615.8</v>
      </c>
      <c r="K286" s="83">
        <v>5</v>
      </c>
      <c r="L286" s="85">
        <v>27556.8</v>
      </c>
      <c r="M286" s="83">
        <v>0</v>
      </c>
      <c r="N286" s="85">
        <v>0</v>
      </c>
      <c r="O286" s="83"/>
      <c r="P286" s="85"/>
      <c r="Q286" s="83">
        <v>0</v>
      </c>
      <c r="R286" s="85">
        <v>0</v>
      </c>
      <c r="S286" s="83">
        <v>1</v>
      </c>
      <c r="T286" s="85">
        <v>50381</v>
      </c>
      <c r="U286" s="83">
        <v>1</v>
      </c>
      <c r="V286" s="85">
        <v>45678</v>
      </c>
      <c r="W286" s="83">
        <v>0</v>
      </c>
      <c r="X286" s="85">
        <v>0</v>
      </c>
      <c r="Y286" s="83">
        <v>0</v>
      </c>
      <c r="Z286" s="85">
        <v>0</v>
      </c>
      <c r="AA286" s="83"/>
      <c r="AB286" s="85"/>
      <c r="AC286" s="83"/>
      <c r="AD286" s="83"/>
      <c r="AE286" s="23"/>
      <c r="AF286" s="83"/>
      <c r="AG286" s="23"/>
      <c r="AH286" s="23"/>
      <c r="AI286" s="83"/>
      <c r="AJ286" s="23"/>
      <c r="AK286" s="23"/>
      <c r="AL286" s="83"/>
      <c r="AM286" s="23"/>
      <c r="AN286" s="23"/>
      <c r="AO286" s="23"/>
      <c r="AP286" s="23"/>
      <c r="AQ286" s="23"/>
      <c r="AR286" s="23"/>
    </row>
    <row r="287" spans="1:44" ht="12.75">
      <c r="A287" s="23"/>
      <c r="B287" s="80" t="s">
        <v>378</v>
      </c>
      <c r="C287" s="81">
        <v>405872</v>
      </c>
      <c r="D287" s="82">
        <v>7</v>
      </c>
      <c r="E287" s="83">
        <v>2</v>
      </c>
      <c r="F287" s="85">
        <v>58337</v>
      </c>
      <c r="G287" s="83">
        <v>11</v>
      </c>
      <c r="H287" s="85">
        <v>45186.4545454545</v>
      </c>
      <c r="I287" s="83">
        <v>20</v>
      </c>
      <c r="J287" s="85">
        <v>34045</v>
      </c>
      <c r="K287" s="83">
        <v>4</v>
      </c>
      <c r="L287" s="85">
        <v>33263.25</v>
      </c>
      <c r="M287" s="83">
        <v>0</v>
      </c>
      <c r="N287" s="85">
        <v>0</v>
      </c>
      <c r="O287" s="83"/>
      <c r="P287" s="85"/>
      <c r="Q287" s="83">
        <v>1</v>
      </c>
      <c r="R287" s="85">
        <v>70004</v>
      </c>
      <c r="S287" s="83">
        <v>1</v>
      </c>
      <c r="T287" s="85">
        <v>53485</v>
      </c>
      <c r="U287" s="83">
        <v>0</v>
      </c>
      <c r="V287" s="85">
        <v>0</v>
      </c>
      <c r="W287" s="83">
        <v>0</v>
      </c>
      <c r="X287" s="85">
        <v>0</v>
      </c>
      <c r="Y287" s="83">
        <v>0</v>
      </c>
      <c r="Z287" s="85">
        <v>0</v>
      </c>
      <c r="AA287" s="83"/>
      <c r="AB287" s="85"/>
      <c r="AC287" s="83"/>
      <c r="AD287" s="83"/>
      <c r="AE287" s="23"/>
      <c r="AF287" s="83"/>
      <c r="AG287" s="23"/>
      <c r="AH287" s="23"/>
      <c r="AI287" s="83"/>
      <c r="AJ287" s="23"/>
      <c r="AK287" s="23"/>
      <c r="AL287" s="83"/>
      <c r="AM287" s="23"/>
      <c r="AN287" s="23"/>
      <c r="AO287" s="23"/>
      <c r="AP287" s="23"/>
      <c r="AQ287" s="23"/>
      <c r="AR287" s="23"/>
    </row>
    <row r="288" spans="1:44" ht="12.75">
      <c r="A288" s="23"/>
      <c r="B288" s="80" t="s">
        <v>379</v>
      </c>
      <c r="C288" s="81">
        <v>162098</v>
      </c>
      <c r="D288" s="82">
        <v>7</v>
      </c>
      <c r="E288" s="83">
        <v>37</v>
      </c>
      <c r="F288" s="85">
        <v>54808.7567567568</v>
      </c>
      <c r="G288" s="83">
        <v>54</v>
      </c>
      <c r="H288" s="85">
        <v>46199.5555555556</v>
      </c>
      <c r="I288" s="83">
        <v>53</v>
      </c>
      <c r="J288" s="85">
        <v>36537.1698113208</v>
      </c>
      <c r="K288" s="83">
        <v>14</v>
      </c>
      <c r="L288" s="85">
        <v>31432.2857142857</v>
      </c>
      <c r="M288" s="83">
        <v>0</v>
      </c>
      <c r="N288" s="85">
        <v>0</v>
      </c>
      <c r="O288" s="83"/>
      <c r="P288" s="85"/>
      <c r="Q288" s="83">
        <v>4</v>
      </c>
      <c r="R288" s="85">
        <v>67400.25</v>
      </c>
      <c r="S288" s="83">
        <v>3</v>
      </c>
      <c r="T288" s="85">
        <v>57649</v>
      </c>
      <c r="U288" s="83">
        <v>5</v>
      </c>
      <c r="V288" s="85">
        <v>40645.6</v>
      </c>
      <c r="W288" s="83">
        <v>1</v>
      </c>
      <c r="X288" s="85">
        <v>31145</v>
      </c>
      <c r="Y288" s="83">
        <v>0</v>
      </c>
      <c r="Z288" s="85">
        <v>0</v>
      </c>
      <c r="AA288" s="83"/>
      <c r="AB288" s="85"/>
      <c r="AC288" s="83"/>
      <c r="AD288" s="83"/>
      <c r="AE288" s="23"/>
      <c r="AF288" s="83"/>
      <c r="AG288" s="23"/>
      <c r="AH288" s="23"/>
      <c r="AI288" s="83"/>
      <c r="AJ288" s="23"/>
      <c r="AK288" s="23"/>
      <c r="AL288" s="83"/>
      <c r="AM288" s="23"/>
      <c r="AN288" s="23"/>
      <c r="AO288" s="23"/>
      <c r="AP288" s="23"/>
      <c r="AQ288" s="23"/>
      <c r="AR288" s="23"/>
    </row>
    <row r="289" spans="1:44" ht="12.75">
      <c r="A289" s="23"/>
      <c r="B289" s="80" t="s">
        <v>380</v>
      </c>
      <c r="C289" s="81">
        <v>162104</v>
      </c>
      <c r="D289" s="82">
        <v>7</v>
      </c>
      <c r="E289" s="83">
        <v>14</v>
      </c>
      <c r="F289" s="85">
        <v>50018.2142857143</v>
      </c>
      <c r="G289" s="83">
        <v>8</v>
      </c>
      <c r="H289" s="85">
        <v>45344</v>
      </c>
      <c r="I289" s="83">
        <v>9</v>
      </c>
      <c r="J289" s="85">
        <v>37608.2222222222</v>
      </c>
      <c r="K289" s="83">
        <v>3</v>
      </c>
      <c r="L289" s="85">
        <v>31817.3333333333</v>
      </c>
      <c r="M289" s="83">
        <v>0</v>
      </c>
      <c r="N289" s="85">
        <v>0</v>
      </c>
      <c r="O289" s="83"/>
      <c r="P289" s="85"/>
      <c r="Q289" s="83">
        <v>0</v>
      </c>
      <c r="R289" s="85">
        <v>0</v>
      </c>
      <c r="S289" s="83">
        <v>1</v>
      </c>
      <c r="T289" s="85">
        <v>39501</v>
      </c>
      <c r="U289" s="83">
        <v>4</v>
      </c>
      <c r="V289" s="85">
        <v>38164</v>
      </c>
      <c r="W289" s="83">
        <v>1</v>
      </c>
      <c r="X289" s="85">
        <v>40701</v>
      </c>
      <c r="Y289" s="83">
        <v>0</v>
      </c>
      <c r="Z289" s="85">
        <v>0</v>
      </c>
      <c r="AA289" s="83"/>
      <c r="AB289" s="85"/>
      <c r="AC289" s="83"/>
      <c r="AD289" s="83"/>
      <c r="AE289" s="23"/>
      <c r="AF289" s="83"/>
      <c r="AG289" s="23"/>
      <c r="AH289" s="23"/>
      <c r="AI289" s="83"/>
      <c r="AJ289" s="23"/>
      <c r="AK289" s="23"/>
      <c r="AL289" s="83"/>
      <c r="AM289" s="23"/>
      <c r="AN289" s="23"/>
      <c r="AO289" s="23"/>
      <c r="AP289" s="23"/>
      <c r="AQ289" s="23"/>
      <c r="AR289" s="23"/>
    </row>
    <row r="290" spans="1:44" ht="12.75">
      <c r="A290" s="23"/>
      <c r="B290" s="80" t="s">
        <v>381</v>
      </c>
      <c r="C290" s="81">
        <v>162122</v>
      </c>
      <c r="D290" s="82">
        <v>7</v>
      </c>
      <c r="E290" s="83">
        <v>40</v>
      </c>
      <c r="F290" s="85">
        <v>50859.025</v>
      </c>
      <c r="G290" s="83">
        <v>22</v>
      </c>
      <c r="H290" s="85">
        <v>39955.7727272727</v>
      </c>
      <c r="I290" s="83">
        <v>14</v>
      </c>
      <c r="J290" s="85">
        <v>35210.1428571429</v>
      </c>
      <c r="K290" s="83">
        <v>4</v>
      </c>
      <c r="L290" s="85">
        <v>25357.75</v>
      </c>
      <c r="M290" s="83">
        <v>0</v>
      </c>
      <c r="N290" s="85">
        <v>0</v>
      </c>
      <c r="O290" s="83"/>
      <c r="P290" s="85"/>
      <c r="Q290" s="83">
        <v>0</v>
      </c>
      <c r="R290" s="85">
        <v>0</v>
      </c>
      <c r="S290" s="83">
        <v>0</v>
      </c>
      <c r="T290" s="85">
        <v>0</v>
      </c>
      <c r="U290" s="83">
        <v>0</v>
      </c>
      <c r="V290" s="85">
        <v>0</v>
      </c>
      <c r="W290" s="83">
        <v>0</v>
      </c>
      <c r="X290" s="85">
        <v>0</v>
      </c>
      <c r="Y290" s="83">
        <v>0</v>
      </c>
      <c r="Z290" s="85">
        <v>0</v>
      </c>
      <c r="AA290" s="83"/>
      <c r="AB290" s="85"/>
      <c r="AC290" s="83"/>
      <c r="AD290" s="83"/>
      <c r="AE290" s="23"/>
      <c r="AF290" s="83"/>
      <c r="AG290" s="23"/>
      <c r="AH290" s="23"/>
      <c r="AI290" s="83"/>
      <c r="AJ290" s="23"/>
      <c r="AK290" s="23"/>
      <c r="AL290" s="83"/>
      <c r="AM290" s="23"/>
      <c r="AN290" s="23"/>
      <c r="AO290" s="23"/>
      <c r="AP290" s="23"/>
      <c r="AQ290" s="23"/>
      <c r="AR290" s="23"/>
    </row>
    <row r="291" spans="1:44" ht="12.75">
      <c r="A291" s="23"/>
      <c r="B291" s="80" t="s">
        <v>382</v>
      </c>
      <c r="C291" s="81">
        <v>162168</v>
      </c>
      <c r="D291" s="82">
        <v>7</v>
      </c>
      <c r="E291" s="83">
        <v>13</v>
      </c>
      <c r="F291" s="85">
        <v>47994.6153846154</v>
      </c>
      <c r="G291" s="83">
        <v>7</v>
      </c>
      <c r="H291" s="85">
        <v>41485.2857142857</v>
      </c>
      <c r="I291" s="83">
        <v>6</v>
      </c>
      <c r="J291" s="85">
        <v>36775</v>
      </c>
      <c r="K291" s="83">
        <v>7</v>
      </c>
      <c r="L291" s="85">
        <v>29885.1428571429</v>
      </c>
      <c r="M291" s="83">
        <v>0</v>
      </c>
      <c r="N291" s="85">
        <v>0</v>
      </c>
      <c r="O291" s="83"/>
      <c r="P291" s="85"/>
      <c r="Q291" s="83">
        <v>0</v>
      </c>
      <c r="R291" s="85">
        <v>0</v>
      </c>
      <c r="S291" s="83">
        <v>1</v>
      </c>
      <c r="T291" s="85">
        <v>40370</v>
      </c>
      <c r="U291" s="83">
        <v>1</v>
      </c>
      <c r="V291" s="85">
        <v>46739</v>
      </c>
      <c r="W291" s="83">
        <v>1</v>
      </c>
      <c r="X291" s="85">
        <v>38449</v>
      </c>
      <c r="Y291" s="83">
        <v>0</v>
      </c>
      <c r="Z291" s="85">
        <v>0</v>
      </c>
      <c r="AA291" s="83"/>
      <c r="AB291" s="85"/>
      <c r="AC291" s="83"/>
      <c r="AD291" s="83"/>
      <c r="AE291" s="23"/>
      <c r="AF291" s="83"/>
      <c r="AG291" s="23"/>
      <c r="AH291" s="23"/>
      <c r="AI291" s="83"/>
      <c r="AJ291" s="23"/>
      <c r="AK291" s="23"/>
      <c r="AL291" s="83"/>
      <c r="AM291" s="23"/>
      <c r="AN291" s="23"/>
      <c r="AO291" s="23"/>
      <c r="AP291" s="23"/>
      <c r="AQ291" s="23"/>
      <c r="AR291" s="23"/>
    </row>
    <row r="292" spans="1:44" ht="12.75">
      <c r="A292" s="23"/>
      <c r="B292" s="80" t="s">
        <v>383</v>
      </c>
      <c r="C292" s="81">
        <v>162399</v>
      </c>
      <c r="D292" s="82">
        <v>7</v>
      </c>
      <c r="E292" s="83">
        <v>11</v>
      </c>
      <c r="F292" s="85">
        <v>52576.2727272727</v>
      </c>
      <c r="G292" s="83">
        <v>20</v>
      </c>
      <c r="H292" s="85">
        <v>43174.9</v>
      </c>
      <c r="I292" s="83">
        <v>15</v>
      </c>
      <c r="J292" s="85">
        <v>36531.0666666667</v>
      </c>
      <c r="K292" s="83">
        <v>1</v>
      </c>
      <c r="L292" s="85">
        <v>25589</v>
      </c>
      <c r="M292" s="83">
        <v>0</v>
      </c>
      <c r="N292" s="85">
        <v>0</v>
      </c>
      <c r="O292" s="83"/>
      <c r="P292" s="85"/>
      <c r="Q292" s="83">
        <v>3</v>
      </c>
      <c r="R292" s="85">
        <v>67844</v>
      </c>
      <c r="S292" s="83">
        <v>1</v>
      </c>
      <c r="T292" s="85">
        <v>55805</v>
      </c>
      <c r="U292" s="83">
        <v>0</v>
      </c>
      <c r="V292" s="85">
        <v>0</v>
      </c>
      <c r="W292" s="83">
        <v>0</v>
      </c>
      <c r="X292" s="85">
        <v>0</v>
      </c>
      <c r="Y292" s="83">
        <v>0</v>
      </c>
      <c r="Z292" s="85">
        <v>0</v>
      </c>
      <c r="AA292" s="83"/>
      <c r="AB292" s="85"/>
      <c r="AC292" s="83"/>
      <c r="AD292" s="83"/>
      <c r="AE292" s="23"/>
      <c r="AF292" s="83"/>
      <c r="AG292" s="23"/>
      <c r="AH292" s="23"/>
      <c r="AI292" s="83"/>
      <c r="AJ292" s="23"/>
      <c r="AK292" s="23"/>
      <c r="AL292" s="83"/>
      <c r="AM292" s="23"/>
      <c r="AN292" s="23"/>
      <c r="AO292" s="23"/>
      <c r="AP292" s="23"/>
      <c r="AQ292" s="23"/>
      <c r="AR292" s="23"/>
    </row>
    <row r="293" spans="1:44" ht="12.75">
      <c r="A293" s="23"/>
      <c r="B293" s="80" t="s">
        <v>384</v>
      </c>
      <c r="C293" s="81">
        <v>162478</v>
      </c>
      <c r="D293" s="82">
        <v>7</v>
      </c>
      <c r="E293" s="83">
        <v>50</v>
      </c>
      <c r="F293" s="85">
        <v>53560.88</v>
      </c>
      <c r="G293" s="83">
        <v>43</v>
      </c>
      <c r="H293" s="85">
        <v>45016.6046511628</v>
      </c>
      <c r="I293" s="83">
        <v>28</v>
      </c>
      <c r="J293" s="85">
        <v>35394.2857142857</v>
      </c>
      <c r="K293" s="83">
        <v>6</v>
      </c>
      <c r="L293" s="85">
        <v>26995.8333333333</v>
      </c>
      <c r="M293" s="83">
        <v>1</v>
      </c>
      <c r="N293" s="85">
        <v>24971</v>
      </c>
      <c r="O293" s="83"/>
      <c r="P293" s="85"/>
      <c r="Q293" s="83">
        <v>4</v>
      </c>
      <c r="R293" s="85">
        <v>70036.5</v>
      </c>
      <c r="S293" s="83">
        <v>4</v>
      </c>
      <c r="T293" s="85">
        <v>55721</v>
      </c>
      <c r="U293" s="83">
        <v>1</v>
      </c>
      <c r="V293" s="85">
        <v>49713</v>
      </c>
      <c r="W293" s="83">
        <v>2</v>
      </c>
      <c r="X293" s="85">
        <v>33564</v>
      </c>
      <c r="Y293" s="83">
        <v>0</v>
      </c>
      <c r="Z293" s="85">
        <v>0</v>
      </c>
      <c r="AA293" s="83"/>
      <c r="AB293" s="85"/>
      <c r="AC293" s="83"/>
      <c r="AD293" s="83"/>
      <c r="AE293" s="23"/>
      <c r="AF293" s="83"/>
      <c r="AG293" s="23"/>
      <c r="AH293" s="23"/>
      <c r="AI293" s="83"/>
      <c r="AJ293" s="23"/>
      <c r="AK293" s="23"/>
      <c r="AL293" s="83"/>
      <c r="AM293" s="23"/>
      <c r="AN293" s="23"/>
      <c r="AO293" s="23"/>
      <c r="AP293" s="23"/>
      <c r="AQ293" s="23"/>
      <c r="AR293" s="23"/>
    </row>
    <row r="294" spans="1:44" ht="12.75">
      <c r="A294" s="23"/>
      <c r="B294" s="80" t="s">
        <v>385</v>
      </c>
      <c r="C294" s="81">
        <v>162557</v>
      </c>
      <c r="D294" s="82">
        <v>7</v>
      </c>
      <c r="E294" s="83">
        <v>13</v>
      </c>
      <c r="F294" s="85">
        <v>50167.1538461538</v>
      </c>
      <c r="G294" s="83">
        <v>24</v>
      </c>
      <c r="H294" s="85">
        <v>44035.2083333333</v>
      </c>
      <c r="I294" s="83">
        <v>29</v>
      </c>
      <c r="J294" s="85">
        <v>37839.9310344828</v>
      </c>
      <c r="K294" s="83">
        <v>2</v>
      </c>
      <c r="L294" s="85">
        <v>34044</v>
      </c>
      <c r="M294" s="83">
        <v>2</v>
      </c>
      <c r="N294" s="85">
        <v>28687</v>
      </c>
      <c r="O294" s="83"/>
      <c r="P294" s="85"/>
      <c r="Q294" s="83">
        <v>1</v>
      </c>
      <c r="R294" s="85">
        <v>53795</v>
      </c>
      <c r="S294" s="83">
        <v>0</v>
      </c>
      <c r="T294" s="85">
        <v>0</v>
      </c>
      <c r="U294" s="83">
        <v>2</v>
      </c>
      <c r="V294" s="85">
        <v>50220</v>
      </c>
      <c r="W294" s="83">
        <v>0</v>
      </c>
      <c r="X294" s="85">
        <v>0</v>
      </c>
      <c r="Y294" s="83">
        <v>0</v>
      </c>
      <c r="Z294" s="85">
        <v>0</v>
      </c>
      <c r="AA294" s="83"/>
      <c r="AB294" s="85"/>
      <c r="AC294" s="83"/>
      <c r="AD294" s="83"/>
      <c r="AE294" s="23"/>
      <c r="AF294" s="83"/>
      <c r="AG294" s="23"/>
      <c r="AH294" s="23"/>
      <c r="AI294" s="83"/>
      <c r="AJ294" s="23"/>
      <c r="AK294" s="23"/>
      <c r="AL294" s="83"/>
      <c r="AM294" s="23"/>
      <c r="AN294" s="23"/>
      <c r="AO294" s="23"/>
      <c r="AP294" s="23"/>
      <c r="AQ294" s="23"/>
      <c r="AR294" s="23"/>
    </row>
    <row r="295" spans="1:44" ht="12.75">
      <c r="A295" s="23"/>
      <c r="B295" s="80" t="s">
        <v>386</v>
      </c>
      <c r="C295" s="81">
        <v>162609</v>
      </c>
      <c r="D295" s="82">
        <v>7</v>
      </c>
      <c r="E295" s="83">
        <v>7</v>
      </c>
      <c r="F295" s="85">
        <v>41151.2857142857</v>
      </c>
      <c r="G295" s="83">
        <v>4</v>
      </c>
      <c r="H295" s="85">
        <v>37607.75</v>
      </c>
      <c r="I295" s="83">
        <v>4</v>
      </c>
      <c r="J295" s="85">
        <v>33527</v>
      </c>
      <c r="K295" s="83">
        <v>1</v>
      </c>
      <c r="L295" s="85">
        <v>29640</v>
      </c>
      <c r="M295" s="83">
        <v>0</v>
      </c>
      <c r="N295" s="85">
        <v>0</v>
      </c>
      <c r="O295" s="83"/>
      <c r="P295" s="85"/>
      <c r="Q295" s="83">
        <v>0</v>
      </c>
      <c r="R295" s="85">
        <v>0</v>
      </c>
      <c r="S295" s="83">
        <v>0</v>
      </c>
      <c r="T295" s="85">
        <v>0</v>
      </c>
      <c r="U295" s="83">
        <v>0</v>
      </c>
      <c r="V295" s="85">
        <v>0</v>
      </c>
      <c r="W295" s="83">
        <v>0</v>
      </c>
      <c r="X295" s="85">
        <v>0</v>
      </c>
      <c r="Y295" s="83">
        <v>0</v>
      </c>
      <c r="Z295" s="85">
        <v>0</v>
      </c>
      <c r="AA295" s="83"/>
      <c r="AB295" s="85"/>
      <c r="AC295" s="83"/>
      <c r="AD295" s="83"/>
      <c r="AE295" s="23"/>
      <c r="AF295" s="83"/>
      <c r="AG295" s="23"/>
      <c r="AH295" s="23"/>
      <c r="AI295" s="83"/>
      <c r="AJ295" s="23"/>
      <c r="AK295" s="23"/>
      <c r="AL295" s="83"/>
      <c r="AM295" s="23"/>
      <c r="AN295" s="23"/>
      <c r="AO295" s="23"/>
      <c r="AP295" s="23"/>
      <c r="AQ295" s="23"/>
      <c r="AR295" s="23"/>
    </row>
    <row r="296" spans="1:44" ht="12.75">
      <c r="A296" s="23"/>
      <c r="B296" s="80" t="s">
        <v>387</v>
      </c>
      <c r="C296" s="81">
        <v>162690</v>
      </c>
      <c r="D296" s="82">
        <v>7</v>
      </c>
      <c r="E296" s="83">
        <v>25</v>
      </c>
      <c r="F296" s="85">
        <v>49288.36</v>
      </c>
      <c r="G296" s="83">
        <v>13</v>
      </c>
      <c r="H296" s="85">
        <v>37143.2307692308</v>
      </c>
      <c r="I296" s="83">
        <v>7</v>
      </c>
      <c r="J296" s="85">
        <v>31230</v>
      </c>
      <c r="K296" s="83">
        <v>3</v>
      </c>
      <c r="L296" s="85">
        <v>26542.6666666667</v>
      </c>
      <c r="M296" s="83">
        <v>0</v>
      </c>
      <c r="N296" s="85">
        <v>0</v>
      </c>
      <c r="O296" s="83"/>
      <c r="P296" s="85"/>
      <c r="Q296" s="83">
        <v>6</v>
      </c>
      <c r="R296" s="85">
        <v>60829.3333333333</v>
      </c>
      <c r="S296" s="83">
        <v>1</v>
      </c>
      <c r="T296" s="85">
        <v>46097</v>
      </c>
      <c r="U296" s="83">
        <v>0</v>
      </c>
      <c r="V296" s="85">
        <v>0</v>
      </c>
      <c r="W296" s="83">
        <v>0</v>
      </c>
      <c r="X296" s="85">
        <v>0</v>
      </c>
      <c r="Y296" s="83">
        <v>0</v>
      </c>
      <c r="Z296" s="85">
        <v>0</v>
      </c>
      <c r="AA296" s="83"/>
      <c r="AB296" s="85"/>
      <c r="AC296" s="83"/>
      <c r="AD296" s="83"/>
      <c r="AE296" s="23"/>
      <c r="AF296" s="83"/>
      <c r="AG296" s="23"/>
      <c r="AH296" s="23"/>
      <c r="AI296" s="83"/>
      <c r="AJ296" s="23"/>
      <c r="AK296" s="23"/>
      <c r="AL296" s="83"/>
      <c r="AM296" s="23"/>
      <c r="AN296" s="23"/>
      <c r="AO296" s="23"/>
      <c r="AP296" s="23"/>
      <c r="AQ296" s="23"/>
      <c r="AR296" s="23"/>
    </row>
    <row r="297" spans="1:44" ht="12.75">
      <c r="A297" s="23"/>
      <c r="B297" s="80" t="s">
        <v>388</v>
      </c>
      <c r="C297" s="81">
        <v>162706</v>
      </c>
      <c r="D297" s="82">
        <v>7</v>
      </c>
      <c r="E297" s="83">
        <v>11</v>
      </c>
      <c r="F297" s="85">
        <v>53765.3636363636</v>
      </c>
      <c r="G297" s="83">
        <v>37</v>
      </c>
      <c r="H297" s="85">
        <v>49958.8378378378</v>
      </c>
      <c r="I297" s="83">
        <v>17</v>
      </c>
      <c r="J297" s="85">
        <v>42514.4705882353</v>
      </c>
      <c r="K297" s="83">
        <v>3</v>
      </c>
      <c r="L297" s="85">
        <v>34663.6666666667</v>
      </c>
      <c r="M297" s="83">
        <v>6</v>
      </c>
      <c r="N297" s="85">
        <v>29887.1666666667</v>
      </c>
      <c r="O297" s="83"/>
      <c r="P297" s="85"/>
      <c r="Q297" s="83">
        <v>2</v>
      </c>
      <c r="R297" s="85">
        <v>55848.5</v>
      </c>
      <c r="S297" s="83">
        <v>7</v>
      </c>
      <c r="T297" s="85">
        <v>55115.8571428571</v>
      </c>
      <c r="U297" s="83">
        <v>2</v>
      </c>
      <c r="V297" s="85">
        <v>56333</v>
      </c>
      <c r="W297" s="83">
        <v>0</v>
      </c>
      <c r="X297" s="85">
        <v>0</v>
      </c>
      <c r="Y297" s="83">
        <v>0</v>
      </c>
      <c r="Z297" s="85">
        <v>0</v>
      </c>
      <c r="AA297" s="83"/>
      <c r="AB297" s="85"/>
      <c r="AC297" s="83"/>
      <c r="AD297" s="83"/>
      <c r="AE297" s="23"/>
      <c r="AF297" s="83"/>
      <c r="AG297" s="23"/>
      <c r="AH297" s="23"/>
      <c r="AI297" s="83"/>
      <c r="AJ297" s="23"/>
      <c r="AK297" s="23"/>
      <c r="AL297" s="83"/>
      <c r="AM297" s="23"/>
      <c r="AN297" s="23"/>
      <c r="AO297" s="23"/>
      <c r="AP297" s="23"/>
      <c r="AQ297" s="23"/>
      <c r="AR297" s="23"/>
    </row>
    <row r="298" spans="1:44" ht="12.75">
      <c r="A298" s="23"/>
      <c r="B298" s="80" t="s">
        <v>389</v>
      </c>
      <c r="C298" s="81">
        <v>162799</v>
      </c>
      <c r="D298" s="82">
        <v>7</v>
      </c>
      <c r="E298" s="83">
        <v>21</v>
      </c>
      <c r="F298" s="85">
        <v>55453.3333333333</v>
      </c>
      <c r="G298" s="83">
        <v>22</v>
      </c>
      <c r="H298" s="85">
        <v>44300.6363636364</v>
      </c>
      <c r="I298" s="83">
        <v>22</v>
      </c>
      <c r="J298" s="85">
        <v>40226.3636363636</v>
      </c>
      <c r="K298" s="83">
        <v>8</v>
      </c>
      <c r="L298" s="85">
        <v>32400.5</v>
      </c>
      <c r="M298" s="83">
        <v>3</v>
      </c>
      <c r="N298" s="85">
        <v>29609.3333333333</v>
      </c>
      <c r="O298" s="83"/>
      <c r="P298" s="85"/>
      <c r="Q298" s="83">
        <v>6</v>
      </c>
      <c r="R298" s="85">
        <v>72804.3333333333</v>
      </c>
      <c r="S298" s="83">
        <v>3</v>
      </c>
      <c r="T298" s="85">
        <v>57779</v>
      </c>
      <c r="U298" s="83">
        <v>1</v>
      </c>
      <c r="V298" s="85">
        <v>58431</v>
      </c>
      <c r="W298" s="83">
        <v>3</v>
      </c>
      <c r="X298" s="85">
        <v>42096.6666666667</v>
      </c>
      <c r="Y298" s="83">
        <v>0</v>
      </c>
      <c r="Z298" s="85">
        <v>0</v>
      </c>
      <c r="AA298" s="83"/>
      <c r="AB298" s="85"/>
      <c r="AC298" s="83"/>
      <c r="AD298" s="83"/>
      <c r="AE298" s="23"/>
      <c r="AF298" s="83"/>
      <c r="AG298" s="23"/>
      <c r="AH298" s="23"/>
      <c r="AI298" s="83"/>
      <c r="AJ298" s="23"/>
      <c r="AK298" s="23"/>
      <c r="AL298" s="83"/>
      <c r="AM298" s="23"/>
      <c r="AN298" s="23"/>
      <c r="AO298" s="23"/>
      <c r="AP298" s="23"/>
      <c r="AQ298" s="23"/>
      <c r="AR298" s="23"/>
    </row>
    <row r="299" spans="1:44" ht="12.75">
      <c r="A299" s="23"/>
      <c r="B299" s="80" t="s">
        <v>390</v>
      </c>
      <c r="C299" s="81">
        <v>163444</v>
      </c>
      <c r="D299" s="82">
        <v>7</v>
      </c>
      <c r="E299" s="83">
        <v>36</v>
      </c>
      <c r="F299" s="85">
        <v>55109.7222222222</v>
      </c>
      <c r="G299" s="83">
        <v>14</v>
      </c>
      <c r="H299" s="85">
        <v>46227.2142857143</v>
      </c>
      <c r="I299" s="83">
        <v>9</v>
      </c>
      <c r="J299" s="85">
        <v>40534.5555555556</v>
      </c>
      <c r="K299" s="83">
        <v>0</v>
      </c>
      <c r="L299" s="85">
        <v>0</v>
      </c>
      <c r="M299" s="83">
        <v>0</v>
      </c>
      <c r="N299" s="85">
        <v>0</v>
      </c>
      <c r="O299" s="83"/>
      <c r="P299" s="85"/>
      <c r="Q299" s="83">
        <v>0</v>
      </c>
      <c r="R299" s="85">
        <v>0</v>
      </c>
      <c r="S299" s="83">
        <v>0</v>
      </c>
      <c r="T299" s="85">
        <v>0</v>
      </c>
      <c r="U299" s="83">
        <v>0</v>
      </c>
      <c r="V299" s="85">
        <v>0</v>
      </c>
      <c r="W299" s="83">
        <v>0</v>
      </c>
      <c r="X299" s="85">
        <v>0</v>
      </c>
      <c r="Y299" s="83">
        <v>0</v>
      </c>
      <c r="Z299" s="85">
        <v>0</v>
      </c>
      <c r="AA299" s="83"/>
      <c r="AB299" s="85"/>
      <c r="AC299" s="83"/>
      <c r="AD299" s="83"/>
      <c r="AE299" s="23"/>
      <c r="AF299" s="83"/>
      <c r="AG299" s="23"/>
      <c r="AH299" s="23"/>
      <c r="AI299" s="83"/>
      <c r="AJ299" s="23"/>
      <c r="AK299" s="23"/>
      <c r="AL299" s="83"/>
      <c r="AM299" s="23"/>
      <c r="AN299" s="23"/>
      <c r="AO299" s="23"/>
      <c r="AP299" s="23"/>
      <c r="AQ299" s="23"/>
      <c r="AR299" s="23"/>
    </row>
    <row r="300" spans="1:44" ht="12.75">
      <c r="A300" s="23"/>
      <c r="B300" s="80" t="s">
        <v>391</v>
      </c>
      <c r="C300" s="81">
        <v>163426</v>
      </c>
      <c r="D300" s="82">
        <v>7</v>
      </c>
      <c r="E300" s="83">
        <v>145</v>
      </c>
      <c r="F300" s="85">
        <v>58437.7310344828</v>
      </c>
      <c r="G300" s="83">
        <v>59</v>
      </c>
      <c r="H300" s="85">
        <v>47461.1525423729</v>
      </c>
      <c r="I300" s="83">
        <v>34</v>
      </c>
      <c r="J300" s="85">
        <v>41713.3235294118</v>
      </c>
      <c r="K300" s="83">
        <v>8</v>
      </c>
      <c r="L300" s="85">
        <v>35171.625</v>
      </c>
      <c r="M300" s="83">
        <v>0</v>
      </c>
      <c r="N300" s="85">
        <v>0</v>
      </c>
      <c r="O300" s="83"/>
      <c r="P300" s="85"/>
      <c r="Q300" s="83">
        <v>0</v>
      </c>
      <c r="R300" s="85">
        <v>0</v>
      </c>
      <c r="S300" s="83">
        <v>0</v>
      </c>
      <c r="T300" s="85">
        <v>0</v>
      </c>
      <c r="U300" s="83">
        <v>0</v>
      </c>
      <c r="V300" s="85">
        <v>0</v>
      </c>
      <c r="W300" s="83">
        <v>0</v>
      </c>
      <c r="X300" s="85">
        <v>0</v>
      </c>
      <c r="Y300" s="83">
        <v>0</v>
      </c>
      <c r="Z300" s="85">
        <v>0</v>
      </c>
      <c r="AA300" s="83"/>
      <c r="AB300" s="85"/>
      <c r="AC300" s="83"/>
      <c r="AD300" s="83"/>
      <c r="AE300" s="23"/>
      <c r="AF300" s="83"/>
      <c r="AG300" s="23"/>
      <c r="AH300" s="23"/>
      <c r="AI300" s="83"/>
      <c r="AJ300" s="23"/>
      <c r="AK300" s="23"/>
      <c r="AL300" s="83"/>
      <c r="AM300" s="23"/>
      <c r="AN300" s="23"/>
      <c r="AO300" s="23"/>
      <c r="AP300" s="23"/>
      <c r="AQ300" s="23"/>
      <c r="AR300" s="23"/>
    </row>
    <row r="301" spans="1:44" ht="12.75">
      <c r="A301" s="23"/>
      <c r="B301" s="80" t="s">
        <v>392</v>
      </c>
      <c r="C301" s="81">
        <v>163435</v>
      </c>
      <c r="D301" s="82">
        <v>7</v>
      </c>
      <c r="E301" s="83">
        <v>51</v>
      </c>
      <c r="F301" s="85">
        <v>56475.9803921569</v>
      </c>
      <c r="G301" s="83">
        <v>19</v>
      </c>
      <c r="H301" s="85">
        <v>46604.6842105263</v>
      </c>
      <c r="I301" s="83">
        <v>8</v>
      </c>
      <c r="J301" s="85">
        <v>42960.5</v>
      </c>
      <c r="K301" s="83">
        <v>2</v>
      </c>
      <c r="L301" s="85">
        <v>38930.5</v>
      </c>
      <c r="M301" s="83">
        <v>0</v>
      </c>
      <c r="N301" s="85">
        <v>0</v>
      </c>
      <c r="O301" s="83"/>
      <c r="P301" s="85"/>
      <c r="Q301" s="83">
        <v>0</v>
      </c>
      <c r="R301" s="85">
        <v>0</v>
      </c>
      <c r="S301" s="83">
        <v>0</v>
      </c>
      <c r="T301" s="85">
        <v>0</v>
      </c>
      <c r="U301" s="83">
        <v>0</v>
      </c>
      <c r="V301" s="85">
        <v>0</v>
      </c>
      <c r="W301" s="83">
        <v>0</v>
      </c>
      <c r="X301" s="85">
        <v>0</v>
      </c>
      <c r="Y301" s="83">
        <v>0</v>
      </c>
      <c r="Z301" s="85">
        <v>0</v>
      </c>
      <c r="AA301" s="83"/>
      <c r="AB301" s="85"/>
      <c r="AC301" s="83"/>
      <c r="AD301" s="83"/>
      <c r="AE301" s="23"/>
      <c r="AF301" s="83"/>
      <c r="AG301" s="23"/>
      <c r="AH301" s="23"/>
      <c r="AI301" s="83"/>
      <c r="AJ301" s="23"/>
      <c r="AK301" s="23"/>
      <c r="AL301" s="83"/>
      <c r="AM301" s="23"/>
      <c r="AN301" s="23"/>
      <c r="AO301" s="23"/>
      <c r="AP301" s="23"/>
      <c r="AQ301" s="23"/>
      <c r="AR301" s="23"/>
    </row>
    <row r="302" spans="1:44" ht="12.75">
      <c r="A302" s="23"/>
      <c r="B302" s="80" t="s">
        <v>393</v>
      </c>
      <c r="C302" s="81">
        <v>163657</v>
      </c>
      <c r="D302" s="82">
        <v>7</v>
      </c>
      <c r="E302" s="83">
        <v>101</v>
      </c>
      <c r="F302" s="85">
        <v>55585.5742574257</v>
      </c>
      <c r="G302" s="83">
        <v>60</v>
      </c>
      <c r="H302" s="85">
        <v>45553.6666666667</v>
      </c>
      <c r="I302" s="83">
        <v>37</v>
      </c>
      <c r="J302" s="85">
        <v>34399.5135135135</v>
      </c>
      <c r="K302" s="83">
        <v>6</v>
      </c>
      <c r="L302" s="85">
        <v>32160.1666666667</v>
      </c>
      <c r="M302" s="83">
        <v>0</v>
      </c>
      <c r="N302" s="85">
        <v>0</v>
      </c>
      <c r="O302" s="83"/>
      <c r="P302" s="85"/>
      <c r="Q302" s="83">
        <v>0</v>
      </c>
      <c r="R302" s="85">
        <v>0</v>
      </c>
      <c r="S302" s="83">
        <v>0</v>
      </c>
      <c r="T302" s="85">
        <v>0</v>
      </c>
      <c r="U302" s="83">
        <v>0</v>
      </c>
      <c r="V302" s="85">
        <v>0</v>
      </c>
      <c r="W302" s="83">
        <v>0</v>
      </c>
      <c r="X302" s="85">
        <v>0</v>
      </c>
      <c r="Y302" s="83">
        <v>0</v>
      </c>
      <c r="Z302" s="85">
        <v>0</v>
      </c>
      <c r="AA302" s="83"/>
      <c r="AB302" s="85"/>
      <c r="AC302" s="83"/>
      <c r="AD302" s="83"/>
      <c r="AE302" s="23"/>
      <c r="AF302" s="83"/>
      <c r="AG302" s="23"/>
      <c r="AH302" s="23"/>
      <c r="AI302" s="83"/>
      <c r="AJ302" s="23"/>
      <c r="AK302" s="23"/>
      <c r="AL302" s="83"/>
      <c r="AM302" s="23"/>
      <c r="AN302" s="23"/>
      <c r="AO302" s="23"/>
      <c r="AP302" s="23"/>
      <c r="AQ302" s="23"/>
      <c r="AR302" s="23"/>
    </row>
    <row r="303" spans="1:44" ht="12.75">
      <c r="A303" s="23"/>
      <c r="B303" s="80" t="s">
        <v>394</v>
      </c>
      <c r="C303" s="81">
        <v>164313</v>
      </c>
      <c r="D303" s="82">
        <v>7</v>
      </c>
      <c r="E303" s="83">
        <v>4</v>
      </c>
      <c r="F303" s="85">
        <v>53354.5</v>
      </c>
      <c r="G303" s="83">
        <v>5</v>
      </c>
      <c r="H303" s="85">
        <v>8447</v>
      </c>
      <c r="I303" s="83">
        <v>17</v>
      </c>
      <c r="J303" s="85">
        <v>38768.4705882353</v>
      </c>
      <c r="K303" s="83">
        <v>8</v>
      </c>
      <c r="L303" s="85">
        <v>31195.5</v>
      </c>
      <c r="M303" s="83">
        <v>0</v>
      </c>
      <c r="N303" s="85">
        <v>0</v>
      </c>
      <c r="O303" s="83"/>
      <c r="P303" s="85"/>
      <c r="Q303" s="83">
        <v>1</v>
      </c>
      <c r="R303" s="85">
        <v>50682</v>
      </c>
      <c r="S303" s="83">
        <v>3</v>
      </c>
      <c r="T303" s="85">
        <v>52087</v>
      </c>
      <c r="U303" s="83">
        <v>0</v>
      </c>
      <c r="V303" s="85">
        <v>0</v>
      </c>
      <c r="W303" s="83">
        <v>0</v>
      </c>
      <c r="X303" s="85">
        <v>0</v>
      </c>
      <c r="Y303" s="83">
        <v>0</v>
      </c>
      <c r="Z303" s="85">
        <v>0</v>
      </c>
      <c r="AA303" s="83"/>
      <c r="AB303" s="85"/>
      <c r="AC303" s="83"/>
      <c r="AD303" s="83"/>
      <c r="AE303" s="23"/>
      <c r="AF303" s="83"/>
      <c r="AG303" s="23"/>
      <c r="AH303" s="23"/>
      <c r="AI303" s="83"/>
      <c r="AJ303" s="23"/>
      <c r="AK303" s="23"/>
      <c r="AL303" s="83"/>
      <c r="AM303" s="23"/>
      <c r="AN303" s="23"/>
      <c r="AO303" s="23"/>
      <c r="AP303" s="23"/>
      <c r="AQ303" s="23"/>
      <c r="AR303" s="23"/>
    </row>
    <row r="304" spans="1:44" ht="12.75">
      <c r="A304" s="23"/>
      <c r="B304" s="80" t="s">
        <v>395</v>
      </c>
      <c r="C304" s="81">
        <v>163259</v>
      </c>
      <c r="D304" s="82">
        <v>9</v>
      </c>
      <c r="E304" s="83">
        <v>26</v>
      </c>
      <c r="F304" s="85">
        <v>95459.5384615385</v>
      </c>
      <c r="G304" s="83">
        <v>16</v>
      </c>
      <c r="H304" s="85">
        <v>73606.625</v>
      </c>
      <c r="I304" s="83">
        <v>9</v>
      </c>
      <c r="J304" s="85">
        <v>55110.3333333333</v>
      </c>
      <c r="K304" s="83">
        <v>3</v>
      </c>
      <c r="L304" s="85">
        <v>37073.3333333333</v>
      </c>
      <c r="M304" s="83">
        <v>0</v>
      </c>
      <c r="N304" s="85">
        <v>0</v>
      </c>
      <c r="O304" s="83"/>
      <c r="P304" s="85"/>
      <c r="Q304" s="83">
        <v>55</v>
      </c>
      <c r="R304" s="85">
        <v>98904.4</v>
      </c>
      <c r="S304" s="83">
        <v>106</v>
      </c>
      <c r="T304" s="85">
        <v>72744.1132075472</v>
      </c>
      <c r="U304" s="83">
        <v>91</v>
      </c>
      <c r="V304" s="85">
        <v>57486.7802197802</v>
      </c>
      <c r="W304" s="83">
        <v>35</v>
      </c>
      <c r="X304" s="85">
        <v>47498.4857142857</v>
      </c>
      <c r="Y304" s="83">
        <v>0</v>
      </c>
      <c r="Z304" s="85">
        <v>0</v>
      </c>
      <c r="AA304" s="83"/>
      <c r="AB304" s="85"/>
      <c r="AC304" s="83"/>
      <c r="AD304" s="83"/>
      <c r="AE304" s="23"/>
      <c r="AF304" s="83"/>
      <c r="AG304" s="23"/>
      <c r="AH304" s="23"/>
      <c r="AI304" s="83"/>
      <c r="AJ304" s="23"/>
      <c r="AK304" s="23"/>
      <c r="AL304" s="83"/>
      <c r="AM304" s="23"/>
      <c r="AN304" s="23"/>
      <c r="AO304" s="23"/>
      <c r="AP304" s="23"/>
      <c r="AQ304" s="23"/>
      <c r="AR304" s="23"/>
    </row>
    <row r="305" spans="1:44" ht="12.75">
      <c r="A305" s="23"/>
      <c r="B305" s="80" t="s">
        <v>396</v>
      </c>
      <c r="C305" s="81">
        <v>163204</v>
      </c>
      <c r="D305" s="82">
        <v>9</v>
      </c>
      <c r="E305" s="83">
        <v>0</v>
      </c>
      <c r="F305" s="85">
        <v>0</v>
      </c>
      <c r="G305" s="83">
        <v>0</v>
      </c>
      <c r="H305" s="85">
        <v>0</v>
      </c>
      <c r="I305" s="83">
        <v>0</v>
      </c>
      <c r="J305" s="85">
        <v>0</v>
      </c>
      <c r="K305" s="83">
        <v>0</v>
      </c>
      <c r="L305" s="85">
        <v>0</v>
      </c>
      <c r="M305" s="83">
        <v>9</v>
      </c>
      <c r="N305" s="85">
        <v>28611.1111111111</v>
      </c>
      <c r="O305" s="83"/>
      <c r="P305" s="85"/>
      <c r="Q305" s="83">
        <v>0</v>
      </c>
      <c r="R305" s="85">
        <v>0</v>
      </c>
      <c r="S305" s="83">
        <v>0</v>
      </c>
      <c r="T305" s="85">
        <v>0</v>
      </c>
      <c r="U305" s="83">
        <v>0</v>
      </c>
      <c r="V305" s="85">
        <v>0</v>
      </c>
      <c r="W305" s="83">
        <v>0</v>
      </c>
      <c r="X305" s="85">
        <v>0</v>
      </c>
      <c r="Y305" s="83">
        <v>0</v>
      </c>
      <c r="Z305" s="85">
        <v>0</v>
      </c>
      <c r="AA305" s="83"/>
      <c r="AB305" s="85"/>
      <c r="AC305" s="83"/>
      <c r="AD305" s="83"/>
      <c r="AE305" s="23"/>
      <c r="AF305" s="83"/>
      <c r="AG305" s="23"/>
      <c r="AH305" s="23"/>
      <c r="AI305" s="83"/>
      <c r="AJ305" s="23"/>
      <c r="AK305" s="23"/>
      <c r="AL305" s="83"/>
      <c r="AM305" s="23"/>
      <c r="AN305" s="23"/>
      <c r="AO305" s="23"/>
      <c r="AP305" s="23"/>
      <c r="AQ305" s="23"/>
      <c r="AR305" s="23"/>
    </row>
    <row r="306" spans="1:44" ht="12.75">
      <c r="A306" s="23"/>
      <c r="B306" s="80"/>
      <c r="C306" s="81"/>
      <c r="D306" s="80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23"/>
      <c r="AF306" s="83"/>
      <c r="AG306" s="23"/>
      <c r="AH306" s="23"/>
      <c r="AI306" s="83"/>
      <c r="AJ306" s="23"/>
      <c r="AK306" s="23"/>
      <c r="AL306" s="83"/>
      <c r="AM306" s="23"/>
      <c r="AN306" s="23"/>
      <c r="AO306" s="23"/>
      <c r="AP306" s="23"/>
      <c r="AQ306" s="23"/>
      <c r="AR306" s="23"/>
    </row>
    <row r="307" spans="1:44" ht="12.75">
      <c r="A307" s="23" t="s">
        <v>397</v>
      </c>
      <c r="B307" s="24" t="s">
        <v>398</v>
      </c>
      <c r="C307" s="54">
        <v>175519</v>
      </c>
      <c r="D307" s="24">
        <v>7</v>
      </c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99">
        <v>25</v>
      </c>
      <c r="P307" s="99">
        <v>29331</v>
      </c>
      <c r="Q307" s="23" t="s">
        <v>181</v>
      </c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99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99">
        <v>55.3</v>
      </c>
      <c r="AO307" s="99">
        <v>27807</v>
      </c>
      <c r="AP307" s="23"/>
      <c r="AQ307" s="23"/>
      <c r="AR307" s="23"/>
    </row>
    <row r="308" spans="1:44" ht="12.75">
      <c r="A308" s="23"/>
      <c r="B308" s="24" t="s">
        <v>399</v>
      </c>
      <c r="C308" s="54">
        <v>175573</v>
      </c>
      <c r="D308" s="24">
        <v>7</v>
      </c>
      <c r="E308" s="31"/>
      <c r="F308" s="39"/>
      <c r="G308" s="31"/>
      <c r="H308" s="39"/>
      <c r="I308" s="31"/>
      <c r="J308" s="39"/>
      <c r="K308" s="31"/>
      <c r="L308" s="39"/>
      <c r="M308" s="23"/>
      <c r="N308" s="39"/>
      <c r="O308" s="99">
        <v>99.4</v>
      </c>
      <c r="P308" s="99">
        <v>34888</v>
      </c>
      <c r="Q308" s="49"/>
      <c r="R308" s="100"/>
      <c r="S308" s="100"/>
      <c r="T308" s="100"/>
      <c r="U308" s="100"/>
      <c r="V308" s="100"/>
      <c r="W308" s="100"/>
      <c r="X308" s="100"/>
      <c r="Y308" s="53"/>
      <c r="Z308" s="101"/>
      <c r="AA308" s="99">
        <v>0</v>
      </c>
      <c r="AB308" s="99">
        <v>0</v>
      </c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</row>
    <row r="309" spans="1:44" ht="12.75">
      <c r="A309" s="23"/>
      <c r="B309" s="24" t="s">
        <v>400</v>
      </c>
      <c r="C309" s="54">
        <v>175643</v>
      </c>
      <c r="D309" s="43">
        <v>7</v>
      </c>
      <c r="E309" s="31"/>
      <c r="F309" s="39"/>
      <c r="G309" s="31"/>
      <c r="H309" s="39"/>
      <c r="I309" s="31"/>
      <c r="J309" s="39"/>
      <c r="K309" s="31"/>
      <c r="L309" s="39"/>
      <c r="M309" s="23"/>
      <c r="N309" s="39"/>
      <c r="O309" s="99">
        <v>62</v>
      </c>
      <c r="P309" s="99">
        <v>32272</v>
      </c>
      <c r="Q309" s="49"/>
      <c r="R309" s="100"/>
      <c r="S309" s="100"/>
      <c r="T309" s="100"/>
      <c r="U309" s="100"/>
      <c r="V309" s="100"/>
      <c r="W309" s="100"/>
      <c r="X309" s="100"/>
      <c r="Y309" s="53"/>
      <c r="Z309" s="101"/>
      <c r="AA309" s="99">
        <v>7</v>
      </c>
      <c r="AB309" s="99">
        <v>35492</v>
      </c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</row>
    <row r="310" spans="1:44" ht="12.75">
      <c r="A310" s="23"/>
      <c r="B310" s="24" t="s">
        <v>401</v>
      </c>
      <c r="C310" s="54">
        <v>175652</v>
      </c>
      <c r="D310" s="43">
        <v>7</v>
      </c>
      <c r="E310" s="31"/>
      <c r="F310" s="39"/>
      <c r="G310" s="31"/>
      <c r="H310" s="39"/>
      <c r="I310" s="31"/>
      <c r="J310" s="39"/>
      <c r="K310" s="31"/>
      <c r="L310" s="39"/>
      <c r="M310" s="23"/>
      <c r="N310" s="39"/>
      <c r="O310" s="99">
        <v>45.2</v>
      </c>
      <c r="P310" s="99">
        <v>33393</v>
      </c>
      <c r="Q310" s="49"/>
      <c r="R310" s="100"/>
      <c r="S310" s="100"/>
      <c r="T310" s="100"/>
      <c r="U310" s="100"/>
      <c r="V310" s="100"/>
      <c r="W310" s="100"/>
      <c r="X310" s="100"/>
      <c r="Y310" s="53"/>
      <c r="Z310" s="101"/>
      <c r="AA310" s="99">
        <v>15</v>
      </c>
      <c r="AB310" s="99">
        <v>33096</v>
      </c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</row>
    <row r="311" spans="1:44" ht="12.75">
      <c r="A311" s="23"/>
      <c r="B311" s="24" t="s">
        <v>402</v>
      </c>
      <c r="C311" s="54">
        <v>175786</v>
      </c>
      <c r="D311" s="24">
        <v>7</v>
      </c>
      <c r="E311" s="31"/>
      <c r="F311" s="39"/>
      <c r="G311" s="31"/>
      <c r="H311" s="39"/>
      <c r="I311" s="31"/>
      <c r="J311" s="39"/>
      <c r="K311" s="31"/>
      <c r="L311" s="39"/>
      <c r="M311" s="23"/>
      <c r="N311" s="39"/>
      <c r="O311" s="99">
        <v>303.3</v>
      </c>
      <c r="P311" s="99">
        <v>37181</v>
      </c>
      <c r="Q311" s="49"/>
      <c r="R311" s="39"/>
      <c r="S311" s="31"/>
      <c r="T311" s="39"/>
      <c r="U311" s="31"/>
      <c r="V311" s="39"/>
      <c r="W311" s="31"/>
      <c r="X311" s="39"/>
      <c r="Y311" s="23"/>
      <c r="Z311" s="101"/>
      <c r="AA311" s="99">
        <v>72</v>
      </c>
      <c r="AB311" s="99">
        <v>40162</v>
      </c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</row>
    <row r="312" spans="1:44" ht="12.75">
      <c r="A312" s="23"/>
      <c r="B312" s="24" t="s">
        <v>403</v>
      </c>
      <c r="C312" s="54">
        <v>175810</v>
      </c>
      <c r="D312" s="24">
        <v>7</v>
      </c>
      <c r="E312" s="31"/>
      <c r="F312" s="39"/>
      <c r="G312" s="31"/>
      <c r="H312" s="39"/>
      <c r="I312" s="31"/>
      <c r="J312" s="39"/>
      <c r="K312" s="31"/>
      <c r="L312" s="39"/>
      <c r="M312" s="23"/>
      <c r="N312" s="39"/>
      <c r="O312" s="99">
        <v>73</v>
      </c>
      <c r="P312" s="99">
        <v>32434</v>
      </c>
      <c r="Q312" s="49"/>
      <c r="R312" s="39"/>
      <c r="S312" s="31"/>
      <c r="T312" s="39"/>
      <c r="U312" s="31"/>
      <c r="V312" s="39"/>
      <c r="W312" s="31"/>
      <c r="X312" s="39"/>
      <c r="Y312" s="23"/>
      <c r="Z312" s="101"/>
      <c r="AA312" s="99">
        <v>32.2</v>
      </c>
      <c r="AB312" s="99">
        <v>36732</v>
      </c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</row>
    <row r="313" spans="1:44" ht="12.75">
      <c r="A313" s="23"/>
      <c r="B313" s="24" t="s">
        <v>404</v>
      </c>
      <c r="C313" s="54">
        <v>175829</v>
      </c>
      <c r="D313" s="24">
        <v>7</v>
      </c>
      <c r="E313" s="31"/>
      <c r="F313" s="39"/>
      <c r="G313" s="31"/>
      <c r="H313" s="39"/>
      <c r="I313" s="31"/>
      <c r="J313" s="39"/>
      <c r="K313" s="31"/>
      <c r="L313" s="39"/>
      <c r="M313" s="23"/>
      <c r="N313" s="39"/>
      <c r="O313" s="99">
        <v>77</v>
      </c>
      <c r="P313" s="99">
        <v>35682</v>
      </c>
      <c r="Q313" s="49"/>
      <c r="R313" s="39"/>
      <c r="S313" s="31"/>
      <c r="T313" s="39"/>
      <c r="U313" s="31"/>
      <c r="V313" s="39"/>
      <c r="W313" s="31"/>
      <c r="X313" s="39"/>
      <c r="Y313" s="23"/>
      <c r="Z313" s="101"/>
      <c r="AA313" s="99">
        <v>45</v>
      </c>
      <c r="AB313" s="99">
        <v>43654</v>
      </c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</row>
    <row r="314" spans="1:44" ht="12.75">
      <c r="A314" s="23"/>
      <c r="B314" s="24" t="s">
        <v>405</v>
      </c>
      <c r="C314" s="54">
        <v>175883</v>
      </c>
      <c r="D314" s="24">
        <v>7</v>
      </c>
      <c r="E314" s="31"/>
      <c r="F314" s="39"/>
      <c r="G314" s="31"/>
      <c r="H314" s="39"/>
      <c r="I314" s="31"/>
      <c r="J314" s="39"/>
      <c r="K314" s="31"/>
      <c r="L314" s="39"/>
      <c r="M314" s="23"/>
      <c r="N314" s="39"/>
      <c r="O314" s="99">
        <v>146.5</v>
      </c>
      <c r="P314" s="99">
        <v>40598</v>
      </c>
      <c r="Q314" s="49"/>
      <c r="R314" s="39"/>
      <c r="S314" s="31"/>
      <c r="T314" s="39"/>
      <c r="U314" s="31"/>
      <c r="V314" s="39"/>
      <c r="W314" s="31"/>
      <c r="X314" s="39"/>
      <c r="Y314" s="23"/>
      <c r="Z314" s="101"/>
      <c r="AA314" s="99">
        <v>19</v>
      </c>
      <c r="AB314" s="99">
        <v>44326</v>
      </c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</row>
    <row r="315" spans="1:44" ht="12.75">
      <c r="A315" s="23"/>
      <c r="B315" s="24" t="s">
        <v>406</v>
      </c>
      <c r="C315" s="54">
        <v>175935</v>
      </c>
      <c r="D315" s="24">
        <v>7</v>
      </c>
      <c r="E315" s="31"/>
      <c r="F315" s="39"/>
      <c r="G315" s="31"/>
      <c r="H315" s="39"/>
      <c r="I315" s="31"/>
      <c r="J315" s="39"/>
      <c r="K315" s="31"/>
      <c r="L315" s="39"/>
      <c r="M315" s="23"/>
      <c r="N315" s="39"/>
      <c r="O315" s="99">
        <v>64.8</v>
      </c>
      <c r="P315" s="99">
        <v>36057</v>
      </c>
      <c r="Q315" s="49"/>
      <c r="R315" s="39"/>
      <c r="S315" s="31"/>
      <c r="T315" s="39"/>
      <c r="U315" s="31"/>
      <c r="V315" s="39"/>
      <c r="W315" s="31"/>
      <c r="X315" s="39"/>
      <c r="Y315" s="23"/>
      <c r="Z315" s="101"/>
      <c r="AA315" s="99">
        <v>50.9</v>
      </c>
      <c r="AB315" s="99">
        <v>37192</v>
      </c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</row>
    <row r="316" spans="1:44" ht="12.75">
      <c r="A316" s="23"/>
      <c r="B316" s="24" t="s">
        <v>407</v>
      </c>
      <c r="C316" s="54">
        <v>176008</v>
      </c>
      <c r="D316" s="24">
        <v>7</v>
      </c>
      <c r="E316" s="31"/>
      <c r="F316" s="39"/>
      <c r="G316" s="31"/>
      <c r="H316" s="39"/>
      <c r="I316" s="31"/>
      <c r="J316" s="39"/>
      <c r="K316" s="31"/>
      <c r="L316" s="39"/>
      <c r="M316" s="23"/>
      <c r="N316" s="39"/>
      <c r="O316" s="99">
        <v>93</v>
      </c>
      <c r="P316" s="99">
        <v>38409</v>
      </c>
      <c r="Q316" s="49"/>
      <c r="R316" s="39"/>
      <c r="S316" s="31"/>
      <c r="T316" s="39"/>
      <c r="U316" s="31"/>
      <c r="V316" s="39"/>
      <c r="W316" s="31"/>
      <c r="X316" s="39"/>
      <c r="Y316" s="23"/>
      <c r="Z316" s="101"/>
      <c r="AA316" s="99">
        <v>9</v>
      </c>
      <c r="AB316" s="99">
        <v>42359</v>
      </c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</row>
    <row r="317" spans="1:44" ht="12.75">
      <c r="A317" s="23"/>
      <c r="B317" s="24" t="s">
        <v>408</v>
      </c>
      <c r="C317" s="54">
        <v>176071</v>
      </c>
      <c r="D317" s="24">
        <v>7</v>
      </c>
      <c r="E317" s="31"/>
      <c r="F317" s="39"/>
      <c r="G317" s="31"/>
      <c r="H317" s="39"/>
      <c r="I317" s="31"/>
      <c r="J317" s="39"/>
      <c r="K317" s="31"/>
      <c r="L317" s="39"/>
      <c r="M317" s="23"/>
      <c r="N317" s="39"/>
      <c r="O317" s="99">
        <v>233</v>
      </c>
      <c r="P317" s="99">
        <v>37719</v>
      </c>
      <c r="Q317" s="49"/>
      <c r="R317" s="39"/>
      <c r="S317" s="31"/>
      <c r="T317" s="39"/>
      <c r="U317" s="31"/>
      <c r="V317" s="39"/>
      <c r="W317" s="31"/>
      <c r="X317" s="39"/>
      <c r="Y317" s="23"/>
      <c r="Z317" s="101"/>
      <c r="AA317" s="99">
        <v>160</v>
      </c>
      <c r="AB317" s="99">
        <v>38653</v>
      </c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</row>
    <row r="318" spans="1:44" ht="12.75">
      <c r="A318" s="23"/>
      <c r="B318" s="24" t="s">
        <v>409</v>
      </c>
      <c r="C318" s="54">
        <v>176169</v>
      </c>
      <c r="D318" s="24">
        <v>7</v>
      </c>
      <c r="E318" s="23"/>
      <c r="F318" s="39"/>
      <c r="G318" s="23"/>
      <c r="H318" s="39"/>
      <c r="I318" s="23"/>
      <c r="J318" s="39"/>
      <c r="K318" s="23"/>
      <c r="L318" s="39"/>
      <c r="M318" s="23"/>
      <c r="N318" s="39"/>
      <c r="O318" s="99">
        <v>100</v>
      </c>
      <c r="P318" s="99">
        <v>40342</v>
      </c>
      <c r="Q318" s="49"/>
      <c r="R318" s="39"/>
      <c r="S318" s="23"/>
      <c r="T318" s="39"/>
      <c r="U318" s="23"/>
      <c r="V318" s="39"/>
      <c r="W318" s="23"/>
      <c r="X318" s="39"/>
      <c r="Y318" s="23"/>
      <c r="Z318" s="101"/>
      <c r="AA318" s="99">
        <v>28</v>
      </c>
      <c r="AB318" s="99">
        <v>42088</v>
      </c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</row>
    <row r="319" spans="1:44" ht="12.75">
      <c r="A319" s="23"/>
      <c r="B319" s="24" t="s">
        <v>410</v>
      </c>
      <c r="C319" s="54">
        <v>176178</v>
      </c>
      <c r="D319" s="24">
        <v>7</v>
      </c>
      <c r="E319" s="31"/>
      <c r="F319" s="39"/>
      <c r="G319" s="31"/>
      <c r="H319" s="39"/>
      <c r="I319" s="31"/>
      <c r="J319" s="39"/>
      <c r="K319" s="31"/>
      <c r="L319" s="39"/>
      <c r="M319" s="23"/>
      <c r="N319" s="39"/>
      <c r="O319" s="99">
        <v>139</v>
      </c>
      <c r="P319" s="99">
        <v>39117</v>
      </c>
      <c r="Q319" s="49"/>
      <c r="R319" s="39"/>
      <c r="S319" s="31"/>
      <c r="T319" s="39"/>
      <c r="U319" s="31"/>
      <c r="V319" s="39"/>
      <c r="W319" s="31"/>
      <c r="X319" s="39"/>
      <c r="Y319" s="23"/>
      <c r="Z319" s="101"/>
      <c r="AA319" s="99">
        <v>32</v>
      </c>
      <c r="AB319" s="99">
        <v>38675</v>
      </c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</row>
    <row r="320" spans="1:44" ht="12.75">
      <c r="A320" s="23"/>
      <c r="B320" s="24" t="s">
        <v>411</v>
      </c>
      <c r="C320" s="54">
        <v>176239</v>
      </c>
      <c r="D320" s="24">
        <v>7</v>
      </c>
      <c r="E320" s="32"/>
      <c r="F320" s="39"/>
      <c r="G320" s="32"/>
      <c r="H320" s="39"/>
      <c r="I320" s="31"/>
      <c r="J320" s="39"/>
      <c r="K320" s="31"/>
      <c r="L320" s="39"/>
      <c r="M320" s="31"/>
      <c r="N320" s="39"/>
      <c r="O320" s="99">
        <v>114</v>
      </c>
      <c r="P320" s="99">
        <v>33798</v>
      </c>
      <c r="Q320" s="45"/>
      <c r="R320" s="39"/>
      <c r="S320" s="31"/>
      <c r="T320" s="39"/>
      <c r="U320" s="31"/>
      <c r="V320" s="39"/>
      <c r="W320" s="31"/>
      <c r="X320" s="39"/>
      <c r="Y320" s="31"/>
      <c r="Z320" s="101"/>
      <c r="AA320" s="99">
        <v>21.5</v>
      </c>
      <c r="AB320" s="99">
        <v>38100</v>
      </c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</row>
    <row r="321" spans="1:44" ht="12.75">
      <c r="A321" s="23"/>
      <c r="B321" s="24" t="s">
        <v>412</v>
      </c>
      <c r="C321" s="54">
        <v>176354</v>
      </c>
      <c r="D321" s="24">
        <v>7</v>
      </c>
      <c r="E321" s="32"/>
      <c r="F321" s="39"/>
      <c r="G321" s="32"/>
      <c r="H321" s="39"/>
      <c r="I321" s="31"/>
      <c r="J321" s="39"/>
      <c r="K321" s="31"/>
      <c r="L321" s="39"/>
      <c r="M321" s="31"/>
      <c r="N321" s="39"/>
      <c r="O321" s="99">
        <v>48</v>
      </c>
      <c r="P321" s="99">
        <v>39249</v>
      </c>
      <c r="Q321" s="45"/>
      <c r="R321" s="39"/>
      <c r="S321" s="31"/>
      <c r="T321" s="39"/>
      <c r="U321" s="31"/>
      <c r="V321" s="39"/>
      <c r="W321" s="31"/>
      <c r="X321" s="39"/>
      <c r="Y321" s="31"/>
      <c r="Z321" s="101"/>
      <c r="AA321" s="99">
        <v>12</v>
      </c>
      <c r="AB321" s="99">
        <v>37939</v>
      </c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</row>
    <row r="322" spans="1:44" ht="12.75">
      <c r="A322" s="23"/>
      <c r="B322" s="32"/>
      <c r="C322" s="65"/>
      <c r="D322" s="39"/>
      <c r="E322" s="32"/>
      <c r="F322" s="39"/>
      <c r="G322" s="32"/>
      <c r="H322" s="39"/>
      <c r="I322" s="31"/>
      <c r="J322" s="39"/>
      <c r="K322" s="31"/>
      <c r="L322" s="39"/>
      <c r="M322" s="31"/>
      <c r="N322" s="39"/>
      <c r="O322" s="32"/>
      <c r="P322" s="30"/>
      <c r="Q322" s="45"/>
      <c r="R322" s="39"/>
      <c r="S322" s="31"/>
      <c r="T322" s="39"/>
      <c r="U322" s="31"/>
      <c r="V322" s="39"/>
      <c r="W322" s="31"/>
      <c r="X322" s="39"/>
      <c r="Y322" s="31"/>
      <c r="Z322" s="101"/>
      <c r="AA322" s="32"/>
      <c r="AB322" s="30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</row>
    <row r="323" spans="1:44" ht="12.75">
      <c r="A323" s="23" t="s">
        <v>397</v>
      </c>
      <c r="B323" s="24" t="s">
        <v>413</v>
      </c>
      <c r="C323" s="25">
        <v>176080</v>
      </c>
      <c r="D323" s="24">
        <v>1</v>
      </c>
      <c r="E323" s="27">
        <v>134</v>
      </c>
      <c r="F323" s="27">
        <v>58185</v>
      </c>
      <c r="G323" s="28">
        <v>124</v>
      </c>
      <c r="H323" s="27">
        <v>46438</v>
      </c>
      <c r="I323" s="28">
        <v>156</v>
      </c>
      <c r="J323" s="27">
        <v>41439</v>
      </c>
      <c r="K323" s="27">
        <v>51</v>
      </c>
      <c r="L323" s="27">
        <v>27009</v>
      </c>
      <c r="M323" s="27">
        <v>35</v>
      </c>
      <c r="N323" s="27">
        <v>23587</v>
      </c>
      <c r="O323" s="27">
        <v>0</v>
      </c>
      <c r="P323" s="27">
        <v>0</v>
      </c>
      <c r="Q323" s="28">
        <v>175</v>
      </c>
      <c r="R323" s="27">
        <v>72707</v>
      </c>
      <c r="S323" s="27">
        <v>74</v>
      </c>
      <c r="T323" s="27">
        <v>58018</v>
      </c>
      <c r="U323" s="27">
        <v>62</v>
      </c>
      <c r="V323" s="27">
        <v>50931</v>
      </c>
      <c r="W323" s="27">
        <v>15</v>
      </c>
      <c r="X323" s="27">
        <v>37976</v>
      </c>
      <c r="Y323" s="27">
        <v>2</v>
      </c>
      <c r="Z323" s="27">
        <v>28698</v>
      </c>
      <c r="AA323" s="27">
        <v>0</v>
      </c>
      <c r="AB323" s="27">
        <v>0</v>
      </c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</row>
    <row r="324" spans="1:44" ht="12.75">
      <c r="A324" s="23"/>
      <c r="B324" s="24" t="s">
        <v>414</v>
      </c>
      <c r="C324" s="25">
        <v>176017</v>
      </c>
      <c r="D324" s="24">
        <v>2</v>
      </c>
      <c r="E324" s="28">
        <v>90</v>
      </c>
      <c r="F324" s="27">
        <v>60486</v>
      </c>
      <c r="G324" s="28">
        <v>132</v>
      </c>
      <c r="H324" s="27">
        <v>47681</v>
      </c>
      <c r="I324" s="28">
        <v>133</v>
      </c>
      <c r="J324" s="27">
        <v>39781</v>
      </c>
      <c r="K324" s="28">
        <v>29</v>
      </c>
      <c r="L324" s="27">
        <v>26702</v>
      </c>
      <c r="M324" s="28">
        <v>2</v>
      </c>
      <c r="N324" s="27">
        <v>28681</v>
      </c>
      <c r="O324" s="27">
        <v>0</v>
      </c>
      <c r="P324" s="27">
        <v>0</v>
      </c>
      <c r="Q324" s="28">
        <v>36</v>
      </c>
      <c r="R324" s="27">
        <v>79967</v>
      </c>
      <c r="S324" s="27">
        <v>26</v>
      </c>
      <c r="T324" s="27">
        <v>59279</v>
      </c>
      <c r="U324" s="27">
        <v>25</v>
      </c>
      <c r="V324" s="27">
        <v>50878</v>
      </c>
      <c r="W324" s="27">
        <v>1</v>
      </c>
      <c r="X324" s="27">
        <v>42282</v>
      </c>
      <c r="Y324" s="27">
        <v>0</v>
      </c>
      <c r="Z324" s="27">
        <v>0</v>
      </c>
      <c r="AA324" s="27">
        <v>0</v>
      </c>
      <c r="AB324" s="27">
        <v>0</v>
      </c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</row>
    <row r="325" spans="1:44" ht="12.75">
      <c r="A325" s="23"/>
      <c r="B325" s="24" t="s">
        <v>415</v>
      </c>
      <c r="C325" s="25">
        <v>176372</v>
      </c>
      <c r="D325" s="24">
        <v>2</v>
      </c>
      <c r="E325" s="28">
        <v>165</v>
      </c>
      <c r="F325" s="27">
        <v>61525</v>
      </c>
      <c r="G325" s="28">
        <v>146</v>
      </c>
      <c r="H325" s="27">
        <v>47514</v>
      </c>
      <c r="I325" s="28">
        <v>158</v>
      </c>
      <c r="J325" s="27">
        <v>39894</v>
      </c>
      <c r="K325" s="28">
        <v>79</v>
      </c>
      <c r="L325" s="27">
        <v>31252</v>
      </c>
      <c r="M325" s="28">
        <v>0</v>
      </c>
      <c r="N325" s="27">
        <v>0</v>
      </c>
      <c r="O325" s="27">
        <v>0</v>
      </c>
      <c r="P325" s="27">
        <v>0</v>
      </c>
      <c r="Q325" s="28">
        <v>24</v>
      </c>
      <c r="R325" s="27">
        <v>77349</v>
      </c>
      <c r="S325" s="27">
        <v>23</v>
      </c>
      <c r="T325" s="27">
        <v>57920</v>
      </c>
      <c r="U325" s="27">
        <v>1</v>
      </c>
      <c r="V325" s="27">
        <v>52104</v>
      </c>
      <c r="W325" s="27">
        <v>2</v>
      </c>
      <c r="X325" s="27">
        <v>39435</v>
      </c>
      <c r="Y325" s="27">
        <v>0</v>
      </c>
      <c r="Z325" s="27">
        <v>0</v>
      </c>
      <c r="AA325" s="27">
        <v>0</v>
      </c>
      <c r="AB325" s="27">
        <v>0</v>
      </c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</row>
    <row r="326" spans="1:44" ht="12.75">
      <c r="A326" s="23"/>
      <c r="B326" s="24" t="s">
        <v>416</v>
      </c>
      <c r="C326" s="25">
        <v>175856</v>
      </c>
      <c r="D326" s="24">
        <v>3</v>
      </c>
      <c r="E326" s="28">
        <v>53</v>
      </c>
      <c r="F326" s="27">
        <v>48917</v>
      </c>
      <c r="G326" s="28">
        <v>63</v>
      </c>
      <c r="H326" s="27">
        <v>43244</v>
      </c>
      <c r="I326" s="28">
        <v>98</v>
      </c>
      <c r="J326" s="27">
        <v>37872</v>
      </c>
      <c r="K326" s="28">
        <v>50</v>
      </c>
      <c r="L326" s="27">
        <v>28983</v>
      </c>
      <c r="M326" s="28">
        <v>0</v>
      </c>
      <c r="N326" s="27">
        <v>0</v>
      </c>
      <c r="O326" s="27">
        <v>0</v>
      </c>
      <c r="P326" s="27">
        <v>0</v>
      </c>
      <c r="Q326" s="28">
        <v>16</v>
      </c>
      <c r="R326" s="27">
        <v>65609</v>
      </c>
      <c r="S326" s="27">
        <v>17</v>
      </c>
      <c r="T326" s="27">
        <v>61305</v>
      </c>
      <c r="U326" s="27">
        <v>9</v>
      </c>
      <c r="V326" s="27">
        <v>47825</v>
      </c>
      <c r="W326" s="27">
        <v>1</v>
      </c>
      <c r="X326" s="27">
        <v>46338</v>
      </c>
      <c r="Y326" s="27">
        <v>0</v>
      </c>
      <c r="Z326" s="27">
        <v>0</v>
      </c>
      <c r="AA326" s="27">
        <v>0</v>
      </c>
      <c r="AB326" s="27">
        <v>0</v>
      </c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</row>
    <row r="327" spans="1:44" ht="12.75">
      <c r="A327" s="23"/>
      <c r="B327" s="24" t="s">
        <v>417</v>
      </c>
      <c r="C327" s="25">
        <v>175342</v>
      </c>
      <c r="D327" s="24">
        <v>5</v>
      </c>
      <c r="E327" s="28">
        <v>33</v>
      </c>
      <c r="F327" s="27">
        <v>45663</v>
      </c>
      <c r="G327" s="28">
        <v>20</v>
      </c>
      <c r="H327" s="27">
        <v>40764</v>
      </c>
      <c r="I327" s="28">
        <v>33</v>
      </c>
      <c r="J327" s="27">
        <v>37900</v>
      </c>
      <c r="K327" s="28">
        <v>51</v>
      </c>
      <c r="L327" s="27">
        <v>27196</v>
      </c>
      <c r="M327" s="28">
        <v>0</v>
      </c>
      <c r="N327" s="28">
        <v>0</v>
      </c>
      <c r="O327" s="28">
        <v>0</v>
      </c>
      <c r="P327" s="28">
        <v>0</v>
      </c>
      <c r="Q327" s="28">
        <v>6</v>
      </c>
      <c r="R327" s="27">
        <v>61419</v>
      </c>
      <c r="S327" s="27">
        <v>9</v>
      </c>
      <c r="T327" s="27">
        <v>52281</v>
      </c>
      <c r="U327" s="27">
        <v>5</v>
      </c>
      <c r="V327" s="27">
        <v>43809</v>
      </c>
      <c r="W327" s="27">
        <v>5</v>
      </c>
      <c r="X327" s="27">
        <v>32564</v>
      </c>
      <c r="Y327" s="27">
        <v>0</v>
      </c>
      <c r="Z327" s="28">
        <v>0</v>
      </c>
      <c r="AA327" s="28">
        <v>0</v>
      </c>
      <c r="AB327" s="28">
        <v>0</v>
      </c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</row>
    <row r="328" spans="1:44" ht="12.75">
      <c r="A328" s="23"/>
      <c r="B328" s="24" t="s">
        <v>418</v>
      </c>
      <c r="C328" s="25">
        <v>175616</v>
      </c>
      <c r="D328" s="24">
        <v>5</v>
      </c>
      <c r="E328" s="28">
        <v>56</v>
      </c>
      <c r="F328" s="27">
        <v>46554</v>
      </c>
      <c r="G328" s="28">
        <v>30</v>
      </c>
      <c r="H328" s="27">
        <v>40043</v>
      </c>
      <c r="I328" s="28">
        <v>60</v>
      </c>
      <c r="J328" s="27">
        <v>36781</v>
      </c>
      <c r="K328" s="28">
        <v>21</v>
      </c>
      <c r="L328" s="27">
        <v>29983</v>
      </c>
      <c r="M328" s="28">
        <v>0</v>
      </c>
      <c r="N328" s="28">
        <v>0</v>
      </c>
      <c r="O328" s="28">
        <v>0</v>
      </c>
      <c r="P328" s="28">
        <v>0</v>
      </c>
      <c r="Q328" s="28">
        <v>15</v>
      </c>
      <c r="R328" s="27">
        <v>59277</v>
      </c>
      <c r="S328" s="27">
        <v>3</v>
      </c>
      <c r="T328" s="27">
        <v>55517</v>
      </c>
      <c r="U328" s="27">
        <v>2</v>
      </c>
      <c r="V328" s="27">
        <v>44575</v>
      </c>
      <c r="W328" s="27">
        <v>4</v>
      </c>
      <c r="X328" s="27">
        <v>38128</v>
      </c>
      <c r="Y328" s="27">
        <v>0</v>
      </c>
      <c r="Z328" s="28">
        <v>0</v>
      </c>
      <c r="AA328" s="28">
        <v>0</v>
      </c>
      <c r="AB328" s="28">
        <v>0</v>
      </c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</row>
    <row r="329" spans="1:44" ht="12.75">
      <c r="A329" s="23"/>
      <c r="B329" s="24" t="s">
        <v>419</v>
      </c>
      <c r="C329" s="25">
        <v>176035</v>
      </c>
      <c r="D329" s="24">
        <v>6</v>
      </c>
      <c r="E329" s="27">
        <v>19</v>
      </c>
      <c r="F329" s="27">
        <v>45122</v>
      </c>
      <c r="G329" s="27">
        <v>10</v>
      </c>
      <c r="H329" s="27">
        <v>37413</v>
      </c>
      <c r="I329" s="27">
        <v>47</v>
      </c>
      <c r="J329" s="27">
        <v>35308</v>
      </c>
      <c r="K329" s="27">
        <v>21</v>
      </c>
      <c r="L329" s="27">
        <v>30848</v>
      </c>
      <c r="M329" s="27">
        <v>0</v>
      </c>
      <c r="N329" s="27">
        <v>0</v>
      </c>
      <c r="O329" s="27">
        <v>0</v>
      </c>
      <c r="P329" s="27">
        <v>0</v>
      </c>
      <c r="Q329" s="28">
        <v>7</v>
      </c>
      <c r="R329" s="27">
        <v>58353</v>
      </c>
      <c r="S329" s="27">
        <v>5</v>
      </c>
      <c r="T329" s="27">
        <v>52021</v>
      </c>
      <c r="U329" s="27">
        <v>7</v>
      </c>
      <c r="V329" s="27">
        <v>45561</v>
      </c>
      <c r="W329" s="27">
        <v>2</v>
      </c>
      <c r="X329" s="27">
        <v>47385</v>
      </c>
      <c r="Y329" s="27">
        <v>0</v>
      </c>
      <c r="Z329" s="28">
        <v>0</v>
      </c>
      <c r="AA329" s="28">
        <v>0</v>
      </c>
      <c r="AB329" s="28">
        <v>0</v>
      </c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</row>
    <row r="330" spans="1:44" ht="12.75">
      <c r="A330" s="23"/>
      <c r="B330" s="24" t="s">
        <v>420</v>
      </c>
      <c r="C330" s="25">
        <v>176044</v>
      </c>
      <c r="D330" s="24">
        <v>6</v>
      </c>
      <c r="E330" s="27">
        <v>26</v>
      </c>
      <c r="F330" s="27">
        <v>43683</v>
      </c>
      <c r="G330" s="27">
        <v>18</v>
      </c>
      <c r="H330" s="27">
        <v>38218</v>
      </c>
      <c r="I330" s="27">
        <v>55</v>
      </c>
      <c r="J330" s="27">
        <v>36952</v>
      </c>
      <c r="K330" s="27">
        <v>17</v>
      </c>
      <c r="L330" s="27">
        <v>29040</v>
      </c>
      <c r="M330" s="27">
        <v>0</v>
      </c>
      <c r="N330" s="27">
        <v>0</v>
      </c>
      <c r="O330" s="27">
        <v>0</v>
      </c>
      <c r="P330" s="27">
        <v>0</v>
      </c>
      <c r="Q330" s="28">
        <v>0</v>
      </c>
      <c r="R330" s="27">
        <v>0</v>
      </c>
      <c r="S330" s="27">
        <v>2</v>
      </c>
      <c r="T330" s="27">
        <v>41095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8">
        <v>0</v>
      </c>
      <c r="AB330" s="28">
        <v>0</v>
      </c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</row>
    <row r="331" spans="1:44" ht="12.75">
      <c r="A331" s="23"/>
      <c r="B331" s="24" t="s">
        <v>421</v>
      </c>
      <c r="C331" s="25">
        <v>176026</v>
      </c>
      <c r="D331" s="24">
        <v>9</v>
      </c>
      <c r="E331" s="31"/>
      <c r="F331" s="39"/>
      <c r="G331" s="31"/>
      <c r="H331" s="39"/>
      <c r="I331" s="31"/>
      <c r="J331" s="39"/>
      <c r="K331" s="31"/>
      <c r="L331" s="39"/>
      <c r="M331" s="31"/>
      <c r="N331" s="39"/>
      <c r="O331" s="32"/>
      <c r="P331" s="30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</row>
    <row r="332" spans="1:44" ht="12.75">
      <c r="A332" s="23"/>
      <c r="B332" s="24"/>
      <c r="C332" s="25"/>
      <c r="D332" s="24"/>
      <c r="E332" s="31"/>
      <c r="F332" s="39"/>
      <c r="G332" s="31"/>
      <c r="H332" s="39"/>
      <c r="I332" s="31"/>
      <c r="J332" s="39"/>
      <c r="K332" s="31"/>
      <c r="L332" s="39"/>
      <c r="M332" s="31"/>
      <c r="N332" s="39"/>
      <c r="O332" s="32"/>
      <c r="P332" s="30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</row>
    <row r="333" spans="1:44" ht="12.75">
      <c r="A333" s="23" t="s">
        <v>422</v>
      </c>
      <c r="B333" s="24" t="s">
        <v>423</v>
      </c>
      <c r="C333" s="25" t="s">
        <v>424</v>
      </c>
      <c r="D333" s="26" t="s">
        <v>180</v>
      </c>
      <c r="E333" s="27">
        <v>300</v>
      </c>
      <c r="F333" s="27">
        <v>78397</v>
      </c>
      <c r="G333" s="28">
        <v>285</v>
      </c>
      <c r="H333" s="27">
        <v>54163</v>
      </c>
      <c r="I333" s="28">
        <v>145</v>
      </c>
      <c r="J333" s="27">
        <v>49382</v>
      </c>
      <c r="K333" s="27">
        <v>7</v>
      </c>
      <c r="L333" s="27">
        <v>36449</v>
      </c>
      <c r="M333" s="27">
        <v>148</v>
      </c>
      <c r="N333" s="27">
        <v>31325</v>
      </c>
      <c r="O333" s="32"/>
      <c r="P333" s="32"/>
      <c r="Q333" s="28">
        <v>161</v>
      </c>
      <c r="R333" s="27">
        <v>90231</v>
      </c>
      <c r="S333" s="27">
        <v>71</v>
      </c>
      <c r="T333" s="27">
        <v>69999</v>
      </c>
      <c r="U333" s="27">
        <v>42</v>
      </c>
      <c r="V333" s="27">
        <v>59443</v>
      </c>
      <c r="W333" s="27">
        <v>1</v>
      </c>
      <c r="X333" s="27">
        <v>41210</v>
      </c>
      <c r="Y333" s="27">
        <v>38</v>
      </c>
      <c r="Z333" s="27">
        <v>49713</v>
      </c>
      <c r="AA333" s="23"/>
      <c r="AB333" s="39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</row>
    <row r="334" spans="1:44" ht="12.75">
      <c r="A334" s="23"/>
      <c r="B334" s="24" t="s">
        <v>425</v>
      </c>
      <c r="C334" s="25" t="s">
        <v>426</v>
      </c>
      <c r="D334" s="26" t="s">
        <v>180</v>
      </c>
      <c r="E334" s="28">
        <v>477</v>
      </c>
      <c r="F334" s="27">
        <v>79859</v>
      </c>
      <c r="G334" s="28">
        <v>222</v>
      </c>
      <c r="H334" s="27">
        <v>56975</v>
      </c>
      <c r="I334" s="28">
        <v>136</v>
      </c>
      <c r="J334" s="27">
        <v>47793</v>
      </c>
      <c r="K334" s="28">
        <v>8</v>
      </c>
      <c r="L334" s="27">
        <v>49913</v>
      </c>
      <c r="M334" s="28">
        <v>54</v>
      </c>
      <c r="N334" s="27">
        <v>46811</v>
      </c>
      <c r="O334" s="32"/>
      <c r="P334" s="32"/>
      <c r="Q334" s="28">
        <v>116</v>
      </c>
      <c r="R334" s="27">
        <v>112296</v>
      </c>
      <c r="S334" s="27">
        <v>87</v>
      </c>
      <c r="T334" s="27">
        <v>78542</v>
      </c>
      <c r="U334" s="27">
        <v>75</v>
      </c>
      <c r="V334" s="27">
        <v>60570</v>
      </c>
      <c r="W334" s="27">
        <v>3</v>
      </c>
      <c r="X334" s="27">
        <v>46889</v>
      </c>
      <c r="Y334" s="27">
        <v>47</v>
      </c>
      <c r="Z334" s="27">
        <v>66299</v>
      </c>
      <c r="AA334" s="23"/>
      <c r="AB334" s="39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</row>
    <row r="335" spans="1:44" ht="12.75">
      <c r="A335" s="23"/>
      <c r="B335" s="24" t="s">
        <v>427</v>
      </c>
      <c r="C335" s="25" t="s">
        <v>428</v>
      </c>
      <c r="D335" s="26" t="s">
        <v>186</v>
      </c>
      <c r="E335" s="28">
        <v>130</v>
      </c>
      <c r="F335" s="27">
        <v>68463</v>
      </c>
      <c r="G335" s="28">
        <v>168</v>
      </c>
      <c r="H335" s="27">
        <v>49497</v>
      </c>
      <c r="I335" s="28">
        <v>121</v>
      </c>
      <c r="J335" s="27">
        <v>40850</v>
      </c>
      <c r="K335" s="28">
        <v>13</v>
      </c>
      <c r="L335" s="27">
        <v>35289</v>
      </c>
      <c r="M335" s="28">
        <v>102</v>
      </c>
      <c r="N335" s="27">
        <v>31599</v>
      </c>
      <c r="O335" s="32"/>
      <c r="P335" s="32"/>
      <c r="Q335" s="28">
        <v>9</v>
      </c>
      <c r="R335" s="27">
        <v>79933</v>
      </c>
      <c r="S335" s="27">
        <v>3</v>
      </c>
      <c r="T335" s="27">
        <v>56122</v>
      </c>
      <c r="U335" s="27">
        <v>3</v>
      </c>
      <c r="V335" s="27">
        <v>46554</v>
      </c>
      <c r="W335" s="23"/>
      <c r="X335" s="39"/>
      <c r="Y335" s="27">
        <v>13</v>
      </c>
      <c r="Z335" s="27">
        <v>39237</v>
      </c>
      <c r="AA335" s="23"/>
      <c r="AB335" s="39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</row>
    <row r="336" spans="1:44" ht="12.75">
      <c r="A336" s="23"/>
      <c r="B336" s="24" t="s">
        <v>429</v>
      </c>
      <c r="C336" s="25" t="s">
        <v>430</v>
      </c>
      <c r="D336" s="26" t="s">
        <v>431</v>
      </c>
      <c r="E336" s="28">
        <v>230</v>
      </c>
      <c r="F336" s="27">
        <v>57537</v>
      </c>
      <c r="G336" s="28">
        <v>129</v>
      </c>
      <c r="H336" s="27">
        <v>46640</v>
      </c>
      <c r="I336" s="28">
        <v>144</v>
      </c>
      <c r="J336" s="27">
        <v>40331</v>
      </c>
      <c r="K336" s="28">
        <v>5</v>
      </c>
      <c r="L336" s="27">
        <v>30066</v>
      </c>
      <c r="M336" s="28">
        <v>52</v>
      </c>
      <c r="N336" s="27">
        <v>31341</v>
      </c>
      <c r="O336" s="32"/>
      <c r="P336" s="32"/>
      <c r="Q336" s="28">
        <v>15</v>
      </c>
      <c r="R336" s="27">
        <v>64864</v>
      </c>
      <c r="S336" s="27">
        <v>3</v>
      </c>
      <c r="T336" s="27">
        <v>55744</v>
      </c>
      <c r="U336" s="27">
        <v>1</v>
      </c>
      <c r="V336" s="27">
        <v>44540</v>
      </c>
      <c r="W336" s="23"/>
      <c r="X336" s="39"/>
      <c r="Y336" s="27">
        <v>4</v>
      </c>
      <c r="Z336" s="27">
        <v>40635</v>
      </c>
      <c r="AA336" s="23"/>
      <c r="AB336" s="39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</row>
    <row r="337" spans="1:44" ht="12.75">
      <c r="A337" s="23"/>
      <c r="B337" s="24" t="s">
        <v>432</v>
      </c>
      <c r="C337" s="25" t="s">
        <v>433</v>
      </c>
      <c r="D337" s="26" t="s">
        <v>431</v>
      </c>
      <c r="E337" s="28">
        <v>161</v>
      </c>
      <c r="F337" s="27">
        <v>62499</v>
      </c>
      <c r="G337" s="28">
        <v>217</v>
      </c>
      <c r="H337" s="27">
        <v>47828</v>
      </c>
      <c r="I337" s="28">
        <v>193</v>
      </c>
      <c r="J337" s="27">
        <v>42402</v>
      </c>
      <c r="K337" s="28">
        <v>5</v>
      </c>
      <c r="L337" s="27">
        <v>37450</v>
      </c>
      <c r="M337" s="28">
        <v>109</v>
      </c>
      <c r="N337" s="27">
        <v>33271</v>
      </c>
      <c r="O337" s="32"/>
      <c r="P337" s="32"/>
      <c r="Q337" s="28">
        <v>24</v>
      </c>
      <c r="R337" s="27">
        <v>71238</v>
      </c>
      <c r="S337" s="27">
        <v>29</v>
      </c>
      <c r="T337" s="27">
        <v>55530</v>
      </c>
      <c r="U337" s="27">
        <v>28</v>
      </c>
      <c r="V337" s="27">
        <v>49202</v>
      </c>
      <c r="W337" s="27">
        <v>1</v>
      </c>
      <c r="X337" s="27">
        <v>22500</v>
      </c>
      <c r="Y337" s="27">
        <v>37</v>
      </c>
      <c r="Z337" s="27">
        <v>43951</v>
      </c>
      <c r="AA337" s="23"/>
      <c r="AB337" s="39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</row>
    <row r="338" spans="1:44" ht="12.75">
      <c r="A338" s="23"/>
      <c r="B338" s="24" t="s">
        <v>434</v>
      </c>
      <c r="C338" s="25" t="s">
        <v>435</v>
      </c>
      <c r="D338" s="26" t="s">
        <v>431</v>
      </c>
      <c r="E338" s="28">
        <v>52</v>
      </c>
      <c r="F338" s="27">
        <v>59977</v>
      </c>
      <c r="G338" s="28">
        <v>108</v>
      </c>
      <c r="H338" s="27">
        <v>50636</v>
      </c>
      <c r="I338" s="28">
        <v>128</v>
      </c>
      <c r="J338" s="27">
        <v>45149</v>
      </c>
      <c r="K338" s="28">
        <v>20</v>
      </c>
      <c r="L338" s="27">
        <v>38552</v>
      </c>
      <c r="M338" s="28">
        <v>35</v>
      </c>
      <c r="N338" s="27">
        <v>40067</v>
      </c>
      <c r="O338" s="32"/>
      <c r="P338" s="32"/>
      <c r="Q338" s="28">
        <v>25</v>
      </c>
      <c r="R338" s="27">
        <v>74561</v>
      </c>
      <c r="S338" s="27">
        <v>27</v>
      </c>
      <c r="T338" s="27">
        <v>65023</v>
      </c>
      <c r="U338" s="27">
        <v>8</v>
      </c>
      <c r="V338" s="27">
        <v>56989</v>
      </c>
      <c r="W338" s="27">
        <v>1</v>
      </c>
      <c r="X338" s="27">
        <v>59250</v>
      </c>
      <c r="Y338" s="27">
        <v>10</v>
      </c>
      <c r="Z338" s="27">
        <v>54379</v>
      </c>
      <c r="AA338" s="23"/>
      <c r="AB338" s="39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</row>
    <row r="339" spans="1:44" ht="12.75">
      <c r="A339" s="23"/>
      <c r="B339" s="24" t="s">
        <v>436</v>
      </c>
      <c r="C339" s="25" t="s">
        <v>437</v>
      </c>
      <c r="D339" s="26" t="s">
        <v>431</v>
      </c>
      <c r="E339" s="27">
        <v>46</v>
      </c>
      <c r="F339" s="27">
        <v>64723</v>
      </c>
      <c r="G339" s="27">
        <v>68</v>
      </c>
      <c r="H339" s="27">
        <v>51009</v>
      </c>
      <c r="I339" s="27">
        <v>80</v>
      </c>
      <c r="J339" s="27">
        <v>43092</v>
      </c>
      <c r="K339" s="27">
        <v>4</v>
      </c>
      <c r="L339" s="27">
        <v>43168</v>
      </c>
      <c r="M339" s="27">
        <v>45</v>
      </c>
      <c r="N339" s="27">
        <v>36846</v>
      </c>
      <c r="O339" s="32"/>
      <c r="P339" s="32"/>
      <c r="Q339" s="28">
        <v>15</v>
      </c>
      <c r="R339" s="27">
        <v>71583</v>
      </c>
      <c r="S339" s="27">
        <v>13</v>
      </c>
      <c r="T339" s="27">
        <v>61462</v>
      </c>
      <c r="U339" s="27">
        <v>4</v>
      </c>
      <c r="V339" s="27">
        <v>58983</v>
      </c>
      <c r="W339" s="27">
        <v>1</v>
      </c>
      <c r="X339" s="27">
        <v>33524</v>
      </c>
      <c r="Y339" s="27">
        <v>5</v>
      </c>
      <c r="Z339" s="27">
        <v>43976</v>
      </c>
      <c r="AA339" s="23"/>
      <c r="AB339" s="39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</row>
    <row r="340" spans="1:44" ht="12.75">
      <c r="A340" s="23"/>
      <c r="B340" s="24" t="s">
        <v>438</v>
      </c>
      <c r="C340" s="25" t="s">
        <v>439</v>
      </c>
      <c r="D340" s="26" t="s">
        <v>431</v>
      </c>
      <c r="E340" s="27">
        <v>146</v>
      </c>
      <c r="F340" s="27">
        <v>63516</v>
      </c>
      <c r="G340" s="27">
        <v>200</v>
      </c>
      <c r="H340" s="27">
        <v>49520</v>
      </c>
      <c r="I340" s="27">
        <v>147</v>
      </c>
      <c r="J340" s="27">
        <v>43046</v>
      </c>
      <c r="K340" s="23"/>
      <c r="L340" s="39"/>
      <c r="M340" s="27">
        <v>70</v>
      </c>
      <c r="N340" s="27">
        <v>33670</v>
      </c>
      <c r="O340" s="32"/>
      <c r="P340" s="32"/>
      <c r="Q340" s="28">
        <v>32</v>
      </c>
      <c r="R340" s="27">
        <v>84532</v>
      </c>
      <c r="S340" s="27">
        <v>10</v>
      </c>
      <c r="T340" s="27">
        <v>68478</v>
      </c>
      <c r="U340" s="27">
        <v>3</v>
      </c>
      <c r="V340" s="27">
        <v>53962</v>
      </c>
      <c r="W340" s="23"/>
      <c r="X340" s="39"/>
      <c r="Y340" s="27">
        <v>29</v>
      </c>
      <c r="Z340" s="27">
        <v>37337</v>
      </c>
      <c r="AA340" s="23"/>
      <c r="AB340" s="39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</row>
    <row r="341" spans="1:44" ht="12.75">
      <c r="A341" s="23"/>
      <c r="B341" s="24" t="s">
        <v>440</v>
      </c>
      <c r="C341" s="25" t="s">
        <v>441</v>
      </c>
      <c r="D341" s="26" t="s">
        <v>431</v>
      </c>
      <c r="E341" s="27">
        <v>75</v>
      </c>
      <c r="F341" s="27">
        <v>57425</v>
      </c>
      <c r="G341" s="27">
        <v>110</v>
      </c>
      <c r="H341" s="27">
        <v>48426</v>
      </c>
      <c r="I341" s="27">
        <v>94</v>
      </c>
      <c r="J341" s="27">
        <v>40198</v>
      </c>
      <c r="K341" s="27">
        <v>1</v>
      </c>
      <c r="L341" s="27">
        <v>33000</v>
      </c>
      <c r="M341" s="27">
        <v>31</v>
      </c>
      <c r="N341" s="27">
        <v>34207</v>
      </c>
      <c r="O341" s="32"/>
      <c r="P341" s="32"/>
      <c r="Q341" s="28">
        <v>7</v>
      </c>
      <c r="R341" s="27">
        <v>72079</v>
      </c>
      <c r="S341" s="28">
        <v>3</v>
      </c>
      <c r="T341" s="27">
        <v>59827</v>
      </c>
      <c r="U341" s="28">
        <v>2</v>
      </c>
      <c r="V341" s="27">
        <v>61548</v>
      </c>
      <c r="W341" s="23"/>
      <c r="X341" s="39"/>
      <c r="Y341" s="28">
        <v>12</v>
      </c>
      <c r="Z341" s="27">
        <v>41995</v>
      </c>
      <c r="AA341" s="23"/>
      <c r="AB341" s="39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</row>
    <row r="342" spans="1:44" ht="12.75">
      <c r="A342" s="23"/>
      <c r="B342" s="66" t="s">
        <v>442</v>
      </c>
      <c r="C342" s="113" t="s">
        <v>443</v>
      </c>
      <c r="D342" s="175" t="s">
        <v>194</v>
      </c>
      <c r="E342" s="27">
        <v>19</v>
      </c>
      <c r="F342" s="27">
        <v>58193</v>
      </c>
      <c r="G342" s="27">
        <v>57</v>
      </c>
      <c r="H342" s="27">
        <v>47816</v>
      </c>
      <c r="I342" s="27">
        <v>51</v>
      </c>
      <c r="J342" s="27">
        <v>43479</v>
      </c>
      <c r="K342" s="23"/>
      <c r="L342" s="39"/>
      <c r="M342" s="27">
        <v>39</v>
      </c>
      <c r="N342" s="27">
        <v>35373</v>
      </c>
      <c r="O342" s="32"/>
      <c r="P342" s="32"/>
      <c r="Q342" s="28">
        <v>12</v>
      </c>
      <c r="R342" s="27">
        <v>76047</v>
      </c>
      <c r="S342" s="28">
        <v>14</v>
      </c>
      <c r="T342" s="27">
        <v>63869</v>
      </c>
      <c r="U342" s="28">
        <v>7</v>
      </c>
      <c r="V342" s="27">
        <v>58047</v>
      </c>
      <c r="W342" s="28">
        <v>1</v>
      </c>
      <c r="X342" s="27">
        <v>24000</v>
      </c>
      <c r="Y342" s="28">
        <v>10</v>
      </c>
      <c r="Z342" s="27">
        <v>47555</v>
      </c>
      <c r="AA342" s="23"/>
      <c r="AB342" s="39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</row>
    <row r="343" spans="1:44" ht="12.75">
      <c r="A343" s="23"/>
      <c r="B343" s="24" t="s">
        <v>444</v>
      </c>
      <c r="C343" s="25" t="s">
        <v>445</v>
      </c>
      <c r="D343" s="26" t="s">
        <v>194</v>
      </c>
      <c r="E343" s="28">
        <v>90</v>
      </c>
      <c r="F343" s="27">
        <v>59982</v>
      </c>
      <c r="G343" s="28">
        <v>118</v>
      </c>
      <c r="H343" s="27">
        <v>46575</v>
      </c>
      <c r="I343" s="28">
        <v>102</v>
      </c>
      <c r="J343" s="27">
        <v>40167</v>
      </c>
      <c r="K343" s="28">
        <v>1</v>
      </c>
      <c r="L343" s="27">
        <v>38613</v>
      </c>
      <c r="M343" s="28">
        <v>26</v>
      </c>
      <c r="N343" s="27">
        <v>34030</v>
      </c>
      <c r="O343" s="32"/>
      <c r="P343" s="32"/>
      <c r="Q343" s="28">
        <v>20</v>
      </c>
      <c r="R343" s="27">
        <v>69489</v>
      </c>
      <c r="S343" s="28">
        <v>9</v>
      </c>
      <c r="T343" s="27">
        <v>56602</v>
      </c>
      <c r="U343" s="23"/>
      <c r="V343" s="39"/>
      <c r="W343" s="23"/>
      <c r="X343" s="39"/>
      <c r="Y343" s="28">
        <v>3</v>
      </c>
      <c r="Z343" s="27">
        <v>34815</v>
      </c>
      <c r="AA343" s="23"/>
      <c r="AB343" s="39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</row>
    <row r="344" spans="1:44" ht="12.75">
      <c r="A344" s="23"/>
      <c r="B344" s="24" t="s">
        <v>446</v>
      </c>
      <c r="C344" s="25" t="s">
        <v>447</v>
      </c>
      <c r="D344" s="26" t="s">
        <v>201</v>
      </c>
      <c r="E344" s="28">
        <v>42</v>
      </c>
      <c r="F344" s="27">
        <v>62067</v>
      </c>
      <c r="G344" s="28">
        <v>33</v>
      </c>
      <c r="H344" s="27">
        <v>46883</v>
      </c>
      <c r="I344" s="28">
        <v>40</v>
      </c>
      <c r="J344" s="27">
        <v>40069</v>
      </c>
      <c r="K344" s="28">
        <v>4</v>
      </c>
      <c r="L344" s="27">
        <v>34776</v>
      </c>
      <c r="M344" s="28">
        <v>22</v>
      </c>
      <c r="N344" s="27">
        <v>34876</v>
      </c>
      <c r="O344" s="32"/>
      <c r="P344" s="32"/>
      <c r="Q344" s="28">
        <v>2</v>
      </c>
      <c r="R344" s="27">
        <v>72052</v>
      </c>
      <c r="S344" s="23"/>
      <c r="T344" s="39"/>
      <c r="U344" s="23"/>
      <c r="V344" s="39"/>
      <c r="W344" s="28">
        <v>1</v>
      </c>
      <c r="X344" s="27">
        <v>43919</v>
      </c>
      <c r="Y344" s="28">
        <v>1</v>
      </c>
      <c r="Z344" s="27">
        <v>43681</v>
      </c>
      <c r="AA344" s="23"/>
      <c r="AB344" s="39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</row>
    <row r="345" spans="1:44" ht="12.75">
      <c r="A345" s="23"/>
      <c r="B345" s="24" t="s">
        <v>448</v>
      </c>
      <c r="C345" s="25" t="s">
        <v>449</v>
      </c>
      <c r="D345" s="26" t="s">
        <v>214</v>
      </c>
      <c r="E345" s="28">
        <v>34</v>
      </c>
      <c r="F345" s="27">
        <v>51822</v>
      </c>
      <c r="G345" s="28">
        <v>24</v>
      </c>
      <c r="H345" s="27">
        <v>45095</v>
      </c>
      <c r="I345" s="28">
        <v>20</v>
      </c>
      <c r="J345" s="27">
        <v>37749</v>
      </c>
      <c r="K345" s="28">
        <v>2</v>
      </c>
      <c r="L345" s="27">
        <v>31008</v>
      </c>
      <c r="M345" s="28">
        <v>21</v>
      </c>
      <c r="N345" s="27">
        <v>35957</v>
      </c>
      <c r="O345" s="32"/>
      <c r="P345" s="32"/>
      <c r="Q345" s="27">
        <v>2</v>
      </c>
      <c r="R345" s="27">
        <v>62377</v>
      </c>
      <c r="S345" s="28">
        <v>2</v>
      </c>
      <c r="T345" s="27">
        <v>58585</v>
      </c>
      <c r="U345" s="23"/>
      <c r="V345" s="39"/>
      <c r="W345" s="23"/>
      <c r="X345" s="39"/>
      <c r="Y345" s="28">
        <v>3</v>
      </c>
      <c r="Z345" s="27">
        <v>48387</v>
      </c>
      <c r="AA345" s="23"/>
      <c r="AB345" s="39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</row>
    <row r="346" spans="1:44" ht="12.75">
      <c r="A346" s="23"/>
      <c r="B346" s="24" t="s">
        <v>450</v>
      </c>
      <c r="C346" s="25" t="s">
        <v>451</v>
      </c>
      <c r="D346" s="26" t="s">
        <v>214</v>
      </c>
      <c r="E346" s="28">
        <v>39</v>
      </c>
      <c r="F346" s="27">
        <v>60816</v>
      </c>
      <c r="G346" s="28">
        <v>51</v>
      </c>
      <c r="H346" s="27">
        <v>46763</v>
      </c>
      <c r="I346" s="28">
        <v>39</v>
      </c>
      <c r="J346" s="27">
        <v>35873</v>
      </c>
      <c r="K346" s="28">
        <v>2</v>
      </c>
      <c r="L346" s="27">
        <v>35241</v>
      </c>
      <c r="M346" s="28">
        <v>27</v>
      </c>
      <c r="N346" s="27">
        <v>34930</v>
      </c>
      <c r="O346" s="32"/>
      <c r="P346" s="32"/>
      <c r="Q346" s="45"/>
      <c r="R346" s="39"/>
      <c r="S346" s="23"/>
      <c r="T346" s="39"/>
      <c r="U346" s="23"/>
      <c r="V346" s="39"/>
      <c r="W346" s="23"/>
      <c r="X346" s="39"/>
      <c r="Y346" s="23"/>
      <c r="Z346" s="39"/>
      <c r="AA346" s="23"/>
      <c r="AB346" s="39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</row>
    <row r="347" spans="1:44" ht="12.75">
      <c r="A347" s="23"/>
      <c r="B347" s="24" t="s">
        <v>452</v>
      </c>
      <c r="C347" s="25" t="s">
        <v>453</v>
      </c>
      <c r="D347" s="26" t="s">
        <v>214</v>
      </c>
      <c r="E347" s="28">
        <v>35</v>
      </c>
      <c r="F347" s="27">
        <v>53203</v>
      </c>
      <c r="G347" s="28">
        <v>37</v>
      </c>
      <c r="H347" s="27">
        <v>48747</v>
      </c>
      <c r="I347" s="28">
        <v>32</v>
      </c>
      <c r="J347" s="27">
        <v>40873</v>
      </c>
      <c r="K347" s="28">
        <v>5</v>
      </c>
      <c r="L347" s="27">
        <v>36421</v>
      </c>
      <c r="M347" s="28">
        <v>16</v>
      </c>
      <c r="N347" s="27">
        <v>36945</v>
      </c>
      <c r="O347" s="32"/>
      <c r="P347" s="32"/>
      <c r="Q347" s="28">
        <v>8</v>
      </c>
      <c r="R347" s="27">
        <v>73960</v>
      </c>
      <c r="S347" s="28">
        <v>7</v>
      </c>
      <c r="T347" s="27">
        <v>62416</v>
      </c>
      <c r="U347" s="28">
        <v>5</v>
      </c>
      <c r="V347" s="27">
        <v>46888</v>
      </c>
      <c r="W347" s="23"/>
      <c r="X347" s="39"/>
      <c r="Y347" s="28">
        <v>11</v>
      </c>
      <c r="Z347" s="27">
        <v>47794</v>
      </c>
      <c r="AA347" s="23"/>
      <c r="AB347" s="39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</row>
    <row r="348" spans="1:44" ht="12.75">
      <c r="A348" s="23"/>
      <c r="B348" s="24" t="s">
        <v>454</v>
      </c>
      <c r="C348" s="25" t="s">
        <v>455</v>
      </c>
      <c r="D348" s="26" t="s">
        <v>251</v>
      </c>
      <c r="E348" s="23"/>
      <c r="F348" s="39"/>
      <c r="G348" s="23"/>
      <c r="H348" s="39"/>
      <c r="I348" s="23"/>
      <c r="J348" s="39"/>
      <c r="K348" s="28">
        <v>116</v>
      </c>
      <c r="L348" s="27">
        <v>44006</v>
      </c>
      <c r="M348" s="23"/>
      <c r="N348" s="39"/>
      <c r="O348" s="32"/>
      <c r="P348" s="32"/>
      <c r="Q348" s="45"/>
      <c r="R348" s="39"/>
      <c r="S348" s="23"/>
      <c r="T348" s="39"/>
      <c r="U348" s="23"/>
      <c r="V348" s="39"/>
      <c r="W348" s="23"/>
      <c r="X348" s="39"/>
      <c r="Y348" s="23"/>
      <c r="Z348" s="39"/>
      <c r="AA348" s="23"/>
      <c r="AB348" s="39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</row>
    <row r="349" spans="1:44" ht="12.75">
      <c r="A349" s="23"/>
      <c r="B349" s="32"/>
      <c r="C349" s="65"/>
      <c r="D349" s="39"/>
      <c r="E349" s="31"/>
      <c r="F349" s="39"/>
      <c r="G349" s="31"/>
      <c r="H349" s="39"/>
      <c r="I349" s="31"/>
      <c r="J349" s="39"/>
      <c r="K349" s="31"/>
      <c r="L349" s="39"/>
      <c r="M349" s="31"/>
      <c r="N349" s="39"/>
      <c r="O349" s="32"/>
      <c r="P349" s="30"/>
      <c r="Q349" s="45"/>
      <c r="R349" s="39"/>
      <c r="S349" s="31"/>
      <c r="T349" s="39"/>
      <c r="U349" s="31"/>
      <c r="V349" s="39"/>
      <c r="W349" s="31"/>
      <c r="X349" s="39"/>
      <c r="Y349" s="31"/>
      <c r="Z349" s="39"/>
      <c r="AA349" s="32"/>
      <c r="AB349" s="30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</row>
    <row r="350" spans="1:44" ht="12.75">
      <c r="A350" s="23" t="s">
        <v>422</v>
      </c>
      <c r="B350" s="102" t="s">
        <v>456</v>
      </c>
      <c r="C350" s="102">
        <v>199786</v>
      </c>
      <c r="D350" s="103">
        <v>7</v>
      </c>
      <c r="F350" s="39"/>
      <c r="G350" s="31"/>
      <c r="H350" s="39"/>
      <c r="I350" s="31"/>
      <c r="J350" s="39"/>
      <c r="K350" s="31"/>
      <c r="L350" s="39"/>
      <c r="M350" s="31"/>
      <c r="N350" s="39"/>
      <c r="O350" s="77">
        <v>80</v>
      </c>
      <c r="P350" s="77">
        <v>30134</v>
      </c>
      <c r="Q350" t="s">
        <v>181</v>
      </c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Q350" s="23"/>
      <c r="AR350" s="23"/>
    </row>
    <row r="351" spans="1:44" ht="12.75">
      <c r="A351" s="23"/>
      <c r="B351" s="102" t="s">
        <v>457</v>
      </c>
      <c r="C351" s="102">
        <v>197850</v>
      </c>
      <c r="D351" s="103">
        <v>7</v>
      </c>
      <c r="F351" s="39"/>
      <c r="G351" s="31"/>
      <c r="H351" s="39"/>
      <c r="I351" s="31"/>
      <c r="J351" s="39"/>
      <c r="K351" s="31"/>
      <c r="L351" s="39"/>
      <c r="M351" s="31"/>
      <c r="N351" s="39"/>
      <c r="O351" s="77">
        <v>35</v>
      </c>
      <c r="P351" s="77">
        <v>29602</v>
      </c>
      <c r="Q351" t="s">
        <v>181</v>
      </c>
      <c r="R351" s="39"/>
      <c r="S351" s="31"/>
      <c r="T351" s="39"/>
      <c r="U351" s="31"/>
      <c r="V351" s="39"/>
      <c r="W351" s="31"/>
      <c r="X351" s="39"/>
      <c r="Y351" s="31"/>
      <c r="Z351" s="39"/>
      <c r="AA351" s="32"/>
      <c r="AB351" s="30"/>
      <c r="AC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Q351" s="23"/>
      <c r="AR351" s="23"/>
    </row>
    <row r="352" spans="1:44" ht="12.75">
      <c r="A352" s="23"/>
      <c r="B352" s="102" t="s">
        <v>458</v>
      </c>
      <c r="C352" s="102">
        <v>197887</v>
      </c>
      <c r="D352" s="103">
        <v>7</v>
      </c>
      <c r="F352" s="39"/>
      <c r="G352" s="31"/>
      <c r="H352" s="39"/>
      <c r="I352" s="31"/>
      <c r="J352" s="39"/>
      <c r="K352" s="31"/>
      <c r="L352" s="39"/>
      <c r="M352" s="31"/>
      <c r="N352" s="39"/>
      <c r="O352" s="77">
        <v>89</v>
      </c>
      <c r="P352" s="77">
        <v>31986</v>
      </c>
      <c r="Q352" t="s">
        <v>181</v>
      </c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Q352" s="23"/>
      <c r="AR352" s="23"/>
    </row>
    <row r="353" spans="1:44" ht="12.75">
      <c r="A353" s="23"/>
      <c r="B353" s="102" t="s">
        <v>459</v>
      </c>
      <c r="C353" s="102">
        <v>197996</v>
      </c>
      <c r="D353" s="103">
        <v>7</v>
      </c>
      <c r="F353" s="39"/>
      <c r="G353" s="32"/>
      <c r="H353" s="39"/>
      <c r="I353" s="31"/>
      <c r="J353" s="39"/>
      <c r="K353" s="31"/>
      <c r="L353" s="39"/>
      <c r="M353" s="31"/>
      <c r="N353" s="39"/>
      <c r="O353" s="77">
        <v>49</v>
      </c>
      <c r="P353" s="77">
        <v>28926</v>
      </c>
      <c r="Q353" t="s">
        <v>181</v>
      </c>
      <c r="R353" s="39"/>
      <c r="S353" s="31"/>
      <c r="T353" s="39"/>
      <c r="U353" s="31"/>
      <c r="V353" s="39"/>
      <c r="W353" s="31"/>
      <c r="X353" s="39"/>
      <c r="Y353" s="31"/>
      <c r="Z353" s="39"/>
      <c r="AA353" s="32"/>
      <c r="AB353" s="30"/>
      <c r="AC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Q353" s="23"/>
      <c r="AR353" s="23"/>
    </row>
    <row r="354" spans="1:44" ht="12.75">
      <c r="A354" s="23"/>
      <c r="B354" s="102" t="s">
        <v>460</v>
      </c>
      <c r="C354" s="102">
        <v>198011</v>
      </c>
      <c r="D354" s="103">
        <v>7</v>
      </c>
      <c r="F354" s="39"/>
      <c r="G354" s="32"/>
      <c r="H354" s="39"/>
      <c r="I354" s="31"/>
      <c r="J354" s="39"/>
      <c r="K354" s="31"/>
      <c r="L354" s="39"/>
      <c r="M354" s="31"/>
      <c r="N354" s="39"/>
      <c r="O354" s="77">
        <v>19</v>
      </c>
      <c r="P354" s="77">
        <v>29526</v>
      </c>
      <c r="Q354" t="s">
        <v>181</v>
      </c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Q354" s="23"/>
      <c r="AR354" s="23"/>
    </row>
    <row r="355" spans="1:44" ht="12.75">
      <c r="A355" s="23"/>
      <c r="B355" s="102" t="s">
        <v>461</v>
      </c>
      <c r="C355" s="102">
        <v>198039</v>
      </c>
      <c r="D355" s="103">
        <v>7</v>
      </c>
      <c r="F355" s="39"/>
      <c r="G355" s="32"/>
      <c r="H355" s="39"/>
      <c r="I355" s="31"/>
      <c r="J355" s="39"/>
      <c r="K355" s="31"/>
      <c r="L355" s="39"/>
      <c r="M355" s="31"/>
      <c r="N355" s="39"/>
      <c r="O355" s="77">
        <v>43</v>
      </c>
      <c r="P355" s="77">
        <v>30827</v>
      </c>
      <c r="Q355" t="s">
        <v>181</v>
      </c>
      <c r="R355" s="39"/>
      <c r="S355" s="31"/>
      <c r="T355" s="39"/>
      <c r="U355" s="31"/>
      <c r="V355" s="39"/>
      <c r="W355" s="31"/>
      <c r="X355" s="39"/>
      <c r="Y355" s="31"/>
      <c r="Z355" s="39"/>
      <c r="AA355" s="32"/>
      <c r="AB355" s="30"/>
      <c r="AC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Q355" s="23"/>
      <c r="AR355" s="23"/>
    </row>
    <row r="356" spans="1:44" ht="12.75">
      <c r="A356" s="23"/>
      <c r="B356" s="102" t="s">
        <v>462</v>
      </c>
      <c r="C356" s="102">
        <v>198084</v>
      </c>
      <c r="D356" s="103">
        <v>7</v>
      </c>
      <c r="F356" s="39"/>
      <c r="G356" s="32"/>
      <c r="H356" s="39"/>
      <c r="I356" s="31"/>
      <c r="J356" s="39"/>
      <c r="K356" s="31"/>
      <c r="L356" s="39"/>
      <c r="M356" s="31"/>
      <c r="N356" s="39"/>
      <c r="O356" s="77">
        <v>21</v>
      </c>
      <c r="P356" s="77">
        <v>28304</v>
      </c>
      <c r="Q356" t="s">
        <v>181</v>
      </c>
      <c r="R356" s="39"/>
      <c r="S356" s="31"/>
      <c r="T356" s="39"/>
      <c r="U356" s="31"/>
      <c r="V356" s="39"/>
      <c r="W356" s="31"/>
      <c r="X356" s="39"/>
      <c r="Y356" s="31"/>
      <c r="Z356" s="39"/>
      <c r="AA356" s="32"/>
      <c r="AB356" s="30"/>
      <c r="AC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Q356" s="23"/>
      <c r="AR356" s="23"/>
    </row>
    <row r="357" spans="1:44" ht="12.75">
      <c r="A357" s="23"/>
      <c r="B357" s="102" t="s">
        <v>463</v>
      </c>
      <c r="C357" s="102">
        <v>198118</v>
      </c>
      <c r="D357" s="103">
        <v>7</v>
      </c>
      <c r="F357" s="39"/>
      <c r="G357" s="32"/>
      <c r="H357" s="39"/>
      <c r="I357" s="31"/>
      <c r="J357" s="39"/>
      <c r="K357" s="31"/>
      <c r="L357" s="39"/>
      <c r="M357" s="31"/>
      <c r="N357" s="39"/>
      <c r="O357" s="77">
        <v>69</v>
      </c>
      <c r="P357" s="77">
        <v>29514</v>
      </c>
      <c r="Q357" t="s">
        <v>181</v>
      </c>
      <c r="R357" s="39"/>
      <c r="S357" s="31"/>
      <c r="T357" s="39"/>
      <c r="U357" s="31"/>
      <c r="V357" s="39"/>
      <c r="W357" s="31"/>
      <c r="X357" s="39"/>
      <c r="Y357" s="31"/>
      <c r="Z357" s="39"/>
      <c r="AA357" s="32"/>
      <c r="AB357" s="30"/>
      <c r="AC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Q357" s="23"/>
      <c r="AR357" s="23"/>
    </row>
    <row r="358" spans="1:44" ht="12.75">
      <c r="A358" s="23"/>
      <c r="B358" s="102" t="s">
        <v>464</v>
      </c>
      <c r="C358" s="102">
        <v>198154</v>
      </c>
      <c r="D358" s="103">
        <v>7</v>
      </c>
      <c r="F358" s="39"/>
      <c r="G358" s="32"/>
      <c r="H358" s="39"/>
      <c r="I358" s="31"/>
      <c r="J358" s="39"/>
      <c r="K358" s="31"/>
      <c r="L358" s="39"/>
      <c r="M358" s="31"/>
      <c r="N358" s="39"/>
      <c r="O358" s="77">
        <v>84</v>
      </c>
      <c r="P358" s="77">
        <v>30376</v>
      </c>
      <c r="Q358" t="s">
        <v>181</v>
      </c>
      <c r="R358" s="39"/>
      <c r="S358" s="31"/>
      <c r="T358" s="39"/>
      <c r="U358" s="31"/>
      <c r="V358" s="39"/>
      <c r="W358" s="31"/>
      <c r="X358" s="39"/>
      <c r="Y358" s="31"/>
      <c r="Z358" s="39"/>
      <c r="AA358" s="32"/>
      <c r="AB358" s="30"/>
      <c r="AC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Q358" s="23"/>
      <c r="AR358" s="23"/>
    </row>
    <row r="359" spans="1:44" ht="12.75">
      <c r="A359" s="23"/>
      <c r="B359" s="102" t="s">
        <v>465</v>
      </c>
      <c r="C359" s="102">
        <v>198206</v>
      </c>
      <c r="D359" s="103">
        <v>7</v>
      </c>
      <c r="F359" s="39"/>
      <c r="G359" s="32"/>
      <c r="H359" s="39"/>
      <c r="I359" s="31"/>
      <c r="J359" s="39"/>
      <c r="K359" s="31"/>
      <c r="L359" s="39"/>
      <c r="M359" s="31"/>
      <c r="N359" s="39"/>
      <c r="O359" s="77">
        <v>39</v>
      </c>
      <c r="P359" s="77">
        <v>30322</v>
      </c>
      <c r="Q359" t="s">
        <v>181</v>
      </c>
      <c r="R359" s="39"/>
      <c r="S359" s="31"/>
      <c r="T359" s="39"/>
      <c r="U359" s="31"/>
      <c r="V359" s="39"/>
      <c r="W359" s="31"/>
      <c r="X359" s="39"/>
      <c r="Y359" s="31"/>
      <c r="Z359" s="39"/>
      <c r="AA359" s="32"/>
      <c r="AB359" s="30"/>
      <c r="AC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Q359" s="23"/>
      <c r="AR359" s="23"/>
    </row>
    <row r="360" spans="1:44" ht="12.75">
      <c r="A360" s="23"/>
      <c r="B360" s="102" t="s">
        <v>466</v>
      </c>
      <c r="C360" s="102">
        <v>198233</v>
      </c>
      <c r="D360" s="103">
        <v>7</v>
      </c>
      <c r="F360" s="39"/>
      <c r="G360" s="32"/>
      <c r="H360" s="39"/>
      <c r="I360" s="31"/>
      <c r="J360" s="39"/>
      <c r="K360" s="31"/>
      <c r="L360" s="39"/>
      <c r="M360" s="31"/>
      <c r="N360" s="39"/>
      <c r="O360" s="77">
        <v>92</v>
      </c>
      <c r="P360" s="77">
        <v>29681</v>
      </c>
      <c r="Q360" t="s">
        <v>181</v>
      </c>
      <c r="R360" s="39"/>
      <c r="S360" s="31"/>
      <c r="T360" s="39"/>
      <c r="U360" s="31"/>
      <c r="V360" s="39"/>
      <c r="W360" s="31"/>
      <c r="X360" s="39"/>
      <c r="Y360" s="31"/>
      <c r="Z360" s="39"/>
      <c r="AA360" s="32"/>
      <c r="AB360" s="30"/>
      <c r="AC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Q360" s="23"/>
      <c r="AR360" s="23"/>
    </row>
    <row r="361" spans="1:44" ht="12.75">
      <c r="A361" s="23"/>
      <c r="B361" s="102" t="s">
        <v>467</v>
      </c>
      <c r="C361" s="102">
        <v>198251</v>
      </c>
      <c r="D361" s="103">
        <v>7</v>
      </c>
      <c r="F361" s="39"/>
      <c r="G361" s="32"/>
      <c r="H361" s="39"/>
      <c r="I361" s="31"/>
      <c r="J361" s="39"/>
      <c r="K361" s="31"/>
      <c r="L361" s="39"/>
      <c r="M361" s="31"/>
      <c r="N361" s="39"/>
      <c r="O361" s="77">
        <v>97</v>
      </c>
      <c r="P361" s="77">
        <v>28263</v>
      </c>
      <c r="Q361" t="s">
        <v>181</v>
      </c>
      <c r="R361" s="39"/>
      <c r="S361" s="31"/>
      <c r="T361" s="39"/>
      <c r="U361" s="31"/>
      <c r="V361" s="39"/>
      <c r="W361" s="31"/>
      <c r="X361" s="39"/>
      <c r="Y361" s="31"/>
      <c r="Z361" s="39"/>
      <c r="AA361" s="32"/>
      <c r="AB361" s="30"/>
      <c r="AC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Q361" s="23"/>
      <c r="AR361" s="23"/>
    </row>
    <row r="362" spans="1:44" ht="12.75">
      <c r="A362" s="23"/>
      <c r="B362" s="102" t="s">
        <v>468</v>
      </c>
      <c r="C362" s="102">
        <v>198260</v>
      </c>
      <c r="D362" s="103">
        <v>7</v>
      </c>
      <c r="F362" s="30"/>
      <c r="G362" s="32"/>
      <c r="H362" s="30"/>
      <c r="I362" s="32"/>
      <c r="J362" s="30"/>
      <c r="K362" s="31"/>
      <c r="L362" s="30"/>
      <c r="M362" s="32"/>
      <c r="N362" s="30"/>
      <c r="O362" s="77">
        <v>240</v>
      </c>
      <c r="P362" s="77">
        <v>31204</v>
      </c>
      <c r="Q362" t="s">
        <v>181</v>
      </c>
      <c r="R362" s="30"/>
      <c r="S362" s="31"/>
      <c r="T362" s="30"/>
      <c r="U362" s="31"/>
      <c r="V362" s="30"/>
      <c r="W362" s="31"/>
      <c r="X362" s="30"/>
      <c r="Y362" s="32"/>
      <c r="Z362" s="30"/>
      <c r="AA362" s="32"/>
      <c r="AB362" s="30"/>
      <c r="AC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Q362" s="23"/>
      <c r="AR362" s="23"/>
    </row>
    <row r="363" spans="1:44" ht="12.75">
      <c r="A363" s="23"/>
      <c r="B363" s="102" t="s">
        <v>469</v>
      </c>
      <c r="C363" s="102">
        <v>198321</v>
      </c>
      <c r="D363" s="103">
        <v>7</v>
      </c>
      <c r="F363" s="30"/>
      <c r="G363" s="32"/>
      <c r="H363" s="30"/>
      <c r="I363" s="32"/>
      <c r="J363" s="30"/>
      <c r="K363" s="31"/>
      <c r="L363" s="30"/>
      <c r="M363" s="32"/>
      <c r="N363" s="30"/>
      <c r="O363" s="77">
        <v>42</v>
      </c>
      <c r="P363" s="77">
        <v>28479</v>
      </c>
      <c r="Q363" t="s">
        <v>181</v>
      </c>
      <c r="R363" s="30"/>
      <c r="S363" s="31"/>
      <c r="T363" s="30"/>
      <c r="U363" s="31"/>
      <c r="V363" s="30"/>
      <c r="W363" s="31"/>
      <c r="X363" s="30"/>
      <c r="Y363" s="32"/>
      <c r="Z363" s="30"/>
      <c r="AA363" s="32"/>
      <c r="AB363" s="30"/>
      <c r="AC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Q363" s="23"/>
      <c r="AR363" s="23"/>
    </row>
    <row r="364" spans="1:44" ht="12.75">
      <c r="A364" s="23"/>
      <c r="B364" s="102" t="s">
        <v>470</v>
      </c>
      <c r="C364" s="102">
        <v>198330</v>
      </c>
      <c r="D364" s="103">
        <v>7</v>
      </c>
      <c r="F364" s="30"/>
      <c r="G364" s="32"/>
      <c r="H364" s="30"/>
      <c r="I364" s="32"/>
      <c r="J364" s="30"/>
      <c r="K364" s="32"/>
      <c r="L364" s="30"/>
      <c r="M364" s="32"/>
      <c r="N364" s="30"/>
      <c r="O364" s="77">
        <v>103</v>
      </c>
      <c r="P364" s="77">
        <v>30642</v>
      </c>
      <c r="Q364" t="s">
        <v>181</v>
      </c>
      <c r="R364" s="30"/>
      <c r="S364" s="31"/>
      <c r="T364" s="30"/>
      <c r="U364" s="31"/>
      <c r="V364" s="30"/>
      <c r="W364" s="31"/>
      <c r="X364" s="30"/>
      <c r="Y364" s="32"/>
      <c r="Z364" s="30"/>
      <c r="AA364" s="32"/>
      <c r="AB364" s="30"/>
      <c r="AC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Q364" s="23"/>
      <c r="AR364" s="23"/>
    </row>
    <row r="365" spans="1:44" ht="12.75">
      <c r="A365" s="23"/>
      <c r="B365" s="102" t="s">
        <v>471</v>
      </c>
      <c r="C365" s="102">
        <v>197814</v>
      </c>
      <c r="D365" s="103">
        <v>7</v>
      </c>
      <c r="F365" s="30"/>
      <c r="G365" s="32"/>
      <c r="H365" s="30"/>
      <c r="I365" s="32"/>
      <c r="J365" s="30"/>
      <c r="K365" s="32"/>
      <c r="L365" s="30"/>
      <c r="M365" s="32"/>
      <c r="N365" s="30"/>
      <c r="O365" s="77">
        <v>53</v>
      </c>
      <c r="P365" s="77">
        <v>29358</v>
      </c>
      <c r="Q365" t="s">
        <v>181</v>
      </c>
      <c r="R365" s="30"/>
      <c r="S365" s="31"/>
      <c r="T365" s="30"/>
      <c r="U365" s="31"/>
      <c r="V365" s="30"/>
      <c r="W365" s="31"/>
      <c r="X365" s="30"/>
      <c r="Y365" s="32"/>
      <c r="Z365" s="30"/>
      <c r="AA365" s="32"/>
      <c r="AB365" s="30"/>
      <c r="AC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Q365" s="23"/>
      <c r="AR365" s="23"/>
    </row>
    <row r="366" spans="1:44" ht="12.75">
      <c r="A366" s="23"/>
      <c r="B366" s="102" t="s">
        <v>472</v>
      </c>
      <c r="C366" s="102">
        <v>198367</v>
      </c>
      <c r="D366" s="103">
        <v>7</v>
      </c>
      <c r="F366" s="30"/>
      <c r="G366" s="32"/>
      <c r="H366" s="30"/>
      <c r="I366" s="32"/>
      <c r="J366" s="30"/>
      <c r="K366" s="32"/>
      <c r="L366" s="30"/>
      <c r="M366" s="32"/>
      <c r="N366" s="30"/>
      <c r="O366" s="77">
        <v>55</v>
      </c>
      <c r="P366" s="77">
        <v>30063</v>
      </c>
      <c r="Q366" t="s">
        <v>181</v>
      </c>
      <c r="R366" s="30"/>
      <c r="S366" s="31"/>
      <c r="T366" s="30"/>
      <c r="U366" s="31"/>
      <c r="V366" s="30"/>
      <c r="W366" s="31"/>
      <c r="X366" s="30"/>
      <c r="Y366" s="32"/>
      <c r="Z366" s="30"/>
      <c r="AA366" s="32"/>
      <c r="AB366" s="30"/>
      <c r="AC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Q366" s="23"/>
      <c r="AR366" s="23"/>
    </row>
    <row r="367" spans="1:44" ht="12.75">
      <c r="A367" s="23"/>
      <c r="B367" s="102" t="s">
        <v>473</v>
      </c>
      <c r="C367" s="102">
        <v>198376</v>
      </c>
      <c r="D367" s="103">
        <v>7</v>
      </c>
      <c r="F367" s="30"/>
      <c r="G367" s="32"/>
      <c r="H367" s="30"/>
      <c r="I367" s="32"/>
      <c r="J367" s="30"/>
      <c r="K367" s="32"/>
      <c r="L367" s="30"/>
      <c r="M367" s="32"/>
      <c r="N367" s="30"/>
      <c r="O367" s="77">
        <v>67</v>
      </c>
      <c r="P367" s="77">
        <v>33216</v>
      </c>
      <c r="Q367" t="s">
        <v>181</v>
      </c>
      <c r="R367" s="30"/>
      <c r="S367" s="31"/>
      <c r="T367" s="30"/>
      <c r="U367" s="31"/>
      <c r="V367" s="30"/>
      <c r="W367" s="31"/>
      <c r="X367" s="30"/>
      <c r="Y367" s="32"/>
      <c r="Z367" s="30"/>
      <c r="AA367" s="32"/>
      <c r="AB367" s="30"/>
      <c r="AC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Q367" s="23"/>
      <c r="AR367" s="23"/>
    </row>
    <row r="368" spans="1:44" ht="12.75">
      <c r="A368" s="23"/>
      <c r="B368" s="102" t="s">
        <v>474</v>
      </c>
      <c r="C368" s="102">
        <v>198455</v>
      </c>
      <c r="D368" s="103">
        <v>7</v>
      </c>
      <c r="F368" s="30"/>
      <c r="G368" s="32"/>
      <c r="H368" s="30"/>
      <c r="I368" s="32"/>
      <c r="J368" s="30"/>
      <c r="K368" s="32"/>
      <c r="L368" s="30"/>
      <c r="M368" s="32"/>
      <c r="N368" s="30"/>
      <c r="O368" s="77">
        <v>111</v>
      </c>
      <c r="P368" s="77">
        <v>30057</v>
      </c>
      <c r="Q368" t="s">
        <v>181</v>
      </c>
      <c r="R368" s="30"/>
      <c r="S368" s="31"/>
      <c r="T368" s="30"/>
      <c r="U368" s="31"/>
      <c r="V368" s="30"/>
      <c r="W368" s="31"/>
      <c r="X368" s="30"/>
      <c r="Y368" s="32"/>
      <c r="Z368" s="30"/>
      <c r="AA368" s="32"/>
      <c r="AB368" s="30"/>
      <c r="AC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Q368" s="23"/>
      <c r="AR368" s="23"/>
    </row>
    <row r="369" spans="1:44" ht="12.75">
      <c r="A369" s="23"/>
      <c r="B369" s="102" t="s">
        <v>475</v>
      </c>
      <c r="C369" s="102">
        <v>198491</v>
      </c>
      <c r="D369" s="103">
        <v>7</v>
      </c>
      <c r="F369" s="30"/>
      <c r="G369" s="32"/>
      <c r="H369" s="30"/>
      <c r="I369" s="32"/>
      <c r="J369" s="30"/>
      <c r="K369" s="32"/>
      <c r="L369" s="30"/>
      <c r="M369" s="32"/>
      <c r="N369" s="30"/>
      <c r="O369" s="77">
        <v>65</v>
      </c>
      <c r="P369" s="77">
        <v>27571</v>
      </c>
      <c r="Q369" t="s">
        <v>181</v>
      </c>
      <c r="R369" s="30"/>
      <c r="S369" s="31"/>
      <c r="T369" s="30"/>
      <c r="U369" s="31"/>
      <c r="V369" s="30"/>
      <c r="W369" s="31"/>
      <c r="X369" s="30"/>
      <c r="Y369" s="32"/>
      <c r="Z369" s="30"/>
      <c r="AA369" s="32"/>
      <c r="AB369" s="30"/>
      <c r="AC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Q369" s="23"/>
      <c r="AR369" s="23"/>
    </row>
    <row r="370" spans="1:44" ht="12.75">
      <c r="A370" s="23"/>
      <c r="B370" s="102" t="s">
        <v>476</v>
      </c>
      <c r="C370" s="102">
        <v>198534</v>
      </c>
      <c r="D370" s="103">
        <v>7</v>
      </c>
      <c r="F370" s="30"/>
      <c r="G370" s="32"/>
      <c r="H370" s="30"/>
      <c r="I370" s="32"/>
      <c r="J370" s="30"/>
      <c r="K370" s="32"/>
      <c r="L370" s="30"/>
      <c r="M370" s="32"/>
      <c r="N370" s="30"/>
      <c r="O370" s="77">
        <v>191</v>
      </c>
      <c r="P370" s="77">
        <v>31151</v>
      </c>
      <c r="Q370" t="s">
        <v>181</v>
      </c>
      <c r="R370" s="30"/>
      <c r="S370" s="32"/>
      <c r="T370" s="30"/>
      <c r="U370" s="32"/>
      <c r="V370" s="30"/>
      <c r="W370" s="32"/>
      <c r="X370" s="30"/>
      <c r="Y370" s="32"/>
      <c r="Z370" s="30"/>
      <c r="AA370" s="32"/>
      <c r="AB370" s="39"/>
      <c r="AC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Q370" s="23"/>
      <c r="AR370" s="23"/>
    </row>
    <row r="371" spans="1:44" ht="12.75">
      <c r="A371" s="23"/>
      <c r="B371" s="102" t="s">
        <v>477</v>
      </c>
      <c r="C371" s="102">
        <v>198552</v>
      </c>
      <c r="D371" s="103">
        <v>7</v>
      </c>
      <c r="F371" s="30"/>
      <c r="G371" s="32"/>
      <c r="H371" s="30"/>
      <c r="I371" s="32"/>
      <c r="J371" s="30"/>
      <c r="K371" s="32"/>
      <c r="L371" s="30"/>
      <c r="M371" s="32"/>
      <c r="N371" s="30"/>
      <c r="O371" s="77">
        <v>133</v>
      </c>
      <c r="P371" s="77">
        <v>30569</v>
      </c>
      <c r="Q371" t="s">
        <v>181</v>
      </c>
      <c r="R371" s="30"/>
      <c r="S371" s="32"/>
      <c r="T371" s="30"/>
      <c r="U371" s="32"/>
      <c r="V371" s="30"/>
      <c r="W371" s="32"/>
      <c r="X371" s="30"/>
      <c r="Y371" s="32"/>
      <c r="Z371" s="30"/>
      <c r="AA371" s="32"/>
      <c r="AB371" s="39"/>
      <c r="AC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Q371" s="23"/>
      <c r="AR371" s="23"/>
    </row>
    <row r="372" spans="1:44" ht="12.75">
      <c r="A372" s="23"/>
      <c r="B372" s="102" t="s">
        <v>478</v>
      </c>
      <c r="C372" s="102">
        <v>198570</v>
      </c>
      <c r="D372" s="103">
        <v>7</v>
      </c>
      <c r="F372" s="30"/>
      <c r="G372" s="32"/>
      <c r="H372" s="30"/>
      <c r="I372" s="32"/>
      <c r="J372" s="30"/>
      <c r="K372" s="32"/>
      <c r="L372" s="30"/>
      <c r="M372" s="32"/>
      <c r="N372" s="30"/>
      <c r="O372" s="77">
        <v>101</v>
      </c>
      <c r="P372" s="77">
        <v>32071</v>
      </c>
      <c r="Q372" t="s">
        <v>181</v>
      </c>
      <c r="R372" s="30"/>
      <c r="S372" s="32"/>
      <c r="T372" s="30"/>
      <c r="U372" s="32"/>
      <c r="V372" s="30"/>
      <c r="W372" s="32"/>
      <c r="X372" s="30"/>
      <c r="Y372" s="32"/>
      <c r="Z372" s="30"/>
      <c r="AA372" s="32"/>
      <c r="AB372" s="39"/>
      <c r="AC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Q372" s="23"/>
      <c r="AR372" s="23"/>
    </row>
    <row r="373" spans="1:44" ht="12.75">
      <c r="A373" s="23"/>
      <c r="B373" s="102" t="s">
        <v>479</v>
      </c>
      <c r="C373" s="102">
        <v>198622</v>
      </c>
      <c r="D373" s="103">
        <v>7</v>
      </c>
      <c r="F373" s="30"/>
      <c r="G373" s="32"/>
      <c r="H373" s="30"/>
      <c r="I373" s="32"/>
      <c r="J373" s="30"/>
      <c r="K373" s="32"/>
      <c r="L373" s="30"/>
      <c r="M373" s="32"/>
      <c r="N373" s="30"/>
      <c r="O373" s="77">
        <v>171</v>
      </c>
      <c r="P373" s="77">
        <v>32304</v>
      </c>
      <c r="Q373" t="s">
        <v>181</v>
      </c>
      <c r="R373" s="30"/>
      <c r="S373" s="32"/>
      <c r="T373" s="30"/>
      <c r="U373" s="32"/>
      <c r="V373" s="30"/>
      <c r="W373" s="32"/>
      <c r="X373" s="30"/>
      <c r="Y373" s="32"/>
      <c r="Z373" s="30"/>
      <c r="AA373" s="32"/>
      <c r="AB373" s="39"/>
      <c r="AC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Q373" s="23"/>
      <c r="AR373" s="23"/>
    </row>
    <row r="374" spans="1:44" ht="12.75">
      <c r="A374" s="23"/>
      <c r="B374" s="102" t="s">
        <v>480</v>
      </c>
      <c r="C374" s="102">
        <v>198640</v>
      </c>
      <c r="D374" s="103">
        <v>7</v>
      </c>
      <c r="F374" s="30"/>
      <c r="G374" s="32"/>
      <c r="H374" s="30"/>
      <c r="I374" s="32"/>
      <c r="J374" s="30"/>
      <c r="K374" s="32"/>
      <c r="L374" s="30"/>
      <c r="M374" s="32"/>
      <c r="N374" s="30"/>
      <c r="O374" s="77">
        <v>54</v>
      </c>
      <c r="P374" s="77">
        <v>30319</v>
      </c>
      <c r="Q374" t="s">
        <v>181</v>
      </c>
      <c r="R374" s="30"/>
      <c r="S374" s="32"/>
      <c r="T374" s="30"/>
      <c r="U374" s="32"/>
      <c r="V374" s="30"/>
      <c r="W374" s="32"/>
      <c r="X374" s="30"/>
      <c r="Y374" s="32"/>
      <c r="Z374" s="30"/>
      <c r="AA374" s="32"/>
      <c r="AB374" s="39"/>
      <c r="AC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Q374" s="23"/>
      <c r="AR374" s="23"/>
    </row>
    <row r="375" spans="1:44" ht="12.75">
      <c r="A375" s="23"/>
      <c r="B375" s="102" t="s">
        <v>481</v>
      </c>
      <c r="C375" s="102">
        <v>198668</v>
      </c>
      <c r="D375" s="103">
        <v>7</v>
      </c>
      <c r="F375" s="30"/>
      <c r="G375" s="32"/>
      <c r="H375" s="30"/>
      <c r="I375" s="32"/>
      <c r="J375" s="30"/>
      <c r="K375" s="32"/>
      <c r="L375" s="30"/>
      <c r="M375" s="32"/>
      <c r="N375" s="30"/>
      <c r="O375" s="78">
        <v>59</v>
      </c>
      <c r="P375" s="77">
        <v>30445</v>
      </c>
      <c r="Q375" t="s">
        <v>181</v>
      </c>
      <c r="R375" s="30"/>
      <c r="S375" s="32"/>
      <c r="T375" s="30"/>
      <c r="U375" s="32"/>
      <c r="V375" s="30"/>
      <c r="W375" s="32"/>
      <c r="X375" s="30"/>
      <c r="Y375" s="32"/>
      <c r="Z375" s="30"/>
      <c r="AA375" s="32"/>
      <c r="AB375" s="39"/>
      <c r="AC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Q375" s="23"/>
      <c r="AR375" s="23"/>
    </row>
    <row r="376" spans="1:44" ht="12.75">
      <c r="A376" s="23"/>
      <c r="B376" s="102" t="s">
        <v>482</v>
      </c>
      <c r="C376" s="102">
        <v>198729</v>
      </c>
      <c r="D376" s="103">
        <v>7</v>
      </c>
      <c r="F376" s="30"/>
      <c r="G376" s="32"/>
      <c r="H376" s="30"/>
      <c r="I376" s="32"/>
      <c r="J376" s="30"/>
      <c r="K376" s="32"/>
      <c r="L376" s="30"/>
      <c r="M376" s="32"/>
      <c r="N376" s="30"/>
      <c r="O376" s="77">
        <v>51</v>
      </c>
      <c r="P376" s="77">
        <v>29564</v>
      </c>
      <c r="Q376" t="s">
        <v>181</v>
      </c>
      <c r="R376" s="30"/>
      <c r="S376" s="32"/>
      <c r="T376" s="30"/>
      <c r="U376" s="32"/>
      <c r="V376" s="30"/>
      <c r="W376" s="32"/>
      <c r="X376" s="30"/>
      <c r="Y376" s="32"/>
      <c r="Z376" s="30"/>
      <c r="AA376" s="32"/>
      <c r="AB376" s="39"/>
      <c r="AC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Q376" s="23"/>
      <c r="AR376" s="23"/>
    </row>
    <row r="377" spans="1:44" ht="12.75">
      <c r="A377" s="23"/>
      <c r="B377" s="102" t="s">
        <v>483</v>
      </c>
      <c r="C377" s="102">
        <v>198710</v>
      </c>
      <c r="D377" s="103">
        <v>7</v>
      </c>
      <c r="F377" s="30"/>
      <c r="G377" s="32"/>
      <c r="H377" s="30"/>
      <c r="I377" s="32"/>
      <c r="J377" s="30"/>
      <c r="K377" s="32"/>
      <c r="L377" s="30"/>
      <c r="M377" s="32"/>
      <c r="N377" s="30"/>
      <c r="O377" s="77">
        <v>43</v>
      </c>
      <c r="P377" s="77">
        <v>26354</v>
      </c>
      <c r="Q377" t="s">
        <v>181</v>
      </c>
      <c r="R377" s="30"/>
      <c r="S377" s="32"/>
      <c r="T377" s="30"/>
      <c r="U377" s="32"/>
      <c r="V377" s="30"/>
      <c r="W377" s="32"/>
      <c r="X377" s="30"/>
      <c r="Y377" s="32"/>
      <c r="Z377" s="30"/>
      <c r="AA377" s="32"/>
      <c r="AB377" s="39"/>
      <c r="AC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Q377" s="23"/>
      <c r="AR377" s="23"/>
    </row>
    <row r="378" spans="1:44" ht="12.75">
      <c r="A378" s="23"/>
      <c r="B378" s="102" t="s">
        <v>484</v>
      </c>
      <c r="C378" s="102">
        <v>198774</v>
      </c>
      <c r="D378" s="103">
        <v>7</v>
      </c>
      <c r="F378" s="30"/>
      <c r="G378" s="32"/>
      <c r="H378" s="30"/>
      <c r="I378" s="32"/>
      <c r="J378" s="30"/>
      <c r="K378" s="32"/>
      <c r="L378" s="30"/>
      <c r="M378" s="32"/>
      <c r="N378" s="30"/>
      <c r="O378" s="77">
        <v>108</v>
      </c>
      <c r="P378" s="77">
        <v>27391</v>
      </c>
      <c r="Q378" t="s">
        <v>181</v>
      </c>
      <c r="R378" s="30"/>
      <c r="S378" s="32"/>
      <c r="T378" s="30"/>
      <c r="U378" s="32"/>
      <c r="V378" s="30"/>
      <c r="W378" s="32"/>
      <c r="X378" s="30"/>
      <c r="Y378" s="32"/>
      <c r="Z378" s="30"/>
      <c r="AA378" s="32"/>
      <c r="AB378" s="39"/>
      <c r="AC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Q378" s="23"/>
      <c r="AR378" s="23"/>
    </row>
    <row r="379" spans="1:44" ht="12.75">
      <c r="A379" s="23"/>
      <c r="B379" s="102" t="s">
        <v>485</v>
      </c>
      <c r="C379" s="102">
        <v>198817</v>
      </c>
      <c r="D379" s="103">
        <v>7</v>
      </c>
      <c r="F379" s="30"/>
      <c r="G379" s="32"/>
      <c r="H379" s="30"/>
      <c r="I379" s="32"/>
      <c r="J379" s="30"/>
      <c r="K379" s="32"/>
      <c r="L379" s="30"/>
      <c r="M379" s="32"/>
      <c r="N379" s="30"/>
      <c r="O379" s="77">
        <v>72</v>
      </c>
      <c r="P379" s="77">
        <v>29067</v>
      </c>
      <c r="Q379" t="s">
        <v>181</v>
      </c>
      <c r="R379" s="30"/>
      <c r="S379" s="32"/>
      <c r="T379" s="30"/>
      <c r="U379" s="32"/>
      <c r="V379" s="30"/>
      <c r="W379" s="32"/>
      <c r="X379" s="30"/>
      <c r="Y379" s="32"/>
      <c r="Z379" s="30"/>
      <c r="AA379" s="32"/>
      <c r="AB379" s="39"/>
      <c r="AC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Q379" s="23"/>
      <c r="AR379" s="23"/>
    </row>
    <row r="380" spans="1:44" ht="12.75">
      <c r="A380" s="23"/>
      <c r="B380" s="102" t="s">
        <v>486</v>
      </c>
      <c r="C380" s="102">
        <v>198905</v>
      </c>
      <c r="D380" s="103">
        <v>7</v>
      </c>
      <c r="F380" s="30"/>
      <c r="G380" s="32"/>
      <c r="H380" s="30"/>
      <c r="I380" s="32"/>
      <c r="J380" s="30"/>
      <c r="K380" s="32"/>
      <c r="L380" s="30"/>
      <c r="M380" s="32"/>
      <c r="N380" s="30"/>
      <c r="O380" s="77">
        <v>24</v>
      </c>
      <c r="P380" s="77">
        <v>29486</v>
      </c>
      <c r="Q380" t="s">
        <v>181</v>
      </c>
      <c r="R380" s="30"/>
      <c r="S380" s="32"/>
      <c r="T380" s="30"/>
      <c r="U380" s="32"/>
      <c r="V380" s="30"/>
      <c r="W380" s="32"/>
      <c r="X380" s="30"/>
      <c r="Y380" s="32"/>
      <c r="Z380" s="30"/>
      <c r="AA380" s="32"/>
      <c r="AB380" s="39"/>
      <c r="AC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Q380" s="23"/>
      <c r="AR380" s="23"/>
    </row>
    <row r="381" spans="1:44" ht="12.75">
      <c r="A381" s="23"/>
      <c r="B381" s="102" t="s">
        <v>487</v>
      </c>
      <c r="C381" s="102">
        <v>198914</v>
      </c>
      <c r="D381" s="103">
        <v>7</v>
      </c>
      <c r="F381" s="30"/>
      <c r="G381" s="32"/>
      <c r="H381" s="30"/>
      <c r="I381" s="32"/>
      <c r="J381" s="30"/>
      <c r="K381" s="32"/>
      <c r="L381" s="30"/>
      <c r="M381" s="32"/>
      <c r="N381" s="30"/>
      <c r="O381" s="77">
        <v>26</v>
      </c>
      <c r="P381" s="77">
        <v>25235</v>
      </c>
      <c r="Q381" t="s">
        <v>181</v>
      </c>
      <c r="R381" s="30"/>
      <c r="S381" s="32"/>
      <c r="T381" s="30"/>
      <c r="U381" s="32"/>
      <c r="V381" s="30"/>
      <c r="W381" s="32"/>
      <c r="X381" s="30"/>
      <c r="Y381" s="32"/>
      <c r="Z381" s="30"/>
      <c r="AA381" s="32"/>
      <c r="AB381" s="39"/>
      <c r="AC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Q381" s="23"/>
      <c r="AR381" s="23"/>
    </row>
    <row r="382" spans="1:44" ht="12.75">
      <c r="A382" s="23"/>
      <c r="B382" s="102" t="s">
        <v>488</v>
      </c>
      <c r="C382" s="102">
        <v>198923</v>
      </c>
      <c r="D382" s="103">
        <v>7</v>
      </c>
      <c r="F382" s="30"/>
      <c r="G382" s="32"/>
      <c r="H382" s="30"/>
      <c r="I382" s="32"/>
      <c r="J382" s="30"/>
      <c r="K382" s="32"/>
      <c r="L382" s="30"/>
      <c r="M382" s="32"/>
      <c r="N382" s="30"/>
      <c r="O382" s="77">
        <v>26</v>
      </c>
      <c r="P382" s="77">
        <v>26338</v>
      </c>
      <c r="Q382" t="s">
        <v>181</v>
      </c>
      <c r="R382" s="30"/>
      <c r="S382" s="32"/>
      <c r="T382" s="30"/>
      <c r="U382" s="32"/>
      <c r="V382" s="30"/>
      <c r="W382" s="32"/>
      <c r="X382" s="30"/>
      <c r="Y382" s="32"/>
      <c r="Z382" s="30"/>
      <c r="AA382" s="32"/>
      <c r="AB382" s="39"/>
      <c r="AC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Q382" s="23"/>
      <c r="AR382" s="23"/>
    </row>
    <row r="383" spans="1:44" ht="12.75">
      <c r="A383" s="23"/>
      <c r="B383" s="102" t="s">
        <v>489</v>
      </c>
      <c r="C383" s="102">
        <v>198987</v>
      </c>
      <c r="D383" s="103">
        <v>7</v>
      </c>
      <c r="F383" s="30"/>
      <c r="G383" s="32"/>
      <c r="H383" s="30"/>
      <c r="I383" s="32"/>
      <c r="J383" s="30"/>
      <c r="K383" s="32"/>
      <c r="L383" s="30"/>
      <c r="M383" s="32"/>
      <c r="N383" s="30"/>
      <c r="O383" s="77">
        <v>45</v>
      </c>
      <c r="P383" s="77">
        <v>28327</v>
      </c>
      <c r="Q383" t="s">
        <v>181</v>
      </c>
      <c r="R383" s="30"/>
      <c r="S383" s="32"/>
      <c r="T383" s="30"/>
      <c r="U383" s="32"/>
      <c r="V383" s="30"/>
      <c r="W383" s="32"/>
      <c r="X383" s="30"/>
      <c r="Y383" s="32"/>
      <c r="Z383" s="30"/>
      <c r="AA383" s="32"/>
      <c r="AB383" s="39"/>
      <c r="AC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Q383" s="23"/>
      <c r="AR383" s="23"/>
    </row>
    <row r="384" spans="1:44" ht="12.75">
      <c r="A384" s="23"/>
      <c r="B384" s="102" t="s">
        <v>490</v>
      </c>
      <c r="C384" s="102">
        <v>199023</v>
      </c>
      <c r="D384" s="103">
        <v>7</v>
      </c>
      <c r="F384" s="30"/>
      <c r="G384" s="32"/>
      <c r="H384" s="30"/>
      <c r="I384" s="32"/>
      <c r="J384" s="30"/>
      <c r="K384" s="32"/>
      <c r="L384" s="30"/>
      <c r="M384" s="32"/>
      <c r="N384" s="30"/>
      <c r="O384" s="77">
        <v>23</v>
      </c>
      <c r="P384" s="77">
        <v>27141</v>
      </c>
      <c r="Q384" t="s">
        <v>181</v>
      </c>
      <c r="R384" s="30"/>
      <c r="S384" s="32"/>
      <c r="T384" s="30"/>
      <c r="U384" s="32"/>
      <c r="V384" s="30"/>
      <c r="W384" s="32"/>
      <c r="X384" s="30"/>
      <c r="Y384" s="32"/>
      <c r="Z384" s="30"/>
      <c r="AA384" s="32"/>
      <c r="AB384" s="39"/>
      <c r="AC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Q384" s="23"/>
      <c r="AR384" s="23"/>
    </row>
    <row r="385" spans="1:44" ht="12.75">
      <c r="A385" s="23"/>
      <c r="B385" s="102" t="s">
        <v>491</v>
      </c>
      <c r="C385" s="102">
        <v>199087</v>
      </c>
      <c r="D385" s="103">
        <v>7</v>
      </c>
      <c r="F385" s="30"/>
      <c r="G385" s="32"/>
      <c r="H385" s="30"/>
      <c r="I385" s="32"/>
      <c r="J385" s="30"/>
      <c r="K385" s="32"/>
      <c r="L385" s="30"/>
      <c r="M385" s="32"/>
      <c r="N385" s="30"/>
      <c r="O385" s="77">
        <v>49</v>
      </c>
      <c r="P385" s="77">
        <v>29221</v>
      </c>
      <c r="Q385" t="s">
        <v>181</v>
      </c>
      <c r="R385" s="30"/>
      <c r="S385" s="32"/>
      <c r="T385" s="30"/>
      <c r="U385" s="32"/>
      <c r="V385" s="30"/>
      <c r="W385" s="32"/>
      <c r="X385" s="30"/>
      <c r="Y385" s="32"/>
      <c r="Z385" s="30"/>
      <c r="AA385" s="32"/>
      <c r="AB385" s="30"/>
      <c r="AC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Q385" s="23"/>
      <c r="AR385" s="23"/>
    </row>
    <row r="386" spans="1:44" ht="12.75">
      <c r="A386" s="23"/>
      <c r="B386" s="102" t="s">
        <v>492</v>
      </c>
      <c r="C386" s="102">
        <v>199263</v>
      </c>
      <c r="D386" s="103">
        <v>7</v>
      </c>
      <c r="F386" s="39"/>
      <c r="G386" s="31"/>
      <c r="H386" s="39"/>
      <c r="I386" s="31"/>
      <c r="J386" s="39"/>
      <c r="K386" s="31"/>
      <c r="L386" s="39"/>
      <c r="M386" s="31"/>
      <c r="N386" s="39"/>
      <c r="O386" s="77">
        <v>10</v>
      </c>
      <c r="P386" s="77">
        <v>29261</v>
      </c>
      <c r="Q386" t="s">
        <v>181</v>
      </c>
      <c r="R386" s="39"/>
      <c r="S386" s="31"/>
      <c r="T386" s="39"/>
      <c r="U386" s="31"/>
      <c r="V386" s="39"/>
      <c r="W386" s="31"/>
      <c r="X386" s="39"/>
      <c r="Y386" s="31"/>
      <c r="Z386" s="39"/>
      <c r="AA386" s="32"/>
      <c r="AB386" s="39"/>
      <c r="AC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Q386" s="23"/>
      <c r="AR386" s="23"/>
    </row>
    <row r="387" spans="1:44" ht="12.75">
      <c r="A387" s="23"/>
      <c r="B387" s="102" t="s">
        <v>493</v>
      </c>
      <c r="C387" s="102">
        <v>199324</v>
      </c>
      <c r="D387" s="103">
        <v>7</v>
      </c>
      <c r="F387" s="39"/>
      <c r="G387" s="31"/>
      <c r="H387" s="39"/>
      <c r="I387" s="31"/>
      <c r="J387" s="39"/>
      <c r="K387" s="31"/>
      <c r="L387" s="39"/>
      <c r="M387" s="31"/>
      <c r="N387" s="39"/>
      <c r="O387" s="77">
        <v>42</v>
      </c>
      <c r="P387" s="77">
        <v>27539</v>
      </c>
      <c r="Q387" t="s">
        <v>181</v>
      </c>
      <c r="R387" s="39"/>
      <c r="S387" s="31"/>
      <c r="T387" s="39"/>
      <c r="U387" s="31"/>
      <c r="V387" s="39"/>
      <c r="W387" s="31"/>
      <c r="X387" s="39"/>
      <c r="Y387" s="31"/>
      <c r="Z387" s="39"/>
      <c r="AA387" s="32"/>
      <c r="AB387" s="39"/>
      <c r="AC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Q387" s="23"/>
      <c r="AR387" s="23"/>
    </row>
    <row r="388" spans="1:44" ht="12.75">
      <c r="A388" s="23"/>
      <c r="B388" s="102" t="s">
        <v>494</v>
      </c>
      <c r="C388" s="102">
        <v>199333</v>
      </c>
      <c r="D388" s="103">
        <v>7</v>
      </c>
      <c r="F388" s="39"/>
      <c r="G388" s="31"/>
      <c r="H388" s="39"/>
      <c r="I388" s="31"/>
      <c r="J388" s="39"/>
      <c r="K388" s="31"/>
      <c r="L388" s="39"/>
      <c r="M388" s="31"/>
      <c r="N388" s="39"/>
      <c r="O388" s="77">
        <v>116</v>
      </c>
      <c r="P388" s="77">
        <v>29768</v>
      </c>
      <c r="Q388" t="s">
        <v>181</v>
      </c>
      <c r="R388" s="39"/>
      <c r="S388" s="31"/>
      <c r="T388" s="39"/>
      <c r="U388" s="31"/>
      <c r="V388" s="39"/>
      <c r="W388" s="31"/>
      <c r="X388" s="39"/>
      <c r="Y388" s="31"/>
      <c r="Z388" s="39"/>
      <c r="AA388" s="32"/>
      <c r="AB388" s="39"/>
      <c r="AC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Q388" s="23"/>
      <c r="AR388" s="23"/>
    </row>
    <row r="389" spans="1:44" ht="12.75">
      <c r="A389" s="23"/>
      <c r="B389" s="102" t="s">
        <v>495</v>
      </c>
      <c r="C389" s="102">
        <v>199421</v>
      </c>
      <c r="D389" s="103">
        <v>7</v>
      </c>
      <c r="F389" s="39"/>
      <c r="G389" s="31"/>
      <c r="H389" s="39"/>
      <c r="I389" s="31"/>
      <c r="J389" s="39"/>
      <c r="K389" s="31"/>
      <c r="L389" s="39"/>
      <c r="M389" s="31"/>
      <c r="N389" s="39"/>
      <c r="O389" s="77">
        <v>43</v>
      </c>
      <c r="P389" s="77">
        <v>29646</v>
      </c>
      <c r="Q389" t="s">
        <v>181</v>
      </c>
      <c r="R389" s="39"/>
      <c r="S389" s="31"/>
      <c r="T389" s="39"/>
      <c r="U389" s="31"/>
      <c r="V389" s="39"/>
      <c r="W389" s="31"/>
      <c r="X389" s="39"/>
      <c r="Y389" s="31"/>
      <c r="Z389" s="39"/>
      <c r="AA389" s="32"/>
      <c r="AB389" s="39"/>
      <c r="AC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Q389" s="23"/>
      <c r="AR389" s="23"/>
    </row>
    <row r="390" spans="1:44" ht="12.75">
      <c r="A390" s="23"/>
      <c r="B390" s="102" t="s">
        <v>496</v>
      </c>
      <c r="C390" s="102">
        <v>199449</v>
      </c>
      <c r="D390" s="103">
        <v>7</v>
      </c>
      <c r="F390" s="39"/>
      <c r="G390" s="31"/>
      <c r="H390" s="39"/>
      <c r="I390" s="31"/>
      <c r="J390" s="39"/>
      <c r="K390" s="31"/>
      <c r="L390" s="39"/>
      <c r="M390" s="31"/>
      <c r="N390" s="39"/>
      <c r="O390" s="77">
        <v>30</v>
      </c>
      <c r="P390" s="77">
        <v>32152</v>
      </c>
      <c r="Q390" t="s">
        <v>181</v>
      </c>
      <c r="R390" s="39"/>
      <c r="S390" s="31"/>
      <c r="T390" s="39"/>
      <c r="U390" s="31"/>
      <c r="V390" s="39"/>
      <c r="W390" s="31"/>
      <c r="X390" s="39"/>
      <c r="Y390" s="31"/>
      <c r="Z390" s="39"/>
      <c r="AA390" s="32"/>
      <c r="AB390" s="39"/>
      <c r="AC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Q390" s="23"/>
      <c r="AR390" s="23"/>
    </row>
    <row r="391" spans="1:44" ht="12.75">
      <c r="A391" s="23"/>
      <c r="B391" s="102" t="s">
        <v>497</v>
      </c>
      <c r="C391" s="102">
        <v>199467</v>
      </c>
      <c r="D391" s="103">
        <v>7</v>
      </c>
      <c r="F391" s="39"/>
      <c r="G391" s="31"/>
      <c r="H391" s="39"/>
      <c r="I391" s="31"/>
      <c r="J391" s="39"/>
      <c r="K391" s="31"/>
      <c r="L391" s="39"/>
      <c r="M391" s="31"/>
      <c r="N391" s="39"/>
      <c r="O391" s="77">
        <v>29</v>
      </c>
      <c r="P391" s="77">
        <v>28415</v>
      </c>
      <c r="Q391" t="s">
        <v>181</v>
      </c>
      <c r="R391" s="39"/>
      <c r="S391" s="31"/>
      <c r="T391" s="39"/>
      <c r="U391" s="31"/>
      <c r="V391" s="39"/>
      <c r="W391" s="31"/>
      <c r="X391" s="39"/>
      <c r="Y391" s="31"/>
      <c r="Z391" s="39"/>
      <c r="AA391" s="32"/>
      <c r="AB391" s="39"/>
      <c r="AC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Q391" s="23"/>
      <c r="AR391" s="23"/>
    </row>
    <row r="392" spans="1:44" ht="12.75">
      <c r="A392" s="23"/>
      <c r="B392" s="102" t="s">
        <v>498</v>
      </c>
      <c r="C392" s="102">
        <v>199476</v>
      </c>
      <c r="D392" s="103">
        <v>7</v>
      </c>
      <c r="F392" s="39"/>
      <c r="G392" s="31"/>
      <c r="H392" s="39"/>
      <c r="I392" s="31"/>
      <c r="J392" s="39"/>
      <c r="K392" s="31"/>
      <c r="L392" s="39"/>
      <c r="M392" s="31"/>
      <c r="N392" s="39"/>
      <c r="O392" s="77">
        <v>39</v>
      </c>
      <c r="P392" s="77">
        <v>32204</v>
      </c>
      <c r="Q392" t="s">
        <v>181</v>
      </c>
      <c r="R392" s="39"/>
      <c r="S392" s="31"/>
      <c r="T392" s="39"/>
      <c r="U392" s="31"/>
      <c r="V392" s="39"/>
      <c r="W392" s="31"/>
      <c r="X392" s="39"/>
      <c r="Y392" s="31"/>
      <c r="Z392" s="39"/>
      <c r="AA392" s="32"/>
      <c r="AB392" s="39"/>
      <c r="AC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Q392" s="23"/>
      <c r="AR392" s="23"/>
    </row>
    <row r="393" spans="1:44" ht="12.75">
      <c r="A393" s="23"/>
      <c r="B393" s="102" t="s">
        <v>499</v>
      </c>
      <c r="C393" s="102">
        <v>199485</v>
      </c>
      <c r="D393" s="103">
        <v>7</v>
      </c>
      <c r="F393" s="39"/>
      <c r="G393" s="31"/>
      <c r="H393" s="39"/>
      <c r="I393" s="31"/>
      <c r="J393" s="39"/>
      <c r="K393" s="32"/>
      <c r="L393" s="39"/>
      <c r="M393" s="31"/>
      <c r="N393" s="39"/>
      <c r="O393" s="77">
        <v>57</v>
      </c>
      <c r="P393" s="77">
        <v>31407</v>
      </c>
      <c r="Q393" t="s">
        <v>181</v>
      </c>
      <c r="R393" s="39"/>
      <c r="S393" s="31"/>
      <c r="T393" s="39"/>
      <c r="U393" s="31"/>
      <c r="V393" s="39"/>
      <c r="W393" s="31"/>
      <c r="X393" s="39"/>
      <c r="Y393" s="31"/>
      <c r="Z393" s="39"/>
      <c r="AA393" s="32"/>
      <c r="AB393" s="39"/>
      <c r="AC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Q393" s="23"/>
      <c r="AR393" s="23"/>
    </row>
    <row r="394" spans="1:44" ht="12.75">
      <c r="A394" s="23"/>
      <c r="B394" s="102" t="s">
        <v>500</v>
      </c>
      <c r="C394" s="102">
        <v>199494</v>
      </c>
      <c r="D394" s="103">
        <v>7</v>
      </c>
      <c r="F394" s="39"/>
      <c r="G394" s="31"/>
      <c r="H394" s="39"/>
      <c r="I394" s="31"/>
      <c r="J394" s="39"/>
      <c r="K394" s="32"/>
      <c r="L394" s="39"/>
      <c r="M394" s="31"/>
      <c r="N394" s="39"/>
      <c r="O394" s="77">
        <v>65</v>
      </c>
      <c r="P394" s="77">
        <v>32249</v>
      </c>
      <c r="Q394" t="s">
        <v>181</v>
      </c>
      <c r="R394" s="39"/>
      <c r="S394" s="31"/>
      <c r="T394" s="39"/>
      <c r="U394" s="31"/>
      <c r="V394" s="39"/>
      <c r="W394" s="31"/>
      <c r="X394" s="39"/>
      <c r="Y394" s="31"/>
      <c r="Z394" s="39"/>
      <c r="AA394" s="32"/>
      <c r="AB394" s="39"/>
      <c r="AC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Q394" s="23"/>
      <c r="AR394" s="23"/>
    </row>
    <row r="395" spans="1:44" ht="12.75">
      <c r="A395" s="23"/>
      <c r="B395" s="102" t="s">
        <v>501</v>
      </c>
      <c r="C395" s="102">
        <v>199625</v>
      </c>
      <c r="D395" s="103">
        <v>7</v>
      </c>
      <c r="F395" s="39"/>
      <c r="G395" s="31"/>
      <c r="H395" s="39"/>
      <c r="I395" s="31"/>
      <c r="J395" s="39"/>
      <c r="K395" s="31"/>
      <c r="L395" s="39"/>
      <c r="M395" s="31"/>
      <c r="N395" s="39"/>
      <c r="O395" s="77">
        <v>38</v>
      </c>
      <c r="P395" s="77">
        <v>29918</v>
      </c>
      <c r="Q395" t="s">
        <v>181</v>
      </c>
      <c r="R395" s="39"/>
      <c r="S395" s="31"/>
      <c r="T395" s="39"/>
      <c r="U395" s="31"/>
      <c r="V395" s="39"/>
      <c r="W395" s="31"/>
      <c r="X395" s="39"/>
      <c r="Y395" s="31"/>
      <c r="Z395" s="39"/>
      <c r="AA395" s="32"/>
      <c r="AB395" s="39"/>
      <c r="AC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Q395" s="23"/>
      <c r="AR395" s="23"/>
    </row>
    <row r="396" spans="1:44" ht="12.75">
      <c r="A396" s="23"/>
      <c r="B396" s="102" t="s">
        <v>502</v>
      </c>
      <c r="C396" s="102">
        <v>199634</v>
      </c>
      <c r="D396" s="103">
        <v>7</v>
      </c>
      <c r="F396" s="39"/>
      <c r="G396" s="31"/>
      <c r="H396" s="39"/>
      <c r="I396" s="31"/>
      <c r="J396" s="39"/>
      <c r="K396" s="31"/>
      <c r="L396" s="39"/>
      <c r="M396" s="31"/>
      <c r="N396" s="39"/>
      <c r="O396" s="77">
        <v>98</v>
      </c>
      <c r="P396" s="77">
        <v>33966</v>
      </c>
      <c r="Q396" t="s">
        <v>181</v>
      </c>
      <c r="R396" s="39"/>
      <c r="S396" s="31"/>
      <c r="T396" s="39"/>
      <c r="U396" s="31"/>
      <c r="V396" s="39"/>
      <c r="W396" s="31"/>
      <c r="X396" s="39"/>
      <c r="Y396" s="31"/>
      <c r="Z396" s="39"/>
      <c r="AA396" s="32"/>
      <c r="AB396" s="39"/>
      <c r="AC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Q396" s="23"/>
      <c r="AR396" s="23"/>
    </row>
    <row r="397" spans="1:44" ht="12.75">
      <c r="A397" s="23"/>
      <c r="B397" s="102" t="s">
        <v>503</v>
      </c>
      <c r="C397" s="102">
        <v>199722</v>
      </c>
      <c r="D397" s="103">
        <v>7</v>
      </c>
      <c r="F397" s="39"/>
      <c r="G397" s="31"/>
      <c r="H397" s="39"/>
      <c r="I397" s="31"/>
      <c r="J397" s="39"/>
      <c r="K397" s="31"/>
      <c r="L397" s="39"/>
      <c r="M397" s="31"/>
      <c r="N397" s="39"/>
      <c r="O397" s="77">
        <v>55</v>
      </c>
      <c r="P397" s="77">
        <v>29180</v>
      </c>
      <c r="Q397" t="s">
        <v>181</v>
      </c>
      <c r="R397" s="39"/>
      <c r="S397" s="32"/>
      <c r="T397" s="39"/>
      <c r="U397" s="32"/>
      <c r="V397" s="39"/>
      <c r="W397" s="31"/>
      <c r="X397" s="39"/>
      <c r="Y397" s="31"/>
      <c r="Z397" s="39"/>
      <c r="AA397" s="32"/>
      <c r="AB397" s="39"/>
      <c r="AC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Q397" s="23"/>
      <c r="AR397" s="23"/>
    </row>
    <row r="398" spans="1:44" ht="12.75">
      <c r="A398" s="23"/>
      <c r="B398" s="102" t="s">
        <v>504</v>
      </c>
      <c r="C398" s="102">
        <v>199731</v>
      </c>
      <c r="D398" s="103">
        <v>7</v>
      </c>
      <c r="F398" s="39"/>
      <c r="G398" s="31"/>
      <c r="H398" s="39"/>
      <c r="I398" s="31"/>
      <c r="J398" s="39"/>
      <c r="K398" s="31"/>
      <c r="L398" s="39"/>
      <c r="M398" s="31"/>
      <c r="N398" s="39"/>
      <c r="O398" s="77">
        <v>43</v>
      </c>
      <c r="P398" s="77">
        <v>28417</v>
      </c>
      <c r="Q398" t="s">
        <v>181</v>
      </c>
      <c r="R398" s="39"/>
      <c r="S398" s="31"/>
      <c r="T398" s="39"/>
      <c r="U398" s="32"/>
      <c r="V398" s="39"/>
      <c r="W398" s="31"/>
      <c r="X398" s="39"/>
      <c r="Y398" s="31"/>
      <c r="Z398" s="39"/>
      <c r="AA398" s="32"/>
      <c r="AB398" s="39"/>
      <c r="AC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Q398" s="23"/>
      <c r="AR398" s="23"/>
    </row>
    <row r="399" spans="1:44" ht="12.75">
      <c r="A399" s="23"/>
      <c r="B399" s="102" t="s">
        <v>505</v>
      </c>
      <c r="C399" s="102">
        <v>199740</v>
      </c>
      <c r="D399" s="103">
        <v>7</v>
      </c>
      <c r="F399" s="39"/>
      <c r="G399" s="31"/>
      <c r="H399" s="39"/>
      <c r="I399" s="31"/>
      <c r="J399" s="39"/>
      <c r="K399" s="31"/>
      <c r="L399" s="39"/>
      <c r="M399" s="31"/>
      <c r="N399" s="39"/>
      <c r="O399" s="77">
        <v>44</v>
      </c>
      <c r="P399" s="77">
        <v>28776</v>
      </c>
      <c r="Q399" t="s">
        <v>181</v>
      </c>
      <c r="R399" s="39"/>
      <c r="S399" s="32"/>
      <c r="T399" s="39"/>
      <c r="U399" s="32"/>
      <c r="V399" s="39"/>
      <c r="W399" s="32"/>
      <c r="X399" s="39"/>
      <c r="Y399" s="32"/>
      <c r="Z399" s="39"/>
      <c r="AA399" s="32"/>
      <c r="AB399" s="39"/>
      <c r="AC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Q399" s="23"/>
      <c r="AR399" s="23"/>
    </row>
    <row r="400" spans="1:44" ht="12.75">
      <c r="A400" s="23"/>
      <c r="B400" s="102" t="s">
        <v>506</v>
      </c>
      <c r="C400" s="102">
        <v>199768</v>
      </c>
      <c r="D400" s="103">
        <v>7</v>
      </c>
      <c r="F400" s="39"/>
      <c r="G400" s="31"/>
      <c r="H400" s="39"/>
      <c r="I400" s="31"/>
      <c r="J400" s="39"/>
      <c r="K400" s="31"/>
      <c r="L400" s="39"/>
      <c r="M400" s="31"/>
      <c r="N400" s="39"/>
      <c r="O400" s="77">
        <v>68</v>
      </c>
      <c r="P400" s="77">
        <v>34292</v>
      </c>
      <c r="Q400" t="s">
        <v>181</v>
      </c>
      <c r="R400" s="39"/>
      <c r="S400" s="31"/>
      <c r="T400" s="39"/>
      <c r="U400" s="31"/>
      <c r="V400" s="39"/>
      <c r="W400" s="31"/>
      <c r="X400" s="39"/>
      <c r="Y400" s="31"/>
      <c r="Z400" s="39"/>
      <c r="AA400" s="32"/>
      <c r="AB400" s="39"/>
      <c r="AC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Q400" s="23"/>
      <c r="AR400" s="23"/>
    </row>
    <row r="401" spans="1:44" ht="12.75">
      <c r="A401" s="23"/>
      <c r="B401" s="102" t="s">
        <v>507</v>
      </c>
      <c r="C401" s="102">
        <v>199795</v>
      </c>
      <c r="D401" s="103">
        <v>7</v>
      </c>
      <c r="F401" s="39"/>
      <c r="G401" s="23"/>
      <c r="H401" s="39"/>
      <c r="I401" s="23"/>
      <c r="J401" s="39"/>
      <c r="K401" s="23"/>
      <c r="L401" s="39"/>
      <c r="M401" s="23"/>
      <c r="N401" s="39"/>
      <c r="O401" s="77">
        <v>20</v>
      </c>
      <c r="P401" s="77">
        <v>25705</v>
      </c>
      <c r="Q401" t="s">
        <v>181</v>
      </c>
      <c r="R401" s="39"/>
      <c r="S401" s="23"/>
      <c r="T401" s="39"/>
      <c r="U401" s="23"/>
      <c r="V401" s="39"/>
      <c r="W401" s="23"/>
      <c r="X401" s="39"/>
      <c r="Y401" s="23"/>
      <c r="Z401" s="39"/>
      <c r="AA401" s="23"/>
      <c r="AB401" s="39"/>
      <c r="AC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Q401" s="23"/>
      <c r="AR401" s="23"/>
    </row>
    <row r="402" spans="1:44" ht="12.75">
      <c r="A402" s="23"/>
      <c r="B402" s="102" t="s">
        <v>508</v>
      </c>
      <c r="C402" s="102">
        <v>199838</v>
      </c>
      <c r="D402" s="103">
        <v>7</v>
      </c>
      <c r="F402" s="39"/>
      <c r="G402" s="23"/>
      <c r="H402" s="39"/>
      <c r="I402" s="23"/>
      <c r="J402" s="39"/>
      <c r="K402" s="23"/>
      <c r="L402" s="39"/>
      <c r="M402" s="23"/>
      <c r="N402" s="39"/>
      <c r="O402" s="77">
        <v>74</v>
      </c>
      <c r="P402" s="77">
        <v>30457</v>
      </c>
      <c r="Q402" t="s">
        <v>181</v>
      </c>
      <c r="R402" s="39"/>
      <c r="S402" s="23"/>
      <c r="T402" s="39"/>
      <c r="U402" s="23"/>
      <c r="V402" s="39"/>
      <c r="W402" s="23"/>
      <c r="X402" s="39"/>
      <c r="Y402" s="23"/>
      <c r="Z402" s="39"/>
      <c r="AA402" s="23"/>
      <c r="AB402" s="39"/>
      <c r="AC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Q402" s="23"/>
      <c r="AR402" s="23"/>
    </row>
    <row r="403" spans="1:44" ht="12.75">
      <c r="A403" s="23"/>
      <c r="B403" s="102" t="s">
        <v>509</v>
      </c>
      <c r="C403" s="102">
        <v>199856</v>
      </c>
      <c r="D403" s="103">
        <v>7</v>
      </c>
      <c r="F403" s="39"/>
      <c r="G403" s="23"/>
      <c r="H403" s="39"/>
      <c r="I403" s="23"/>
      <c r="J403" s="39"/>
      <c r="K403" s="23"/>
      <c r="L403" s="39"/>
      <c r="M403" s="23"/>
      <c r="N403" s="39"/>
      <c r="O403" s="77">
        <v>185</v>
      </c>
      <c r="P403" s="77">
        <v>28765</v>
      </c>
      <c r="Q403" t="s">
        <v>181</v>
      </c>
      <c r="R403" s="39"/>
      <c r="S403" s="23"/>
      <c r="T403" s="39"/>
      <c r="U403" s="23"/>
      <c r="V403" s="39"/>
      <c r="W403" s="23"/>
      <c r="X403" s="39"/>
      <c r="Y403" s="23"/>
      <c r="Z403" s="39"/>
      <c r="AA403" s="23"/>
      <c r="AB403" s="39"/>
      <c r="AC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Q403" s="23"/>
      <c r="AR403" s="23"/>
    </row>
    <row r="404" spans="1:44" ht="12.75">
      <c r="A404" s="23"/>
      <c r="B404" s="102" t="s">
        <v>510</v>
      </c>
      <c r="C404" s="102">
        <v>199892</v>
      </c>
      <c r="D404" s="103">
        <v>7</v>
      </c>
      <c r="F404" s="39"/>
      <c r="G404" s="23"/>
      <c r="H404" s="39"/>
      <c r="I404" s="23"/>
      <c r="J404" s="39"/>
      <c r="K404" s="23"/>
      <c r="L404" s="39"/>
      <c r="M404" s="23"/>
      <c r="N404" s="39"/>
      <c r="O404" s="77">
        <v>95</v>
      </c>
      <c r="P404" s="77">
        <v>30146</v>
      </c>
      <c r="Q404" t="s">
        <v>181</v>
      </c>
      <c r="R404" s="39"/>
      <c r="S404" s="23"/>
      <c r="T404" s="39"/>
      <c r="U404" s="23"/>
      <c r="V404" s="39"/>
      <c r="W404" s="23"/>
      <c r="X404" s="39"/>
      <c r="Y404" s="23"/>
      <c r="Z404" s="39"/>
      <c r="AA404" s="23"/>
      <c r="AB404" s="39"/>
      <c r="AC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Q404" s="23"/>
      <c r="AR404" s="23"/>
    </row>
    <row r="405" spans="1:44" ht="12.75">
      <c r="A405" s="23"/>
      <c r="B405" s="102" t="s">
        <v>511</v>
      </c>
      <c r="C405" s="102">
        <v>199908</v>
      </c>
      <c r="D405" s="103">
        <v>7</v>
      </c>
      <c r="F405" s="39"/>
      <c r="G405" s="23"/>
      <c r="H405" s="39"/>
      <c r="I405" s="23"/>
      <c r="J405" s="39"/>
      <c r="K405" s="23"/>
      <c r="L405" s="39"/>
      <c r="M405" s="23"/>
      <c r="N405" s="39"/>
      <c r="O405" s="77">
        <v>63</v>
      </c>
      <c r="P405" s="77">
        <v>27678</v>
      </c>
      <c r="Q405" t="s">
        <v>181</v>
      </c>
      <c r="R405" s="39"/>
      <c r="S405" s="23"/>
      <c r="T405" s="39"/>
      <c r="U405" s="23"/>
      <c r="V405" s="39"/>
      <c r="W405" s="23"/>
      <c r="X405" s="39"/>
      <c r="Y405" s="23"/>
      <c r="Z405" s="39"/>
      <c r="AA405" s="23"/>
      <c r="AB405" s="39"/>
      <c r="AC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Q405" s="23"/>
      <c r="AR405" s="23"/>
    </row>
    <row r="406" spans="1:44" ht="12.75">
      <c r="A406" s="23"/>
      <c r="B406" s="102" t="s">
        <v>512</v>
      </c>
      <c r="C406" s="102">
        <v>199926</v>
      </c>
      <c r="D406" s="103">
        <v>7</v>
      </c>
      <c r="F406" s="39"/>
      <c r="G406" s="23"/>
      <c r="H406" s="39"/>
      <c r="I406" s="23"/>
      <c r="J406" s="39"/>
      <c r="K406" s="23"/>
      <c r="L406" s="39"/>
      <c r="M406" s="23"/>
      <c r="N406" s="39"/>
      <c r="O406" s="77">
        <v>55</v>
      </c>
      <c r="P406" s="77">
        <v>30397</v>
      </c>
      <c r="Q406" t="s">
        <v>181</v>
      </c>
      <c r="R406" s="39"/>
      <c r="S406" s="23"/>
      <c r="T406" s="39"/>
      <c r="U406" s="23"/>
      <c r="V406" s="39"/>
      <c r="W406" s="23"/>
      <c r="X406" s="39"/>
      <c r="Y406" s="23"/>
      <c r="Z406" s="39"/>
      <c r="AA406" s="23"/>
      <c r="AB406" s="39"/>
      <c r="AC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Q406" s="23"/>
      <c r="AR406" s="23"/>
    </row>
    <row r="407" spans="1:44" ht="12.75">
      <c r="A407" s="23"/>
      <c r="B407" s="102" t="s">
        <v>513</v>
      </c>
      <c r="C407" s="102">
        <v>199953</v>
      </c>
      <c r="D407" s="103">
        <v>7</v>
      </c>
      <c r="F407" s="39"/>
      <c r="G407" s="23"/>
      <c r="H407" s="104"/>
      <c r="I407" s="23"/>
      <c r="J407" s="39"/>
      <c r="K407" s="23"/>
      <c r="L407" s="39"/>
      <c r="M407" s="23"/>
      <c r="N407" s="39"/>
      <c r="O407" s="77">
        <v>46</v>
      </c>
      <c r="P407" s="77">
        <v>28672</v>
      </c>
      <c r="Q407" t="s">
        <v>181</v>
      </c>
      <c r="R407" s="39"/>
      <c r="S407" s="23"/>
      <c r="T407" s="39"/>
      <c r="U407" s="23"/>
      <c r="V407" s="39"/>
      <c r="W407" s="23"/>
      <c r="X407" s="39"/>
      <c r="Y407" s="23"/>
      <c r="Z407" s="39"/>
      <c r="AA407" s="23"/>
      <c r="AB407" s="39"/>
      <c r="AC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Q407" s="23"/>
      <c r="AR407" s="23"/>
    </row>
    <row r="408" spans="1:44" ht="12.75">
      <c r="A408" s="23"/>
      <c r="B408" s="102"/>
      <c r="C408" s="105"/>
      <c r="D408" s="103"/>
      <c r="F408" s="39"/>
      <c r="G408" s="23"/>
      <c r="H408" s="39"/>
      <c r="I408" s="23"/>
      <c r="J408" s="39"/>
      <c r="K408" s="23"/>
      <c r="L408" s="39"/>
      <c r="M408" s="23"/>
      <c r="N408" s="39"/>
      <c r="O408" s="77"/>
      <c r="P408" s="77"/>
      <c r="R408" s="39"/>
      <c r="S408" s="23"/>
      <c r="T408" s="39"/>
      <c r="U408" s="23"/>
      <c r="V408" s="39"/>
      <c r="W408" s="23"/>
      <c r="X408" s="39"/>
      <c r="Y408" s="23"/>
      <c r="Z408" s="39"/>
      <c r="AA408" s="23"/>
      <c r="AB408" s="39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</row>
    <row r="409" spans="1:44" ht="12.75">
      <c r="A409" s="23"/>
      <c r="B409" s="24"/>
      <c r="C409" s="54"/>
      <c r="D409" s="64"/>
      <c r="F409" s="39"/>
      <c r="G409" s="23"/>
      <c r="H409" s="39"/>
      <c r="I409" s="23"/>
      <c r="J409" s="39"/>
      <c r="K409" s="23"/>
      <c r="L409" s="39"/>
      <c r="M409" s="23"/>
      <c r="N409" s="39"/>
      <c r="O409" s="32"/>
      <c r="P409" s="30"/>
      <c r="R409" s="39"/>
      <c r="S409" s="23"/>
      <c r="T409" s="39"/>
      <c r="U409" s="23"/>
      <c r="V409" s="39"/>
      <c r="W409" s="23"/>
      <c r="X409" s="39"/>
      <c r="Y409" s="23"/>
      <c r="Z409" s="39"/>
      <c r="AA409" s="23"/>
      <c r="AB409" s="39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</row>
    <row r="410" spans="1:42" ht="12.75">
      <c r="A410" s="23" t="s">
        <v>514</v>
      </c>
      <c r="B410" s="107" t="s">
        <v>515</v>
      </c>
      <c r="C410" s="108">
        <v>207388</v>
      </c>
      <c r="D410" s="107">
        <v>1</v>
      </c>
      <c r="E410" s="27">
        <v>209</v>
      </c>
      <c r="F410" s="27">
        <v>61195</v>
      </c>
      <c r="G410" s="28">
        <v>218</v>
      </c>
      <c r="H410" s="27">
        <v>46671</v>
      </c>
      <c r="I410" s="104">
        <v>152</v>
      </c>
      <c r="J410" s="104">
        <v>40885</v>
      </c>
      <c r="K410" s="27">
        <v>7</v>
      </c>
      <c r="L410" s="27">
        <v>34231</v>
      </c>
      <c r="M410" s="27"/>
      <c r="N410" s="27"/>
      <c r="O410" s="27"/>
      <c r="P410" s="27"/>
      <c r="Q410" s="28">
        <v>83</v>
      </c>
      <c r="R410" s="27">
        <v>85383</v>
      </c>
      <c r="S410" s="27">
        <v>32</v>
      </c>
      <c r="T410" s="27">
        <v>60893</v>
      </c>
      <c r="U410" s="104">
        <v>4</v>
      </c>
      <c r="V410" s="104">
        <v>50725</v>
      </c>
      <c r="W410" s="27">
        <v>25</v>
      </c>
      <c r="X410" s="27">
        <v>29443</v>
      </c>
      <c r="Z410" s="27"/>
      <c r="AA410" s="27"/>
      <c r="AB410" s="27"/>
      <c r="AC410" s="107" t="s">
        <v>181</v>
      </c>
      <c r="AD410" s="28"/>
      <c r="AE410" s="28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107"/>
    </row>
    <row r="411" spans="1:42" ht="12.75">
      <c r="A411" s="23"/>
      <c r="B411" s="107" t="s">
        <v>516</v>
      </c>
      <c r="C411" s="108">
        <v>207500</v>
      </c>
      <c r="D411" s="107">
        <v>1</v>
      </c>
      <c r="E411" s="28">
        <v>225</v>
      </c>
      <c r="F411" s="27">
        <v>63469</v>
      </c>
      <c r="G411" s="28">
        <v>214</v>
      </c>
      <c r="H411" s="27">
        <v>45699</v>
      </c>
      <c r="I411" s="28">
        <v>203</v>
      </c>
      <c r="J411" s="27">
        <v>38008</v>
      </c>
      <c r="K411" s="27">
        <v>31</v>
      </c>
      <c r="L411" s="27">
        <v>20852</v>
      </c>
      <c r="M411" s="27"/>
      <c r="N411" s="27"/>
      <c r="O411" s="27"/>
      <c r="P411" s="27"/>
      <c r="Q411" s="28">
        <v>59</v>
      </c>
      <c r="R411" s="27">
        <v>85445</v>
      </c>
      <c r="S411" s="27">
        <v>27</v>
      </c>
      <c r="T411" s="27">
        <v>58662</v>
      </c>
      <c r="U411" s="27">
        <v>11</v>
      </c>
      <c r="V411" s="27">
        <v>43584</v>
      </c>
      <c r="W411" s="27">
        <v>1</v>
      </c>
      <c r="X411" s="27">
        <v>44707</v>
      </c>
      <c r="Z411" s="27"/>
      <c r="AA411" s="27"/>
      <c r="AB411" s="27"/>
      <c r="AC411" s="107" t="s">
        <v>181</v>
      </c>
      <c r="AD411" s="28"/>
      <c r="AE411" s="28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107"/>
    </row>
    <row r="412" spans="1:42" ht="12.75">
      <c r="A412" s="23"/>
      <c r="B412" s="107" t="s">
        <v>517</v>
      </c>
      <c r="C412" s="108">
        <v>206941</v>
      </c>
      <c r="D412" s="107">
        <v>3</v>
      </c>
      <c r="E412" s="28">
        <v>109</v>
      </c>
      <c r="F412" s="27">
        <v>52681</v>
      </c>
      <c r="G412" s="28">
        <v>73</v>
      </c>
      <c r="H412" s="27">
        <v>46181</v>
      </c>
      <c r="I412" s="28">
        <v>159</v>
      </c>
      <c r="J412" s="27">
        <v>40888</v>
      </c>
      <c r="K412" s="28">
        <v>44</v>
      </c>
      <c r="L412" s="27">
        <v>34265</v>
      </c>
      <c r="M412" s="28"/>
      <c r="N412" s="27"/>
      <c r="O412" s="27"/>
      <c r="P412" s="27"/>
      <c r="Q412" s="28"/>
      <c r="R412" s="27"/>
      <c r="S412" s="27"/>
      <c r="T412" s="27"/>
      <c r="U412" s="27"/>
      <c r="V412" s="27"/>
      <c r="W412" s="27"/>
      <c r="X412" s="27"/>
      <c r="Z412" s="27"/>
      <c r="AA412" s="27"/>
      <c r="AB412" s="27"/>
      <c r="AC412" s="107" t="s">
        <v>181</v>
      </c>
      <c r="AD412" s="28"/>
      <c r="AE412" s="28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107"/>
    </row>
    <row r="413" spans="1:42" ht="12.75">
      <c r="A413" s="23"/>
      <c r="B413" s="107" t="s">
        <v>518</v>
      </c>
      <c r="C413" s="108">
        <v>207263</v>
      </c>
      <c r="D413" s="107">
        <v>4</v>
      </c>
      <c r="E413" s="28">
        <v>66</v>
      </c>
      <c r="F413" s="27">
        <v>48040</v>
      </c>
      <c r="G413" s="28">
        <v>53</v>
      </c>
      <c r="H413" s="27">
        <v>39881</v>
      </c>
      <c r="I413" s="28">
        <v>73</v>
      </c>
      <c r="J413" s="27">
        <v>37266</v>
      </c>
      <c r="K413" s="28">
        <v>46</v>
      </c>
      <c r="L413" s="27">
        <v>33006</v>
      </c>
      <c r="M413" s="28"/>
      <c r="N413" s="27"/>
      <c r="O413" s="27"/>
      <c r="P413" s="27"/>
      <c r="Q413" s="28">
        <v>13</v>
      </c>
      <c r="R413" s="27">
        <v>64430</v>
      </c>
      <c r="S413" s="27">
        <v>1</v>
      </c>
      <c r="T413" s="27">
        <v>52344</v>
      </c>
      <c r="U413" s="27">
        <v>5</v>
      </c>
      <c r="V413" s="27">
        <v>51965</v>
      </c>
      <c r="W413" s="27">
        <v>2</v>
      </c>
      <c r="X413" s="27">
        <v>49656</v>
      </c>
      <c r="Z413" s="27"/>
      <c r="AA413" s="27"/>
      <c r="AB413" s="27"/>
      <c r="AC413" s="107" t="s">
        <v>181</v>
      </c>
      <c r="AD413" s="28"/>
      <c r="AE413" s="28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107"/>
    </row>
    <row r="414" spans="1:42" ht="12.75">
      <c r="A414" s="23"/>
      <c r="B414" s="107" t="s">
        <v>519</v>
      </c>
      <c r="C414" s="108">
        <v>207865</v>
      </c>
      <c r="D414" s="107">
        <v>4</v>
      </c>
      <c r="E414" s="28">
        <v>51</v>
      </c>
      <c r="F414" s="27">
        <v>49693</v>
      </c>
      <c r="G414" s="28">
        <v>40</v>
      </c>
      <c r="H414" s="27">
        <v>44865</v>
      </c>
      <c r="I414" s="28">
        <v>56</v>
      </c>
      <c r="J414" s="27">
        <v>38492</v>
      </c>
      <c r="K414" s="28">
        <v>60</v>
      </c>
      <c r="L414" s="27">
        <v>30060</v>
      </c>
      <c r="M414" s="28"/>
      <c r="N414" s="27"/>
      <c r="O414" s="27"/>
      <c r="P414" s="27"/>
      <c r="Q414" s="28">
        <v>3</v>
      </c>
      <c r="R414" s="27">
        <v>61105</v>
      </c>
      <c r="S414" s="27">
        <v>4</v>
      </c>
      <c r="T414" s="27">
        <v>54199</v>
      </c>
      <c r="U414" s="27">
        <v>5</v>
      </c>
      <c r="V414" s="27">
        <v>48676</v>
      </c>
      <c r="W414" s="27">
        <v>1</v>
      </c>
      <c r="X414" s="27">
        <v>30000</v>
      </c>
      <c r="Z414" s="27"/>
      <c r="AA414" s="27"/>
      <c r="AB414" s="27"/>
      <c r="AC414" s="107" t="s">
        <v>181</v>
      </c>
      <c r="AD414" s="28"/>
      <c r="AE414" s="28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107"/>
    </row>
    <row r="415" spans="1:42" ht="12.75">
      <c r="A415" s="23"/>
      <c r="B415" s="107" t="s">
        <v>520</v>
      </c>
      <c r="C415" s="108">
        <v>207041</v>
      </c>
      <c r="D415" s="107">
        <v>5</v>
      </c>
      <c r="E415" s="28">
        <v>37</v>
      </c>
      <c r="F415" s="27">
        <v>48233</v>
      </c>
      <c r="G415" s="28">
        <v>30</v>
      </c>
      <c r="H415" s="27">
        <v>42630</v>
      </c>
      <c r="I415" s="28">
        <v>65</v>
      </c>
      <c r="J415" s="27">
        <v>37372</v>
      </c>
      <c r="K415" s="28">
        <v>19</v>
      </c>
      <c r="L415" s="27">
        <v>32990</v>
      </c>
      <c r="M415" s="28"/>
      <c r="N415" s="27"/>
      <c r="O415" s="27"/>
      <c r="P415" s="27"/>
      <c r="Q415" s="28">
        <v>3</v>
      </c>
      <c r="R415" s="27">
        <v>66735</v>
      </c>
      <c r="S415" s="27">
        <v>1</v>
      </c>
      <c r="T415" s="27">
        <v>55325</v>
      </c>
      <c r="U415" s="27">
        <v>1</v>
      </c>
      <c r="V415" s="27">
        <v>63000</v>
      </c>
      <c r="W415" s="27">
        <v>1</v>
      </c>
      <c r="X415" s="27">
        <v>30580</v>
      </c>
      <c r="Z415" s="27"/>
      <c r="AA415" s="27"/>
      <c r="AB415" s="27"/>
      <c r="AC415" s="107" t="s">
        <v>181</v>
      </c>
      <c r="AD415" s="28"/>
      <c r="AE415" s="28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107"/>
    </row>
    <row r="416" spans="1:42" ht="12.75">
      <c r="A416" s="23"/>
      <c r="B416" s="107" t="s">
        <v>521</v>
      </c>
      <c r="C416" s="108">
        <v>207306</v>
      </c>
      <c r="D416" s="107">
        <v>5</v>
      </c>
      <c r="E416" s="28">
        <v>10</v>
      </c>
      <c r="F416" s="27">
        <v>45481</v>
      </c>
      <c r="G416" s="28">
        <v>13</v>
      </c>
      <c r="H416" s="27">
        <v>39273</v>
      </c>
      <c r="I416" s="28">
        <v>25</v>
      </c>
      <c r="J416" s="27">
        <v>34884</v>
      </c>
      <c r="K416" s="28">
        <v>20</v>
      </c>
      <c r="L416" s="27">
        <v>27928</v>
      </c>
      <c r="M416" s="28"/>
      <c r="N416" s="27"/>
      <c r="O416" s="27"/>
      <c r="P416" s="27"/>
      <c r="Q416" s="28"/>
      <c r="R416" s="27"/>
      <c r="S416" s="27"/>
      <c r="T416" s="27"/>
      <c r="U416" s="27">
        <v>1</v>
      </c>
      <c r="V416" s="27">
        <v>43385</v>
      </c>
      <c r="W416" s="27">
        <v>3</v>
      </c>
      <c r="X416" s="27">
        <v>40590</v>
      </c>
      <c r="Z416" s="27"/>
      <c r="AA416" s="27"/>
      <c r="AB416" s="27"/>
      <c r="AC416" s="107" t="s">
        <v>181</v>
      </c>
      <c r="AD416" s="28"/>
      <c r="AE416" s="28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107"/>
    </row>
    <row r="417" spans="1:42" ht="12.75">
      <c r="A417" s="23"/>
      <c r="B417" s="107" t="s">
        <v>522</v>
      </c>
      <c r="C417" s="108">
        <v>207847</v>
      </c>
      <c r="D417" s="107">
        <v>5</v>
      </c>
      <c r="E417" s="28">
        <v>28</v>
      </c>
      <c r="F417" s="27">
        <v>51014</v>
      </c>
      <c r="G417" s="28">
        <v>19</v>
      </c>
      <c r="H417" s="27">
        <v>43758</v>
      </c>
      <c r="I417" s="28">
        <v>63</v>
      </c>
      <c r="J417" s="27">
        <v>37957</v>
      </c>
      <c r="K417" s="28">
        <v>39</v>
      </c>
      <c r="L417" s="27">
        <v>30954</v>
      </c>
      <c r="M417" s="28"/>
      <c r="N417" s="28"/>
      <c r="O417" s="28"/>
      <c r="P417" s="28"/>
      <c r="Q417" s="28"/>
      <c r="R417" s="27"/>
      <c r="S417" s="27"/>
      <c r="T417" s="27"/>
      <c r="U417" s="27"/>
      <c r="V417" s="27"/>
      <c r="W417" s="27">
        <v>4</v>
      </c>
      <c r="X417" s="27">
        <v>36320</v>
      </c>
      <c r="Z417" s="27"/>
      <c r="AA417" s="28"/>
      <c r="AB417" s="28"/>
      <c r="AC417" s="107" t="s">
        <v>181</v>
      </c>
      <c r="AD417" s="28"/>
      <c r="AE417" s="28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107"/>
    </row>
    <row r="418" spans="1:42" ht="12.75">
      <c r="A418" s="23"/>
      <c r="B418" s="107" t="s">
        <v>523</v>
      </c>
      <c r="C418" s="108">
        <v>206914</v>
      </c>
      <c r="D418" s="107">
        <v>5</v>
      </c>
      <c r="E418" s="28">
        <v>45</v>
      </c>
      <c r="F418" s="27">
        <v>48953</v>
      </c>
      <c r="G418" s="28">
        <v>41</v>
      </c>
      <c r="H418" s="27">
        <v>40803</v>
      </c>
      <c r="I418" s="28">
        <v>60</v>
      </c>
      <c r="J418" s="27">
        <v>36961</v>
      </c>
      <c r="K418" s="28">
        <v>21</v>
      </c>
      <c r="L418" s="27">
        <v>28124</v>
      </c>
      <c r="M418" s="28"/>
      <c r="N418" s="28"/>
      <c r="O418" s="28"/>
      <c r="P418" s="28"/>
      <c r="Q418" s="28"/>
      <c r="R418" s="27"/>
      <c r="S418" s="27"/>
      <c r="T418" s="27"/>
      <c r="U418" s="27"/>
      <c r="V418" s="27"/>
      <c r="W418" s="27">
        <v>5</v>
      </c>
      <c r="X418" s="27">
        <v>33853</v>
      </c>
      <c r="Z418" s="27"/>
      <c r="AA418" s="28"/>
      <c r="AB418" s="28"/>
      <c r="AC418" s="107" t="s">
        <v>181</v>
      </c>
      <c r="AD418" s="28"/>
      <c r="AE418" s="28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107"/>
    </row>
    <row r="419" spans="1:42" ht="12.75">
      <c r="A419" s="23"/>
      <c r="B419" s="107" t="s">
        <v>524</v>
      </c>
      <c r="C419" s="108">
        <v>207209</v>
      </c>
      <c r="D419" s="107">
        <v>6</v>
      </c>
      <c r="E419" s="28">
        <v>4</v>
      </c>
      <c r="F419" s="27">
        <v>44462</v>
      </c>
      <c r="G419" s="28">
        <v>18</v>
      </c>
      <c r="H419" s="28">
        <v>40863</v>
      </c>
      <c r="I419" s="28">
        <v>33</v>
      </c>
      <c r="J419" s="27">
        <v>33384</v>
      </c>
      <c r="K419" s="28">
        <v>21</v>
      </c>
      <c r="L419" s="27">
        <v>33651</v>
      </c>
      <c r="M419" s="28"/>
      <c r="N419" s="28"/>
      <c r="O419" s="28"/>
      <c r="P419" s="28"/>
      <c r="Q419" s="28">
        <v>3</v>
      </c>
      <c r="R419" s="27">
        <v>56541</v>
      </c>
      <c r="S419" s="27">
        <v>12</v>
      </c>
      <c r="T419" s="27">
        <v>49066</v>
      </c>
      <c r="U419" s="27">
        <v>11</v>
      </c>
      <c r="V419" s="27">
        <v>38785</v>
      </c>
      <c r="W419" s="27">
        <v>15</v>
      </c>
      <c r="X419" s="27">
        <v>31956</v>
      </c>
      <c r="Z419" s="27"/>
      <c r="AA419" s="28"/>
      <c r="AB419" s="28"/>
      <c r="AC419" s="107" t="s">
        <v>181</v>
      </c>
      <c r="AD419" s="28"/>
      <c r="AE419" s="28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107"/>
    </row>
    <row r="420" spans="1:42" ht="12.75">
      <c r="A420" s="23"/>
      <c r="B420" s="107" t="s">
        <v>525</v>
      </c>
      <c r="C420" s="108">
        <v>207351</v>
      </c>
      <c r="D420" s="107">
        <v>6</v>
      </c>
      <c r="E420" s="28">
        <v>5</v>
      </c>
      <c r="F420" s="27">
        <v>42871</v>
      </c>
      <c r="G420" s="28">
        <v>14</v>
      </c>
      <c r="H420" s="27">
        <v>37740</v>
      </c>
      <c r="I420" s="28">
        <v>9</v>
      </c>
      <c r="J420" s="27">
        <v>33000</v>
      </c>
      <c r="K420" s="28">
        <v>15</v>
      </c>
      <c r="L420" s="27">
        <v>30396</v>
      </c>
      <c r="M420" s="28"/>
      <c r="N420" s="28"/>
      <c r="O420" s="28"/>
      <c r="P420" s="28"/>
      <c r="Q420" s="28"/>
      <c r="R420" s="27"/>
      <c r="S420" s="27"/>
      <c r="T420" s="27"/>
      <c r="U420" s="27">
        <v>1</v>
      </c>
      <c r="V420" s="27">
        <v>37440</v>
      </c>
      <c r="W420" s="27"/>
      <c r="X420" s="27"/>
      <c r="Z420" s="27"/>
      <c r="AA420" s="28"/>
      <c r="AB420" s="28"/>
      <c r="AC420" s="107" t="s">
        <v>181</v>
      </c>
      <c r="AD420" s="28"/>
      <c r="AE420" s="28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107"/>
    </row>
    <row r="421" spans="1:42" ht="12.75">
      <c r="A421" s="23"/>
      <c r="B421" s="107" t="s">
        <v>526</v>
      </c>
      <c r="C421" s="108">
        <v>207722</v>
      </c>
      <c r="D421" s="107">
        <v>6</v>
      </c>
      <c r="E421" s="28">
        <v>10</v>
      </c>
      <c r="F421" s="27">
        <v>46788</v>
      </c>
      <c r="G421" s="28">
        <v>14</v>
      </c>
      <c r="H421" s="27">
        <v>39928</v>
      </c>
      <c r="I421" s="28">
        <v>11</v>
      </c>
      <c r="J421" s="27">
        <v>35958</v>
      </c>
      <c r="K421" s="28">
        <v>9</v>
      </c>
      <c r="L421" s="27">
        <v>31437</v>
      </c>
      <c r="M421" s="28"/>
      <c r="N421" s="28"/>
      <c r="O421" s="28"/>
      <c r="P421" s="28"/>
      <c r="Q421" s="28">
        <v>2</v>
      </c>
      <c r="R421" s="27">
        <v>51700</v>
      </c>
      <c r="S421" s="27">
        <v>3</v>
      </c>
      <c r="T421" s="27">
        <v>50667</v>
      </c>
      <c r="U421" s="27">
        <v>1</v>
      </c>
      <c r="V421" s="27">
        <v>47100</v>
      </c>
      <c r="W421" s="27">
        <v>2</v>
      </c>
      <c r="X421" s="27">
        <v>40250</v>
      </c>
      <c r="Z421" s="27"/>
      <c r="AA421" s="28"/>
      <c r="AB421" s="28"/>
      <c r="AC421" s="107" t="s">
        <v>181</v>
      </c>
      <c r="AD421" s="28"/>
      <c r="AE421" s="28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107"/>
    </row>
    <row r="422" spans="1:42" ht="12.75">
      <c r="A422" s="23"/>
      <c r="B422" s="107" t="s">
        <v>527</v>
      </c>
      <c r="C422" s="108">
        <v>206923</v>
      </c>
      <c r="D422" s="107">
        <v>7</v>
      </c>
      <c r="E422" s="27"/>
      <c r="F422" s="27"/>
      <c r="G422" s="27"/>
      <c r="H422" s="27"/>
      <c r="I422" s="27"/>
      <c r="J422" s="27"/>
      <c r="K422" s="27">
        <v>25</v>
      </c>
      <c r="L422" s="27">
        <v>32951</v>
      </c>
      <c r="M422" s="27"/>
      <c r="N422" s="27"/>
      <c r="O422" s="27"/>
      <c r="P422" s="27"/>
      <c r="Q422" s="107" t="s">
        <v>181</v>
      </c>
      <c r="R422" s="28"/>
      <c r="S422" s="27"/>
      <c r="T422" s="27"/>
      <c r="U422" s="27"/>
      <c r="V422" s="27"/>
      <c r="W422" s="27">
        <v>10</v>
      </c>
      <c r="X422" s="27">
        <v>38002</v>
      </c>
      <c r="Z422" s="27"/>
      <c r="AA422" s="28"/>
      <c r="AB422" s="28"/>
      <c r="AC422" s="107" t="s">
        <v>181</v>
      </c>
      <c r="AD422" s="28"/>
      <c r="AE422" s="28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107"/>
    </row>
    <row r="423" spans="1:42" ht="12.75">
      <c r="A423" s="23"/>
      <c r="B423" s="107" t="s">
        <v>528</v>
      </c>
      <c r="C423" s="108">
        <v>206996</v>
      </c>
      <c r="D423" s="107">
        <v>7</v>
      </c>
      <c r="E423" s="27"/>
      <c r="F423" s="27"/>
      <c r="G423" s="27"/>
      <c r="H423" s="27"/>
      <c r="I423" s="27"/>
      <c r="J423" s="27"/>
      <c r="K423" s="27">
        <v>39</v>
      </c>
      <c r="L423" s="27">
        <v>34756</v>
      </c>
      <c r="M423" s="27"/>
      <c r="N423" s="27"/>
      <c r="O423" s="27"/>
      <c r="P423" s="27"/>
      <c r="Q423" s="107" t="s">
        <v>181</v>
      </c>
      <c r="R423" s="28"/>
      <c r="S423" s="27"/>
      <c r="T423" s="27"/>
      <c r="U423" s="27"/>
      <c r="V423" s="27"/>
      <c r="W423" s="27">
        <v>7</v>
      </c>
      <c r="X423" s="27">
        <v>42573</v>
      </c>
      <c r="Z423" s="27"/>
      <c r="AA423" s="27"/>
      <c r="AB423" s="28"/>
      <c r="AC423" s="107" t="s">
        <v>181</v>
      </c>
      <c r="AD423" s="28"/>
      <c r="AE423" s="28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107"/>
    </row>
    <row r="424" spans="1:42" ht="12.75">
      <c r="A424" s="23"/>
      <c r="B424" s="107" t="s">
        <v>529</v>
      </c>
      <c r="C424" s="108">
        <v>207050</v>
      </c>
      <c r="D424" s="107">
        <v>7</v>
      </c>
      <c r="E424" s="27"/>
      <c r="F424" s="27"/>
      <c r="G424" s="27"/>
      <c r="H424" s="27"/>
      <c r="I424" s="27"/>
      <c r="J424" s="27"/>
      <c r="K424" s="27">
        <v>44</v>
      </c>
      <c r="L424" s="27">
        <v>34714</v>
      </c>
      <c r="M424" s="27"/>
      <c r="N424" s="27"/>
      <c r="O424" s="27"/>
      <c r="P424" s="27"/>
      <c r="Q424" s="107" t="s">
        <v>181</v>
      </c>
      <c r="R424" s="28"/>
      <c r="S424" s="27"/>
      <c r="T424" s="27"/>
      <c r="U424" s="27"/>
      <c r="V424" s="27"/>
      <c r="W424" s="27"/>
      <c r="X424" s="27"/>
      <c r="Z424" s="27"/>
      <c r="AA424" s="27"/>
      <c r="AB424" s="28"/>
      <c r="AC424" s="107" t="s">
        <v>181</v>
      </c>
      <c r="AD424" s="28"/>
      <c r="AE424" s="28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107"/>
    </row>
    <row r="425" spans="1:42" ht="12.75">
      <c r="A425" s="23"/>
      <c r="B425" s="107" t="s">
        <v>530</v>
      </c>
      <c r="C425" s="108">
        <v>207236</v>
      </c>
      <c r="D425" s="107">
        <v>7</v>
      </c>
      <c r="E425" s="27"/>
      <c r="F425" s="27"/>
      <c r="G425" s="27"/>
      <c r="H425" s="27"/>
      <c r="I425" s="27"/>
      <c r="J425" s="27"/>
      <c r="K425" s="27">
        <v>39</v>
      </c>
      <c r="L425" s="27">
        <v>32631</v>
      </c>
      <c r="M425" s="27"/>
      <c r="N425" s="27"/>
      <c r="O425" s="27"/>
      <c r="P425" s="27"/>
      <c r="Q425" s="107" t="s">
        <v>181</v>
      </c>
      <c r="R425" s="28"/>
      <c r="S425" s="27"/>
      <c r="T425" s="27"/>
      <c r="U425" s="27"/>
      <c r="V425" s="27"/>
      <c r="W425" s="27">
        <v>1</v>
      </c>
      <c r="X425" s="27">
        <v>33583</v>
      </c>
      <c r="Z425" s="27"/>
      <c r="AA425" s="28"/>
      <c r="AB425" s="28"/>
      <c r="AC425" s="107" t="s">
        <v>181</v>
      </c>
      <c r="AD425" s="28"/>
      <c r="AE425" s="28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107"/>
    </row>
    <row r="426" spans="1:42" ht="12.75">
      <c r="A426" s="23"/>
      <c r="B426" s="107" t="s">
        <v>531</v>
      </c>
      <c r="C426" s="108">
        <v>207290</v>
      </c>
      <c r="D426" s="107">
        <v>7</v>
      </c>
      <c r="E426" s="27"/>
      <c r="F426" s="27"/>
      <c r="G426" s="27"/>
      <c r="H426" s="27"/>
      <c r="I426" s="27"/>
      <c r="J426" s="27"/>
      <c r="K426" s="27">
        <v>73</v>
      </c>
      <c r="L426" s="27">
        <v>32489</v>
      </c>
      <c r="M426" s="27"/>
      <c r="N426" s="27"/>
      <c r="O426" s="27"/>
      <c r="P426" s="27"/>
      <c r="Q426" s="107" t="s">
        <v>181</v>
      </c>
      <c r="R426" s="28"/>
      <c r="S426" s="28"/>
      <c r="T426" s="28"/>
      <c r="U426" s="28"/>
      <c r="V426" s="28"/>
      <c r="W426" s="28">
        <v>5</v>
      </c>
      <c r="X426" s="28">
        <v>39025</v>
      </c>
      <c r="Z426" s="28"/>
      <c r="AA426" s="28"/>
      <c r="AB426" s="28"/>
      <c r="AC426" s="107" t="s">
        <v>181</v>
      </c>
      <c r="AD426" s="28"/>
      <c r="AE426" s="28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107"/>
    </row>
    <row r="427" spans="1:42" ht="12.75">
      <c r="A427" s="23"/>
      <c r="B427" s="107" t="s">
        <v>532</v>
      </c>
      <c r="C427" s="108">
        <v>207281</v>
      </c>
      <c r="D427" s="107">
        <v>7</v>
      </c>
      <c r="E427" s="27"/>
      <c r="F427" s="27"/>
      <c r="G427" s="27"/>
      <c r="H427" s="27"/>
      <c r="I427" s="27"/>
      <c r="J427" s="27"/>
      <c r="K427" s="27">
        <v>52</v>
      </c>
      <c r="L427" s="27">
        <v>33593</v>
      </c>
      <c r="M427" s="27"/>
      <c r="N427" s="27"/>
      <c r="O427" s="27"/>
      <c r="P427" s="27"/>
      <c r="Q427" s="107" t="s">
        <v>181</v>
      </c>
      <c r="R427" s="28"/>
      <c r="S427" s="28"/>
      <c r="T427" s="28"/>
      <c r="U427" s="28"/>
      <c r="V427" s="28"/>
      <c r="W427" s="28">
        <v>3</v>
      </c>
      <c r="X427" s="28">
        <v>44185</v>
      </c>
      <c r="Z427" s="28"/>
      <c r="AA427" s="28"/>
      <c r="AB427" s="28"/>
      <c r="AC427" s="107" t="s">
        <v>181</v>
      </c>
      <c r="AD427" s="28"/>
      <c r="AE427" s="28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107"/>
    </row>
    <row r="428" spans="1:42" ht="12.75">
      <c r="A428" s="23"/>
      <c r="B428" s="107" t="s">
        <v>533</v>
      </c>
      <c r="C428" s="108">
        <v>207449</v>
      </c>
      <c r="D428" s="107">
        <v>7</v>
      </c>
      <c r="E428" s="27"/>
      <c r="F428" s="27"/>
      <c r="G428" s="27"/>
      <c r="H428" s="27"/>
      <c r="I428" s="27"/>
      <c r="J428" s="27"/>
      <c r="K428" s="27">
        <v>104</v>
      </c>
      <c r="L428" s="27">
        <v>38501</v>
      </c>
      <c r="M428" s="27"/>
      <c r="N428" s="27"/>
      <c r="O428" s="27"/>
      <c r="P428" s="27"/>
      <c r="Q428" s="107" t="s">
        <v>181</v>
      </c>
      <c r="R428" s="28"/>
      <c r="S428" s="28"/>
      <c r="T428" s="28"/>
      <c r="U428" s="28"/>
      <c r="V428" s="28"/>
      <c r="W428" s="28">
        <v>4</v>
      </c>
      <c r="X428" s="28">
        <v>56393</v>
      </c>
      <c r="Z428" s="28"/>
      <c r="AA428" s="28"/>
      <c r="AB428" s="28"/>
      <c r="AC428" s="107" t="s">
        <v>181</v>
      </c>
      <c r="AD428" s="28"/>
      <c r="AE428" s="28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107"/>
    </row>
    <row r="429" spans="1:42" ht="12.75">
      <c r="A429" s="23"/>
      <c r="B429" s="107" t="s">
        <v>534</v>
      </c>
      <c r="C429" s="108">
        <v>207397</v>
      </c>
      <c r="D429" s="107">
        <v>7</v>
      </c>
      <c r="E429" s="27"/>
      <c r="F429" s="27"/>
      <c r="G429" s="27"/>
      <c r="H429" s="27"/>
      <c r="I429" s="27"/>
      <c r="J429" s="27"/>
      <c r="K429" s="27">
        <v>37</v>
      </c>
      <c r="L429" s="27">
        <v>31611</v>
      </c>
      <c r="M429" s="27"/>
      <c r="N429" s="27"/>
      <c r="O429" s="27"/>
      <c r="P429" s="27"/>
      <c r="Q429" s="107" t="s">
        <v>181</v>
      </c>
      <c r="R429" s="28"/>
      <c r="S429" s="28"/>
      <c r="T429" s="28"/>
      <c r="U429" s="28"/>
      <c r="V429" s="28"/>
      <c r="W429" s="28">
        <v>17</v>
      </c>
      <c r="X429" s="28">
        <v>42068</v>
      </c>
      <c r="Z429" s="28"/>
      <c r="AA429" s="28"/>
      <c r="AB429" s="28"/>
      <c r="AC429" s="107" t="s">
        <v>181</v>
      </c>
      <c r="AD429" s="28"/>
      <c r="AE429" s="28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107"/>
    </row>
    <row r="430" spans="1:42" ht="12.75">
      <c r="A430" s="23"/>
      <c r="B430" s="107" t="s">
        <v>535</v>
      </c>
      <c r="C430" s="108">
        <v>207564</v>
      </c>
      <c r="D430" s="107">
        <v>7</v>
      </c>
      <c r="E430" s="28"/>
      <c r="F430" s="28"/>
      <c r="G430" s="28"/>
      <c r="H430" s="28"/>
      <c r="I430" s="28"/>
      <c r="J430" s="28"/>
      <c r="K430" s="28">
        <v>73</v>
      </c>
      <c r="L430" s="27">
        <v>25378</v>
      </c>
      <c r="M430" s="28"/>
      <c r="N430" s="28"/>
      <c r="O430" s="28"/>
      <c r="P430" s="28"/>
      <c r="Q430" s="107" t="s">
        <v>181</v>
      </c>
      <c r="R430" s="28"/>
      <c r="S430" s="28"/>
      <c r="T430" s="28"/>
      <c r="U430" s="28"/>
      <c r="V430" s="28"/>
      <c r="W430" s="28">
        <v>50</v>
      </c>
      <c r="X430" s="28">
        <v>45532</v>
      </c>
      <c r="Z430" s="28"/>
      <c r="AA430" s="28"/>
      <c r="AB430" s="28"/>
      <c r="AC430" s="107" t="s">
        <v>181</v>
      </c>
      <c r="AD430" s="28"/>
      <c r="AE430" s="28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107"/>
    </row>
    <row r="431" spans="1:42" ht="12.75">
      <c r="A431" s="23"/>
      <c r="B431" s="107" t="s">
        <v>536</v>
      </c>
      <c r="C431" s="108">
        <v>207069</v>
      </c>
      <c r="D431" s="107">
        <v>7</v>
      </c>
      <c r="E431" s="28"/>
      <c r="F431" s="28"/>
      <c r="G431" s="28"/>
      <c r="H431" s="28"/>
      <c r="I431" s="28"/>
      <c r="J431" s="28"/>
      <c r="K431" s="28">
        <v>22</v>
      </c>
      <c r="L431" s="27">
        <v>33006</v>
      </c>
      <c r="M431" s="28"/>
      <c r="N431" s="28"/>
      <c r="O431" s="28"/>
      <c r="P431" s="28"/>
      <c r="Q431" s="107" t="s">
        <v>181</v>
      </c>
      <c r="R431" s="28"/>
      <c r="S431" s="28"/>
      <c r="T431" s="28"/>
      <c r="U431" s="28"/>
      <c r="V431" s="28"/>
      <c r="W431" s="28">
        <v>4</v>
      </c>
      <c r="X431" s="28">
        <v>33895</v>
      </c>
      <c r="Z431" s="28"/>
      <c r="AA431" s="28"/>
      <c r="AB431" s="28"/>
      <c r="AC431" s="107" t="s">
        <v>181</v>
      </c>
      <c r="AD431" s="28"/>
      <c r="AE431" s="28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107"/>
    </row>
    <row r="432" spans="1:42" ht="12.75">
      <c r="A432" s="23"/>
      <c r="B432" s="107" t="s">
        <v>537</v>
      </c>
      <c r="C432" s="108">
        <v>207661</v>
      </c>
      <c r="D432" s="107">
        <v>7</v>
      </c>
      <c r="E432" s="28" t="s">
        <v>538</v>
      </c>
      <c r="F432" s="28"/>
      <c r="G432" s="28"/>
      <c r="H432" s="28"/>
      <c r="I432" s="28"/>
      <c r="J432" s="28"/>
      <c r="K432" s="28"/>
      <c r="L432" s="27"/>
      <c r="M432" s="28"/>
      <c r="N432" s="28"/>
      <c r="O432" s="28"/>
      <c r="P432" s="28"/>
      <c r="Q432" s="107" t="s">
        <v>181</v>
      </c>
      <c r="R432" s="28"/>
      <c r="S432" s="28"/>
      <c r="T432" s="28"/>
      <c r="U432" s="28"/>
      <c r="V432" s="28"/>
      <c r="W432" s="28"/>
      <c r="X432" s="28"/>
      <c r="Z432" s="28"/>
      <c r="AA432" s="28"/>
      <c r="AB432" s="28"/>
      <c r="AC432" s="107" t="s">
        <v>181</v>
      </c>
      <c r="AD432" s="28"/>
      <c r="AE432" s="28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107"/>
    </row>
    <row r="433" spans="1:42" ht="12.75">
      <c r="A433" s="23"/>
      <c r="B433" s="107" t="s">
        <v>539</v>
      </c>
      <c r="C433" s="108">
        <v>207670</v>
      </c>
      <c r="D433" s="107">
        <v>7</v>
      </c>
      <c r="E433" s="28"/>
      <c r="F433" s="28"/>
      <c r="G433" s="28"/>
      <c r="H433" s="28"/>
      <c r="I433" s="28"/>
      <c r="J433" s="28"/>
      <c r="K433" s="28">
        <v>127</v>
      </c>
      <c r="L433" s="27">
        <v>36984</v>
      </c>
      <c r="M433" s="28"/>
      <c r="N433" s="28"/>
      <c r="O433" s="28"/>
      <c r="P433" s="28"/>
      <c r="Q433" s="107" t="s">
        <v>181</v>
      </c>
      <c r="R433" s="28"/>
      <c r="S433" s="28"/>
      <c r="T433" s="28"/>
      <c r="U433" s="28"/>
      <c r="V433" s="28"/>
      <c r="W433" s="28">
        <v>17</v>
      </c>
      <c r="X433" s="28">
        <v>47332</v>
      </c>
      <c r="Z433" s="28"/>
      <c r="AA433" s="28"/>
      <c r="AB433" s="27"/>
      <c r="AC433" s="107" t="s">
        <v>181</v>
      </c>
      <c r="AD433" s="28"/>
      <c r="AE433" s="28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107"/>
    </row>
    <row r="434" spans="1:42" ht="12.75">
      <c r="A434" s="23"/>
      <c r="B434" s="107" t="s">
        <v>540</v>
      </c>
      <c r="C434" s="108">
        <v>207740</v>
      </c>
      <c r="D434" s="107">
        <v>7</v>
      </c>
      <c r="E434" s="28"/>
      <c r="F434" s="28"/>
      <c r="G434" s="28"/>
      <c r="H434" s="28"/>
      <c r="I434" s="28"/>
      <c r="J434" s="28"/>
      <c r="K434" s="28">
        <v>49</v>
      </c>
      <c r="L434" s="27">
        <v>31603</v>
      </c>
      <c r="M434" s="28"/>
      <c r="N434" s="28"/>
      <c r="O434" s="27"/>
      <c r="P434" s="28"/>
      <c r="Q434" s="107" t="s">
        <v>181</v>
      </c>
      <c r="R434" s="27"/>
      <c r="S434" s="28"/>
      <c r="T434" s="28"/>
      <c r="U434" s="28"/>
      <c r="V434" s="28"/>
      <c r="W434" s="28">
        <v>4</v>
      </c>
      <c r="X434" s="28">
        <v>36645</v>
      </c>
      <c r="Z434" s="28"/>
      <c r="AA434" s="28"/>
      <c r="AB434" s="27"/>
      <c r="AC434" s="107" t="s">
        <v>181</v>
      </c>
      <c r="AD434" s="27"/>
      <c r="AE434" s="28"/>
      <c r="AF434" s="77"/>
      <c r="AG434" s="77"/>
      <c r="AH434" s="77"/>
      <c r="AI434" s="77"/>
      <c r="AJ434" s="77"/>
      <c r="AK434" s="77"/>
      <c r="AL434" s="77"/>
      <c r="AM434" s="77"/>
      <c r="AN434" s="78"/>
      <c r="AO434" s="77"/>
      <c r="AP434" s="107"/>
    </row>
    <row r="435" spans="1:42" ht="12.75">
      <c r="A435" s="23"/>
      <c r="B435" s="107" t="s">
        <v>541</v>
      </c>
      <c r="C435" s="108">
        <v>207935</v>
      </c>
      <c r="D435" s="107">
        <v>7</v>
      </c>
      <c r="E435" s="28"/>
      <c r="F435" s="28"/>
      <c r="G435" s="28"/>
      <c r="H435" s="28"/>
      <c r="I435" s="28"/>
      <c r="J435" s="28"/>
      <c r="K435" s="28">
        <v>212</v>
      </c>
      <c r="L435" s="27">
        <v>39094</v>
      </c>
      <c r="M435" s="28"/>
      <c r="N435" s="28"/>
      <c r="O435" s="28"/>
      <c r="P435" s="28"/>
      <c r="Q435" s="107" t="s">
        <v>181</v>
      </c>
      <c r="R435" s="28"/>
      <c r="S435" s="28"/>
      <c r="T435" s="28"/>
      <c r="U435" s="28"/>
      <c r="V435" s="28"/>
      <c r="W435" s="28">
        <v>35</v>
      </c>
      <c r="X435" s="28">
        <v>45817</v>
      </c>
      <c r="Z435" s="28"/>
      <c r="AA435" s="28"/>
      <c r="AB435" s="28"/>
      <c r="AC435" s="107" t="s">
        <v>181</v>
      </c>
      <c r="AD435" s="28"/>
      <c r="AE435" s="28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107"/>
    </row>
    <row r="436" spans="1:42" ht="12.75">
      <c r="A436" s="23"/>
      <c r="B436" s="107" t="s">
        <v>542</v>
      </c>
      <c r="C436" s="108">
        <v>207035</v>
      </c>
      <c r="D436" s="107">
        <v>7</v>
      </c>
      <c r="E436" s="28"/>
      <c r="F436" s="28"/>
      <c r="G436" s="28"/>
      <c r="H436" s="28"/>
      <c r="I436" s="28"/>
      <c r="J436" s="28"/>
      <c r="K436" s="28">
        <v>38</v>
      </c>
      <c r="L436" s="27">
        <v>34074</v>
      </c>
      <c r="M436" s="28"/>
      <c r="N436" s="28"/>
      <c r="O436" s="28"/>
      <c r="P436" s="28"/>
      <c r="Q436" s="107" t="s">
        <v>181</v>
      </c>
      <c r="R436" s="28"/>
      <c r="S436" s="28"/>
      <c r="T436" s="28"/>
      <c r="U436" s="28"/>
      <c r="V436" s="28"/>
      <c r="W436" s="28">
        <v>4</v>
      </c>
      <c r="X436" s="27">
        <v>37675</v>
      </c>
      <c r="Z436" s="28"/>
      <c r="AA436" s="28"/>
      <c r="AB436" s="28"/>
      <c r="AC436" s="107" t="s">
        <v>181</v>
      </c>
      <c r="AD436" s="28"/>
      <c r="AE436" s="28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107"/>
    </row>
    <row r="437" spans="1:42" ht="12.75">
      <c r="A437" s="23"/>
      <c r="B437" s="107" t="s">
        <v>543</v>
      </c>
      <c r="C437" s="108">
        <v>207315</v>
      </c>
      <c r="D437" s="107">
        <v>9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>
        <v>17</v>
      </c>
      <c r="R437" s="28">
        <v>95398</v>
      </c>
      <c r="S437" s="28">
        <v>14</v>
      </c>
      <c r="T437" s="28">
        <v>86662</v>
      </c>
      <c r="U437" s="28">
        <v>10</v>
      </c>
      <c r="V437" s="28">
        <v>84071</v>
      </c>
      <c r="W437" s="28"/>
      <c r="X437" s="28"/>
      <c r="Y437" s="28"/>
      <c r="Z437" s="28"/>
      <c r="AA437" s="28"/>
      <c r="AB437" s="28"/>
      <c r="AC437" s="28"/>
      <c r="AD437" s="28"/>
      <c r="AE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107"/>
    </row>
    <row r="438" spans="1:42" ht="12.75">
      <c r="A438" s="23"/>
      <c r="B438" s="107" t="s">
        <v>544</v>
      </c>
      <c r="C438" s="108"/>
      <c r="D438" s="107">
        <v>9</v>
      </c>
      <c r="E438" s="28">
        <v>1</v>
      </c>
      <c r="F438" s="28">
        <v>75150</v>
      </c>
      <c r="G438" s="28">
        <v>2</v>
      </c>
      <c r="H438" s="28">
        <v>58950</v>
      </c>
      <c r="I438" s="28"/>
      <c r="J438" s="28"/>
      <c r="K438" s="28"/>
      <c r="L438" s="28"/>
      <c r="M438" s="28"/>
      <c r="N438" s="28"/>
      <c r="O438" s="28"/>
      <c r="P438" s="28"/>
      <c r="Q438" s="28">
        <v>7</v>
      </c>
      <c r="R438" s="28">
        <v>95385</v>
      </c>
      <c r="S438" s="28">
        <v>23</v>
      </c>
      <c r="T438" s="28">
        <v>77782</v>
      </c>
      <c r="U438" s="28">
        <v>1</v>
      </c>
      <c r="V438" s="28">
        <v>65056</v>
      </c>
      <c r="W438" s="28">
        <v>1</v>
      </c>
      <c r="X438" s="28">
        <v>62224</v>
      </c>
      <c r="Y438" s="28"/>
      <c r="Z438" s="28"/>
      <c r="AA438" s="28"/>
      <c r="AB438" s="28"/>
      <c r="AC438" s="28"/>
      <c r="AD438" s="28"/>
      <c r="AE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107"/>
    </row>
    <row r="439" spans="1:42" ht="12.75">
      <c r="A439" s="23"/>
      <c r="B439" s="107" t="s">
        <v>545</v>
      </c>
      <c r="C439" s="108">
        <v>207342</v>
      </c>
      <c r="D439" s="107">
        <v>9</v>
      </c>
      <c r="E439" s="28">
        <v>2</v>
      </c>
      <c r="F439" s="28">
        <v>43429</v>
      </c>
      <c r="G439" s="28">
        <v>4</v>
      </c>
      <c r="H439" s="28">
        <v>45198</v>
      </c>
      <c r="I439" s="28">
        <v>21</v>
      </c>
      <c r="J439" s="28">
        <v>37697</v>
      </c>
      <c r="K439" s="28">
        <v>12</v>
      </c>
      <c r="L439" s="28">
        <v>31568</v>
      </c>
      <c r="M439" s="28"/>
      <c r="N439" s="28"/>
      <c r="O439" s="28"/>
      <c r="P439" s="28"/>
      <c r="Q439" s="28">
        <v>193</v>
      </c>
      <c r="R439" s="28">
        <v>84679</v>
      </c>
      <c r="S439" s="28">
        <v>201</v>
      </c>
      <c r="T439" s="28">
        <v>65033</v>
      </c>
      <c r="U439" s="28">
        <v>263</v>
      </c>
      <c r="V439" s="28">
        <v>55918</v>
      </c>
      <c r="W439" s="28">
        <v>67</v>
      </c>
      <c r="X439" s="28">
        <v>38249</v>
      </c>
      <c r="Y439" s="28"/>
      <c r="Z439" s="28"/>
      <c r="AA439" s="28"/>
      <c r="AB439" s="28"/>
      <c r="AC439" s="28"/>
      <c r="AD439" s="28"/>
      <c r="AE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107"/>
    </row>
    <row r="440" spans="1:42" ht="12.75">
      <c r="A440" s="23"/>
      <c r="B440" s="107" t="s">
        <v>546</v>
      </c>
      <c r="C440" s="108"/>
      <c r="D440" s="107">
        <v>9</v>
      </c>
      <c r="E440" s="28">
        <v>28</v>
      </c>
      <c r="F440" s="28">
        <v>80344</v>
      </c>
      <c r="G440" s="28">
        <v>4</v>
      </c>
      <c r="H440" s="28">
        <v>57245</v>
      </c>
      <c r="I440" s="28"/>
      <c r="J440" s="28"/>
      <c r="K440" s="28"/>
      <c r="L440" s="27"/>
      <c r="M440" s="28"/>
      <c r="N440" s="28"/>
      <c r="O440" s="28"/>
      <c r="P440" s="28"/>
      <c r="Q440" s="28">
        <v>1</v>
      </c>
      <c r="R440" s="28">
        <v>99151</v>
      </c>
      <c r="S440" s="28">
        <v>1</v>
      </c>
      <c r="T440" s="28">
        <v>92850</v>
      </c>
      <c r="U440" s="28"/>
      <c r="V440" s="28"/>
      <c r="W440" s="28">
        <v>3</v>
      </c>
      <c r="X440" s="28">
        <v>42667</v>
      </c>
      <c r="Y440" s="28"/>
      <c r="Z440" s="28"/>
      <c r="AA440" s="28"/>
      <c r="AB440" s="28"/>
      <c r="AC440" s="28"/>
      <c r="AD440" s="28"/>
      <c r="AE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107"/>
    </row>
    <row r="441" spans="1:42" ht="12.75">
      <c r="A441" s="23"/>
      <c r="B441" s="107"/>
      <c r="C441" s="108"/>
      <c r="D441" s="107"/>
      <c r="E441" s="28"/>
      <c r="F441" s="28"/>
      <c r="G441" s="28"/>
      <c r="H441" s="28"/>
      <c r="I441" s="28"/>
      <c r="J441" s="28"/>
      <c r="K441" s="28"/>
      <c r="L441" s="27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107"/>
    </row>
    <row r="442" spans="1:41" ht="12.75">
      <c r="A442" s="23" t="s">
        <v>547</v>
      </c>
      <c r="B442" s="24" t="s">
        <v>548</v>
      </c>
      <c r="C442" s="25">
        <v>218663</v>
      </c>
      <c r="D442" s="64">
        <v>1</v>
      </c>
      <c r="E442" s="27">
        <v>352</v>
      </c>
      <c r="F442" s="27">
        <v>68685.10795454546</v>
      </c>
      <c r="G442" s="28">
        <v>307</v>
      </c>
      <c r="H442" s="27">
        <v>50401.100977198694</v>
      </c>
      <c r="I442" s="28">
        <v>186</v>
      </c>
      <c r="J442" s="27">
        <v>43304.354838709674</v>
      </c>
      <c r="K442" s="27">
        <v>46</v>
      </c>
      <c r="L442" s="27">
        <v>30910.065217391304</v>
      </c>
      <c r="M442" s="27">
        <v>17</v>
      </c>
      <c r="N442" s="27">
        <v>34407.705882352944</v>
      </c>
      <c r="O442" s="27"/>
      <c r="P442" s="27"/>
      <c r="Q442" s="28">
        <v>46</v>
      </c>
      <c r="R442" s="27">
        <v>83479.54347826086</v>
      </c>
      <c r="S442" s="27">
        <v>28</v>
      </c>
      <c r="T442" s="27">
        <v>69754.03571428571</v>
      </c>
      <c r="U442" s="27">
        <v>14</v>
      </c>
      <c r="V442" s="27">
        <v>48531.42857142857</v>
      </c>
      <c r="W442" s="27">
        <v>13</v>
      </c>
      <c r="X442" s="27">
        <v>39447.07692307692</v>
      </c>
      <c r="Y442" s="27">
        <v>19</v>
      </c>
      <c r="Z442" s="27">
        <v>54959.26315789474</v>
      </c>
      <c r="AA442" s="27"/>
      <c r="AB442" s="27"/>
      <c r="AC442" s="28"/>
      <c r="AE442" s="28"/>
      <c r="AF442" s="28"/>
      <c r="AG442" s="77"/>
      <c r="AH442" s="77"/>
      <c r="AI442" s="77"/>
      <c r="AJ442" s="77"/>
      <c r="AK442" s="77"/>
      <c r="AL442" s="77"/>
      <c r="AM442" s="77"/>
      <c r="AN442" s="77"/>
      <c r="AO442" s="77"/>
    </row>
    <row r="443" spans="1:41" ht="12.75">
      <c r="A443" s="23"/>
      <c r="B443" s="24" t="s">
        <v>549</v>
      </c>
      <c r="C443" s="25">
        <v>217882</v>
      </c>
      <c r="D443" s="64">
        <v>2</v>
      </c>
      <c r="E443" s="28">
        <v>308</v>
      </c>
      <c r="F443" s="27">
        <v>68121.95454545454</v>
      </c>
      <c r="G443" s="28">
        <v>225</v>
      </c>
      <c r="H443" s="27">
        <v>49943.306666666664</v>
      </c>
      <c r="I443" s="28">
        <v>159</v>
      </c>
      <c r="J443" s="27">
        <v>41006.0251572327</v>
      </c>
      <c r="K443" s="27">
        <v>44</v>
      </c>
      <c r="L443" s="27">
        <v>24301.954545454544</v>
      </c>
      <c r="M443" s="27">
        <v>39</v>
      </c>
      <c r="N443" s="27">
        <v>34216.46153846154</v>
      </c>
      <c r="O443" s="27"/>
      <c r="P443" s="27"/>
      <c r="Q443" s="28">
        <v>58</v>
      </c>
      <c r="R443" s="27">
        <v>75357.3448275862</v>
      </c>
      <c r="S443" s="27">
        <v>15</v>
      </c>
      <c r="T443" s="27">
        <v>52909.8</v>
      </c>
      <c r="U443" s="27">
        <v>6</v>
      </c>
      <c r="V443" s="27">
        <v>40163</v>
      </c>
      <c r="W443" s="27"/>
      <c r="X443" s="27"/>
      <c r="Y443" s="27">
        <v>13</v>
      </c>
      <c r="Z443" s="27">
        <v>41504.846153846156</v>
      </c>
      <c r="AA443" s="27"/>
      <c r="AB443" s="27"/>
      <c r="AC443" s="28"/>
      <c r="AE443" s="28"/>
      <c r="AF443" s="28"/>
      <c r="AG443" s="77"/>
      <c r="AH443" s="77"/>
      <c r="AI443" s="77"/>
      <c r="AJ443" s="77"/>
      <c r="AK443" s="77"/>
      <c r="AL443" s="77"/>
      <c r="AM443" s="77"/>
      <c r="AN443" s="77"/>
      <c r="AO443" s="77"/>
    </row>
    <row r="444" spans="1:41" ht="12.75">
      <c r="A444" s="23"/>
      <c r="B444" s="24" t="s">
        <v>550</v>
      </c>
      <c r="C444" s="25">
        <v>218964</v>
      </c>
      <c r="D444" s="64">
        <v>3</v>
      </c>
      <c r="E444" s="28">
        <v>81</v>
      </c>
      <c r="F444" s="27">
        <v>51114.59259259259</v>
      </c>
      <c r="G444" s="28">
        <v>77</v>
      </c>
      <c r="H444" s="27">
        <v>42208.77922077922</v>
      </c>
      <c r="I444" s="28">
        <v>61</v>
      </c>
      <c r="J444" s="27">
        <v>36531.91803278688</v>
      </c>
      <c r="K444" s="28">
        <v>17</v>
      </c>
      <c r="L444" s="27">
        <v>27856.529411764706</v>
      </c>
      <c r="M444" s="28"/>
      <c r="N444" s="27"/>
      <c r="O444" s="27"/>
      <c r="P444" s="27"/>
      <c r="Q444" s="23"/>
      <c r="R444" s="28"/>
      <c r="S444" s="27">
        <v>4</v>
      </c>
      <c r="T444" s="27">
        <v>50986.25</v>
      </c>
      <c r="U444" s="27">
        <v>1</v>
      </c>
      <c r="V444" s="27">
        <v>55382</v>
      </c>
      <c r="W444" s="27">
        <v>1</v>
      </c>
      <c r="X444" s="27">
        <v>22000</v>
      </c>
      <c r="Y444" s="27"/>
      <c r="Z444" s="27"/>
      <c r="AA444" s="27"/>
      <c r="AB444" s="27"/>
      <c r="AC444" s="28"/>
      <c r="AE444" s="28"/>
      <c r="AF444" s="28"/>
      <c r="AG444" s="77"/>
      <c r="AH444" s="77"/>
      <c r="AI444" s="77"/>
      <c r="AJ444" s="77"/>
      <c r="AK444" s="77"/>
      <c r="AL444" s="77"/>
      <c r="AM444" s="77"/>
      <c r="AN444" s="77"/>
      <c r="AO444" s="77"/>
    </row>
    <row r="445" spans="1:41" ht="12.75">
      <c r="A445" s="23"/>
      <c r="B445" s="35" t="s">
        <v>551</v>
      </c>
      <c r="C445" s="36">
        <v>217864</v>
      </c>
      <c r="D445" s="109">
        <v>4</v>
      </c>
      <c r="E445" s="28">
        <v>55</v>
      </c>
      <c r="F445" s="27">
        <v>55373.03636363636</v>
      </c>
      <c r="G445" s="28">
        <v>65</v>
      </c>
      <c r="H445" s="27">
        <v>45108.46153846154</v>
      </c>
      <c r="I445" s="28">
        <v>29</v>
      </c>
      <c r="J445" s="27">
        <v>36122.34482758621</v>
      </c>
      <c r="K445" s="28">
        <v>2</v>
      </c>
      <c r="L445" s="27">
        <v>18209</v>
      </c>
      <c r="M445" s="28"/>
      <c r="N445" s="27"/>
      <c r="O445" s="27"/>
      <c r="P445" s="27"/>
      <c r="Q445" s="23"/>
      <c r="R445" s="28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3" t="s">
        <v>181</v>
      </c>
      <c r="AD445" s="28"/>
      <c r="AE445" s="28"/>
      <c r="AF445" s="28"/>
      <c r="AG445" s="77"/>
      <c r="AH445" s="77"/>
      <c r="AI445" s="77"/>
      <c r="AJ445" s="77"/>
      <c r="AK445" s="77"/>
      <c r="AL445" s="77"/>
      <c r="AM445" s="77"/>
      <c r="AN445" s="77"/>
      <c r="AO445" s="77"/>
    </row>
    <row r="446" spans="1:41" ht="12.75">
      <c r="A446" s="23"/>
      <c r="B446" s="24" t="s">
        <v>552</v>
      </c>
      <c r="C446" s="25">
        <v>217819</v>
      </c>
      <c r="D446" s="64">
        <v>4</v>
      </c>
      <c r="E446" s="28">
        <v>72</v>
      </c>
      <c r="F446" s="27">
        <v>53580.694444444445</v>
      </c>
      <c r="G446" s="28">
        <v>80</v>
      </c>
      <c r="H446" s="27">
        <v>46151.3125</v>
      </c>
      <c r="I446" s="28">
        <v>136</v>
      </c>
      <c r="J446" s="27">
        <v>36270.83823529412</v>
      </c>
      <c r="K446" s="28">
        <v>46</v>
      </c>
      <c r="L446" s="27">
        <v>28780.195652173912</v>
      </c>
      <c r="M446" s="28"/>
      <c r="N446" s="27"/>
      <c r="O446" s="27"/>
      <c r="P446" s="27"/>
      <c r="Q446" s="28">
        <v>23</v>
      </c>
      <c r="R446" s="27">
        <v>69417.82608695653</v>
      </c>
      <c r="S446" s="27">
        <v>9</v>
      </c>
      <c r="T446" s="27">
        <v>56631.77777777778</v>
      </c>
      <c r="U446" s="27">
        <v>2</v>
      </c>
      <c r="V446" s="27">
        <v>46664.5</v>
      </c>
      <c r="W446" s="27"/>
      <c r="X446" s="27"/>
      <c r="Y446" s="27"/>
      <c r="Z446" s="27"/>
      <c r="AA446" s="27"/>
      <c r="AB446" s="27"/>
      <c r="AC446" s="28"/>
      <c r="AD446" s="28"/>
      <c r="AE446" s="28"/>
      <c r="AF446" s="77"/>
      <c r="AH446" s="77"/>
      <c r="AI446" s="77"/>
      <c r="AJ446" s="77"/>
      <c r="AK446" s="77"/>
      <c r="AL446" s="77"/>
      <c r="AM446" s="77"/>
      <c r="AN446" s="77"/>
      <c r="AO446" s="77"/>
    </row>
    <row r="447" spans="1:41" ht="12.75">
      <c r="A447" s="23"/>
      <c r="B447" s="24" t="s">
        <v>553</v>
      </c>
      <c r="C447" s="25">
        <v>218061</v>
      </c>
      <c r="D447" s="64">
        <v>5</v>
      </c>
      <c r="E447" s="28">
        <v>64</v>
      </c>
      <c r="F447" s="27">
        <v>52019.421875</v>
      </c>
      <c r="G447" s="28">
        <v>38</v>
      </c>
      <c r="H447" s="27">
        <v>42090.31578947369</v>
      </c>
      <c r="I447" s="28">
        <v>33</v>
      </c>
      <c r="J447" s="27">
        <v>35498.27272727273</v>
      </c>
      <c r="K447" s="28">
        <v>17</v>
      </c>
      <c r="L447" s="27">
        <v>28271.647058823528</v>
      </c>
      <c r="M447" s="28"/>
      <c r="N447" s="27"/>
      <c r="O447" s="27"/>
      <c r="P447" s="27"/>
      <c r="Q447" s="28">
        <v>2</v>
      </c>
      <c r="R447" s="27">
        <v>71819.5</v>
      </c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8"/>
      <c r="AD447" s="28"/>
      <c r="AE447" s="28"/>
      <c r="AF447" s="77"/>
      <c r="AH447" s="77"/>
      <c r="AI447" s="77"/>
      <c r="AJ447" s="77"/>
      <c r="AK447" s="77"/>
      <c r="AL447" s="77"/>
      <c r="AM447" s="77"/>
      <c r="AN447" s="77"/>
      <c r="AO447" s="77"/>
    </row>
    <row r="448" spans="1:41" ht="12.75">
      <c r="A448" s="23"/>
      <c r="B448" s="24" t="s">
        <v>554</v>
      </c>
      <c r="C448" s="25">
        <v>218733</v>
      </c>
      <c r="D448" s="64">
        <v>5</v>
      </c>
      <c r="E448" s="28">
        <v>32</v>
      </c>
      <c r="F448" s="27">
        <v>50458.4375</v>
      </c>
      <c r="G448" s="28">
        <v>47</v>
      </c>
      <c r="H448" s="27">
        <v>43567.914893617024</v>
      </c>
      <c r="I448" s="28">
        <v>76</v>
      </c>
      <c r="J448" s="27">
        <v>38127.69736842105</v>
      </c>
      <c r="K448" s="28">
        <v>31</v>
      </c>
      <c r="L448" s="27">
        <v>30749.709677419356</v>
      </c>
      <c r="M448" s="27">
        <v>21</v>
      </c>
      <c r="N448" s="27">
        <v>35955.42857142857</v>
      </c>
      <c r="O448" s="27"/>
      <c r="P448" s="27"/>
      <c r="Q448" s="28">
        <v>16</v>
      </c>
      <c r="R448" s="27">
        <v>64658.9375</v>
      </c>
      <c r="S448" s="27">
        <v>10</v>
      </c>
      <c r="T448" s="27">
        <v>61045.6</v>
      </c>
      <c r="U448" s="27">
        <v>8</v>
      </c>
      <c r="V448" s="27">
        <v>48563.875</v>
      </c>
      <c r="W448" s="27">
        <v>7</v>
      </c>
      <c r="X448" s="27">
        <v>35255.71428571428</v>
      </c>
      <c r="Y448" s="27">
        <v>1</v>
      </c>
      <c r="Z448" s="27">
        <v>50682</v>
      </c>
      <c r="AA448" s="27"/>
      <c r="AB448" s="27"/>
      <c r="AC448" s="28"/>
      <c r="AD448" s="28"/>
      <c r="AE448" s="28"/>
      <c r="AF448" s="77"/>
      <c r="AH448" s="77"/>
      <c r="AI448" s="77"/>
      <c r="AJ448" s="77"/>
      <c r="AK448" s="77"/>
      <c r="AL448" s="77"/>
      <c r="AM448" s="77"/>
      <c r="AN448" s="77"/>
      <c r="AO448" s="77"/>
    </row>
    <row r="449" spans="1:41" ht="12.75">
      <c r="A449" s="23"/>
      <c r="B449" s="24" t="s">
        <v>555</v>
      </c>
      <c r="C449" s="25">
        <v>218229</v>
      </c>
      <c r="D449" s="64">
        <v>6</v>
      </c>
      <c r="E449" s="28">
        <v>29</v>
      </c>
      <c r="F449" s="27">
        <v>50309.58620689655</v>
      </c>
      <c r="G449" s="28">
        <v>48</v>
      </c>
      <c r="H449" s="27">
        <v>42249.270833333336</v>
      </c>
      <c r="I449" s="28">
        <v>59</v>
      </c>
      <c r="J449" s="27">
        <v>37048.42372881356</v>
      </c>
      <c r="K449" s="28">
        <v>21</v>
      </c>
      <c r="L449" s="27">
        <v>26939.52380952381</v>
      </c>
      <c r="M449" s="28">
        <v>2</v>
      </c>
      <c r="N449" s="28">
        <v>32360</v>
      </c>
      <c r="O449" s="28"/>
      <c r="P449" s="28"/>
      <c r="Q449" s="28">
        <v>2</v>
      </c>
      <c r="R449" s="27">
        <v>49479.5</v>
      </c>
      <c r="S449" s="27">
        <v>1</v>
      </c>
      <c r="T449" s="27">
        <v>53325</v>
      </c>
      <c r="U449" s="27">
        <v>1</v>
      </c>
      <c r="V449" s="27">
        <v>16740</v>
      </c>
      <c r="W449" s="27">
        <v>1</v>
      </c>
      <c r="X449" s="27">
        <v>31000</v>
      </c>
      <c r="Y449" s="27"/>
      <c r="Z449" s="28"/>
      <c r="AA449" s="28"/>
      <c r="AB449" s="28"/>
      <c r="AC449" s="28"/>
      <c r="AD449" s="28"/>
      <c r="AE449" s="28"/>
      <c r="AF449" s="77"/>
      <c r="AH449" s="77"/>
      <c r="AI449" s="77"/>
      <c r="AJ449" s="77"/>
      <c r="AK449" s="77"/>
      <c r="AL449" s="77"/>
      <c r="AM449" s="77"/>
      <c r="AN449" s="77"/>
      <c r="AO449" s="77"/>
    </row>
    <row r="450" spans="1:41" ht="12.75">
      <c r="A450" s="23"/>
      <c r="B450" s="35" t="s">
        <v>556</v>
      </c>
      <c r="C450" s="36">
        <v>218645</v>
      </c>
      <c r="D450" s="109">
        <v>6</v>
      </c>
      <c r="E450" s="28">
        <v>34</v>
      </c>
      <c r="F450" s="27">
        <v>50718.44117647059</v>
      </c>
      <c r="G450" s="28">
        <v>35</v>
      </c>
      <c r="H450" s="27">
        <v>42187.94285714286</v>
      </c>
      <c r="I450" s="28">
        <v>34</v>
      </c>
      <c r="J450" s="27">
        <v>37307.970588235294</v>
      </c>
      <c r="K450" s="28">
        <v>11</v>
      </c>
      <c r="L450" s="27">
        <v>28943.363636363636</v>
      </c>
      <c r="M450" s="28">
        <v>2</v>
      </c>
      <c r="N450" s="27">
        <v>23129.5</v>
      </c>
      <c r="O450" s="28"/>
      <c r="P450" s="28"/>
      <c r="Q450" s="28">
        <v>3</v>
      </c>
      <c r="R450" s="27">
        <v>73479.66666666667</v>
      </c>
      <c r="S450" s="27">
        <v>1</v>
      </c>
      <c r="T450" s="27">
        <v>62000</v>
      </c>
      <c r="U450" s="27"/>
      <c r="V450" s="27"/>
      <c r="W450" s="27"/>
      <c r="X450" s="27"/>
      <c r="Y450" s="27"/>
      <c r="Z450" s="28"/>
      <c r="AA450" s="28"/>
      <c r="AB450" s="28"/>
      <c r="AC450" s="28"/>
      <c r="AD450" s="28"/>
      <c r="AE450" s="28"/>
      <c r="AF450" s="77"/>
      <c r="AH450" s="77"/>
      <c r="AI450" s="77"/>
      <c r="AJ450" s="77"/>
      <c r="AK450" s="77"/>
      <c r="AL450" s="77"/>
      <c r="AM450" s="77"/>
      <c r="AN450" s="77"/>
      <c r="AO450" s="77"/>
    </row>
    <row r="451" spans="1:41" ht="12.75">
      <c r="A451" s="23"/>
      <c r="B451" s="24" t="s">
        <v>557</v>
      </c>
      <c r="C451" s="25">
        <v>218724</v>
      </c>
      <c r="D451" s="64">
        <v>6</v>
      </c>
      <c r="E451" s="28">
        <v>30</v>
      </c>
      <c r="F451" s="27">
        <v>51739.13333333333</v>
      </c>
      <c r="G451" s="28">
        <v>33</v>
      </c>
      <c r="H451" s="27">
        <v>42333.30303030303</v>
      </c>
      <c r="I451" s="28">
        <v>25</v>
      </c>
      <c r="J451" s="27">
        <v>37661.16</v>
      </c>
      <c r="K451" s="28">
        <v>14</v>
      </c>
      <c r="L451" s="27">
        <v>30433.285714285714</v>
      </c>
      <c r="M451" s="28"/>
      <c r="N451" s="28"/>
      <c r="O451" s="28"/>
      <c r="P451" s="28"/>
      <c r="Q451" s="28">
        <v>4</v>
      </c>
      <c r="R451" s="27">
        <v>63114.5</v>
      </c>
      <c r="S451" s="27">
        <v>7</v>
      </c>
      <c r="T451" s="27">
        <v>58078</v>
      </c>
      <c r="U451" s="27">
        <v>3</v>
      </c>
      <c r="V451" s="27">
        <v>150184</v>
      </c>
      <c r="W451" s="27">
        <v>2</v>
      </c>
      <c r="X451" s="27">
        <v>30268</v>
      </c>
      <c r="Y451" s="27"/>
      <c r="Z451" s="28"/>
      <c r="AA451" s="28"/>
      <c r="AB451" s="28"/>
      <c r="AC451" s="28"/>
      <c r="AD451" s="28"/>
      <c r="AE451" s="28"/>
      <c r="AF451" s="77"/>
      <c r="AH451" s="77"/>
      <c r="AI451" s="77"/>
      <c r="AJ451" s="77"/>
      <c r="AK451" s="77"/>
      <c r="AL451" s="77"/>
      <c r="AM451" s="77"/>
      <c r="AN451" s="77"/>
      <c r="AO451" s="77"/>
    </row>
    <row r="452" spans="1:41" ht="12.75">
      <c r="A452" s="23"/>
      <c r="B452" s="24" t="s">
        <v>558</v>
      </c>
      <c r="C452" s="25">
        <v>218742</v>
      </c>
      <c r="D452" s="64">
        <v>6</v>
      </c>
      <c r="E452" s="28">
        <v>45</v>
      </c>
      <c r="F452" s="27">
        <v>50614.333333333336</v>
      </c>
      <c r="G452" s="28">
        <v>39</v>
      </c>
      <c r="H452" s="27">
        <v>42824.38461538462</v>
      </c>
      <c r="I452" s="28">
        <v>19</v>
      </c>
      <c r="J452" s="27">
        <v>37186.78947368421</v>
      </c>
      <c r="K452" s="28">
        <v>20</v>
      </c>
      <c r="L452" s="27">
        <v>29830.5</v>
      </c>
      <c r="M452" s="28">
        <v>1</v>
      </c>
      <c r="N452" s="28">
        <v>20619</v>
      </c>
      <c r="O452" s="28"/>
      <c r="P452" s="28"/>
      <c r="Q452" s="28">
        <v>7</v>
      </c>
      <c r="R452" s="27">
        <v>72374.85714285714</v>
      </c>
      <c r="S452" s="27">
        <v>2</v>
      </c>
      <c r="T452" s="27">
        <v>56813.5</v>
      </c>
      <c r="U452" s="27"/>
      <c r="V452" s="27"/>
      <c r="W452" s="27"/>
      <c r="X452" s="27"/>
      <c r="Y452" s="27"/>
      <c r="Z452" s="28"/>
      <c r="AA452" s="28"/>
      <c r="AB452" s="28"/>
      <c r="AC452" s="28"/>
      <c r="AD452" s="28"/>
      <c r="AE452" s="28"/>
      <c r="AF452" s="77"/>
      <c r="AH452" s="77"/>
      <c r="AI452" s="77"/>
      <c r="AJ452" s="77"/>
      <c r="AK452" s="77"/>
      <c r="AL452" s="77"/>
      <c r="AM452" s="77"/>
      <c r="AN452" s="77"/>
      <c r="AO452" s="77"/>
    </row>
    <row r="453" spans="1:41" ht="12.75">
      <c r="A453" s="23"/>
      <c r="B453" s="24" t="s">
        <v>559</v>
      </c>
      <c r="C453" s="25">
        <v>217615</v>
      </c>
      <c r="D453" s="64">
        <v>7</v>
      </c>
      <c r="E453" s="28"/>
      <c r="F453" s="27"/>
      <c r="G453" s="28"/>
      <c r="H453" s="27"/>
      <c r="I453" s="28"/>
      <c r="J453" s="27"/>
      <c r="K453" s="23"/>
      <c r="L453" s="23"/>
      <c r="M453" s="28">
        <v>49</v>
      </c>
      <c r="N453" s="27">
        <v>46843.5306122449</v>
      </c>
      <c r="O453" s="28"/>
      <c r="P453" s="28"/>
      <c r="Q453" s="23"/>
      <c r="R453" s="28"/>
      <c r="S453" s="27"/>
      <c r="T453" s="27"/>
      <c r="U453" s="27"/>
      <c r="V453" s="27"/>
      <c r="W453" s="27"/>
      <c r="X453" s="27"/>
      <c r="Y453" s="27"/>
      <c r="Z453" s="27"/>
      <c r="AA453" s="28"/>
      <c r="AB453" s="28"/>
      <c r="AC453" s="23" t="s">
        <v>181</v>
      </c>
      <c r="AD453" s="28"/>
      <c r="AE453" s="28"/>
      <c r="AF453" s="28"/>
      <c r="AG453" s="77"/>
      <c r="AH453" s="77"/>
      <c r="AI453" s="77"/>
      <c r="AJ453" s="77"/>
      <c r="AK453" s="77"/>
      <c r="AL453" s="77"/>
      <c r="AM453" s="77"/>
      <c r="AN453" s="77"/>
      <c r="AO453" s="77"/>
    </row>
    <row r="454" spans="1:41" ht="12.75">
      <c r="A454" s="23"/>
      <c r="B454" s="24" t="s">
        <v>560</v>
      </c>
      <c r="C454" s="25">
        <v>218858</v>
      </c>
      <c r="D454" s="64">
        <v>7</v>
      </c>
      <c r="E454" s="27"/>
      <c r="F454" s="27"/>
      <c r="G454" s="27"/>
      <c r="H454" s="27"/>
      <c r="I454" s="27"/>
      <c r="J454" s="27"/>
      <c r="K454" s="27"/>
      <c r="L454" s="27"/>
      <c r="M454" s="27">
        <v>67</v>
      </c>
      <c r="N454" s="27">
        <v>30099.402985074626</v>
      </c>
      <c r="O454" s="27"/>
      <c r="P454" s="27"/>
      <c r="Q454" s="23"/>
      <c r="R454" s="28"/>
      <c r="S454" s="27"/>
      <c r="T454" s="27"/>
      <c r="U454" s="27"/>
      <c r="V454" s="27"/>
      <c r="W454" s="27"/>
      <c r="X454" s="27"/>
      <c r="Y454" s="27"/>
      <c r="Z454" s="27"/>
      <c r="AA454" s="28"/>
      <c r="AB454" s="28"/>
      <c r="AC454" s="23" t="s">
        <v>181</v>
      </c>
      <c r="AD454" s="28"/>
      <c r="AE454" s="28"/>
      <c r="AF454" s="28"/>
      <c r="AG454" s="77"/>
      <c r="AH454" s="77"/>
      <c r="AI454" s="77"/>
      <c r="AJ454" s="77"/>
      <c r="AK454" s="77"/>
      <c r="AL454" s="77"/>
      <c r="AM454" s="77"/>
      <c r="AN454" s="77"/>
      <c r="AO454" s="77"/>
    </row>
    <row r="455" spans="1:41" ht="12.75">
      <c r="A455" s="23"/>
      <c r="B455" s="24" t="s">
        <v>561</v>
      </c>
      <c r="C455" s="25">
        <v>217837</v>
      </c>
      <c r="D455" s="64">
        <v>7</v>
      </c>
      <c r="E455" s="27"/>
      <c r="F455" s="27"/>
      <c r="G455" s="27"/>
      <c r="H455" s="27"/>
      <c r="I455" s="27"/>
      <c r="J455" s="27"/>
      <c r="K455" s="27">
        <v>25</v>
      </c>
      <c r="L455" s="27">
        <v>28942.84</v>
      </c>
      <c r="M455" s="27"/>
      <c r="N455" s="27"/>
      <c r="O455" s="27"/>
      <c r="P455" s="27"/>
      <c r="Q455" s="23"/>
      <c r="R455" s="28"/>
      <c r="S455" s="27"/>
      <c r="T455" s="27"/>
      <c r="U455" s="27"/>
      <c r="V455" s="27"/>
      <c r="W455" s="27"/>
      <c r="X455" s="27"/>
      <c r="Y455" s="27"/>
      <c r="Z455" s="27"/>
      <c r="AA455" s="27"/>
      <c r="AB455" s="28"/>
      <c r="AC455" s="23" t="s">
        <v>181</v>
      </c>
      <c r="AD455" s="28"/>
      <c r="AE455" s="28"/>
      <c r="AF455" s="28"/>
      <c r="AG455" s="77"/>
      <c r="AH455" s="77"/>
      <c r="AI455" s="77"/>
      <c r="AJ455" s="77"/>
      <c r="AK455" s="77"/>
      <c r="AL455" s="77"/>
      <c r="AM455" s="77"/>
      <c r="AN455" s="77"/>
      <c r="AO455" s="77"/>
    </row>
    <row r="456" spans="1:41" ht="12.75">
      <c r="A456" s="23"/>
      <c r="B456" s="24" t="s">
        <v>562</v>
      </c>
      <c r="C456" s="25">
        <v>217989</v>
      </c>
      <c r="D456" s="64">
        <v>7</v>
      </c>
      <c r="E456" s="27"/>
      <c r="F456" s="27"/>
      <c r="G456" s="27"/>
      <c r="H456" s="27"/>
      <c r="I456" s="27"/>
      <c r="J456" s="27"/>
      <c r="K456" s="27"/>
      <c r="L456" s="27"/>
      <c r="M456" s="27">
        <v>25</v>
      </c>
      <c r="N456" s="27">
        <v>28335.32</v>
      </c>
      <c r="O456" s="27"/>
      <c r="P456" s="27"/>
      <c r="Q456" s="23"/>
      <c r="R456" s="28"/>
      <c r="S456" s="27"/>
      <c r="T456" s="27"/>
      <c r="U456" s="27"/>
      <c r="V456" s="27"/>
      <c r="W456" s="27"/>
      <c r="X456" s="27"/>
      <c r="Y456" s="27"/>
      <c r="Z456" s="27"/>
      <c r="AA456" s="27"/>
      <c r="AB456" s="28"/>
      <c r="AC456" s="23" t="s">
        <v>181</v>
      </c>
      <c r="AD456" s="28"/>
      <c r="AE456" s="28"/>
      <c r="AF456" s="28"/>
      <c r="AG456" s="77"/>
      <c r="AH456" s="77"/>
      <c r="AI456" s="77"/>
      <c r="AJ456" s="77"/>
      <c r="AK456" s="77"/>
      <c r="AL456" s="77"/>
      <c r="AM456" s="77"/>
      <c r="AN456" s="77"/>
      <c r="AO456" s="77"/>
    </row>
    <row r="457" spans="1:41" ht="12.75">
      <c r="A457" s="23"/>
      <c r="B457" s="24" t="s">
        <v>563</v>
      </c>
      <c r="C457" s="25">
        <v>218025</v>
      </c>
      <c r="D457" s="64">
        <v>7</v>
      </c>
      <c r="E457" s="27"/>
      <c r="F457" s="27"/>
      <c r="G457" s="27"/>
      <c r="H457" s="27"/>
      <c r="I457" s="27"/>
      <c r="J457" s="27"/>
      <c r="K457" s="27">
        <v>92</v>
      </c>
      <c r="L457" s="27">
        <v>31910.58695652174</v>
      </c>
      <c r="M457" s="27"/>
      <c r="N457" s="27"/>
      <c r="O457" s="27"/>
      <c r="P457" s="27"/>
      <c r="Q457" s="23"/>
      <c r="R457" s="28"/>
      <c r="S457" s="27"/>
      <c r="T457" s="27"/>
      <c r="U457" s="27"/>
      <c r="V457" s="27"/>
      <c r="W457" s="27"/>
      <c r="X457" s="27"/>
      <c r="Y457" s="27"/>
      <c r="Z457" s="27"/>
      <c r="AA457" s="28"/>
      <c r="AB457" s="28"/>
      <c r="AC457" s="23" t="s">
        <v>181</v>
      </c>
      <c r="AD457" s="28"/>
      <c r="AE457" s="28"/>
      <c r="AF457" s="28"/>
      <c r="AG457" s="77"/>
      <c r="AH457" s="77"/>
      <c r="AI457" s="77"/>
      <c r="AJ457" s="77"/>
      <c r="AK457" s="77"/>
      <c r="AL457" s="77"/>
      <c r="AM457" s="77"/>
      <c r="AN457" s="77"/>
      <c r="AO457" s="77"/>
    </row>
    <row r="458" spans="1:41" ht="12.75">
      <c r="A458" s="23"/>
      <c r="B458" s="24" t="s">
        <v>564</v>
      </c>
      <c r="C458" s="25">
        <v>218113</v>
      </c>
      <c r="D458" s="64">
        <v>7</v>
      </c>
      <c r="E458" s="23"/>
      <c r="F458" s="23"/>
      <c r="G458" s="27"/>
      <c r="H458" s="27"/>
      <c r="I458" s="27"/>
      <c r="J458" s="27"/>
      <c r="K458" s="27">
        <v>239</v>
      </c>
      <c r="L458" s="27">
        <v>30971.464435146445</v>
      </c>
      <c r="M458" s="27"/>
      <c r="N458" s="27"/>
      <c r="O458" s="27"/>
      <c r="P458" s="27"/>
      <c r="Q458" s="23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3" t="s">
        <v>181</v>
      </c>
      <c r="AD458" s="28"/>
      <c r="AE458" s="28"/>
      <c r="AF458" s="28"/>
      <c r="AG458" s="77"/>
      <c r="AH458" s="77"/>
      <c r="AI458" s="77"/>
      <c r="AJ458" s="77"/>
      <c r="AK458" s="77"/>
      <c r="AL458" s="77"/>
      <c r="AM458" s="77"/>
      <c r="AN458" s="77"/>
      <c r="AO458" s="77"/>
    </row>
    <row r="459" spans="1:41" ht="12.75">
      <c r="A459" s="23"/>
      <c r="B459" s="24" t="s">
        <v>565</v>
      </c>
      <c r="C459" s="25">
        <v>218140</v>
      </c>
      <c r="D459" s="64">
        <v>7</v>
      </c>
      <c r="E459" s="27"/>
      <c r="F459" s="27"/>
      <c r="G459" s="27"/>
      <c r="H459" s="27"/>
      <c r="I459" s="27"/>
      <c r="J459" s="27"/>
      <c r="K459" s="27"/>
      <c r="L459" s="27"/>
      <c r="M459" s="27">
        <v>83</v>
      </c>
      <c r="N459" s="27">
        <v>33452.73493975904</v>
      </c>
      <c r="O459" s="27"/>
      <c r="P459" s="27"/>
      <c r="Q459" s="23"/>
      <c r="R459" s="28"/>
      <c r="S459" s="28"/>
      <c r="T459" s="28"/>
      <c r="U459" s="28"/>
      <c r="V459" s="28"/>
      <c r="W459" s="28"/>
      <c r="X459" s="28"/>
      <c r="Y459" s="28">
        <v>3</v>
      </c>
      <c r="Z459" s="27">
        <v>49945</v>
      </c>
      <c r="AA459" s="28"/>
      <c r="AB459" s="28"/>
      <c r="AC459" s="28"/>
      <c r="AD459" s="28"/>
      <c r="AF459" s="28"/>
      <c r="AG459" s="77"/>
      <c r="AH459" s="77"/>
      <c r="AI459" s="77"/>
      <c r="AJ459" s="77"/>
      <c r="AK459" s="77"/>
      <c r="AL459" s="77"/>
      <c r="AM459" s="77"/>
      <c r="AN459" s="77"/>
      <c r="AO459" s="77"/>
    </row>
    <row r="460" spans="1:41" ht="12.75">
      <c r="A460" s="23"/>
      <c r="B460" s="24" t="s">
        <v>566</v>
      </c>
      <c r="C460" s="25">
        <v>218353</v>
      </c>
      <c r="D460" s="64">
        <v>7</v>
      </c>
      <c r="E460" s="27"/>
      <c r="F460" s="27"/>
      <c r="G460" s="27"/>
      <c r="H460" s="27"/>
      <c r="I460" s="27"/>
      <c r="J460" s="27"/>
      <c r="K460" s="27"/>
      <c r="L460" s="27"/>
      <c r="M460" s="27">
        <v>218</v>
      </c>
      <c r="N460" s="27">
        <v>37989.41743119266</v>
      </c>
      <c r="O460" s="27"/>
      <c r="P460" s="27"/>
      <c r="Q460" s="23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3" t="s">
        <v>181</v>
      </c>
      <c r="AD460" s="28"/>
      <c r="AE460" s="28"/>
      <c r="AF460" s="28"/>
      <c r="AG460" s="77"/>
      <c r="AH460" s="77"/>
      <c r="AI460" s="77"/>
      <c r="AJ460" s="77"/>
      <c r="AK460" s="77"/>
      <c r="AL460" s="77"/>
      <c r="AM460" s="77"/>
      <c r="AN460" s="77"/>
      <c r="AO460" s="77"/>
    </row>
    <row r="461" spans="1:41" ht="12.75">
      <c r="A461" s="23"/>
      <c r="B461" s="24" t="s">
        <v>567</v>
      </c>
      <c r="C461" s="25">
        <v>218487</v>
      </c>
      <c r="D461" s="64">
        <v>7</v>
      </c>
      <c r="E461" s="27"/>
      <c r="F461" s="27"/>
      <c r="G461" s="27"/>
      <c r="H461" s="27"/>
      <c r="I461" s="27"/>
      <c r="J461" s="27"/>
      <c r="K461" s="27">
        <v>37</v>
      </c>
      <c r="L461" s="27">
        <v>27738.972972972973</v>
      </c>
      <c r="M461" s="27"/>
      <c r="N461" s="27"/>
      <c r="O461" s="27"/>
      <c r="P461" s="27"/>
      <c r="Q461" s="23"/>
      <c r="R461" s="28"/>
      <c r="S461" s="28"/>
      <c r="T461" s="28"/>
      <c r="U461" s="28"/>
      <c r="V461" s="28"/>
      <c r="W461" s="28">
        <v>42</v>
      </c>
      <c r="X461" s="27">
        <v>39308.97619047619</v>
      </c>
      <c r="Y461" s="28"/>
      <c r="Z461" s="28"/>
      <c r="AA461" s="28"/>
      <c r="AB461" s="28"/>
      <c r="AC461" s="28"/>
      <c r="AD461" s="28"/>
      <c r="AE461" s="28"/>
      <c r="AG461" s="77"/>
      <c r="AH461" s="77"/>
      <c r="AI461" s="77"/>
      <c r="AJ461" s="77"/>
      <c r="AK461" s="77"/>
      <c r="AL461" s="77"/>
      <c r="AM461" s="77"/>
      <c r="AN461" s="77"/>
      <c r="AO461" s="77"/>
    </row>
    <row r="462" spans="1:41" ht="12.75">
      <c r="A462" s="23"/>
      <c r="B462" s="24" t="s">
        <v>568</v>
      </c>
      <c r="C462" s="25">
        <v>218520</v>
      </c>
      <c r="D462" s="64">
        <v>7</v>
      </c>
      <c r="E462" s="28"/>
      <c r="F462" s="28"/>
      <c r="G462" s="28"/>
      <c r="H462" s="27"/>
      <c r="I462" s="28"/>
      <c r="J462" s="28"/>
      <c r="K462" s="28"/>
      <c r="L462" s="27"/>
      <c r="M462" s="28">
        <v>78</v>
      </c>
      <c r="N462" s="27">
        <v>28588.23076923077</v>
      </c>
      <c r="O462" s="28"/>
      <c r="P462" s="28"/>
      <c r="Q462" s="23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3" t="s">
        <v>181</v>
      </c>
      <c r="AD462" s="28"/>
      <c r="AE462" s="28"/>
      <c r="AF462" s="28"/>
      <c r="AG462" s="77"/>
      <c r="AH462" s="77"/>
      <c r="AI462" s="77"/>
      <c r="AJ462" s="77"/>
      <c r="AK462" s="77"/>
      <c r="AL462" s="77"/>
      <c r="AM462" s="77"/>
      <c r="AN462" s="77"/>
      <c r="AO462" s="77"/>
    </row>
    <row r="463" spans="1:41" ht="12.75">
      <c r="A463" s="23"/>
      <c r="B463" s="24" t="s">
        <v>569</v>
      </c>
      <c r="C463" s="25">
        <v>218830</v>
      </c>
      <c r="D463" s="64">
        <v>7</v>
      </c>
      <c r="E463" s="28"/>
      <c r="F463" s="28"/>
      <c r="G463" s="28"/>
      <c r="H463" s="27"/>
      <c r="I463" s="28"/>
      <c r="J463" s="28"/>
      <c r="K463" s="28"/>
      <c r="L463" s="27"/>
      <c r="M463" s="28">
        <v>96</v>
      </c>
      <c r="N463" s="27">
        <v>30471.75</v>
      </c>
      <c r="O463" s="28"/>
      <c r="P463" s="28"/>
      <c r="Q463" s="23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3" t="s">
        <v>181</v>
      </c>
      <c r="AD463" s="28"/>
      <c r="AE463" s="28"/>
      <c r="AF463" s="28"/>
      <c r="AG463" s="77"/>
      <c r="AH463" s="77"/>
      <c r="AI463" s="77"/>
      <c r="AJ463" s="77"/>
      <c r="AK463" s="77"/>
      <c r="AL463" s="77"/>
      <c r="AM463" s="77"/>
      <c r="AN463" s="77"/>
      <c r="AO463" s="77"/>
    </row>
    <row r="464" spans="1:41" ht="12.75">
      <c r="A464" s="23"/>
      <c r="B464" s="24" t="s">
        <v>570</v>
      </c>
      <c r="C464" s="25">
        <v>217712</v>
      </c>
      <c r="D464" s="64">
        <v>7</v>
      </c>
      <c r="E464" s="28"/>
      <c r="F464" s="28"/>
      <c r="G464" s="28"/>
      <c r="H464" s="27"/>
      <c r="I464" s="28"/>
      <c r="J464" s="28"/>
      <c r="K464" s="28">
        <v>40</v>
      </c>
      <c r="L464" s="27">
        <v>28845.575</v>
      </c>
      <c r="M464" s="28"/>
      <c r="N464" s="28"/>
      <c r="O464" s="28"/>
      <c r="P464" s="28"/>
      <c r="Q464" s="23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3" t="s">
        <v>181</v>
      </c>
      <c r="AD464" s="28"/>
      <c r="AE464" s="28"/>
      <c r="AF464" s="28"/>
      <c r="AG464" s="77"/>
      <c r="AH464" s="77"/>
      <c r="AI464" s="77"/>
      <c r="AJ464" s="77"/>
      <c r="AK464" s="77"/>
      <c r="AL464" s="77"/>
      <c r="AM464" s="77"/>
      <c r="AN464" s="77"/>
      <c r="AO464" s="77"/>
    </row>
    <row r="465" spans="1:41" ht="12.75">
      <c r="A465" s="23"/>
      <c r="B465" s="24" t="s">
        <v>571</v>
      </c>
      <c r="C465" s="25">
        <v>218885</v>
      </c>
      <c r="D465" s="64">
        <v>7</v>
      </c>
      <c r="E465" s="28"/>
      <c r="F465" s="28"/>
      <c r="G465" s="28"/>
      <c r="H465" s="27"/>
      <c r="I465" s="28"/>
      <c r="J465" s="28"/>
      <c r="K465" s="28"/>
      <c r="L465" s="27"/>
      <c r="M465" s="28">
        <v>89</v>
      </c>
      <c r="N465" s="27">
        <v>32372.38202247191</v>
      </c>
      <c r="O465" s="28"/>
      <c r="P465" s="28"/>
      <c r="Q465" s="23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7"/>
      <c r="AC465" s="23" t="s">
        <v>181</v>
      </c>
      <c r="AD465" s="28"/>
      <c r="AE465" s="28"/>
      <c r="AF465" s="28"/>
      <c r="AG465" s="77"/>
      <c r="AH465" s="77"/>
      <c r="AI465" s="77"/>
      <c r="AJ465" s="77"/>
      <c r="AK465" s="77"/>
      <c r="AL465" s="77"/>
      <c r="AM465" s="77"/>
      <c r="AN465" s="77"/>
      <c r="AO465" s="77"/>
    </row>
    <row r="466" spans="1:41" ht="12.75">
      <c r="A466" s="23"/>
      <c r="B466" s="24" t="s">
        <v>572</v>
      </c>
      <c r="C466" s="25">
        <v>218894</v>
      </c>
      <c r="D466" s="64">
        <v>7</v>
      </c>
      <c r="E466" s="28"/>
      <c r="F466" s="28"/>
      <c r="G466" s="28"/>
      <c r="H466" s="27"/>
      <c r="I466" s="28"/>
      <c r="J466" s="28"/>
      <c r="K466" s="28"/>
      <c r="L466" s="27"/>
      <c r="M466" s="28">
        <v>220</v>
      </c>
      <c r="N466" s="27">
        <v>31797.336363636365</v>
      </c>
      <c r="O466" s="27"/>
      <c r="P466" s="28"/>
      <c r="Q466" s="23"/>
      <c r="R466" s="27"/>
      <c r="S466" s="28"/>
      <c r="T466" s="28"/>
      <c r="U466" s="28"/>
      <c r="V466" s="28"/>
      <c r="W466" s="28"/>
      <c r="X466" s="28"/>
      <c r="Y466" s="28"/>
      <c r="Z466" s="28"/>
      <c r="AA466" s="28"/>
      <c r="AB466" s="27"/>
      <c r="AC466" s="23" t="s">
        <v>181</v>
      </c>
      <c r="AD466" s="27"/>
      <c r="AE466" s="28"/>
      <c r="AF466" s="28"/>
      <c r="AG466" s="77"/>
      <c r="AH466" s="77"/>
      <c r="AI466" s="77"/>
      <c r="AJ466" s="77"/>
      <c r="AK466" s="77"/>
      <c r="AL466" s="77"/>
      <c r="AM466" s="77"/>
      <c r="AN466" s="78"/>
      <c r="AO466" s="77"/>
    </row>
    <row r="467" spans="1:41" ht="12.75">
      <c r="A467" s="23"/>
      <c r="B467" s="24" t="s">
        <v>573</v>
      </c>
      <c r="C467" s="25">
        <v>218654</v>
      </c>
      <c r="D467" s="64">
        <v>7</v>
      </c>
      <c r="E467" s="28">
        <v>6</v>
      </c>
      <c r="F467" s="27">
        <v>46900.5</v>
      </c>
      <c r="G467" s="28">
        <v>9</v>
      </c>
      <c r="H467" s="27">
        <v>38633.88888888889</v>
      </c>
      <c r="I467" s="28">
        <v>6</v>
      </c>
      <c r="J467" s="27">
        <v>33709.166666666664</v>
      </c>
      <c r="K467" s="28"/>
      <c r="L467" s="27"/>
      <c r="M467" s="28"/>
      <c r="N467" s="28"/>
      <c r="O467" s="28"/>
      <c r="P467" s="28"/>
      <c r="Q467" s="23"/>
      <c r="R467" s="28"/>
      <c r="S467" s="28">
        <v>1</v>
      </c>
      <c r="T467" s="28">
        <v>48916</v>
      </c>
      <c r="U467" s="28">
        <v>1</v>
      </c>
      <c r="V467" s="28">
        <v>43770</v>
      </c>
      <c r="W467" s="28"/>
      <c r="X467" s="28"/>
      <c r="Y467" s="28"/>
      <c r="Z467" s="28"/>
      <c r="AA467" s="28"/>
      <c r="AB467" s="28"/>
      <c r="AC467" s="28"/>
      <c r="AD467" s="28"/>
      <c r="AE467" s="28"/>
      <c r="AF467" s="77"/>
      <c r="AG467" s="77"/>
      <c r="AI467" s="77"/>
      <c r="AJ467" s="77"/>
      <c r="AK467" s="77"/>
      <c r="AL467" s="77"/>
      <c r="AM467" s="77"/>
      <c r="AN467" s="77"/>
      <c r="AO467" s="77"/>
    </row>
    <row r="468" spans="1:41" ht="12.75">
      <c r="A468" s="23"/>
      <c r="B468" s="24" t="s">
        <v>574</v>
      </c>
      <c r="C468" s="25">
        <v>218672</v>
      </c>
      <c r="D468" s="64">
        <v>7</v>
      </c>
      <c r="E468" s="28">
        <v>7</v>
      </c>
      <c r="F468" s="27">
        <v>49441.42857142857</v>
      </c>
      <c r="G468" s="28">
        <v>9</v>
      </c>
      <c r="H468" s="27">
        <v>39873.666666666664</v>
      </c>
      <c r="I468" s="28">
        <v>5</v>
      </c>
      <c r="J468" s="27">
        <v>32573.4</v>
      </c>
      <c r="K468" s="28"/>
      <c r="L468" s="27"/>
      <c r="M468" s="28"/>
      <c r="N468" s="28"/>
      <c r="O468" s="28"/>
      <c r="P468" s="28"/>
      <c r="Q468" s="28">
        <v>1</v>
      </c>
      <c r="R468" s="28">
        <v>58386</v>
      </c>
      <c r="S468" s="28">
        <v>3</v>
      </c>
      <c r="T468" s="27">
        <v>49185.666666666664</v>
      </c>
      <c r="U468" s="28">
        <v>1</v>
      </c>
      <c r="V468" s="28">
        <v>53987</v>
      </c>
      <c r="W468" s="28"/>
      <c r="X468" s="27"/>
      <c r="Y468" s="28"/>
      <c r="Z468" s="28"/>
      <c r="AA468" s="28"/>
      <c r="AB468" s="28"/>
      <c r="AC468" s="28"/>
      <c r="AD468" s="28"/>
      <c r="AE468" s="28"/>
      <c r="AG468" s="77"/>
      <c r="AH468" s="77"/>
      <c r="AI468" s="77"/>
      <c r="AJ468" s="77"/>
      <c r="AK468" s="77"/>
      <c r="AL468" s="77"/>
      <c r="AM468" s="77"/>
      <c r="AN468" s="77"/>
      <c r="AO468" s="77"/>
    </row>
    <row r="469" spans="1:41" ht="12.75">
      <c r="A469" s="23"/>
      <c r="B469" s="24" t="s">
        <v>575</v>
      </c>
      <c r="C469" s="25">
        <v>218681</v>
      </c>
      <c r="D469" s="64">
        <v>7</v>
      </c>
      <c r="E469" s="28">
        <v>5</v>
      </c>
      <c r="F469" s="27">
        <v>45593.2</v>
      </c>
      <c r="G469" s="28">
        <v>4</v>
      </c>
      <c r="H469" s="27">
        <v>36691.25</v>
      </c>
      <c r="I469" s="28">
        <v>7</v>
      </c>
      <c r="J469" s="27">
        <v>30179.85714285714</v>
      </c>
      <c r="K469" s="28">
        <v>2</v>
      </c>
      <c r="L469" s="28">
        <v>26632.5</v>
      </c>
      <c r="M469" s="28"/>
      <c r="N469" s="28"/>
      <c r="O469" s="28"/>
      <c r="P469" s="28"/>
      <c r="Q469" s="28"/>
      <c r="R469" s="28"/>
      <c r="S469" s="28">
        <v>2</v>
      </c>
      <c r="T469" s="27">
        <v>46277</v>
      </c>
      <c r="U469" s="28">
        <v>1</v>
      </c>
      <c r="V469" s="28">
        <v>49688</v>
      </c>
      <c r="W469" s="28">
        <v>2</v>
      </c>
      <c r="X469" s="27">
        <v>31695.5</v>
      </c>
      <c r="Y469" s="28">
        <v>2</v>
      </c>
      <c r="Z469" s="28">
        <v>34063</v>
      </c>
      <c r="AA469" s="28"/>
      <c r="AB469" s="28"/>
      <c r="AC469" s="28"/>
      <c r="AD469" s="28"/>
      <c r="AE469" s="28"/>
      <c r="AG469" s="77"/>
      <c r="AH469" s="77"/>
      <c r="AI469" s="77"/>
      <c r="AJ469" s="77"/>
      <c r="AK469" s="77"/>
      <c r="AL469" s="77"/>
      <c r="AM469" s="77"/>
      <c r="AN469" s="77"/>
      <c r="AO469" s="77"/>
    </row>
    <row r="470" spans="1:41" ht="12.75">
      <c r="A470" s="23"/>
      <c r="B470" s="24" t="s">
        <v>576</v>
      </c>
      <c r="C470" s="25">
        <v>218690</v>
      </c>
      <c r="D470" s="64">
        <v>7</v>
      </c>
      <c r="E470" s="28">
        <v>19</v>
      </c>
      <c r="F470" s="27">
        <v>46351.21052631579</v>
      </c>
      <c r="G470" s="28">
        <v>10</v>
      </c>
      <c r="H470" s="27">
        <v>37447.1</v>
      </c>
      <c r="I470" s="28">
        <v>6</v>
      </c>
      <c r="J470" s="27">
        <v>38496.333333333336</v>
      </c>
      <c r="K470" s="28"/>
      <c r="L470" s="28"/>
      <c r="M470" s="28"/>
      <c r="N470" s="28"/>
      <c r="O470" s="28"/>
      <c r="P470" s="28"/>
      <c r="Q470" s="28">
        <v>3</v>
      </c>
      <c r="R470" s="27">
        <v>70181.33333333333</v>
      </c>
      <c r="S470" s="28">
        <v>1</v>
      </c>
      <c r="T470" s="27">
        <v>56680</v>
      </c>
      <c r="U470" s="28">
        <v>1</v>
      </c>
      <c r="V470" s="28">
        <v>56749</v>
      </c>
      <c r="W470" s="28"/>
      <c r="X470" s="28"/>
      <c r="Y470" s="28"/>
      <c r="Z470" s="28"/>
      <c r="AA470" s="28"/>
      <c r="AB470" s="28"/>
      <c r="AC470" s="28"/>
      <c r="AD470" s="28"/>
      <c r="AE470" s="28"/>
      <c r="AG470" s="77"/>
      <c r="AH470" s="77"/>
      <c r="AI470" s="77"/>
      <c r="AJ470" s="77"/>
      <c r="AK470" s="77"/>
      <c r="AL470" s="77"/>
      <c r="AM470" s="77"/>
      <c r="AN470" s="77"/>
      <c r="AO470" s="77"/>
    </row>
    <row r="471" spans="1:41" ht="12.75">
      <c r="A471" s="23"/>
      <c r="B471" s="24" t="s">
        <v>577</v>
      </c>
      <c r="C471" s="25">
        <v>218706</v>
      </c>
      <c r="D471" s="64">
        <v>7</v>
      </c>
      <c r="E471" s="28">
        <v>5</v>
      </c>
      <c r="F471" s="27">
        <v>47697.8</v>
      </c>
      <c r="G471" s="28">
        <v>2</v>
      </c>
      <c r="H471" s="27">
        <v>38558.5</v>
      </c>
      <c r="I471" s="28"/>
      <c r="J471" s="27"/>
      <c r="K471" s="28"/>
      <c r="L471" s="28"/>
      <c r="M471" s="28"/>
      <c r="N471" s="28"/>
      <c r="O471" s="28"/>
      <c r="P471" s="28"/>
      <c r="Q471" s="28"/>
      <c r="R471" s="28"/>
      <c r="S471" s="28"/>
      <c r="T471" s="27"/>
      <c r="U471" s="28"/>
      <c r="V471" s="28"/>
      <c r="W471" s="28">
        <v>3</v>
      </c>
      <c r="X471" s="27">
        <v>33905.333333333336</v>
      </c>
      <c r="Y471" s="28"/>
      <c r="Z471" s="28"/>
      <c r="AA471" s="28"/>
      <c r="AB471" s="28"/>
      <c r="AC471" s="28"/>
      <c r="AD471" s="28"/>
      <c r="AE471" s="28"/>
      <c r="AG471" s="77"/>
      <c r="AH471" s="77"/>
      <c r="AI471" s="77"/>
      <c r="AJ471" s="77"/>
      <c r="AK471" s="77"/>
      <c r="AL471" s="77"/>
      <c r="AM471" s="77"/>
      <c r="AN471" s="77"/>
      <c r="AO471" s="77"/>
    </row>
    <row r="472" spans="1:41" ht="12.75">
      <c r="A472" s="23"/>
      <c r="B472" s="24" t="s">
        <v>578</v>
      </c>
      <c r="C472" s="25">
        <v>218955</v>
      </c>
      <c r="D472" s="64">
        <v>7</v>
      </c>
      <c r="E472" s="28"/>
      <c r="F472" s="27"/>
      <c r="G472" s="28"/>
      <c r="H472" s="27"/>
      <c r="I472" s="28"/>
      <c r="J472" s="27"/>
      <c r="K472" s="28">
        <v>10</v>
      </c>
      <c r="L472" s="27">
        <v>27797.7</v>
      </c>
      <c r="M472" s="28"/>
      <c r="N472" s="28"/>
      <c r="O472" s="28"/>
      <c r="P472" s="28"/>
      <c r="Q472" s="28"/>
      <c r="R472" s="28"/>
      <c r="S472" s="28"/>
      <c r="T472" s="27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G472" s="77"/>
      <c r="AH472" s="77"/>
      <c r="AI472" s="77"/>
      <c r="AJ472" s="77"/>
      <c r="AK472" s="77"/>
      <c r="AL472" s="77"/>
      <c r="AM472" s="77"/>
      <c r="AN472" s="77"/>
      <c r="AO472" s="77"/>
    </row>
    <row r="473" spans="1:41" ht="12.75">
      <c r="A473" s="23"/>
      <c r="B473" s="24" t="s">
        <v>579</v>
      </c>
      <c r="C473" s="25">
        <v>218991</v>
      </c>
      <c r="D473" s="64">
        <v>7</v>
      </c>
      <c r="E473" s="28"/>
      <c r="F473" s="27"/>
      <c r="G473" s="28"/>
      <c r="H473" s="27"/>
      <c r="I473" s="28"/>
      <c r="J473" s="27"/>
      <c r="K473" s="28"/>
      <c r="L473" s="27"/>
      <c r="M473" s="28">
        <v>86</v>
      </c>
      <c r="N473" s="27">
        <v>32009.1511627907</v>
      </c>
      <c r="O473" s="28"/>
      <c r="P473" s="28"/>
      <c r="Q473" s="28"/>
      <c r="R473" s="28"/>
      <c r="S473" s="28"/>
      <c r="T473" s="27"/>
      <c r="U473" s="28"/>
      <c r="V473" s="28"/>
      <c r="W473" s="28"/>
      <c r="X473" s="27"/>
      <c r="Y473" s="28"/>
      <c r="Z473" s="28"/>
      <c r="AA473" s="28"/>
      <c r="AB473" s="28"/>
      <c r="AC473" s="28"/>
      <c r="AD473" s="28"/>
      <c r="AE473" s="28"/>
      <c r="AG473" s="77"/>
      <c r="AH473" s="77"/>
      <c r="AI473" s="77"/>
      <c r="AJ473" s="77"/>
      <c r="AK473" s="77"/>
      <c r="AL473" s="77"/>
      <c r="AM473" s="77"/>
      <c r="AN473" s="77"/>
      <c r="AO473" s="77"/>
    </row>
    <row r="474" spans="1:41" ht="12.75">
      <c r="A474" s="23"/>
      <c r="B474" s="24" t="s">
        <v>580</v>
      </c>
      <c r="C474" s="25">
        <v>218335</v>
      </c>
      <c r="D474" s="64">
        <v>9</v>
      </c>
      <c r="E474" s="23">
        <v>1</v>
      </c>
      <c r="F474" s="99">
        <v>71722</v>
      </c>
      <c r="G474" s="28">
        <v>8</v>
      </c>
      <c r="H474" s="27">
        <v>45936.625</v>
      </c>
      <c r="I474" s="28">
        <v>11</v>
      </c>
      <c r="J474" s="27">
        <v>40117.63636363636</v>
      </c>
      <c r="K474" s="28">
        <v>1</v>
      </c>
      <c r="L474" s="27">
        <v>32000</v>
      </c>
      <c r="M474" s="28"/>
      <c r="N474" s="28"/>
      <c r="O474" s="28"/>
      <c r="P474" s="28"/>
      <c r="Q474" s="28">
        <v>40</v>
      </c>
      <c r="R474" s="27">
        <v>85961.55</v>
      </c>
      <c r="S474" s="28">
        <v>64</v>
      </c>
      <c r="T474" s="27">
        <v>61574.421875</v>
      </c>
      <c r="U474" s="28">
        <v>56</v>
      </c>
      <c r="V474" s="27">
        <v>55490.142857142855</v>
      </c>
      <c r="W474" s="28">
        <v>18</v>
      </c>
      <c r="X474" s="27">
        <v>49981.5</v>
      </c>
      <c r="Y474" s="28">
        <v>6</v>
      </c>
      <c r="Z474" s="27">
        <v>54367.333333333336</v>
      </c>
      <c r="AA474" s="28"/>
      <c r="AB474" s="28"/>
      <c r="AC474" s="28"/>
      <c r="AD474" s="28"/>
      <c r="AE474" s="28"/>
      <c r="AG474" s="77"/>
      <c r="AH474" s="77"/>
      <c r="AI474" s="77"/>
      <c r="AJ474" s="77"/>
      <c r="AK474" s="77"/>
      <c r="AL474" s="77"/>
      <c r="AM474" s="77"/>
      <c r="AN474" s="77"/>
      <c r="AO474" s="77"/>
    </row>
    <row r="475" spans="1:44" ht="12.75">
      <c r="A475" s="23"/>
      <c r="B475" s="28"/>
      <c r="C475" s="75"/>
      <c r="D475" s="28"/>
      <c r="E475" s="28"/>
      <c r="F475" s="27"/>
      <c r="G475" s="27"/>
      <c r="H475" s="27"/>
      <c r="I475" s="27"/>
      <c r="J475" s="27"/>
      <c r="K475" s="27"/>
      <c r="L475" s="27"/>
      <c r="M475" s="28"/>
      <c r="N475" s="28"/>
      <c r="O475" s="28"/>
      <c r="P475" s="28"/>
      <c r="Q475" s="27"/>
      <c r="R475" s="27"/>
      <c r="S475" s="27"/>
      <c r="T475" s="27"/>
      <c r="U475" s="27"/>
      <c r="V475" s="27"/>
      <c r="W475" s="28"/>
      <c r="X475" s="27"/>
      <c r="Y475" s="27"/>
      <c r="Z475" s="27"/>
      <c r="AA475" s="28"/>
      <c r="AC475" s="24"/>
      <c r="AD475" s="28"/>
      <c r="AE475" s="28"/>
      <c r="AF475" s="28"/>
      <c r="AG475" s="28"/>
      <c r="AH475" s="28"/>
      <c r="AI475" s="28"/>
      <c r="AJ475" s="28"/>
      <c r="AK475" s="23"/>
      <c r="AL475" s="23"/>
      <c r="AM475" s="23"/>
      <c r="AN475" s="23"/>
      <c r="AO475" s="23"/>
      <c r="AP475" s="23"/>
      <c r="AQ475" s="23"/>
      <c r="AR475" s="23"/>
    </row>
    <row r="476" spans="1:44" ht="12.75">
      <c r="A476" s="23" t="s">
        <v>581</v>
      </c>
      <c r="B476" s="110" t="s">
        <v>582</v>
      </c>
      <c r="C476" s="108">
        <v>221759</v>
      </c>
      <c r="D476" s="110">
        <v>1</v>
      </c>
      <c r="E476" s="111">
        <v>538</v>
      </c>
      <c r="F476" s="27">
        <v>65578.9033457249</v>
      </c>
      <c r="G476" s="75">
        <v>283</v>
      </c>
      <c r="H476" s="27">
        <v>51262.81272084806</v>
      </c>
      <c r="I476" s="75">
        <v>175</v>
      </c>
      <c r="J476" s="27">
        <v>43369.96</v>
      </c>
      <c r="K476" s="27">
        <v>43</v>
      </c>
      <c r="L476" s="27">
        <v>27784.232558139534</v>
      </c>
      <c r="M476" s="27">
        <v>7</v>
      </c>
      <c r="N476" s="27">
        <v>37250.71428571428</v>
      </c>
      <c r="O476" s="27">
        <v>0</v>
      </c>
      <c r="P476" s="27">
        <v>0</v>
      </c>
      <c r="Q476" s="75">
        <v>37</v>
      </c>
      <c r="R476" s="27">
        <v>107085.02702702703</v>
      </c>
      <c r="S476" s="27">
        <v>18</v>
      </c>
      <c r="T476" s="27">
        <v>60364.944444444445</v>
      </c>
      <c r="U476" s="27">
        <v>8</v>
      </c>
      <c r="V476" s="27">
        <v>49763.875</v>
      </c>
      <c r="W476" s="27">
        <v>7</v>
      </c>
      <c r="X476" s="27">
        <v>34513.857142857145</v>
      </c>
      <c r="Y476" s="27">
        <v>1</v>
      </c>
      <c r="Z476" s="27">
        <v>38561</v>
      </c>
      <c r="AA476" s="27">
        <v>0</v>
      </c>
      <c r="AB476" s="27">
        <v>0</v>
      </c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</row>
    <row r="477" spans="1:44" ht="12.75">
      <c r="A477" s="23"/>
      <c r="B477" s="110" t="s">
        <v>583</v>
      </c>
      <c r="C477" s="108">
        <v>220862</v>
      </c>
      <c r="D477" s="110">
        <v>2</v>
      </c>
      <c r="E477" s="111">
        <v>261</v>
      </c>
      <c r="F477" s="27">
        <v>62680.21072796935</v>
      </c>
      <c r="G477" s="75">
        <v>218</v>
      </c>
      <c r="H477" s="27">
        <v>46801.477064220184</v>
      </c>
      <c r="I477" s="75">
        <v>160</v>
      </c>
      <c r="J477" s="27">
        <v>40539.7125</v>
      </c>
      <c r="K477" s="27">
        <v>49</v>
      </c>
      <c r="L477" s="27">
        <v>26166.428571428572</v>
      </c>
      <c r="M477" s="27">
        <v>4</v>
      </c>
      <c r="N477" s="27">
        <v>18113</v>
      </c>
      <c r="O477" s="27">
        <v>0</v>
      </c>
      <c r="P477" s="27">
        <v>0</v>
      </c>
      <c r="Q477" s="75">
        <v>15</v>
      </c>
      <c r="R477" s="27">
        <v>95347.46666666666</v>
      </c>
      <c r="S477" s="27">
        <v>14</v>
      </c>
      <c r="T477" s="27">
        <v>60340.57142857143</v>
      </c>
      <c r="U477" s="27">
        <v>6</v>
      </c>
      <c r="V477" s="27">
        <v>40157.333333333336</v>
      </c>
      <c r="W477" s="27">
        <v>6</v>
      </c>
      <c r="X477" s="27">
        <v>35045.5</v>
      </c>
      <c r="Y477" s="27">
        <v>2</v>
      </c>
      <c r="Z477" s="27">
        <v>62436</v>
      </c>
      <c r="AA477" s="27"/>
      <c r="AB477" s="27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</row>
    <row r="478" spans="1:44" ht="12.75">
      <c r="A478" s="23"/>
      <c r="B478" s="110" t="s">
        <v>584</v>
      </c>
      <c r="C478" s="108">
        <v>220075</v>
      </c>
      <c r="D478" s="110">
        <v>3</v>
      </c>
      <c r="E478" s="111">
        <v>114</v>
      </c>
      <c r="F478" s="27">
        <v>56253.333333333336</v>
      </c>
      <c r="G478" s="75">
        <v>110</v>
      </c>
      <c r="H478" s="27">
        <v>45919.86363636364</v>
      </c>
      <c r="I478" s="75">
        <v>123</v>
      </c>
      <c r="J478" s="27">
        <v>40444.06504065041</v>
      </c>
      <c r="K478" s="27">
        <v>16</v>
      </c>
      <c r="L478" s="27">
        <v>31004.375</v>
      </c>
      <c r="M478" s="27">
        <v>0</v>
      </c>
      <c r="N478" s="27">
        <v>0</v>
      </c>
      <c r="O478" s="27">
        <v>0</v>
      </c>
      <c r="P478" s="27">
        <v>0</v>
      </c>
      <c r="Q478" s="75">
        <v>16</v>
      </c>
      <c r="R478" s="27">
        <v>71048.125</v>
      </c>
      <c r="S478" s="27">
        <v>20</v>
      </c>
      <c r="T478" s="27">
        <v>58360</v>
      </c>
      <c r="U478" s="27">
        <v>30</v>
      </c>
      <c r="V478" s="27">
        <v>41039.4</v>
      </c>
      <c r="W478" s="27">
        <v>13</v>
      </c>
      <c r="X478" s="27">
        <v>44215.38461538462</v>
      </c>
      <c r="Y478" s="27">
        <v>0</v>
      </c>
      <c r="Z478" s="27">
        <v>0</v>
      </c>
      <c r="AA478" s="27">
        <v>0</v>
      </c>
      <c r="AB478" s="27">
        <v>0</v>
      </c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</row>
    <row r="479" spans="1:44" ht="12.75">
      <c r="A479" s="23"/>
      <c r="B479" s="110" t="s">
        <v>585</v>
      </c>
      <c r="C479" s="108">
        <v>220978</v>
      </c>
      <c r="D479" s="110">
        <v>3</v>
      </c>
      <c r="E479" s="111">
        <v>198</v>
      </c>
      <c r="F479" s="27">
        <v>58036.767676767675</v>
      </c>
      <c r="G479" s="75">
        <v>185</v>
      </c>
      <c r="H479" s="27">
        <v>44470.98918918919</v>
      </c>
      <c r="I479" s="75">
        <v>240</v>
      </c>
      <c r="J479" s="27">
        <v>36519.82083333333</v>
      </c>
      <c r="K479" s="27">
        <v>54</v>
      </c>
      <c r="L479" s="27">
        <v>28413.055555555555</v>
      </c>
      <c r="M479" s="27">
        <v>0</v>
      </c>
      <c r="N479" s="27">
        <v>0</v>
      </c>
      <c r="O479" s="27">
        <v>0</v>
      </c>
      <c r="P479" s="27">
        <v>0</v>
      </c>
      <c r="Q479" s="75">
        <v>1</v>
      </c>
      <c r="R479" s="27">
        <v>80097</v>
      </c>
      <c r="S479" s="27">
        <v>2</v>
      </c>
      <c r="T479" s="27">
        <v>53553.5</v>
      </c>
      <c r="U479" s="27">
        <v>16</v>
      </c>
      <c r="V479" s="27">
        <v>40539.625</v>
      </c>
      <c r="W479" s="27">
        <v>5</v>
      </c>
      <c r="X479" s="27">
        <v>33105.4</v>
      </c>
      <c r="Y479" s="27">
        <v>0</v>
      </c>
      <c r="Z479" s="27">
        <v>0</v>
      </c>
      <c r="AA479" s="27">
        <v>0</v>
      </c>
      <c r="AB479" s="27">
        <v>0</v>
      </c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</row>
    <row r="480" spans="1:44" ht="12.75">
      <c r="A480" s="23"/>
      <c r="B480" s="110" t="s">
        <v>586</v>
      </c>
      <c r="C480" s="108">
        <v>221838</v>
      </c>
      <c r="D480" s="110">
        <v>3</v>
      </c>
      <c r="E480" s="111">
        <v>108</v>
      </c>
      <c r="F480" s="27">
        <v>55843.055555555555</v>
      </c>
      <c r="G480" s="75">
        <v>68</v>
      </c>
      <c r="H480" s="27">
        <v>48027.205882352944</v>
      </c>
      <c r="I480" s="75">
        <v>71</v>
      </c>
      <c r="J480" s="27">
        <v>38777.112676056335</v>
      </c>
      <c r="K480" s="27">
        <v>17</v>
      </c>
      <c r="L480" s="27">
        <v>34198.23529411765</v>
      </c>
      <c r="M480" s="27">
        <v>1</v>
      </c>
      <c r="N480" s="27">
        <v>55550</v>
      </c>
      <c r="O480" s="27">
        <v>0</v>
      </c>
      <c r="P480" s="27">
        <v>0</v>
      </c>
      <c r="Q480" s="75">
        <v>6</v>
      </c>
      <c r="R480" s="27">
        <v>60545</v>
      </c>
      <c r="S480" s="27">
        <v>6</v>
      </c>
      <c r="T480" s="27">
        <v>54165</v>
      </c>
      <c r="U480" s="27">
        <v>21</v>
      </c>
      <c r="V480" s="27">
        <v>42848.47619047619</v>
      </c>
      <c r="W480" s="27">
        <v>12</v>
      </c>
      <c r="X480" s="27">
        <v>35430</v>
      </c>
      <c r="Y480" s="27">
        <v>1</v>
      </c>
      <c r="Z480" s="27">
        <v>35000</v>
      </c>
      <c r="AA480" s="27">
        <v>0</v>
      </c>
      <c r="AB480" s="27">
        <v>0</v>
      </c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</row>
    <row r="481" spans="1:44" ht="12.75">
      <c r="A481" s="23"/>
      <c r="B481" s="110" t="s">
        <v>587</v>
      </c>
      <c r="C481" s="108">
        <v>219602</v>
      </c>
      <c r="D481" s="110">
        <v>4</v>
      </c>
      <c r="E481" s="111">
        <v>88</v>
      </c>
      <c r="F481" s="27">
        <v>55552.85227272727</v>
      </c>
      <c r="G481" s="75">
        <v>57</v>
      </c>
      <c r="H481" s="27">
        <v>41823.05263157895</v>
      </c>
      <c r="I481" s="75">
        <v>103</v>
      </c>
      <c r="J481" s="27">
        <v>34739.74757281553</v>
      </c>
      <c r="K481" s="27">
        <v>2</v>
      </c>
      <c r="L481" s="27">
        <v>29000</v>
      </c>
      <c r="M481" s="27">
        <v>0</v>
      </c>
      <c r="N481" s="27">
        <v>0</v>
      </c>
      <c r="O481" s="27">
        <v>0</v>
      </c>
      <c r="P481" s="27">
        <v>0</v>
      </c>
      <c r="Q481" s="75">
        <v>5</v>
      </c>
      <c r="R481" s="27">
        <v>68474.2</v>
      </c>
      <c r="S481" s="27">
        <v>6</v>
      </c>
      <c r="T481" s="27">
        <v>37456.333333333336</v>
      </c>
      <c r="U481" s="27">
        <v>10</v>
      </c>
      <c r="V481" s="27">
        <v>39113.1</v>
      </c>
      <c r="W481" s="27">
        <v>5</v>
      </c>
      <c r="X481" s="27">
        <v>23993</v>
      </c>
      <c r="Y481" s="27">
        <v>0</v>
      </c>
      <c r="Z481" s="27">
        <v>0</v>
      </c>
      <c r="AA481" s="27">
        <v>0</v>
      </c>
      <c r="AB481" s="27">
        <v>0</v>
      </c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</row>
    <row r="482" spans="1:44" ht="12.75">
      <c r="A482" s="23"/>
      <c r="B482" s="110" t="s">
        <v>588</v>
      </c>
      <c r="C482" s="108">
        <v>221847</v>
      </c>
      <c r="D482" s="110">
        <v>4</v>
      </c>
      <c r="E482" s="111">
        <v>161</v>
      </c>
      <c r="F482" s="27">
        <v>60022.23602484472</v>
      </c>
      <c r="G482" s="75">
        <v>103</v>
      </c>
      <c r="H482" s="27">
        <v>45502.71844660194</v>
      </c>
      <c r="I482" s="75">
        <v>74</v>
      </c>
      <c r="J482" s="27">
        <v>37559.18918918919</v>
      </c>
      <c r="K482" s="27">
        <v>24</v>
      </c>
      <c r="L482" s="27">
        <v>27376.666666666668</v>
      </c>
      <c r="M482" s="27">
        <v>0</v>
      </c>
      <c r="N482" s="27">
        <v>0</v>
      </c>
      <c r="O482" s="27">
        <v>0</v>
      </c>
      <c r="P482" s="27">
        <v>0</v>
      </c>
      <c r="Q482" s="75">
        <v>1</v>
      </c>
      <c r="R482" s="27">
        <v>69820</v>
      </c>
      <c r="S482" s="27">
        <v>3</v>
      </c>
      <c r="T482" s="27">
        <v>50018.666666666664</v>
      </c>
      <c r="U482" s="27">
        <v>2</v>
      </c>
      <c r="V482" s="27">
        <v>52776</v>
      </c>
      <c r="W482" s="27">
        <v>3</v>
      </c>
      <c r="X482" s="27">
        <v>38860</v>
      </c>
      <c r="Y482" s="27">
        <v>0</v>
      </c>
      <c r="Z482" s="27">
        <v>0</v>
      </c>
      <c r="AA482" s="27">
        <v>0</v>
      </c>
      <c r="AB482" s="27">
        <v>0</v>
      </c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</row>
    <row r="483" spans="1:44" ht="12.75">
      <c r="A483" s="23"/>
      <c r="B483" s="110" t="s">
        <v>589</v>
      </c>
      <c r="C483" s="108">
        <v>221740</v>
      </c>
      <c r="D483" s="110">
        <v>4</v>
      </c>
      <c r="E483" s="111">
        <v>117</v>
      </c>
      <c r="F483" s="27">
        <v>55649</v>
      </c>
      <c r="G483" s="75">
        <v>61</v>
      </c>
      <c r="H483" s="27">
        <v>45387.016393442624</v>
      </c>
      <c r="I483" s="75">
        <v>89</v>
      </c>
      <c r="J483" s="27">
        <v>38853</v>
      </c>
      <c r="K483" s="27">
        <v>2</v>
      </c>
      <c r="L483" s="27">
        <v>32445</v>
      </c>
      <c r="M483" s="27">
        <v>0</v>
      </c>
      <c r="N483" s="27">
        <v>0</v>
      </c>
      <c r="O483" s="27">
        <v>0</v>
      </c>
      <c r="P483" s="27">
        <v>0</v>
      </c>
      <c r="Q483" s="75">
        <v>3</v>
      </c>
      <c r="R483" s="27">
        <v>62334.666666666664</v>
      </c>
      <c r="S483" s="27">
        <v>4</v>
      </c>
      <c r="T483" s="27">
        <v>50238.25</v>
      </c>
      <c r="U483" s="27">
        <v>1</v>
      </c>
      <c r="V483" s="27">
        <v>36840</v>
      </c>
      <c r="W483" s="27">
        <v>2</v>
      </c>
      <c r="X483" s="27">
        <v>32445</v>
      </c>
      <c r="Y483" s="27">
        <v>0</v>
      </c>
      <c r="Z483" s="27">
        <v>0</v>
      </c>
      <c r="AA483" s="27">
        <v>0</v>
      </c>
      <c r="AB483" s="27">
        <v>0</v>
      </c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</row>
    <row r="484" spans="1:44" ht="12.75">
      <c r="A484" s="23"/>
      <c r="B484" s="110" t="s">
        <v>590</v>
      </c>
      <c r="C484" s="108">
        <v>221768</v>
      </c>
      <c r="D484" s="110">
        <v>5</v>
      </c>
      <c r="E484" s="111">
        <v>92</v>
      </c>
      <c r="F484" s="27">
        <v>52475.90217391304</v>
      </c>
      <c r="G484" s="75">
        <v>49</v>
      </c>
      <c r="H484" s="27">
        <v>43611.30612244898</v>
      </c>
      <c r="I484" s="75">
        <v>40</v>
      </c>
      <c r="J484" s="27">
        <v>36568.125</v>
      </c>
      <c r="K484" s="27">
        <v>1</v>
      </c>
      <c r="L484" s="27">
        <v>36999</v>
      </c>
      <c r="M484" s="27">
        <v>0</v>
      </c>
      <c r="N484" s="27">
        <v>0</v>
      </c>
      <c r="O484" s="27">
        <v>0</v>
      </c>
      <c r="P484" s="27">
        <v>0</v>
      </c>
      <c r="Q484" s="75">
        <v>14</v>
      </c>
      <c r="R484" s="27">
        <v>65307.42857142857</v>
      </c>
      <c r="S484" s="27">
        <v>5</v>
      </c>
      <c r="T484" s="27">
        <v>54802</v>
      </c>
      <c r="U484" s="27">
        <v>3</v>
      </c>
      <c r="V484" s="27">
        <v>44977.666666666664</v>
      </c>
      <c r="W484" s="27">
        <v>1</v>
      </c>
      <c r="X484" s="27">
        <v>36999</v>
      </c>
      <c r="Y484" s="27">
        <v>0</v>
      </c>
      <c r="Z484" s="27">
        <v>0</v>
      </c>
      <c r="AA484" s="27">
        <v>0</v>
      </c>
      <c r="AB484" s="27">
        <v>0</v>
      </c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</row>
    <row r="485" spans="1:44" ht="12.75">
      <c r="A485" s="23"/>
      <c r="B485" s="110" t="s">
        <v>591</v>
      </c>
      <c r="C485" s="108">
        <v>219824</v>
      </c>
      <c r="D485" s="110">
        <v>7</v>
      </c>
      <c r="E485" s="111">
        <v>15</v>
      </c>
      <c r="F485" s="27">
        <v>49477</v>
      </c>
      <c r="G485" s="75">
        <v>64</v>
      </c>
      <c r="H485" s="27">
        <v>40592.125</v>
      </c>
      <c r="I485" s="75">
        <v>35</v>
      </c>
      <c r="J485" s="27">
        <v>32955.514285714286</v>
      </c>
      <c r="K485" s="27">
        <v>26</v>
      </c>
      <c r="L485" s="27">
        <v>26374.923076923078</v>
      </c>
      <c r="M485" s="27">
        <v>0</v>
      </c>
      <c r="N485" s="27">
        <v>0</v>
      </c>
      <c r="O485" s="27"/>
      <c r="P485" s="27"/>
      <c r="Q485" s="75">
        <v>2</v>
      </c>
      <c r="R485" s="27">
        <v>57540.5</v>
      </c>
      <c r="S485" s="27">
        <v>7</v>
      </c>
      <c r="T485" s="27">
        <v>48781.28571428572</v>
      </c>
      <c r="U485" s="27">
        <v>5</v>
      </c>
      <c r="V485" s="27">
        <v>43263</v>
      </c>
      <c r="W485" s="27">
        <v>22</v>
      </c>
      <c r="X485" s="27">
        <v>34268.72727272727</v>
      </c>
      <c r="Y485" s="27">
        <v>0</v>
      </c>
      <c r="Z485" s="27">
        <v>0</v>
      </c>
      <c r="AA485" s="27">
        <v>14</v>
      </c>
      <c r="AB485" s="27">
        <v>37254.642857142855</v>
      </c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</row>
    <row r="486" spans="1:44" ht="12.75">
      <c r="A486" s="23"/>
      <c r="B486" s="110" t="s">
        <v>592</v>
      </c>
      <c r="C486" s="108">
        <v>219879</v>
      </c>
      <c r="D486" s="110">
        <v>7</v>
      </c>
      <c r="E486" s="111">
        <v>6</v>
      </c>
      <c r="F486" s="27">
        <v>47232</v>
      </c>
      <c r="G486" s="75">
        <v>29</v>
      </c>
      <c r="H486" s="27">
        <v>40537.793103448275</v>
      </c>
      <c r="I486" s="75">
        <v>14</v>
      </c>
      <c r="J486" s="27">
        <v>35300.57142857143</v>
      </c>
      <c r="K486" s="27">
        <v>27</v>
      </c>
      <c r="L486" s="27">
        <v>29624.74074074074</v>
      </c>
      <c r="M486" s="27">
        <v>0</v>
      </c>
      <c r="N486" s="27">
        <v>0</v>
      </c>
      <c r="O486" s="27">
        <v>0</v>
      </c>
      <c r="P486" s="27">
        <v>0</v>
      </c>
      <c r="Q486" s="75">
        <v>3</v>
      </c>
      <c r="R486" s="27">
        <v>58805.333333333336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</row>
    <row r="487" spans="1:44" ht="12.75">
      <c r="A487" s="23"/>
      <c r="B487" s="110" t="s">
        <v>593</v>
      </c>
      <c r="C487" s="108">
        <v>219888</v>
      </c>
      <c r="D487" s="110">
        <v>7</v>
      </c>
      <c r="E487" s="111">
        <v>6</v>
      </c>
      <c r="F487" s="27">
        <v>51426.666666666664</v>
      </c>
      <c r="G487" s="75">
        <v>21</v>
      </c>
      <c r="H487" s="27">
        <v>43086.666666666664</v>
      </c>
      <c r="I487" s="75">
        <v>22</v>
      </c>
      <c r="J487" s="27">
        <v>37377.27272727273</v>
      </c>
      <c r="K487" s="27">
        <v>38</v>
      </c>
      <c r="L487" s="27">
        <v>31278.947368421053</v>
      </c>
      <c r="M487" s="27">
        <v>0</v>
      </c>
      <c r="N487" s="27">
        <v>0</v>
      </c>
      <c r="O487" s="27">
        <v>0</v>
      </c>
      <c r="P487" s="27">
        <v>0</v>
      </c>
      <c r="Q487" s="75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</row>
    <row r="488" spans="1:44" ht="12.75">
      <c r="A488" s="23"/>
      <c r="B488" s="110" t="s">
        <v>594</v>
      </c>
      <c r="C488" s="108">
        <v>220057</v>
      </c>
      <c r="D488" s="110">
        <v>7</v>
      </c>
      <c r="E488" s="111">
        <v>8</v>
      </c>
      <c r="F488" s="27">
        <v>44767.125</v>
      </c>
      <c r="G488" s="75">
        <v>15</v>
      </c>
      <c r="H488" s="27">
        <v>38052.8</v>
      </c>
      <c r="I488" s="75">
        <v>9</v>
      </c>
      <c r="J488" s="27">
        <v>32282.88888888889</v>
      </c>
      <c r="K488" s="27">
        <v>9</v>
      </c>
      <c r="L488" s="27">
        <v>29187.11111111111</v>
      </c>
      <c r="M488" s="27">
        <v>0</v>
      </c>
      <c r="N488" s="27">
        <v>0</v>
      </c>
      <c r="O488" s="27">
        <v>0</v>
      </c>
      <c r="P488" s="27">
        <v>0</v>
      </c>
      <c r="Q488" s="75">
        <v>1</v>
      </c>
      <c r="R488" s="27">
        <v>58167</v>
      </c>
      <c r="S488" s="27">
        <v>3</v>
      </c>
      <c r="T488" s="27">
        <v>47385</v>
      </c>
      <c r="U488" s="27">
        <v>2</v>
      </c>
      <c r="V488" s="27">
        <v>47521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</row>
    <row r="489" spans="1:44" ht="12.75">
      <c r="A489" s="23"/>
      <c r="B489" s="110" t="s">
        <v>595</v>
      </c>
      <c r="C489" s="108">
        <v>220400</v>
      </c>
      <c r="D489" s="110">
        <v>7</v>
      </c>
      <c r="E489" s="111">
        <v>7</v>
      </c>
      <c r="F489" s="27">
        <v>40615.71428571428</v>
      </c>
      <c r="G489" s="75">
        <v>41</v>
      </c>
      <c r="H489" s="27">
        <v>36724.14634146341</v>
      </c>
      <c r="I489" s="75">
        <v>15</v>
      </c>
      <c r="J489" s="27">
        <v>31599.333333333332</v>
      </c>
      <c r="K489" s="27">
        <v>9</v>
      </c>
      <c r="L489" s="27">
        <v>29568.88888888889</v>
      </c>
      <c r="M489" s="27">
        <v>0</v>
      </c>
      <c r="N489" s="27">
        <v>0</v>
      </c>
      <c r="O489" s="27">
        <v>0</v>
      </c>
      <c r="P489" s="27">
        <v>0</v>
      </c>
      <c r="Q489" s="75">
        <v>0</v>
      </c>
      <c r="R489" s="27">
        <v>0</v>
      </c>
      <c r="S489" s="27">
        <v>8</v>
      </c>
      <c r="T489" s="27">
        <v>48636.25</v>
      </c>
      <c r="U489" s="27">
        <v>6</v>
      </c>
      <c r="V489" s="27">
        <v>44030.833333333336</v>
      </c>
      <c r="W489" s="27">
        <v>5</v>
      </c>
      <c r="X489" s="27">
        <v>37759</v>
      </c>
      <c r="Y489" s="27">
        <v>0</v>
      </c>
      <c r="Z489" s="27">
        <v>0</v>
      </c>
      <c r="AA489" s="27">
        <v>0</v>
      </c>
      <c r="AB489" s="27">
        <v>0</v>
      </c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</row>
    <row r="490" spans="1:44" ht="12.75">
      <c r="A490" s="23"/>
      <c r="B490" s="110" t="s">
        <v>596</v>
      </c>
      <c r="C490" s="108">
        <v>221096</v>
      </c>
      <c r="D490" s="110">
        <v>7</v>
      </c>
      <c r="E490" s="111">
        <v>5</v>
      </c>
      <c r="F490" s="27">
        <v>51467.4</v>
      </c>
      <c r="G490" s="75">
        <v>18</v>
      </c>
      <c r="H490" s="27">
        <v>41840.77777777778</v>
      </c>
      <c r="I490" s="75">
        <v>24</v>
      </c>
      <c r="J490" s="27">
        <v>35980.416666666664</v>
      </c>
      <c r="K490" s="27">
        <v>25</v>
      </c>
      <c r="L490" s="27">
        <v>29580.96</v>
      </c>
      <c r="M490" s="27">
        <v>0</v>
      </c>
      <c r="N490" s="27">
        <v>0</v>
      </c>
      <c r="O490" s="27">
        <v>0</v>
      </c>
      <c r="P490" s="27">
        <v>0</v>
      </c>
      <c r="Q490" s="75">
        <v>0</v>
      </c>
      <c r="R490" s="27">
        <v>0</v>
      </c>
      <c r="S490" s="27">
        <v>0</v>
      </c>
      <c r="T490" s="27">
        <v>0</v>
      </c>
      <c r="U490" s="27">
        <v>2</v>
      </c>
      <c r="V490" s="27">
        <v>45856.5</v>
      </c>
      <c r="W490" s="27">
        <v>5</v>
      </c>
      <c r="X490" s="27">
        <v>41915.8</v>
      </c>
      <c r="Y490" s="27">
        <v>0</v>
      </c>
      <c r="Z490" s="27">
        <v>0</v>
      </c>
      <c r="AA490" s="27">
        <v>0</v>
      </c>
      <c r="AB490" s="27">
        <v>0</v>
      </c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</row>
    <row r="491" spans="1:44" ht="12.75">
      <c r="A491" s="23"/>
      <c r="B491" s="110" t="s">
        <v>597</v>
      </c>
      <c r="C491" s="108">
        <v>221184</v>
      </c>
      <c r="D491" s="110">
        <v>7</v>
      </c>
      <c r="E491" s="111">
        <v>11</v>
      </c>
      <c r="F491" s="27">
        <v>47021.27272727273</v>
      </c>
      <c r="G491" s="75">
        <v>44</v>
      </c>
      <c r="H491" s="27">
        <v>37746.90909090909</v>
      </c>
      <c r="I491" s="75">
        <v>19</v>
      </c>
      <c r="J491" s="27">
        <v>28206.473684210527</v>
      </c>
      <c r="K491" s="27">
        <v>23</v>
      </c>
      <c r="L491" s="27">
        <v>29961.260869565216</v>
      </c>
      <c r="M491" s="27">
        <v>0</v>
      </c>
      <c r="N491" s="27">
        <v>0</v>
      </c>
      <c r="O491" s="27">
        <v>0</v>
      </c>
      <c r="P491" s="27">
        <v>0</v>
      </c>
      <c r="Q491" s="75">
        <v>0</v>
      </c>
      <c r="R491" s="27">
        <v>0</v>
      </c>
      <c r="S491" s="27">
        <v>5</v>
      </c>
      <c r="T491" s="27">
        <v>47621</v>
      </c>
      <c r="U491" s="27">
        <v>3</v>
      </c>
      <c r="V491" s="27">
        <v>47461.333333333336</v>
      </c>
      <c r="W491" s="27">
        <v>4</v>
      </c>
      <c r="X491" s="27">
        <v>39901.75</v>
      </c>
      <c r="Y491" s="27">
        <v>0</v>
      </c>
      <c r="Z491" s="27">
        <v>0</v>
      </c>
      <c r="AA491" s="27">
        <v>0</v>
      </c>
      <c r="AB491" s="27">
        <v>0</v>
      </c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</row>
    <row r="492" spans="1:44" ht="12.75">
      <c r="A492" s="23"/>
      <c r="B492" s="110" t="s">
        <v>598</v>
      </c>
      <c r="C492" s="108">
        <v>221908</v>
      </c>
      <c r="D492" s="110">
        <v>7</v>
      </c>
      <c r="E492" s="111">
        <v>1</v>
      </c>
      <c r="F492" s="27">
        <v>35510</v>
      </c>
      <c r="G492" s="75">
        <v>20</v>
      </c>
      <c r="H492" s="27">
        <v>35290.7</v>
      </c>
      <c r="I492" s="75">
        <v>19</v>
      </c>
      <c r="J492" s="27">
        <v>31040.57894736842</v>
      </c>
      <c r="K492" s="27">
        <v>35</v>
      </c>
      <c r="L492" s="27">
        <v>27555.22857142857</v>
      </c>
      <c r="M492" s="27">
        <v>0</v>
      </c>
      <c r="N492" s="27">
        <v>0</v>
      </c>
      <c r="O492" s="27">
        <v>0</v>
      </c>
      <c r="P492" s="27">
        <v>0</v>
      </c>
      <c r="Q492" s="75">
        <v>0</v>
      </c>
      <c r="R492" s="27">
        <v>0</v>
      </c>
      <c r="S492" s="27">
        <v>4</v>
      </c>
      <c r="T492" s="27">
        <v>45412.5</v>
      </c>
      <c r="U492" s="27">
        <v>2</v>
      </c>
      <c r="V492" s="27">
        <v>37846.5</v>
      </c>
      <c r="W492" s="27">
        <v>12</v>
      </c>
      <c r="X492" s="27">
        <v>32261.416666666668</v>
      </c>
      <c r="Y492" s="27">
        <v>0</v>
      </c>
      <c r="Z492" s="27">
        <v>0</v>
      </c>
      <c r="AA492" s="27">
        <v>0</v>
      </c>
      <c r="AB492" s="27">
        <v>0</v>
      </c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</row>
    <row r="493" spans="1:44" ht="12.75">
      <c r="A493" s="23"/>
      <c r="B493" s="110" t="s">
        <v>599</v>
      </c>
      <c r="C493" s="108">
        <v>221642</v>
      </c>
      <c r="D493" s="110">
        <v>7</v>
      </c>
      <c r="E493" s="111">
        <v>8</v>
      </c>
      <c r="F493" s="27">
        <v>43670</v>
      </c>
      <c r="G493" s="75">
        <v>54</v>
      </c>
      <c r="H493" s="27">
        <v>37794.07407407407</v>
      </c>
      <c r="I493" s="75">
        <v>61</v>
      </c>
      <c r="J493" s="27">
        <v>32662.45901639344</v>
      </c>
      <c r="K493" s="27">
        <v>28</v>
      </c>
      <c r="L493" s="27">
        <v>27128.214285714286</v>
      </c>
      <c r="M493" s="27">
        <v>0</v>
      </c>
      <c r="N493" s="27">
        <v>0</v>
      </c>
      <c r="O493" s="27">
        <v>0</v>
      </c>
      <c r="P493" s="27">
        <v>0</v>
      </c>
      <c r="Q493" s="75">
        <v>1</v>
      </c>
      <c r="R493" s="27">
        <v>62960</v>
      </c>
      <c r="S493" s="27">
        <v>3</v>
      </c>
      <c r="T493" s="27">
        <v>52800</v>
      </c>
      <c r="U493" s="27">
        <v>0</v>
      </c>
      <c r="V493" s="27">
        <v>0</v>
      </c>
      <c r="W493" s="27">
        <v>0</v>
      </c>
      <c r="X493" s="27">
        <v>0</v>
      </c>
      <c r="Y493" s="27">
        <v>0</v>
      </c>
      <c r="Z493" s="27">
        <v>0</v>
      </c>
      <c r="AA493" s="27">
        <v>0</v>
      </c>
      <c r="AB493" s="27">
        <v>0</v>
      </c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</row>
    <row r="494" spans="1:44" ht="12.75">
      <c r="A494" s="23"/>
      <c r="B494" s="110" t="s">
        <v>600</v>
      </c>
      <c r="C494" s="108">
        <v>221397</v>
      </c>
      <c r="D494" s="110">
        <v>7</v>
      </c>
      <c r="E494" s="111">
        <v>14</v>
      </c>
      <c r="F494" s="27">
        <v>48864.142857142855</v>
      </c>
      <c r="G494" s="75">
        <v>77</v>
      </c>
      <c r="H494" s="27">
        <v>38766.63636363636</v>
      </c>
      <c r="I494" s="75">
        <v>32</v>
      </c>
      <c r="J494" s="27">
        <v>34245.625</v>
      </c>
      <c r="K494" s="27">
        <v>4</v>
      </c>
      <c r="L494" s="27">
        <v>30987.75</v>
      </c>
      <c r="M494" s="27">
        <v>0</v>
      </c>
      <c r="N494" s="27">
        <v>0</v>
      </c>
      <c r="O494" s="27">
        <v>0</v>
      </c>
      <c r="P494" s="27">
        <v>0</v>
      </c>
      <c r="Q494" s="75">
        <v>2</v>
      </c>
      <c r="R494" s="27">
        <v>58639</v>
      </c>
      <c r="S494" s="27">
        <v>2</v>
      </c>
      <c r="T494" s="27">
        <v>49375.5</v>
      </c>
      <c r="U494" s="27">
        <v>4</v>
      </c>
      <c r="V494" s="27">
        <v>43069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</row>
    <row r="495" spans="1:44" ht="12.75">
      <c r="A495" s="23"/>
      <c r="B495" s="110" t="s">
        <v>601</v>
      </c>
      <c r="C495" s="108">
        <v>221485</v>
      </c>
      <c r="D495" s="110">
        <v>7</v>
      </c>
      <c r="E495" s="111">
        <v>14</v>
      </c>
      <c r="F495" s="27">
        <v>42558.57142857143</v>
      </c>
      <c r="G495" s="75">
        <v>64</v>
      </c>
      <c r="H495" s="27">
        <v>37249</v>
      </c>
      <c r="I495" s="75">
        <v>16</v>
      </c>
      <c r="J495" s="27">
        <v>30740.75</v>
      </c>
      <c r="K495" s="27">
        <v>27</v>
      </c>
      <c r="L495" s="27">
        <v>27860.37037037037</v>
      </c>
      <c r="M495" s="27">
        <v>0</v>
      </c>
      <c r="N495" s="27">
        <v>0</v>
      </c>
      <c r="O495" s="27">
        <v>0</v>
      </c>
      <c r="P495" s="27">
        <v>0</v>
      </c>
      <c r="Q495" s="75">
        <v>1</v>
      </c>
      <c r="R495" s="27">
        <v>61440</v>
      </c>
      <c r="S495" s="27">
        <v>5</v>
      </c>
      <c r="T495" s="27">
        <v>46646</v>
      </c>
      <c r="U495" s="27">
        <v>0</v>
      </c>
      <c r="V495" s="27">
        <v>0</v>
      </c>
      <c r="W495" s="27">
        <v>4</v>
      </c>
      <c r="X495" s="27">
        <v>32987.5</v>
      </c>
      <c r="Y495" s="27">
        <v>0</v>
      </c>
      <c r="Z495" s="27">
        <v>0</v>
      </c>
      <c r="AA495" s="27">
        <v>0</v>
      </c>
      <c r="AB495" s="27">
        <v>0</v>
      </c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</row>
    <row r="496" spans="1:44" ht="12.75">
      <c r="A496" s="23"/>
      <c r="B496" s="110" t="s">
        <v>602</v>
      </c>
      <c r="C496" s="108">
        <v>221652</v>
      </c>
      <c r="D496" s="110">
        <v>7</v>
      </c>
      <c r="E496" s="111">
        <v>1</v>
      </c>
      <c r="F496" s="27">
        <v>48948</v>
      </c>
      <c r="G496" s="75">
        <v>19</v>
      </c>
      <c r="H496" s="27">
        <v>37355.36842105263</v>
      </c>
      <c r="I496" s="75">
        <v>20</v>
      </c>
      <c r="J496" s="27">
        <v>31744.2</v>
      </c>
      <c r="K496" s="27">
        <v>22</v>
      </c>
      <c r="L496" s="27">
        <v>28830</v>
      </c>
      <c r="M496" s="27">
        <v>0</v>
      </c>
      <c r="N496" s="27">
        <v>0</v>
      </c>
      <c r="O496" s="27">
        <v>0</v>
      </c>
      <c r="P496" s="27">
        <v>0</v>
      </c>
      <c r="Q496" s="75">
        <v>24</v>
      </c>
      <c r="R496" s="27">
        <v>58520.166666666664</v>
      </c>
      <c r="S496" s="27">
        <v>40</v>
      </c>
      <c r="T496" s="27">
        <v>49919.4</v>
      </c>
      <c r="U496" s="27">
        <v>21</v>
      </c>
      <c r="V496" s="27">
        <v>42374.857142857145</v>
      </c>
      <c r="W496" s="27">
        <v>14</v>
      </c>
      <c r="X496" s="27">
        <v>35754</v>
      </c>
      <c r="Y496" s="27">
        <v>0</v>
      </c>
      <c r="Z496" s="27">
        <v>0</v>
      </c>
      <c r="AA496" s="27">
        <v>0</v>
      </c>
      <c r="AB496" s="27">
        <v>0</v>
      </c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</row>
    <row r="497" spans="1:44" ht="12.75">
      <c r="A497" s="23"/>
      <c r="B497" s="110" t="s">
        <v>603</v>
      </c>
      <c r="C497" s="108">
        <v>222053</v>
      </c>
      <c r="D497" s="110">
        <v>7</v>
      </c>
      <c r="E497" s="111">
        <v>12</v>
      </c>
      <c r="F497" s="27">
        <v>46164.5</v>
      </c>
      <c r="G497" s="75">
        <v>41</v>
      </c>
      <c r="H497" s="27">
        <v>39583.04878048781</v>
      </c>
      <c r="I497" s="75">
        <v>18</v>
      </c>
      <c r="J497" s="27">
        <v>29844.11111111111</v>
      </c>
      <c r="K497" s="27">
        <v>24</v>
      </c>
      <c r="L497" s="27">
        <v>24893.416666666668</v>
      </c>
      <c r="M497" s="27">
        <v>0</v>
      </c>
      <c r="N497" s="27">
        <v>0</v>
      </c>
      <c r="O497" s="27">
        <v>0</v>
      </c>
      <c r="P497" s="27">
        <v>0</v>
      </c>
      <c r="Q497" s="75">
        <v>3</v>
      </c>
      <c r="R497" s="27">
        <v>56237.666666666664</v>
      </c>
      <c r="S497" s="27">
        <v>9</v>
      </c>
      <c r="T497" s="27">
        <v>51485.666666666664</v>
      </c>
      <c r="U497" s="27">
        <v>4</v>
      </c>
      <c r="V497" s="27">
        <v>48195.75</v>
      </c>
      <c r="W497" s="27">
        <v>11</v>
      </c>
      <c r="X497" s="27">
        <v>32940.454545454544</v>
      </c>
      <c r="Y497" s="27">
        <v>0</v>
      </c>
      <c r="Z497" s="27">
        <v>0</v>
      </c>
      <c r="AA497" s="27">
        <v>0</v>
      </c>
      <c r="AB497" s="27">
        <v>0</v>
      </c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</row>
    <row r="498" spans="1:44" ht="12.75">
      <c r="A498" s="23"/>
      <c r="B498" s="110" t="s">
        <v>604</v>
      </c>
      <c r="C498" s="108">
        <v>222062</v>
      </c>
      <c r="D498" s="110">
        <v>7</v>
      </c>
      <c r="E498" s="111">
        <v>17</v>
      </c>
      <c r="F498" s="27">
        <v>47938.470588235294</v>
      </c>
      <c r="G498" s="75">
        <v>57</v>
      </c>
      <c r="H498" s="27">
        <v>39614.56140350877</v>
      </c>
      <c r="I498" s="75">
        <v>21</v>
      </c>
      <c r="J498" s="27">
        <v>31023.52380952381</v>
      </c>
      <c r="K498" s="27">
        <v>9</v>
      </c>
      <c r="L498" s="27">
        <v>26474</v>
      </c>
      <c r="M498" s="27">
        <v>0</v>
      </c>
      <c r="N498" s="27">
        <v>0</v>
      </c>
      <c r="O498" s="27">
        <v>0</v>
      </c>
      <c r="P498" s="27">
        <v>0</v>
      </c>
      <c r="Q498" s="75">
        <v>5</v>
      </c>
      <c r="R498" s="27">
        <v>63189.2</v>
      </c>
      <c r="S498" s="27">
        <v>2</v>
      </c>
      <c r="T498" s="27">
        <v>45253</v>
      </c>
      <c r="U498" s="27">
        <v>6</v>
      </c>
      <c r="V498" s="27">
        <v>41993.333333333336</v>
      </c>
      <c r="W498" s="27">
        <v>6</v>
      </c>
      <c r="X498" s="27">
        <v>34224</v>
      </c>
      <c r="Y498" s="27">
        <v>0</v>
      </c>
      <c r="Z498" s="27">
        <v>0</v>
      </c>
      <c r="AA498" s="27">
        <v>0</v>
      </c>
      <c r="AB498" s="27">
        <v>0</v>
      </c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</row>
    <row r="499" spans="1:44" ht="12.75">
      <c r="A499" s="23"/>
      <c r="B499" s="110" t="s">
        <v>605</v>
      </c>
      <c r="C499" s="108">
        <v>219596</v>
      </c>
      <c r="D499" s="110">
        <v>8</v>
      </c>
      <c r="E499" s="111">
        <v>0</v>
      </c>
      <c r="F499" s="27">
        <v>0</v>
      </c>
      <c r="G499" s="75">
        <v>0</v>
      </c>
      <c r="H499" s="27">
        <v>0</v>
      </c>
      <c r="I499" s="75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7</v>
      </c>
      <c r="Z499" s="27">
        <v>30338.714285714286</v>
      </c>
      <c r="AA499" s="27">
        <v>0</v>
      </c>
      <c r="AB499" s="27">
        <v>0</v>
      </c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</row>
    <row r="500" spans="1:44" ht="12.75">
      <c r="A500" s="23"/>
      <c r="B500" s="110" t="s">
        <v>606</v>
      </c>
      <c r="C500" s="65"/>
      <c r="D500" s="110">
        <v>8</v>
      </c>
      <c r="E500" s="111">
        <v>0</v>
      </c>
      <c r="F500" s="27">
        <v>0</v>
      </c>
      <c r="G500" s="75">
        <v>0</v>
      </c>
      <c r="H500" s="27">
        <v>0</v>
      </c>
      <c r="I500" s="75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16</v>
      </c>
      <c r="Z500" s="27">
        <v>37316.625</v>
      </c>
      <c r="AA500" s="27">
        <v>0</v>
      </c>
      <c r="AB500" s="27">
        <v>0</v>
      </c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</row>
    <row r="501" spans="1:44" ht="12.75">
      <c r="A501" s="23"/>
      <c r="B501" s="110" t="s">
        <v>607</v>
      </c>
      <c r="C501" s="108">
        <v>219921</v>
      </c>
      <c r="D501" s="110">
        <v>8</v>
      </c>
      <c r="E501" s="111">
        <v>0</v>
      </c>
      <c r="F501" s="27">
        <v>0</v>
      </c>
      <c r="G501" s="75">
        <v>0</v>
      </c>
      <c r="H501" s="27">
        <v>0</v>
      </c>
      <c r="I501" s="75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6</v>
      </c>
      <c r="Z501" s="27">
        <v>29178</v>
      </c>
      <c r="AA501" s="27">
        <v>0</v>
      </c>
      <c r="AB501" s="27">
        <v>0</v>
      </c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</row>
    <row r="502" spans="1:44" ht="12.75">
      <c r="A502" s="23"/>
      <c r="B502" s="110" t="s">
        <v>608</v>
      </c>
      <c r="C502" s="108">
        <v>221591</v>
      </c>
      <c r="D502" s="110">
        <v>8</v>
      </c>
      <c r="E502" s="111">
        <v>0</v>
      </c>
      <c r="F502" s="27">
        <v>0</v>
      </c>
      <c r="G502" s="75">
        <v>0</v>
      </c>
      <c r="H502" s="27">
        <v>0</v>
      </c>
      <c r="I502" s="75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14</v>
      </c>
      <c r="Z502" s="27">
        <v>29289.285714285714</v>
      </c>
      <c r="AA502" s="27">
        <v>0</v>
      </c>
      <c r="AB502" s="27">
        <v>0</v>
      </c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</row>
    <row r="503" spans="1:44" ht="12.75">
      <c r="A503" s="23"/>
      <c r="B503" s="110" t="s">
        <v>609</v>
      </c>
      <c r="C503" s="108">
        <v>219994</v>
      </c>
      <c r="D503" s="110">
        <v>8</v>
      </c>
      <c r="E503" s="111">
        <v>0</v>
      </c>
      <c r="F503" s="27">
        <v>0</v>
      </c>
      <c r="G503" s="75">
        <v>0</v>
      </c>
      <c r="H503" s="27">
        <v>0</v>
      </c>
      <c r="I503" s="75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15</v>
      </c>
      <c r="Z503" s="27">
        <v>30193.2</v>
      </c>
      <c r="AA503" s="27">
        <v>0</v>
      </c>
      <c r="AB503" s="27">
        <v>0</v>
      </c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</row>
    <row r="504" spans="1:44" ht="12.75">
      <c r="A504" s="23"/>
      <c r="B504" s="110" t="s">
        <v>610</v>
      </c>
      <c r="C504" s="108">
        <v>220127</v>
      </c>
      <c r="D504" s="110">
        <v>8</v>
      </c>
      <c r="E504" s="111">
        <v>0</v>
      </c>
      <c r="F504" s="27">
        <v>0</v>
      </c>
      <c r="G504" s="75">
        <v>0</v>
      </c>
      <c r="H504" s="27">
        <v>0</v>
      </c>
      <c r="I504" s="75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5</v>
      </c>
      <c r="Z504" s="27">
        <v>30531.2</v>
      </c>
      <c r="AA504" s="27">
        <v>0</v>
      </c>
      <c r="AB504" s="27">
        <v>0</v>
      </c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</row>
    <row r="505" spans="1:44" ht="12.75">
      <c r="A505" s="23"/>
      <c r="B505" s="110" t="s">
        <v>611</v>
      </c>
      <c r="C505" s="108">
        <v>220251</v>
      </c>
      <c r="D505" s="110">
        <v>8</v>
      </c>
      <c r="E505" s="111">
        <v>0</v>
      </c>
      <c r="F505" s="27">
        <v>0</v>
      </c>
      <c r="G505" s="75">
        <v>0</v>
      </c>
      <c r="H505" s="27">
        <v>0</v>
      </c>
      <c r="I505" s="75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9</v>
      </c>
      <c r="Z505" s="27">
        <v>30189.333333333332</v>
      </c>
      <c r="AA505" s="27">
        <v>0</v>
      </c>
      <c r="AB505" s="27">
        <v>0</v>
      </c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</row>
    <row r="506" spans="1:44" ht="12.75">
      <c r="A506" s="23"/>
      <c r="B506" s="110" t="s">
        <v>612</v>
      </c>
      <c r="C506" s="108">
        <v>220279</v>
      </c>
      <c r="D506" s="110">
        <v>8</v>
      </c>
      <c r="E506" s="111">
        <v>0</v>
      </c>
      <c r="F506" s="27">
        <v>0</v>
      </c>
      <c r="G506" s="75">
        <v>0</v>
      </c>
      <c r="H506" s="27">
        <v>0</v>
      </c>
      <c r="I506" s="75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v>0</v>
      </c>
      <c r="X506" s="27">
        <v>0</v>
      </c>
      <c r="Y506" s="27">
        <v>6</v>
      </c>
      <c r="Z506" s="27">
        <v>30224.333333333332</v>
      </c>
      <c r="AA506" s="27">
        <v>0</v>
      </c>
      <c r="AB506" s="27">
        <v>0</v>
      </c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</row>
    <row r="507" spans="1:44" ht="12.75">
      <c r="A507" s="23"/>
      <c r="B507" s="110" t="s">
        <v>613</v>
      </c>
      <c r="C507" s="108">
        <v>220321</v>
      </c>
      <c r="D507" s="110">
        <v>8</v>
      </c>
      <c r="E507" s="111">
        <v>0</v>
      </c>
      <c r="F507" s="27">
        <v>0</v>
      </c>
      <c r="G507" s="75">
        <v>0</v>
      </c>
      <c r="H507" s="27">
        <v>0</v>
      </c>
      <c r="I507" s="75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7</v>
      </c>
      <c r="Z507" s="27">
        <v>30327</v>
      </c>
      <c r="AA507" s="27">
        <v>0</v>
      </c>
      <c r="AB507" s="27">
        <v>0</v>
      </c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</row>
    <row r="508" spans="1:44" ht="12.75">
      <c r="A508" s="23"/>
      <c r="B508" s="110" t="s">
        <v>614</v>
      </c>
      <c r="C508" s="108">
        <v>220394</v>
      </c>
      <c r="D508" s="110">
        <v>8</v>
      </c>
      <c r="E508" s="111">
        <v>0</v>
      </c>
      <c r="F508" s="27">
        <v>0</v>
      </c>
      <c r="G508" s="75">
        <v>0</v>
      </c>
      <c r="H508" s="27">
        <v>0</v>
      </c>
      <c r="I508" s="75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11</v>
      </c>
      <c r="Z508" s="27">
        <v>31329.545454545456</v>
      </c>
      <c r="AA508" s="27">
        <v>0</v>
      </c>
      <c r="AB508" s="27">
        <v>0</v>
      </c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</row>
    <row r="509" spans="1:44" ht="12.75">
      <c r="A509" s="23"/>
      <c r="B509" s="110" t="s">
        <v>615</v>
      </c>
      <c r="C509" s="108">
        <v>221616</v>
      </c>
      <c r="D509" s="110">
        <v>8</v>
      </c>
      <c r="E509" s="111">
        <v>0</v>
      </c>
      <c r="F509" s="27">
        <v>0</v>
      </c>
      <c r="G509" s="75">
        <v>0</v>
      </c>
      <c r="H509" s="27">
        <v>0</v>
      </c>
      <c r="I509" s="75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13</v>
      </c>
      <c r="Z509" s="27">
        <v>30800.23076923077</v>
      </c>
      <c r="AA509" s="27">
        <v>0</v>
      </c>
      <c r="AB509" s="27">
        <v>0</v>
      </c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</row>
    <row r="510" spans="1:44" ht="12.75">
      <c r="A510" s="23"/>
      <c r="B510" s="110" t="s">
        <v>616</v>
      </c>
      <c r="C510" s="108">
        <v>221625</v>
      </c>
      <c r="D510" s="110">
        <v>8</v>
      </c>
      <c r="E510" s="111">
        <v>0</v>
      </c>
      <c r="F510" s="27">
        <v>0</v>
      </c>
      <c r="G510" s="75">
        <v>0</v>
      </c>
      <c r="H510" s="27">
        <v>0</v>
      </c>
      <c r="I510" s="75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26</v>
      </c>
      <c r="Z510" s="27">
        <v>30449.076923076922</v>
      </c>
      <c r="AA510" s="27">
        <v>0</v>
      </c>
      <c r="AB510" s="27">
        <v>0</v>
      </c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</row>
    <row r="511" spans="1:44" ht="12.75">
      <c r="A511" s="23"/>
      <c r="B511" s="110" t="s">
        <v>617</v>
      </c>
      <c r="C511" s="108">
        <v>220640</v>
      </c>
      <c r="D511" s="110">
        <v>8</v>
      </c>
      <c r="E511" s="111">
        <v>0</v>
      </c>
      <c r="F511" s="27">
        <v>0</v>
      </c>
      <c r="G511" s="75">
        <v>0</v>
      </c>
      <c r="H511" s="27">
        <v>0</v>
      </c>
      <c r="I511" s="75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15</v>
      </c>
      <c r="Z511" s="27">
        <v>29048.4</v>
      </c>
      <c r="AA511" s="27">
        <v>0</v>
      </c>
      <c r="AB511" s="27">
        <v>0</v>
      </c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</row>
    <row r="512" spans="1:44" ht="12.75">
      <c r="A512" s="23"/>
      <c r="B512" s="110" t="s">
        <v>618</v>
      </c>
      <c r="C512" s="108">
        <v>220756</v>
      </c>
      <c r="D512" s="110">
        <v>8</v>
      </c>
      <c r="E512" s="111">
        <v>0</v>
      </c>
      <c r="F512" s="27">
        <v>0</v>
      </c>
      <c r="G512" s="75">
        <v>0</v>
      </c>
      <c r="H512" s="27">
        <v>0</v>
      </c>
      <c r="I512" s="75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8</v>
      </c>
      <c r="Z512" s="27">
        <v>28501.75</v>
      </c>
      <c r="AA512" s="27">
        <v>0</v>
      </c>
      <c r="AB512" s="27">
        <v>0</v>
      </c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</row>
    <row r="513" spans="1:44" ht="12.75">
      <c r="A513" s="23"/>
      <c r="B513" s="110" t="s">
        <v>619</v>
      </c>
      <c r="C513" s="108">
        <v>221607</v>
      </c>
      <c r="D513" s="110">
        <v>8</v>
      </c>
      <c r="E513" s="111">
        <v>0</v>
      </c>
      <c r="F513" s="27">
        <v>0</v>
      </c>
      <c r="G513" s="75">
        <v>0</v>
      </c>
      <c r="H513" s="27">
        <v>0</v>
      </c>
      <c r="I513" s="75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0</v>
      </c>
      <c r="Y513" s="27">
        <v>9</v>
      </c>
      <c r="Z513" s="27">
        <v>29130.777777777777</v>
      </c>
      <c r="AA513" s="27">
        <v>0</v>
      </c>
      <c r="AB513" s="27">
        <v>0</v>
      </c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</row>
    <row r="514" spans="1:44" ht="12.75">
      <c r="A514" s="23"/>
      <c r="B514" s="110" t="s">
        <v>620</v>
      </c>
      <c r="C514" s="108">
        <v>220853</v>
      </c>
      <c r="D514" s="110">
        <v>8</v>
      </c>
      <c r="E514" s="111">
        <v>0</v>
      </c>
      <c r="F514" s="27">
        <v>0</v>
      </c>
      <c r="G514" s="75">
        <v>0</v>
      </c>
      <c r="H514" s="27">
        <v>0</v>
      </c>
      <c r="I514" s="75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19</v>
      </c>
      <c r="Z514" s="27">
        <v>35660.36842105263</v>
      </c>
      <c r="AA514" s="27">
        <v>0</v>
      </c>
      <c r="AB514" s="27">
        <v>0</v>
      </c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</row>
    <row r="515" spans="1:44" ht="12.75">
      <c r="A515" s="23"/>
      <c r="B515" s="110" t="s">
        <v>621</v>
      </c>
      <c r="C515" s="108">
        <v>221050</v>
      </c>
      <c r="D515" s="110">
        <v>8</v>
      </c>
      <c r="E515" s="111">
        <v>0</v>
      </c>
      <c r="F515" s="27">
        <v>0</v>
      </c>
      <c r="G515" s="75">
        <v>0</v>
      </c>
      <c r="H515" s="27">
        <v>0</v>
      </c>
      <c r="I515" s="75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0</v>
      </c>
      <c r="Y515" s="27">
        <v>22</v>
      </c>
      <c r="Z515" s="27">
        <v>30475.636363636364</v>
      </c>
      <c r="AA515" s="27">
        <v>0</v>
      </c>
      <c r="AB515" s="27">
        <v>0</v>
      </c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</row>
    <row r="516" spans="1:44" ht="12.75">
      <c r="A516" s="23"/>
      <c r="B516" s="110" t="s">
        <v>622</v>
      </c>
      <c r="C516" s="108">
        <v>221102</v>
      </c>
      <c r="D516" s="110">
        <v>8</v>
      </c>
      <c r="E516" s="111">
        <v>0</v>
      </c>
      <c r="F516" s="27">
        <v>0</v>
      </c>
      <c r="G516" s="75">
        <v>0</v>
      </c>
      <c r="H516" s="27">
        <v>0</v>
      </c>
      <c r="I516" s="75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11</v>
      </c>
      <c r="Z516" s="27">
        <v>31512.636363636364</v>
      </c>
      <c r="AA516" s="27">
        <v>0</v>
      </c>
      <c r="AB516" s="27">
        <v>0</v>
      </c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</row>
    <row r="517" spans="1:44" ht="12.75">
      <c r="A517" s="23"/>
      <c r="B517" s="110" t="s">
        <v>623</v>
      </c>
      <c r="C517" s="108">
        <v>248925</v>
      </c>
      <c r="D517" s="110">
        <v>8</v>
      </c>
      <c r="E517" s="111">
        <v>0</v>
      </c>
      <c r="F517" s="27">
        <v>0</v>
      </c>
      <c r="G517" s="75">
        <v>0</v>
      </c>
      <c r="H517" s="27">
        <v>0</v>
      </c>
      <c r="I517" s="75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16</v>
      </c>
      <c r="Z517" s="27">
        <v>30140.1875</v>
      </c>
      <c r="AA517" s="27">
        <v>0</v>
      </c>
      <c r="AB517" s="27">
        <v>0</v>
      </c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</row>
    <row r="518" spans="1:44" ht="12.75">
      <c r="A518" s="23"/>
      <c r="B518" s="110" t="s">
        <v>624</v>
      </c>
      <c r="C518" s="108">
        <v>221236</v>
      </c>
      <c r="D518" s="110">
        <v>8</v>
      </c>
      <c r="E518" s="111">
        <v>0</v>
      </c>
      <c r="F518" s="27">
        <v>0</v>
      </c>
      <c r="G518" s="75">
        <v>0</v>
      </c>
      <c r="H518" s="27">
        <v>0</v>
      </c>
      <c r="I518" s="75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4</v>
      </c>
      <c r="Z518" s="27">
        <v>27890</v>
      </c>
      <c r="AA518" s="27">
        <v>0</v>
      </c>
      <c r="AB518" s="27">
        <v>0</v>
      </c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</row>
    <row r="519" spans="1:44" ht="12.75">
      <c r="A519" s="23"/>
      <c r="B519" s="110" t="s">
        <v>625</v>
      </c>
      <c r="C519" s="108">
        <v>221582</v>
      </c>
      <c r="D519" s="110">
        <v>8</v>
      </c>
      <c r="E519" s="111">
        <v>0</v>
      </c>
      <c r="F519" s="27">
        <v>0</v>
      </c>
      <c r="G519" s="75">
        <v>0</v>
      </c>
      <c r="H519" s="27">
        <v>0</v>
      </c>
      <c r="I519" s="75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v>0</v>
      </c>
      <c r="X519" s="27">
        <v>0</v>
      </c>
      <c r="Y519" s="27">
        <v>6</v>
      </c>
      <c r="Z519" s="27">
        <v>27566</v>
      </c>
      <c r="AA519" s="27">
        <v>0</v>
      </c>
      <c r="AB519" s="27">
        <v>0</v>
      </c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</row>
    <row r="520" spans="1:44" ht="12.75">
      <c r="A520" s="23"/>
      <c r="B520" s="110" t="s">
        <v>626</v>
      </c>
      <c r="C520" s="108">
        <v>221281</v>
      </c>
      <c r="D520" s="110">
        <v>8</v>
      </c>
      <c r="E520" s="111">
        <v>0</v>
      </c>
      <c r="F520" s="27">
        <v>0</v>
      </c>
      <c r="G520" s="75">
        <v>0</v>
      </c>
      <c r="H520" s="27">
        <v>0</v>
      </c>
      <c r="I520" s="75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9</v>
      </c>
      <c r="Z520" s="27">
        <v>28797</v>
      </c>
      <c r="AA520" s="27">
        <v>0</v>
      </c>
      <c r="AB520" s="27">
        <v>0</v>
      </c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</row>
    <row r="521" spans="1:44" ht="12.75">
      <c r="A521" s="23"/>
      <c r="B521" s="110" t="s">
        <v>627</v>
      </c>
      <c r="C521" s="108">
        <v>221333</v>
      </c>
      <c r="D521" s="110">
        <v>8</v>
      </c>
      <c r="E521" s="111">
        <v>0</v>
      </c>
      <c r="F521" s="27">
        <v>0</v>
      </c>
      <c r="G521" s="75">
        <v>0</v>
      </c>
      <c r="H521" s="27">
        <v>0</v>
      </c>
      <c r="I521" s="75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6</v>
      </c>
      <c r="Z521" s="27">
        <v>30905</v>
      </c>
      <c r="AA521" s="27">
        <v>0</v>
      </c>
      <c r="AB521" s="27">
        <v>0</v>
      </c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</row>
    <row r="522" spans="1:44" ht="12.75">
      <c r="A522" s="23"/>
      <c r="B522" s="110" t="s">
        <v>628</v>
      </c>
      <c r="C522" s="108">
        <v>221388</v>
      </c>
      <c r="D522" s="110">
        <v>8</v>
      </c>
      <c r="E522" s="111">
        <v>0</v>
      </c>
      <c r="F522" s="27">
        <v>0</v>
      </c>
      <c r="G522" s="75">
        <v>0</v>
      </c>
      <c r="H522" s="27">
        <v>0</v>
      </c>
      <c r="I522" s="75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0</v>
      </c>
      <c r="X522" s="27">
        <v>0</v>
      </c>
      <c r="Y522" s="27">
        <v>5</v>
      </c>
      <c r="Z522" s="27">
        <v>30078.2</v>
      </c>
      <c r="AA522" s="27">
        <v>0</v>
      </c>
      <c r="AB522" s="27">
        <v>0</v>
      </c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</row>
    <row r="523" spans="1:44" ht="12.75">
      <c r="A523" s="23"/>
      <c r="B523" s="110" t="s">
        <v>629</v>
      </c>
      <c r="C523" s="108" t="s">
        <v>630</v>
      </c>
      <c r="D523" s="110">
        <v>8</v>
      </c>
      <c r="E523" s="111">
        <v>0</v>
      </c>
      <c r="F523" s="27">
        <v>0</v>
      </c>
      <c r="G523" s="75">
        <v>0</v>
      </c>
      <c r="H523" s="27">
        <v>0</v>
      </c>
      <c r="I523" s="75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11</v>
      </c>
      <c r="Z523" s="27">
        <v>30736.636363636364</v>
      </c>
      <c r="AA523" s="27">
        <v>0</v>
      </c>
      <c r="AB523" s="27">
        <v>0</v>
      </c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</row>
    <row r="524" spans="1:44" ht="12.75">
      <c r="A524" s="23"/>
      <c r="B524" s="110" t="s">
        <v>631</v>
      </c>
      <c r="C524" s="108">
        <v>221494</v>
      </c>
      <c r="D524" s="110">
        <v>8</v>
      </c>
      <c r="E524" s="111">
        <v>0</v>
      </c>
      <c r="F524" s="27">
        <v>0</v>
      </c>
      <c r="G524" s="75">
        <v>0</v>
      </c>
      <c r="H524" s="27">
        <v>0</v>
      </c>
      <c r="I524" s="75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0</v>
      </c>
      <c r="X524" s="27">
        <v>0</v>
      </c>
      <c r="Y524" s="27">
        <v>13</v>
      </c>
      <c r="Z524" s="27">
        <v>28354.076923076922</v>
      </c>
      <c r="AA524" s="27">
        <v>0</v>
      </c>
      <c r="AB524" s="27">
        <v>0</v>
      </c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</row>
    <row r="525" spans="1:44" ht="12.75">
      <c r="A525" s="23"/>
      <c r="B525" s="110" t="s">
        <v>632</v>
      </c>
      <c r="C525" s="108">
        <v>221634</v>
      </c>
      <c r="D525" s="110">
        <v>8</v>
      </c>
      <c r="E525" s="111">
        <v>0</v>
      </c>
      <c r="F525" s="27">
        <v>0</v>
      </c>
      <c r="G525" s="75">
        <v>0</v>
      </c>
      <c r="H525" s="27">
        <v>0</v>
      </c>
      <c r="I525" s="75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3</v>
      </c>
      <c r="Z525" s="27">
        <v>32063</v>
      </c>
      <c r="AA525" s="27">
        <v>0</v>
      </c>
      <c r="AB525" s="27">
        <v>0</v>
      </c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</row>
    <row r="526" spans="1:44" ht="12.75">
      <c r="A526" s="23"/>
      <c r="B526" s="110" t="s">
        <v>633</v>
      </c>
      <c r="C526" s="108">
        <v>221704</v>
      </c>
      <c r="D526" s="110">
        <v>9</v>
      </c>
      <c r="E526" s="111">
        <v>0</v>
      </c>
      <c r="F526" s="27">
        <v>0</v>
      </c>
      <c r="G526" s="75">
        <v>0</v>
      </c>
      <c r="H526" s="27">
        <v>0</v>
      </c>
      <c r="I526" s="75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75">
        <v>56</v>
      </c>
      <c r="R526" s="27">
        <v>82600</v>
      </c>
      <c r="S526" s="27">
        <v>53</v>
      </c>
      <c r="T526" s="27">
        <v>63762.16981132075</v>
      </c>
      <c r="U526" s="27">
        <v>45</v>
      </c>
      <c r="V526" s="27">
        <v>54513.15555555555</v>
      </c>
      <c r="W526" s="27">
        <v>5</v>
      </c>
      <c r="X526" s="27">
        <v>45324.6</v>
      </c>
      <c r="Y526" s="27">
        <v>0</v>
      </c>
      <c r="Z526" s="27">
        <v>0</v>
      </c>
      <c r="AA526" s="27">
        <v>0</v>
      </c>
      <c r="AB526" s="27">
        <v>0</v>
      </c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</row>
    <row r="527" spans="1:44" ht="12.75">
      <c r="A527" s="23"/>
      <c r="B527" s="110" t="s">
        <v>634</v>
      </c>
      <c r="C527" s="108">
        <v>221704</v>
      </c>
      <c r="D527" s="110">
        <v>9</v>
      </c>
      <c r="E527" s="111">
        <v>0</v>
      </c>
      <c r="F527" s="27">
        <v>0</v>
      </c>
      <c r="G527" s="75">
        <v>0</v>
      </c>
      <c r="H527" s="27">
        <v>0</v>
      </c>
      <c r="I527" s="75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27">
        <v>0</v>
      </c>
      <c r="Z527" s="27">
        <v>0</v>
      </c>
      <c r="AA527" s="27">
        <v>0</v>
      </c>
      <c r="AB527" s="27">
        <v>0</v>
      </c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</row>
    <row r="528" spans="1:44" ht="12.75">
      <c r="A528" s="23"/>
      <c r="B528" s="110" t="s">
        <v>635</v>
      </c>
      <c r="C528" s="108">
        <v>221704</v>
      </c>
      <c r="D528" s="110">
        <v>9</v>
      </c>
      <c r="E528" s="111">
        <v>0</v>
      </c>
      <c r="F528" s="27">
        <v>0</v>
      </c>
      <c r="G528" s="75">
        <v>2</v>
      </c>
      <c r="H528" s="27">
        <v>56426</v>
      </c>
      <c r="I528" s="75">
        <v>1</v>
      </c>
      <c r="J528" s="27">
        <v>51737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75">
        <v>78</v>
      </c>
      <c r="R528" s="27">
        <v>76769.96153846153</v>
      </c>
      <c r="S528" s="27">
        <v>61</v>
      </c>
      <c r="T528" s="27">
        <v>63608.57377049181</v>
      </c>
      <c r="U528" s="27">
        <v>37</v>
      </c>
      <c r="V528" s="27">
        <v>55144</v>
      </c>
      <c r="W528" s="27">
        <v>2</v>
      </c>
      <c r="X528" s="27">
        <v>41298.5</v>
      </c>
      <c r="Y528" s="27">
        <v>0</v>
      </c>
      <c r="Z528" s="27">
        <v>0</v>
      </c>
      <c r="AA528" s="27">
        <v>0</v>
      </c>
      <c r="AB528" s="27">
        <v>0</v>
      </c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</row>
    <row r="529" spans="1:44" ht="12.75">
      <c r="A529" s="23"/>
      <c r="B529" s="110"/>
      <c r="C529" s="108"/>
      <c r="D529" s="110"/>
      <c r="E529" s="111"/>
      <c r="F529" s="27"/>
      <c r="G529" s="75"/>
      <c r="H529" s="27"/>
      <c r="I529" s="75"/>
      <c r="J529" s="27"/>
      <c r="K529" s="27"/>
      <c r="L529" s="27"/>
      <c r="M529" s="27"/>
      <c r="N529" s="27"/>
      <c r="O529" s="27"/>
      <c r="P529" s="27"/>
      <c r="Q529" s="75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</row>
    <row r="530" spans="1:44" ht="12.75">
      <c r="A530" s="23" t="s">
        <v>636</v>
      </c>
      <c r="B530" s="24" t="s">
        <v>637</v>
      </c>
      <c r="C530" s="25" t="s">
        <v>638</v>
      </c>
      <c r="D530" s="26" t="s">
        <v>180</v>
      </c>
      <c r="E530" s="23">
        <v>683</v>
      </c>
      <c r="F530" s="23">
        <v>69540</v>
      </c>
      <c r="G530" s="23">
        <v>428</v>
      </c>
      <c r="H530" s="23">
        <v>49624</v>
      </c>
      <c r="I530" s="23">
        <v>232</v>
      </c>
      <c r="J530" s="23">
        <v>42917</v>
      </c>
      <c r="K530" s="23">
        <v>0</v>
      </c>
      <c r="L530" s="23"/>
      <c r="M530" s="23">
        <v>153</v>
      </c>
      <c r="N530" s="23">
        <v>29466</v>
      </c>
      <c r="O530" s="23"/>
      <c r="P530" s="23"/>
      <c r="Q530" s="23" t="s">
        <v>181</v>
      </c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 t="s">
        <v>181</v>
      </c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</row>
    <row r="531" spans="1:44" ht="12.75">
      <c r="A531" s="23" t="s">
        <v>636</v>
      </c>
      <c r="B531" s="24" t="s">
        <v>639</v>
      </c>
      <c r="C531" s="25" t="s">
        <v>640</v>
      </c>
      <c r="D531" s="26" t="s">
        <v>180</v>
      </c>
      <c r="E531" s="27">
        <v>267</v>
      </c>
      <c r="F531" s="27">
        <v>67911</v>
      </c>
      <c r="G531" s="28">
        <v>235</v>
      </c>
      <c r="H531" s="27">
        <v>47631</v>
      </c>
      <c r="I531" s="28">
        <v>242</v>
      </c>
      <c r="J531" s="27">
        <v>38446</v>
      </c>
      <c r="K531" s="27">
        <v>21</v>
      </c>
      <c r="L531" s="27">
        <v>25241</v>
      </c>
      <c r="M531" s="27">
        <v>22</v>
      </c>
      <c r="N531" s="27">
        <v>31847</v>
      </c>
      <c r="O531" s="27"/>
      <c r="P531" s="27"/>
      <c r="Q531" s="23" t="s">
        <v>181</v>
      </c>
      <c r="R531" s="28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3" t="s">
        <v>181</v>
      </c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3"/>
      <c r="AQ531" s="23"/>
      <c r="AR531" s="23"/>
    </row>
    <row r="532" spans="1:44" ht="12.75">
      <c r="A532" s="23" t="s">
        <v>636</v>
      </c>
      <c r="B532" s="24" t="s">
        <v>641</v>
      </c>
      <c r="C532" s="25" t="s">
        <v>642</v>
      </c>
      <c r="D532" s="26" t="s">
        <v>180</v>
      </c>
      <c r="E532" s="28">
        <v>325</v>
      </c>
      <c r="F532" s="27">
        <v>74070</v>
      </c>
      <c r="G532" s="28">
        <v>303</v>
      </c>
      <c r="H532" s="27">
        <v>50575</v>
      </c>
      <c r="I532" s="28">
        <v>187</v>
      </c>
      <c r="J532" s="27">
        <v>44786</v>
      </c>
      <c r="K532" s="27">
        <v>6</v>
      </c>
      <c r="L532" s="27">
        <v>27294</v>
      </c>
      <c r="M532" s="27">
        <v>22</v>
      </c>
      <c r="N532" s="27">
        <v>25225</v>
      </c>
      <c r="O532" s="27"/>
      <c r="P532" s="27"/>
      <c r="Q532" s="23" t="s">
        <v>181</v>
      </c>
      <c r="R532" s="28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3" t="s">
        <v>181</v>
      </c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3"/>
      <c r="AQ532" s="23"/>
      <c r="AR532" s="23"/>
    </row>
    <row r="533" spans="1:44" ht="12.75">
      <c r="A533" s="23" t="s">
        <v>636</v>
      </c>
      <c r="B533" s="24" t="s">
        <v>643</v>
      </c>
      <c r="C533" s="25" t="s">
        <v>644</v>
      </c>
      <c r="D533" s="26" t="s">
        <v>180</v>
      </c>
      <c r="E533" s="28">
        <v>240</v>
      </c>
      <c r="F533" s="27">
        <v>61494</v>
      </c>
      <c r="G533" s="28">
        <v>223</v>
      </c>
      <c r="H533" s="27">
        <v>47823</v>
      </c>
      <c r="I533" s="28">
        <v>202</v>
      </c>
      <c r="J533" s="27">
        <v>40910</v>
      </c>
      <c r="K533" s="28">
        <v>5</v>
      </c>
      <c r="L533" s="27">
        <v>31706</v>
      </c>
      <c r="M533" s="28">
        <v>65</v>
      </c>
      <c r="N533" s="27">
        <v>31148</v>
      </c>
      <c r="O533" s="27"/>
      <c r="P533" s="27"/>
      <c r="Q533" s="23" t="s">
        <v>181</v>
      </c>
      <c r="R533" s="28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3" t="s">
        <v>181</v>
      </c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3"/>
      <c r="AQ533" s="23"/>
      <c r="AR533" s="23"/>
    </row>
    <row r="534" spans="1:44" ht="12.75">
      <c r="A534" s="23" t="s">
        <v>636</v>
      </c>
      <c r="B534" s="24" t="s">
        <v>645</v>
      </c>
      <c r="C534" s="25" t="s">
        <v>646</v>
      </c>
      <c r="D534" s="26" t="s">
        <v>180</v>
      </c>
      <c r="E534" s="28">
        <v>1016</v>
      </c>
      <c r="F534" s="27">
        <v>79589</v>
      </c>
      <c r="G534" s="28">
        <v>449</v>
      </c>
      <c r="H534" s="27">
        <v>51569</v>
      </c>
      <c r="I534" s="28">
        <v>449</v>
      </c>
      <c r="J534" s="27">
        <v>47551</v>
      </c>
      <c r="K534" s="28">
        <v>25</v>
      </c>
      <c r="L534" s="27">
        <v>36316</v>
      </c>
      <c r="M534" s="28">
        <v>117</v>
      </c>
      <c r="N534" s="27">
        <v>41569</v>
      </c>
      <c r="O534" s="27"/>
      <c r="P534" s="27"/>
      <c r="Q534" s="23" t="s">
        <v>181</v>
      </c>
      <c r="R534" s="28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3" t="s">
        <v>181</v>
      </c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3"/>
      <c r="AQ534" s="23"/>
      <c r="AR534" s="23"/>
    </row>
    <row r="535" spans="1:44" ht="12.75">
      <c r="A535" s="23" t="s">
        <v>636</v>
      </c>
      <c r="B535" s="66" t="s">
        <v>647</v>
      </c>
      <c r="C535" s="113" t="s">
        <v>648</v>
      </c>
      <c r="D535" s="175" t="s">
        <v>186</v>
      </c>
      <c r="E535" s="28">
        <v>98</v>
      </c>
      <c r="F535" s="27">
        <v>54189</v>
      </c>
      <c r="G535" s="28">
        <v>99</v>
      </c>
      <c r="H535" s="27">
        <v>43733</v>
      </c>
      <c r="I535" s="28">
        <v>121</v>
      </c>
      <c r="J535" s="27">
        <v>37728</v>
      </c>
      <c r="K535" s="28">
        <v>37</v>
      </c>
      <c r="L535" s="27">
        <v>34296</v>
      </c>
      <c r="M535" s="28">
        <v>12</v>
      </c>
      <c r="N535" s="27">
        <v>31102</v>
      </c>
      <c r="O535" s="27"/>
      <c r="P535" s="27"/>
      <c r="Q535" s="23" t="s">
        <v>181</v>
      </c>
      <c r="R535" s="28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3" t="s">
        <v>181</v>
      </c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3"/>
      <c r="AQ535" s="23"/>
      <c r="AR535" s="23"/>
    </row>
    <row r="536" spans="1:44" ht="12.75">
      <c r="A536" s="23" t="s">
        <v>636</v>
      </c>
      <c r="B536" s="24" t="s">
        <v>649</v>
      </c>
      <c r="C536" s="25" t="s">
        <v>650</v>
      </c>
      <c r="D536" s="26" t="s">
        <v>186</v>
      </c>
      <c r="E536" s="28" t="s">
        <v>651</v>
      </c>
      <c r="F536" s="27"/>
      <c r="G536" s="28"/>
      <c r="H536" s="27"/>
      <c r="I536" s="28"/>
      <c r="J536" s="27"/>
      <c r="K536" s="28"/>
      <c r="L536" s="27"/>
      <c r="M536" s="28"/>
      <c r="N536" s="27"/>
      <c r="O536" s="27"/>
      <c r="P536" s="27"/>
      <c r="Q536" s="23" t="s">
        <v>181</v>
      </c>
      <c r="R536" s="28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3" t="s">
        <v>181</v>
      </c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3"/>
      <c r="AQ536" s="23"/>
      <c r="AR536" s="23"/>
    </row>
    <row r="537" spans="1:44" ht="12.75">
      <c r="A537" s="23" t="s">
        <v>636</v>
      </c>
      <c r="B537" s="24" t="s">
        <v>652</v>
      </c>
      <c r="C537" s="25" t="s">
        <v>653</v>
      </c>
      <c r="D537" s="26" t="s">
        <v>186</v>
      </c>
      <c r="E537" s="28">
        <v>99</v>
      </c>
      <c r="F537" s="27">
        <v>70974</v>
      </c>
      <c r="G537" s="28">
        <v>73</v>
      </c>
      <c r="H537" s="27">
        <v>52609</v>
      </c>
      <c r="I537" s="28">
        <v>46</v>
      </c>
      <c r="J537" s="27">
        <v>50095</v>
      </c>
      <c r="K537" s="28"/>
      <c r="L537" s="27"/>
      <c r="M537" s="28"/>
      <c r="N537" s="27"/>
      <c r="O537" s="27"/>
      <c r="P537" s="27"/>
      <c r="Q537" s="23" t="s">
        <v>181</v>
      </c>
      <c r="R537" s="28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3" t="s">
        <v>181</v>
      </c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3"/>
      <c r="AQ537" s="23"/>
      <c r="AR537" s="23"/>
    </row>
    <row r="538" spans="1:44" ht="12.75">
      <c r="A538" s="23" t="s">
        <v>636</v>
      </c>
      <c r="B538" s="24" t="s">
        <v>654</v>
      </c>
      <c r="C538" s="25" t="s">
        <v>655</v>
      </c>
      <c r="D538" s="26" t="s">
        <v>431</v>
      </c>
      <c r="E538" s="28">
        <v>83</v>
      </c>
      <c r="F538" s="27">
        <v>50620</v>
      </c>
      <c r="G538" s="28">
        <v>72</v>
      </c>
      <c r="H538" s="27">
        <v>39865</v>
      </c>
      <c r="I538" s="28">
        <v>90</v>
      </c>
      <c r="J538" s="27">
        <v>35135</v>
      </c>
      <c r="K538" s="28">
        <v>152</v>
      </c>
      <c r="L538" s="27">
        <v>29790</v>
      </c>
      <c r="M538" s="28">
        <v>31</v>
      </c>
      <c r="N538" s="28">
        <v>24713</v>
      </c>
      <c r="O538" s="28"/>
      <c r="P538" s="28"/>
      <c r="Q538" s="23" t="s">
        <v>181</v>
      </c>
      <c r="R538" s="28"/>
      <c r="S538" s="27"/>
      <c r="T538" s="27"/>
      <c r="U538" s="27"/>
      <c r="V538" s="27"/>
      <c r="W538" s="27"/>
      <c r="X538" s="27"/>
      <c r="Y538" s="27"/>
      <c r="Z538" s="27"/>
      <c r="AA538" s="28"/>
      <c r="AB538" s="28"/>
      <c r="AC538" s="23" t="s">
        <v>181</v>
      </c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3"/>
      <c r="AQ538" s="23"/>
      <c r="AR538" s="23"/>
    </row>
    <row r="539" spans="1:44" ht="12.75">
      <c r="A539" s="23" t="s">
        <v>636</v>
      </c>
      <c r="B539" s="33" t="s">
        <v>656</v>
      </c>
      <c r="C539" s="25" t="s">
        <v>657</v>
      </c>
      <c r="D539" s="26" t="s">
        <v>431</v>
      </c>
      <c r="E539" s="28" t="s">
        <v>651</v>
      </c>
      <c r="F539" s="27"/>
      <c r="G539" s="28"/>
      <c r="H539" s="27"/>
      <c r="I539" s="28"/>
      <c r="J539" s="27"/>
      <c r="K539" s="28"/>
      <c r="L539" s="27"/>
      <c r="M539" s="28"/>
      <c r="N539" s="28"/>
      <c r="O539" s="28"/>
      <c r="P539" s="28"/>
      <c r="Q539" s="23" t="s">
        <v>181</v>
      </c>
      <c r="R539" s="28"/>
      <c r="S539" s="27"/>
      <c r="T539" s="27"/>
      <c r="U539" s="27"/>
      <c r="V539" s="27"/>
      <c r="W539" s="27"/>
      <c r="X539" s="27"/>
      <c r="Y539" s="27"/>
      <c r="Z539" s="27"/>
      <c r="AA539" s="28"/>
      <c r="AB539" s="28"/>
      <c r="AC539" s="23" t="s">
        <v>181</v>
      </c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3"/>
      <c r="AQ539" s="23"/>
      <c r="AR539" s="23"/>
    </row>
    <row r="540" spans="1:44" ht="12.75">
      <c r="A540" s="23" t="s">
        <v>636</v>
      </c>
      <c r="B540" s="24" t="s">
        <v>658</v>
      </c>
      <c r="C540" s="25" t="s">
        <v>659</v>
      </c>
      <c r="D540" s="26" t="s">
        <v>431</v>
      </c>
      <c r="E540" s="28">
        <v>142</v>
      </c>
      <c r="F540" s="27">
        <v>54254</v>
      </c>
      <c r="G540" s="28">
        <v>92</v>
      </c>
      <c r="H540" s="28">
        <v>43403</v>
      </c>
      <c r="I540" s="28">
        <v>107</v>
      </c>
      <c r="J540" s="27">
        <v>35493</v>
      </c>
      <c r="K540" s="28">
        <v>4</v>
      </c>
      <c r="L540" s="27">
        <v>36743</v>
      </c>
      <c r="M540" s="28">
        <v>32</v>
      </c>
      <c r="N540" s="28">
        <v>33144</v>
      </c>
      <c r="O540" s="28"/>
      <c r="P540" s="28"/>
      <c r="Q540" s="23" t="s">
        <v>181</v>
      </c>
      <c r="R540" s="28"/>
      <c r="S540" s="27"/>
      <c r="T540" s="27"/>
      <c r="U540" s="27"/>
      <c r="V540" s="27"/>
      <c r="W540" s="27"/>
      <c r="X540" s="27"/>
      <c r="Y540" s="27"/>
      <c r="Z540" s="27"/>
      <c r="AA540" s="28"/>
      <c r="AB540" s="28"/>
      <c r="AC540" s="23" t="s">
        <v>181</v>
      </c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3"/>
      <c r="AQ540" s="23"/>
      <c r="AR540" s="23"/>
    </row>
    <row r="541" spans="1:44" ht="12.75">
      <c r="A541" s="23" t="s">
        <v>636</v>
      </c>
      <c r="B541" s="24" t="s">
        <v>660</v>
      </c>
      <c r="C541" s="25" t="s">
        <v>661</v>
      </c>
      <c r="D541" s="26" t="s">
        <v>431</v>
      </c>
      <c r="E541" s="28">
        <v>209</v>
      </c>
      <c r="F541" s="27">
        <v>55307</v>
      </c>
      <c r="G541" s="28">
        <v>159</v>
      </c>
      <c r="H541" s="27">
        <v>45024</v>
      </c>
      <c r="I541" s="28">
        <v>164</v>
      </c>
      <c r="J541" s="27">
        <v>36919</v>
      </c>
      <c r="K541" s="28">
        <v>32</v>
      </c>
      <c r="L541" s="27">
        <v>29467</v>
      </c>
      <c r="M541" s="28">
        <v>69</v>
      </c>
      <c r="N541" s="28">
        <v>29983</v>
      </c>
      <c r="O541" s="28"/>
      <c r="P541" s="28"/>
      <c r="Q541" s="23" t="s">
        <v>181</v>
      </c>
      <c r="R541" s="28"/>
      <c r="S541" s="27"/>
      <c r="T541" s="27"/>
      <c r="U541" s="27"/>
      <c r="V541" s="27"/>
      <c r="W541" s="27"/>
      <c r="X541" s="27"/>
      <c r="Y541" s="27"/>
      <c r="Z541" s="27"/>
      <c r="AA541" s="28"/>
      <c r="AB541" s="28"/>
      <c r="AC541" s="23" t="s">
        <v>181</v>
      </c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3"/>
      <c r="AQ541" s="23"/>
      <c r="AR541" s="23"/>
    </row>
    <row r="542" spans="1:44" ht="12.75">
      <c r="A542" s="23" t="s">
        <v>636</v>
      </c>
      <c r="B542" s="24" t="s">
        <v>662</v>
      </c>
      <c r="C542" s="25" t="s">
        <v>663</v>
      </c>
      <c r="D542" s="26" t="s">
        <v>431</v>
      </c>
      <c r="E542" s="28">
        <v>144</v>
      </c>
      <c r="F542" s="27">
        <v>51298</v>
      </c>
      <c r="G542" s="28">
        <v>74</v>
      </c>
      <c r="H542" s="27">
        <v>40597</v>
      </c>
      <c r="I542" s="28">
        <v>106</v>
      </c>
      <c r="J542" s="27">
        <v>36717</v>
      </c>
      <c r="K542" s="28">
        <v>31</v>
      </c>
      <c r="L542" s="27">
        <v>31083</v>
      </c>
      <c r="M542" s="28">
        <v>28</v>
      </c>
      <c r="N542" s="28">
        <v>25574</v>
      </c>
      <c r="O542" s="28"/>
      <c r="P542" s="28"/>
      <c r="Q542" s="23" t="s">
        <v>181</v>
      </c>
      <c r="R542" s="28"/>
      <c r="S542" s="27"/>
      <c r="T542" s="27"/>
      <c r="U542" s="27"/>
      <c r="V542" s="27"/>
      <c r="W542" s="27"/>
      <c r="X542" s="27"/>
      <c r="Y542" s="27"/>
      <c r="Z542" s="27"/>
      <c r="AA542" s="28"/>
      <c r="AB542" s="28"/>
      <c r="AC542" s="23" t="s">
        <v>181</v>
      </c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3"/>
      <c r="AQ542" s="23"/>
      <c r="AR542" s="23"/>
    </row>
    <row r="543" spans="1:44" ht="12.75">
      <c r="A543" s="23" t="s">
        <v>636</v>
      </c>
      <c r="B543" s="24" t="s">
        <v>664</v>
      </c>
      <c r="C543" s="25" t="s">
        <v>665</v>
      </c>
      <c r="D543" s="26" t="s">
        <v>431</v>
      </c>
      <c r="E543" s="27">
        <v>35</v>
      </c>
      <c r="F543" s="27">
        <v>53021</v>
      </c>
      <c r="G543" s="27">
        <v>17</v>
      </c>
      <c r="H543" s="27">
        <v>45111</v>
      </c>
      <c r="I543" s="27">
        <v>32</v>
      </c>
      <c r="J543" s="27">
        <v>34910</v>
      </c>
      <c r="K543" s="27">
        <v>7</v>
      </c>
      <c r="L543" s="27">
        <v>32580</v>
      </c>
      <c r="M543" s="27">
        <v>15</v>
      </c>
      <c r="N543" s="27">
        <v>29904</v>
      </c>
      <c r="O543" s="27"/>
      <c r="P543" s="27"/>
      <c r="Q543" s="23" t="s">
        <v>181</v>
      </c>
      <c r="R543" s="28"/>
      <c r="S543" s="27"/>
      <c r="T543" s="27"/>
      <c r="U543" s="27"/>
      <c r="V543" s="27"/>
      <c r="W543" s="27"/>
      <c r="X543" s="27"/>
      <c r="Y543" s="27"/>
      <c r="Z543" s="27"/>
      <c r="AA543" s="28"/>
      <c r="AB543" s="28"/>
      <c r="AC543" s="23" t="s">
        <v>181</v>
      </c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3"/>
      <c r="AQ543" s="23"/>
      <c r="AR543" s="23"/>
    </row>
    <row r="544" spans="1:44" ht="12.75">
      <c r="A544" s="23" t="s">
        <v>636</v>
      </c>
      <c r="B544" s="24" t="s">
        <v>666</v>
      </c>
      <c r="C544" s="25" t="s">
        <v>667</v>
      </c>
      <c r="D544" s="26" t="s">
        <v>431</v>
      </c>
      <c r="E544" s="27">
        <v>93</v>
      </c>
      <c r="F544" s="27">
        <v>55186</v>
      </c>
      <c r="G544" s="27">
        <v>48</v>
      </c>
      <c r="H544" s="27">
        <v>43923</v>
      </c>
      <c r="I544" s="27">
        <v>76</v>
      </c>
      <c r="J544" s="27">
        <v>38325</v>
      </c>
      <c r="K544" s="27">
        <v>27</v>
      </c>
      <c r="L544" s="27">
        <v>35720</v>
      </c>
      <c r="M544" s="27">
        <v>4</v>
      </c>
      <c r="N544" s="27">
        <v>37828</v>
      </c>
      <c r="O544" s="27"/>
      <c r="P544" s="27"/>
      <c r="Q544" s="23" t="s">
        <v>181</v>
      </c>
      <c r="R544" s="28"/>
      <c r="S544" s="27"/>
      <c r="T544" s="27"/>
      <c r="U544" s="27"/>
      <c r="V544" s="27"/>
      <c r="W544" s="27"/>
      <c r="X544" s="27"/>
      <c r="Y544" s="27"/>
      <c r="Z544" s="27"/>
      <c r="AA544" s="27"/>
      <c r="AB544" s="28"/>
      <c r="AC544" s="23" t="s">
        <v>181</v>
      </c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3"/>
      <c r="AQ544" s="23"/>
      <c r="AR544" s="23"/>
    </row>
    <row r="545" spans="1:44" ht="12.75">
      <c r="A545" s="23" t="s">
        <v>636</v>
      </c>
      <c r="B545" s="24" t="s">
        <v>668</v>
      </c>
      <c r="C545" s="25" t="s">
        <v>669</v>
      </c>
      <c r="D545" s="26" t="s">
        <v>431</v>
      </c>
      <c r="E545" s="28" t="s">
        <v>651</v>
      </c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3" t="s">
        <v>181</v>
      </c>
      <c r="R545" s="28"/>
      <c r="S545" s="27"/>
      <c r="T545" s="27"/>
      <c r="U545" s="27"/>
      <c r="V545" s="27"/>
      <c r="W545" s="27"/>
      <c r="X545" s="27"/>
      <c r="Y545" s="27"/>
      <c r="Z545" s="27"/>
      <c r="AA545" s="27"/>
      <c r="AB545" s="28"/>
      <c r="AC545" s="23" t="s">
        <v>181</v>
      </c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3"/>
      <c r="AQ545" s="23"/>
      <c r="AR545" s="23"/>
    </row>
    <row r="546" spans="1:44" ht="12.75">
      <c r="A546" s="23" t="s">
        <v>636</v>
      </c>
      <c r="B546" s="24" t="s">
        <v>670</v>
      </c>
      <c r="C546" s="25" t="s">
        <v>671</v>
      </c>
      <c r="D546" s="26" t="s">
        <v>431</v>
      </c>
      <c r="E546" s="28" t="s">
        <v>651</v>
      </c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3" t="s">
        <v>181</v>
      </c>
      <c r="R546" s="28"/>
      <c r="S546" s="27"/>
      <c r="T546" s="27"/>
      <c r="U546" s="27"/>
      <c r="V546" s="27"/>
      <c r="W546" s="27"/>
      <c r="X546" s="27"/>
      <c r="Y546" s="27"/>
      <c r="Z546" s="27"/>
      <c r="AA546" s="28"/>
      <c r="AB546" s="28"/>
      <c r="AC546" s="23" t="s">
        <v>181</v>
      </c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3"/>
      <c r="AQ546" s="23"/>
      <c r="AR546" s="23"/>
    </row>
    <row r="547" spans="1:44" ht="12.75">
      <c r="A547" s="23" t="s">
        <v>636</v>
      </c>
      <c r="B547" s="24" t="s">
        <v>672</v>
      </c>
      <c r="C547" s="25" t="s">
        <v>673</v>
      </c>
      <c r="D547" s="26" t="s">
        <v>431</v>
      </c>
      <c r="E547" s="27">
        <v>43</v>
      </c>
      <c r="F547" s="27">
        <v>60569</v>
      </c>
      <c r="G547" s="27">
        <v>64</v>
      </c>
      <c r="H547" s="27">
        <v>51614</v>
      </c>
      <c r="I547" s="27">
        <v>43</v>
      </c>
      <c r="J547" s="27">
        <v>41833</v>
      </c>
      <c r="K547" s="27">
        <v>4</v>
      </c>
      <c r="L547" s="27">
        <v>40877</v>
      </c>
      <c r="M547" s="27">
        <v>16</v>
      </c>
      <c r="N547" s="27">
        <v>32227</v>
      </c>
      <c r="O547" s="27"/>
      <c r="P547" s="27"/>
      <c r="Q547" s="23" t="s">
        <v>181</v>
      </c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3" t="s">
        <v>181</v>
      </c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3"/>
      <c r="AQ547" s="23"/>
      <c r="AR547" s="23"/>
    </row>
    <row r="548" spans="1:44" ht="12.75">
      <c r="A548" s="23" t="s">
        <v>636</v>
      </c>
      <c r="B548" s="24" t="s">
        <v>674</v>
      </c>
      <c r="C548" s="25" t="s">
        <v>675</v>
      </c>
      <c r="D548" s="26" t="s">
        <v>431</v>
      </c>
      <c r="E548" s="27">
        <v>126</v>
      </c>
      <c r="F548" s="27">
        <v>54134</v>
      </c>
      <c r="G548" s="27">
        <v>136</v>
      </c>
      <c r="H548" s="27">
        <v>42509</v>
      </c>
      <c r="I548" s="27">
        <v>143</v>
      </c>
      <c r="J548" s="27">
        <v>37369</v>
      </c>
      <c r="K548" s="27">
        <v>2</v>
      </c>
      <c r="L548" s="27">
        <v>35896</v>
      </c>
      <c r="M548" s="27">
        <v>46</v>
      </c>
      <c r="N548" s="27">
        <v>28006</v>
      </c>
      <c r="O548" s="27"/>
      <c r="P548" s="27"/>
      <c r="Q548" s="23" t="s">
        <v>181</v>
      </c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3" t="s">
        <v>181</v>
      </c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3"/>
      <c r="AQ548" s="23"/>
      <c r="AR548" s="23"/>
    </row>
    <row r="549" spans="1:44" ht="12.75">
      <c r="A549" s="23" t="s">
        <v>636</v>
      </c>
      <c r="B549" s="24" t="s">
        <v>676</v>
      </c>
      <c r="C549" s="25" t="s">
        <v>677</v>
      </c>
      <c r="D549" s="26" t="s">
        <v>431</v>
      </c>
      <c r="E549" s="28" t="s">
        <v>651</v>
      </c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3" t="s">
        <v>181</v>
      </c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3" t="s">
        <v>181</v>
      </c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3"/>
      <c r="AQ549" s="23"/>
      <c r="AR549" s="23"/>
    </row>
    <row r="550" spans="1:44" ht="12.75">
      <c r="A550" s="23" t="s">
        <v>636</v>
      </c>
      <c r="B550" s="24" t="s">
        <v>678</v>
      </c>
      <c r="C550" s="25" t="s">
        <v>679</v>
      </c>
      <c r="D550" s="26" t="s">
        <v>431</v>
      </c>
      <c r="E550" s="27">
        <v>41</v>
      </c>
      <c r="F550" s="27">
        <v>52922</v>
      </c>
      <c r="G550" s="27">
        <v>39</v>
      </c>
      <c r="H550" s="27">
        <v>43062</v>
      </c>
      <c r="I550" s="27">
        <v>32</v>
      </c>
      <c r="J550" s="27">
        <v>38096</v>
      </c>
      <c r="K550" s="27"/>
      <c r="L550" s="27"/>
      <c r="M550" s="27">
        <v>35</v>
      </c>
      <c r="N550" s="27">
        <v>31370</v>
      </c>
      <c r="O550" s="27"/>
      <c r="P550" s="27"/>
      <c r="Q550" s="23" t="s">
        <v>181</v>
      </c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3" t="s">
        <v>181</v>
      </c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3"/>
      <c r="AQ550" s="23"/>
      <c r="AR550" s="23"/>
    </row>
    <row r="551" spans="1:44" ht="12.75">
      <c r="A551" s="23" t="s">
        <v>636</v>
      </c>
      <c r="B551" s="24" t="s">
        <v>680</v>
      </c>
      <c r="C551" s="25" t="s">
        <v>681</v>
      </c>
      <c r="D551" s="26" t="s">
        <v>431</v>
      </c>
      <c r="E551" s="28" t="s">
        <v>651</v>
      </c>
      <c r="F551" s="28"/>
      <c r="G551" s="28"/>
      <c r="H551" s="28"/>
      <c r="I551" s="28"/>
      <c r="J551" s="28"/>
      <c r="K551" s="28"/>
      <c r="L551" s="27"/>
      <c r="M551" s="28"/>
      <c r="N551" s="28"/>
      <c r="O551" s="28"/>
      <c r="P551" s="28"/>
      <c r="Q551" s="23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3" t="s">
        <v>181</v>
      </c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3"/>
      <c r="AQ551" s="23"/>
      <c r="AR551" s="23"/>
    </row>
    <row r="552" spans="1:44" ht="12.75">
      <c r="A552" s="23" t="s">
        <v>636</v>
      </c>
      <c r="B552" s="24" t="s">
        <v>682</v>
      </c>
      <c r="C552" s="25" t="s">
        <v>683</v>
      </c>
      <c r="D552" s="26" t="s">
        <v>431</v>
      </c>
      <c r="E552" s="28">
        <v>67</v>
      </c>
      <c r="F552" s="28">
        <v>55127</v>
      </c>
      <c r="G552" s="28">
        <v>68</v>
      </c>
      <c r="H552" s="28">
        <v>45990</v>
      </c>
      <c r="I552" s="28">
        <v>64</v>
      </c>
      <c r="J552" s="28">
        <v>38007</v>
      </c>
      <c r="K552" s="28">
        <v>1</v>
      </c>
      <c r="L552" s="27">
        <v>28000</v>
      </c>
      <c r="M552" s="28">
        <v>10</v>
      </c>
      <c r="N552" s="28">
        <v>34767</v>
      </c>
      <c r="O552" s="28"/>
      <c r="P552" s="28"/>
      <c r="Q552" s="23" t="s">
        <v>181</v>
      </c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3" t="s">
        <v>181</v>
      </c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3"/>
      <c r="AQ552" s="23"/>
      <c r="AR552" s="23"/>
    </row>
    <row r="553" spans="1:44" ht="12.75">
      <c r="A553" s="23" t="s">
        <v>636</v>
      </c>
      <c r="B553" s="112" t="s">
        <v>684</v>
      </c>
      <c r="C553" s="25" t="s">
        <v>685</v>
      </c>
      <c r="D553" s="176" t="s">
        <v>194</v>
      </c>
      <c r="E553" s="28">
        <v>68</v>
      </c>
      <c r="F553" s="28">
        <v>49935</v>
      </c>
      <c r="G553" s="28">
        <v>29</v>
      </c>
      <c r="H553" s="28">
        <v>42676</v>
      </c>
      <c r="I553" s="28">
        <v>51</v>
      </c>
      <c r="J553" s="28">
        <v>36906</v>
      </c>
      <c r="K553" s="28">
        <v>38</v>
      </c>
      <c r="L553" s="27">
        <v>27799</v>
      </c>
      <c r="M553" s="28">
        <v>10</v>
      </c>
      <c r="N553" s="28">
        <v>21484</v>
      </c>
      <c r="O553" s="28"/>
      <c r="P553" s="28"/>
      <c r="Q553" s="23" t="s">
        <v>181</v>
      </c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3" t="s">
        <v>181</v>
      </c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3"/>
      <c r="AQ553" s="23"/>
      <c r="AR553" s="23"/>
    </row>
    <row r="554" spans="1:44" ht="12.75">
      <c r="A554" s="23" t="s">
        <v>636</v>
      </c>
      <c r="B554" s="24" t="s">
        <v>686</v>
      </c>
      <c r="C554" s="25" t="s">
        <v>687</v>
      </c>
      <c r="D554" s="26" t="s">
        <v>194</v>
      </c>
      <c r="E554" s="28">
        <v>47</v>
      </c>
      <c r="F554" s="28">
        <v>50928</v>
      </c>
      <c r="G554" s="28">
        <v>52</v>
      </c>
      <c r="H554" s="28">
        <v>44285</v>
      </c>
      <c r="I554" s="28">
        <v>52</v>
      </c>
      <c r="J554" s="28">
        <v>39185</v>
      </c>
      <c r="K554" s="28">
        <v>29</v>
      </c>
      <c r="L554" s="27">
        <v>29753</v>
      </c>
      <c r="M554" s="28"/>
      <c r="N554" s="28"/>
      <c r="O554" s="28"/>
      <c r="P554" s="28"/>
      <c r="Q554" s="23" t="s">
        <v>181</v>
      </c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7"/>
      <c r="AC554" s="23" t="s">
        <v>181</v>
      </c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3"/>
      <c r="AQ554" s="23"/>
      <c r="AR554" s="23"/>
    </row>
    <row r="555" spans="1:44" ht="12.75">
      <c r="A555" s="23" t="s">
        <v>636</v>
      </c>
      <c r="B555" s="24" t="s">
        <v>688</v>
      </c>
      <c r="C555" s="25" t="s">
        <v>689</v>
      </c>
      <c r="D555" s="26" t="s">
        <v>194</v>
      </c>
      <c r="E555" s="28">
        <v>41</v>
      </c>
      <c r="F555" s="28">
        <v>47326</v>
      </c>
      <c r="G555" s="28">
        <v>45</v>
      </c>
      <c r="H555" s="28">
        <v>41985</v>
      </c>
      <c r="I555" s="28">
        <v>50</v>
      </c>
      <c r="J555" s="28">
        <v>35784</v>
      </c>
      <c r="K555" s="28">
        <v>62</v>
      </c>
      <c r="L555" s="27">
        <v>31392</v>
      </c>
      <c r="M555" s="28">
        <v>4</v>
      </c>
      <c r="N555" s="28">
        <v>18190</v>
      </c>
      <c r="O555" s="27"/>
      <c r="P555" s="28"/>
      <c r="Q555" s="23" t="s">
        <v>181</v>
      </c>
      <c r="R555" s="27"/>
      <c r="S555" s="28"/>
      <c r="T555" s="28"/>
      <c r="U555" s="28"/>
      <c r="V555" s="28"/>
      <c r="W555" s="28"/>
      <c r="X555" s="28"/>
      <c r="Y555" s="28"/>
      <c r="Z555" s="28"/>
      <c r="AA555" s="28"/>
      <c r="AB555" s="27"/>
      <c r="AC555" s="23" t="s">
        <v>181</v>
      </c>
      <c r="AD555" s="27"/>
      <c r="AE555" s="28"/>
      <c r="AF555" s="28"/>
      <c r="AG555" s="28"/>
      <c r="AH555" s="28"/>
      <c r="AI555" s="28"/>
      <c r="AJ555" s="28"/>
      <c r="AK555" s="28"/>
      <c r="AL555" s="28"/>
      <c r="AM555" s="28"/>
      <c r="AN555" s="27"/>
      <c r="AO555" s="28"/>
      <c r="AP555" s="23"/>
      <c r="AQ555" s="23"/>
      <c r="AR555" s="23"/>
    </row>
    <row r="556" spans="1:44" ht="12.75">
      <c r="A556" s="23" t="s">
        <v>636</v>
      </c>
      <c r="B556" s="24" t="s">
        <v>690</v>
      </c>
      <c r="C556" s="25" t="s">
        <v>691</v>
      </c>
      <c r="D556" s="26" t="s">
        <v>194</v>
      </c>
      <c r="E556" s="28">
        <v>18</v>
      </c>
      <c r="F556" s="28">
        <v>52463</v>
      </c>
      <c r="G556" s="28">
        <v>29</v>
      </c>
      <c r="H556" s="28">
        <v>45644</v>
      </c>
      <c r="I556" s="28">
        <v>57</v>
      </c>
      <c r="J556" s="28">
        <v>37157</v>
      </c>
      <c r="K556" s="28">
        <v>3</v>
      </c>
      <c r="L556" s="27">
        <v>32591</v>
      </c>
      <c r="M556" s="28"/>
      <c r="N556" s="28"/>
      <c r="O556" s="28"/>
      <c r="P556" s="28"/>
      <c r="Q556" s="23" t="s">
        <v>181</v>
      </c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3" t="s">
        <v>181</v>
      </c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3"/>
      <c r="AQ556" s="23"/>
      <c r="AR556" s="23"/>
    </row>
    <row r="557" spans="1:44" ht="12.75">
      <c r="A557" s="23" t="s">
        <v>636</v>
      </c>
      <c r="B557" s="24" t="s">
        <v>692</v>
      </c>
      <c r="C557" s="25" t="s">
        <v>693</v>
      </c>
      <c r="D557" s="26" t="s">
        <v>194</v>
      </c>
      <c r="E557" s="28">
        <v>13</v>
      </c>
      <c r="F557" s="28">
        <v>49308</v>
      </c>
      <c r="G557" s="28">
        <v>19</v>
      </c>
      <c r="H557" s="28">
        <v>41786</v>
      </c>
      <c r="I557" s="28">
        <v>28</v>
      </c>
      <c r="J557" s="28">
        <v>36311</v>
      </c>
      <c r="K557" s="28"/>
      <c r="L557" s="27"/>
      <c r="M557" s="28">
        <v>20</v>
      </c>
      <c r="N557" s="28">
        <v>34363</v>
      </c>
      <c r="O557" s="28"/>
      <c r="P557" s="28"/>
      <c r="Q557" s="23" t="s">
        <v>181</v>
      </c>
      <c r="R557" s="28"/>
      <c r="S557" s="28"/>
      <c r="T557" s="28"/>
      <c r="U557" s="28"/>
      <c r="V557" s="28"/>
      <c r="W557" s="28"/>
      <c r="X557" s="28"/>
      <c r="Y557" s="27"/>
      <c r="Z557" s="28"/>
      <c r="AA557" s="28"/>
      <c r="AB557" s="28"/>
      <c r="AC557" s="23" t="s">
        <v>181</v>
      </c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3"/>
      <c r="AQ557" s="23"/>
      <c r="AR557" s="23"/>
    </row>
    <row r="558" spans="1:44" ht="12.75">
      <c r="A558" s="23" t="s">
        <v>636</v>
      </c>
      <c r="B558" s="24" t="s">
        <v>694</v>
      </c>
      <c r="C558" s="25" t="s">
        <v>695</v>
      </c>
      <c r="D558" s="26" t="s">
        <v>194</v>
      </c>
      <c r="E558" s="28">
        <v>62</v>
      </c>
      <c r="F558" s="28">
        <v>58009</v>
      </c>
      <c r="G558" s="28">
        <v>101</v>
      </c>
      <c r="H558" s="28">
        <v>47137</v>
      </c>
      <c r="I558" s="28">
        <v>124</v>
      </c>
      <c r="J558" s="28">
        <v>38828</v>
      </c>
      <c r="K558" s="28"/>
      <c r="L558" s="28"/>
      <c r="M558" s="28">
        <v>92</v>
      </c>
      <c r="N558" s="28">
        <v>31879</v>
      </c>
      <c r="O558" s="28"/>
      <c r="P558" s="28"/>
      <c r="Q558" s="23" t="s">
        <v>181</v>
      </c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3" t="s">
        <v>181</v>
      </c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3"/>
      <c r="AQ558" s="23"/>
      <c r="AR558" s="23"/>
    </row>
    <row r="559" spans="1:44" ht="12.75">
      <c r="A559" s="23" t="s">
        <v>636</v>
      </c>
      <c r="B559" s="24" t="s">
        <v>696</v>
      </c>
      <c r="C559" s="41" t="s">
        <v>697</v>
      </c>
      <c r="D559" s="26" t="s">
        <v>201</v>
      </c>
      <c r="E559" s="28" t="s">
        <v>651</v>
      </c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3" t="s">
        <v>181</v>
      </c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3" t="s">
        <v>181</v>
      </c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3"/>
      <c r="AQ559" s="23"/>
      <c r="AR559" s="23"/>
    </row>
    <row r="560" spans="1:44" ht="12.75">
      <c r="A560" s="23" t="s">
        <v>636</v>
      </c>
      <c r="B560" s="24" t="s">
        <v>698</v>
      </c>
      <c r="C560" s="25" t="s">
        <v>699</v>
      </c>
      <c r="D560" s="26" t="s">
        <v>201</v>
      </c>
      <c r="E560" s="28" t="s">
        <v>651</v>
      </c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3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3" t="s">
        <v>181</v>
      </c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3"/>
      <c r="AQ560" s="23"/>
      <c r="AR560" s="23"/>
    </row>
    <row r="561" spans="1:44" ht="12.75">
      <c r="A561" s="23" t="s">
        <v>636</v>
      </c>
      <c r="B561" s="24" t="s">
        <v>700</v>
      </c>
      <c r="C561" s="25" t="s">
        <v>701</v>
      </c>
      <c r="D561" s="26" t="s">
        <v>201</v>
      </c>
      <c r="E561" s="28" t="s">
        <v>651</v>
      </c>
      <c r="F561" s="28"/>
      <c r="G561" s="28"/>
      <c r="H561" s="28"/>
      <c r="I561" s="28"/>
      <c r="J561" s="28"/>
      <c r="K561" s="28"/>
      <c r="L561" s="27"/>
      <c r="M561" s="28"/>
      <c r="N561" s="28"/>
      <c r="O561" s="28"/>
      <c r="P561" s="28"/>
      <c r="Q561" s="23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3" t="s">
        <v>181</v>
      </c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3"/>
      <c r="AQ561" s="23"/>
      <c r="AR561" s="23"/>
    </row>
    <row r="562" spans="1:44" ht="12.75">
      <c r="A562" s="23" t="s">
        <v>636</v>
      </c>
      <c r="B562" s="24" t="s">
        <v>702</v>
      </c>
      <c r="C562" s="25" t="s">
        <v>703</v>
      </c>
      <c r="D562" s="26" t="s">
        <v>201</v>
      </c>
      <c r="E562" s="28">
        <v>21</v>
      </c>
      <c r="F562" s="28">
        <v>47965</v>
      </c>
      <c r="G562" s="28">
        <v>63</v>
      </c>
      <c r="H562" s="28">
        <v>42137</v>
      </c>
      <c r="I562" s="28">
        <v>83</v>
      </c>
      <c r="J562" s="28">
        <v>37261</v>
      </c>
      <c r="K562" s="28">
        <v>21</v>
      </c>
      <c r="L562" s="27">
        <v>33779</v>
      </c>
      <c r="M562" s="28">
        <v>29</v>
      </c>
      <c r="N562" s="28">
        <v>32794</v>
      </c>
      <c r="O562" s="28"/>
      <c r="P562" s="28"/>
      <c r="Q562" s="23" t="s">
        <v>181</v>
      </c>
      <c r="R562" s="28"/>
      <c r="S562" s="28"/>
      <c r="T562" s="28"/>
      <c r="U562" s="28"/>
      <c r="V562" s="28"/>
      <c r="W562" s="28"/>
      <c r="X562" s="28"/>
      <c r="Y562" s="27"/>
      <c r="Z562" s="28"/>
      <c r="AA562" s="28"/>
      <c r="AB562" s="28"/>
      <c r="AC562" s="23" t="s">
        <v>181</v>
      </c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3"/>
      <c r="AQ562" s="23"/>
      <c r="AR562" s="23"/>
    </row>
    <row r="563" spans="1:44" ht="12.75">
      <c r="A563" s="23" t="s">
        <v>636</v>
      </c>
      <c r="B563" s="24" t="s">
        <v>704</v>
      </c>
      <c r="C563" s="25" t="s">
        <v>705</v>
      </c>
      <c r="D563" s="26" t="s">
        <v>214</v>
      </c>
      <c r="E563" s="28">
        <v>11</v>
      </c>
      <c r="F563" s="28">
        <v>56459</v>
      </c>
      <c r="G563" s="28">
        <v>14</v>
      </c>
      <c r="H563" s="28">
        <v>42118</v>
      </c>
      <c r="I563" s="28">
        <v>7</v>
      </c>
      <c r="J563" s="28">
        <v>40837</v>
      </c>
      <c r="K563" s="28"/>
      <c r="L563" s="27"/>
      <c r="M563" s="28">
        <v>21</v>
      </c>
      <c r="N563" s="28">
        <v>30741</v>
      </c>
      <c r="O563" s="28"/>
      <c r="P563" s="28"/>
      <c r="Q563" s="23" t="s">
        <v>181</v>
      </c>
      <c r="R563" s="28"/>
      <c r="S563" s="28"/>
      <c r="T563" s="28"/>
      <c r="U563" s="28"/>
      <c r="V563" s="28"/>
      <c r="W563" s="28"/>
      <c r="X563" s="28"/>
      <c r="Y563" s="27"/>
      <c r="Z563" s="28"/>
      <c r="AA563" s="28"/>
      <c r="AB563" s="28"/>
      <c r="AC563" s="23" t="s">
        <v>181</v>
      </c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3"/>
      <c r="AQ563" s="23"/>
      <c r="AR563" s="23"/>
    </row>
    <row r="564" spans="1:44" ht="12.75">
      <c r="A564" s="23" t="s">
        <v>636</v>
      </c>
      <c r="B564" s="24" t="s">
        <v>706</v>
      </c>
      <c r="C564" s="25" t="s">
        <v>707</v>
      </c>
      <c r="D564" s="26" t="s">
        <v>214</v>
      </c>
      <c r="E564" s="28">
        <v>20</v>
      </c>
      <c r="F564" s="28">
        <v>53204</v>
      </c>
      <c r="G564" s="28">
        <v>56</v>
      </c>
      <c r="H564" s="28">
        <v>42995</v>
      </c>
      <c r="I564" s="28">
        <v>54</v>
      </c>
      <c r="J564" s="28">
        <v>36286</v>
      </c>
      <c r="K564" s="28">
        <v>4</v>
      </c>
      <c r="L564" s="27">
        <v>31721</v>
      </c>
      <c r="M564" s="28">
        <v>32</v>
      </c>
      <c r="N564" s="28">
        <v>28850</v>
      </c>
      <c r="O564" s="28"/>
      <c r="P564" s="28"/>
      <c r="Q564" s="23" t="s">
        <v>181</v>
      </c>
      <c r="R564" s="28"/>
      <c r="S564" s="28"/>
      <c r="T564" s="28"/>
      <c r="U564" s="28"/>
      <c r="V564" s="28"/>
      <c r="W564" s="28"/>
      <c r="X564" s="28"/>
      <c r="Y564" s="27"/>
      <c r="Z564" s="28"/>
      <c r="AA564" s="28"/>
      <c r="AB564" s="28"/>
      <c r="AC564" s="23" t="s">
        <v>181</v>
      </c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3"/>
      <c r="AQ564" s="23"/>
      <c r="AR564" s="23"/>
    </row>
    <row r="565" spans="1:44" ht="12.75">
      <c r="A565" s="23" t="s">
        <v>636</v>
      </c>
      <c r="B565" s="24" t="s">
        <v>708</v>
      </c>
      <c r="C565" s="25" t="s">
        <v>709</v>
      </c>
      <c r="D565" s="26" t="s">
        <v>149</v>
      </c>
      <c r="E565" s="28"/>
      <c r="F565" s="28"/>
      <c r="G565" s="28"/>
      <c r="H565" s="28"/>
      <c r="I565" s="28"/>
      <c r="J565" s="28"/>
      <c r="K565" s="28"/>
      <c r="L565" s="27"/>
      <c r="M565" s="28"/>
      <c r="N565" s="28"/>
      <c r="O565" s="28">
        <v>91</v>
      </c>
      <c r="P565" s="28">
        <v>39057</v>
      </c>
      <c r="Q565" s="23" t="s">
        <v>181</v>
      </c>
      <c r="R565" s="28"/>
      <c r="S565" s="28"/>
      <c r="T565" s="28"/>
      <c r="U565" s="28"/>
      <c r="V565" s="28"/>
      <c r="W565" s="28"/>
      <c r="X565" s="28"/>
      <c r="Y565" s="27"/>
      <c r="Z565" s="28"/>
      <c r="AA565" s="28"/>
      <c r="AB565" s="28"/>
      <c r="AC565" s="23" t="s">
        <v>181</v>
      </c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3"/>
      <c r="AQ565" s="23"/>
      <c r="AR565" s="23"/>
    </row>
    <row r="566" spans="1:44" ht="12.75">
      <c r="A566" s="23" t="s">
        <v>636</v>
      </c>
      <c r="B566" s="24" t="s">
        <v>710</v>
      </c>
      <c r="C566" s="25" t="s">
        <v>711</v>
      </c>
      <c r="D566" s="26" t="s">
        <v>149</v>
      </c>
      <c r="E566" s="28"/>
      <c r="F566" s="28"/>
      <c r="G566" s="28"/>
      <c r="H566" s="28"/>
      <c r="I566" s="28"/>
      <c r="J566" s="28"/>
      <c r="K566" s="28"/>
      <c r="L566" s="27"/>
      <c r="M566" s="28"/>
      <c r="N566" s="28"/>
      <c r="O566" s="28">
        <v>140</v>
      </c>
      <c r="P566" s="28">
        <v>36872</v>
      </c>
      <c r="Q566" s="23" t="s">
        <v>181</v>
      </c>
      <c r="R566" s="28"/>
      <c r="S566" s="28"/>
      <c r="T566" s="28"/>
      <c r="U566" s="28"/>
      <c r="V566" s="28"/>
      <c r="W566" s="28"/>
      <c r="X566" s="28"/>
      <c r="Y566" s="27"/>
      <c r="Z566" s="28"/>
      <c r="AA566" s="28"/>
      <c r="AB566" s="28"/>
      <c r="AC566" s="23" t="s">
        <v>181</v>
      </c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3"/>
      <c r="AQ566" s="23"/>
      <c r="AR566" s="23"/>
    </row>
    <row r="567" spans="1:44" ht="12.75">
      <c r="A567" s="23" t="s">
        <v>636</v>
      </c>
      <c r="B567" s="24" t="s">
        <v>712</v>
      </c>
      <c r="C567" s="25" t="s">
        <v>713</v>
      </c>
      <c r="D567" s="26" t="s">
        <v>149</v>
      </c>
      <c r="E567" s="28"/>
      <c r="F567" s="28"/>
      <c r="G567" s="28"/>
      <c r="H567" s="28"/>
      <c r="I567" s="28"/>
      <c r="J567" s="28"/>
      <c r="K567" s="28"/>
      <c r="L567" s="27"/>
      <c r="M567" s="28"/>
      <c r="N567" s="28"/>
      <c r="O567" s="28">
        <v>92</v>
      </c>
      <c r="P567" s="28">
        <v>39461</v>
      </c>
      <c r="Q567" s="23" t="s">
        <v>181</v>
      </c>
      <c r="R567" s="28"/>
      <c r="S567" s="28"/>
      <c r="T567" s="28"/>
      <c r="U567" s="28"/>
      <c r="V567" s="28"/>
      <c r="W567" s="28"/>
      <c r="X567" s="28"/>
      <c r="Y567" s="27"/>
      <c r="Z567" s="28"/>
      <c r="AA567" s="28"/>
      <c r="AB567" s="28"/>
      <c r="AC567" s="23" t="s">
        <v>181</v>
      </c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3"/>
      <c r="AQ567" s="23"/>
      <c r="AR567" s="23"/>
    </row>
    <row r="568" spans="1:44" ht="12.75">
      <c r="A568" s="23" t="s">
        <v>636</v>
      </c>
      <c r="B568" s="24" t="s">
        <v>714</v>
      </c>
      <c r="C568" s="25" t="s">
        <v>715</v>
      </c>
      <c r="D568" s="26" t="s">
        <v>149</v>
      </c>
      <c r="E568" s="28"/>
      <c r="F568" s="28"/>
      <c r="G568" s="28"/>
      <c r="H568" s="28"/>
      <c r="I568" s="28"/>
      <c r="J568" s="28"/>
      <c r="K568" s="28"/>
      <c r="L568" s="27"/>
      <c r="M568" s="28"/>
      <c r="N568" s="28"/>
      <c r="O568" s="28">
        <v>324</v>
      </c>
      <c r="P568" s="28">
        <v>40761</v>
      </c>
      <c r="Q568" s="23" t="s">
        <v>181</v>
      </c>
      <c r="R568" s="28"/>
      <c r="S568" s="28"/>
      <c r="T568" s="28"/>
      <c r="U568" s="28"/>
      <c r="V568" s="28"/>
      <c r="W568" s="28"/>
      <c r="X568" s="28"/>
      <c r="Y568" s="27"/>
      <c r="Z568" s="28"/>
      <c r="AA568" s="28"/>
      <c r="AB568" s="28"/>
      <c r="AC568" s="23" t="s">
        <v>181</v>
      </c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3"/>
      <c r="AQ568" s="23"/>
      <c r="AR568" s="23"/>
    </row>
    <row r="569" spans="1:44" ht="12.75">
      <c r="A569" s="23" t="s">
        <v>636</v>
      </c>
      <c r="B569" s="24" t="s">
        <v>716</v>
      </c>
      <c r="C569" s="25" t="s">
        <v>717</v>
      </c>
      <c r="D569" s="26" t="s">
        <v>149</v>
      </c>
      <c r="E569" s="28"/>
      <c r="F569" s="28"/>
      <c r="G569" s="28"/>
      <c r="H569" s="28"/>
      <c r="I569" s="28"/>
      <c r="J569" s="28"/>
      <c r="K569" s="28"/>
      <c r="L569" s="27"/>
      <c r="M569" s="28"/>
      <c r="N569" s="28"/>
      <c r="O569" s="28">
        <v>86</v>
      </c>
      <c r="P569" s="28">
        <v>30560</v>
      </c>
      <c r="Q569" s="23" t="s">
        <v>181</v>
      </c>
      <c r="R569" s="28"/>
      <c r="S569" s="28"/>
      <c r="T569" s="28"/>
      <c r="U569" s="28"/>
      <c r="V569" s="28"/>
      <c r="W569" s="28"/>
      <c r="X569" s="28"/>
      <c r="Y569" s="27"/>
      <c r="Z569" s="28"/>
      <c r="AA569" s="28"/>
      <c r="AB569" s="28"/>
      <c r="AC569" s="23" t="s">
        <v>181</v>
      </c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3"/>
      <c r="AQ569" s="23"/>
      <c r="AR569" s="23"/>
    </row>
    <row r="570" spans="1:44" ht="12.75">
      <c r="A570" s="23" t="s">
        <v>636</v>
      </c>
      <c r="B570" s="24" t="s">
        <v>718</v>
      </c>
      <c r="C570" s="25" t="s">
        <v>719</v>
      </c>
      <c r="D570" s="26" t="s">
        <v>149</v>
      </c>
      <c r="E570" s="28"/>
      <c r="F570" s="28"/>
      <c r="G570" s="28"/>
      <c r="H570" s="28"/>
      <c r="I570" s="28"/>
      <c r="J570" s="28"/>
      <c r="K570" s="28"/>
      <c r="L570" s="27"/>
      <c r="M570" s="28"/>
      <c r="N570" s="28"/>
      <c r="O570" s="28">
        <v>119</v>
      </c>
      <c r="P570" s="28">
        <v>32633</v>
      </c>
      <c r="Q570" s="23" t="s">
        <v>181</v>
      </c>
      <c r="R570" s="28"/>
      <c r="S570" s="28"/>
      <c r="T570" s="28"/>
      <c r="U570" s="28"/>
      <c r="V570" s="28"/>
      <c r="W570" s="28"/>
      <c r="X570" s="28"/>
      <c r="Y570" s="27"/>
      <c r="Z570" s="28"/>
      <c r="AA570" s="28"/>
      <c r="AB570" s="28"/>
      <c r="AC570" s="23" t="s">
        <v>181</v>
      </c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3"/>
      <c r="AQ570" s="23"/>
      <c r="AR570" s="23"/>
    </row>
    <row r="571" spans="1:44" ht="12.75">
      <c r="A571" s="23" t="s">
        <v>636</v>
      </c>
      <c r="B571" s="24" t="s">
        <v>720</v>
      </c>
      <c r="C571" s="25" t="s">
        <v>721</v>
      </c>
      <c r="D571" s="26" t="s">
        <v>149</v>
      </c>
      <c r="E571" s="28"/>
      <c r="F571" s="28"/>
      <c r="G571" s="28"/>
      <c r="H571" s="28"/>
      <c r="I571" s="28"/>
      <c r="J571" s="28"/>
      <c r="K571" s="28"/>
      <c r="L571" s="27"/>
      <c r="M571" s="28"/>
      <c r="N571" s="28"/>
      <c r="O571" s="28">
        <v>64</v>
      </c>
      <c r="P571" s="28">
        <v>39334</v>
      </c>
      <c r="Q571" s="23" t="s">
        <v>181</v>
      </c>
      <c r="R571" s="28"/>
      <c r="S571" s="28"/>
      <c r="T571" s="28"/>
      <c r="U571" s="28"/>
      <c r="V571" s="28"/>
      <c r="W571" s="28"/>
      <c r="X571" s="28"/>
      <c r="Y571" s="27"/>
      <c r="Z571" s="28"/>
      <c r="AA571" s="28"/>
      <c r="AB571" s="28"/>
      <c r="AC571" s="23" t="s">
        <v>181</v>
      </c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3"/>
      <c r="AQ571" s="23"/>
      <c r="AR571" s="23"/>
    </row>
    <row r="572" spans="1:44" ht="12.75">
      <c r="A572" s="23" t="s">
        <v>636</v>
      </c>
      <c r="B572" s="24" t="s">
        <v>722</v>
      </c>
      <c r="C572" s="25" t="s">
        <v>723</v>
      </c>
      <c r="D572" s="26" t="s">
        <v>149</v>
      </c>
      <c r="E572" s="28"/>
      <c r="F572" s="28"/>
      <c r="G572" s="28"/>
      <c r="H572" s="28"/>
      <c r="I572" s="28"/>
      <c r="J572" s="28"/>
      <c r="K572" s="28"/>
      <c r="L572" s="27"/>
      <c r="M572" s="28"/>
      <c r="N572" s="28"/>
      <c r="O572" s="28"/>
      <c r="P572" s="28"/>
      <c r="Q572" s="23" t="s">
        <v>181</v>
      </c>
      <c r="R572" s="28"/>
      <c r="S572" s="28"/>
      <c r="T572" s="28"/>
      <c r="U572" s="28"/>
      <c r="V572" s="28"/>
      <c r="W572" s="28"/>
      <c r="X572" s="28"/>
      <c r="Y572" s="27"/>
      <c r="Z572" s="28"/>
      <c r="AA572" s="28"/>
      <c r="AB572" s="28"/>
      <c r="AC572" s="23" t="s">
        <v>181</v>
      </c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3"/>
      <c r="AQ572" s="23"/>
      <c r="AR572" s="23"/>
    </row>
    <row r="573" spans="1:44" ht="12.75">
      <c r="A573" s="23" t="s">
        <v>636</v>
      </c>
      <c r="B573" s="24" t="s">
        <v>724</v>
      </c>
      <c r="C573" s="25" t="s">
        <v>725</v>
      </c>
      <c r="D573" s="26" t="s">
        <v>149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3" t="s">
        <v>181</v>
      </c>
      <c r="R573" s="28"/>
      <c r="S573" s="28"/>
      <c r="T573" s="28"/>
      <c r="U573" s="28"/>
      <c r="V573" s="28"/>
      <c r="W573" s="28"/>
      <c r="X573" s="28"/>
      <c r="Y573" s="27"/>
      <c r="Z573" s="28"/>
      <c r="AA573" s="28"/>
      <c r="AB573" s="28"/>
      <c r="AC573" s="23" t="s">
        <v>181</v>
      </c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3"/>
      <c r="AQ573" s="23"/>
      <c r="AR573" s="23"/>
    </row>
    <row r="574" spans="1:44" ht="12.75">
      <c r="A574" s="23" t="s">
        <v>636</v>
      </c>
      <c r="B574" s="24" t="s">
        <v>726</v>
      </c>
      <c r="C574" s="25" t="s">
        <v>727</v>
      </c>
      <c r="D574" s="26" t="s">
        <v>149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>
        <v>119</v>
      </c>
      <c r="P574" s="28">
        <v>37124</v>
      </c>
      <c r="Q574" s="23" t="s">
        <v>181</v>
      </c>
      <c r="R574" s="28"/>
      <c r="S574" s="28"/>
      <c r="T574" s="28"/>
      <c r="U574" s="28"/>
      <c r="V574" s="28"/>
      <c r="W574" s="28"/>
      <c r="X574" s="28"/>
      <c r="Y574" s="27"/>
      <c r="Z574" s="28"/>
      <c r="AA574" s="28"/>
      <c r="AB574" s="28"/>
      <c r="AC574" s="23" t="s">
        <v>181</v>
      </c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3"/>
      <c r="AQ574" s="23"/>
      <c r="AR574" s="23"/>
    </row>
    <row r="575" spans="1:44" ht="12.75">
      <c r="A575" s="23" t="s">
        <v>636</v>
      </c>
      <c r="B575" s="24" t="s">
        <v>728</v>
      </c>
      <c r="C575" s="25" t="s">
        <v>729</v>
      </c>
      <c r="D575" s="26" t="s">
        <v>149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>
        <v>59</v>
      </c>
      <c r="P575" s="28">
        <v>29909</v>
      </c>
      <c r="Q575" s="23" t="s">
        <v>181</v>
      </c>
      <c r="R575" s="28"/>
      <c r="S575" s="28"/>
      <c r="T575" s="28"/>
      <c r="U575" s="28"/>
      <c r="V575" s="28"/>
      <c r="W575" s="28"/>
      <c r="X575" s="28"/>
      <c r="Y575" s="27"/>
      <c r="Z575" s="28"/>
      <c r="AA575" s="28"/>
      <c r="AB575" s="28"/>
      <c r="AC575" s="23" t="s">
        <v>181</v>
      </c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3"/>
      <c r="AQ575" s="23"/>
      <c r="AR575" s="23"/>
    </row>
    <row r="576" spans="1:44" ht="12.75">
      <c r="A576" s="23" t="s">
        <v>636</v>
      </c>
      <c r="B576" s="24" t="s">
        <v>730</v>
      </c>
      <c r="C576" s="25" t="s">
        <v>731</v>
      </c>
      <c r="D576" s="26" t="s">
        <v>149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>
        <v>20</v>
      </c>
      <c r="P576" s="28">
        <v>32452</v>
      </c>
      <c r="Q576" s="23" t="s">
        <v>181</v>
      </c>
      <c r="R576" s="28"/>
      <c r="S576" s="28"/>
      <c r="T576" s="28"/>
      <c r="U576" s="28"/>
      <c r="V576" s="28"/>
      <c r="W576" s="28"/>
      <c r="X576" s="28"/>
      <c r="Y576" s="27"/>
      <c r="Z576" s="28"/>
      <c r="AA576" s="28"/>
      <c r="AB576" s="28"/>
      <c r="AC576" s="23" t="s">
        <v>181</v>
      </c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3"/>
      <c r="AQ576" s="23"/>
      <c r="AR576" s="23"/>
    </row>
    <row r="577" spans="1:44" ht="12.75">
      <c r="A577" s="23" t="s">
        <v>636</v>
      </c>
      <c r="B577" s="24" t="s">
        <v>732</v>
      </c>
      <c r="C577" s="25" t="s">
        <v>733</v>
      </c>
      <c r="D577" s="26" t="s">
        <v>149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>
        <v>80</v>
      </c>
      <c r="P577" s="28">
        <v>36349</v>
      </c>
      <c r="Q577" s="23" t="s">
        <v>181</v>
      </c>
      <c r="R577" s="28"/>
      <c r="S577" s="28"/>
      <c r="T577" s="28"/>
      <c r="U577" s="28"/>
      <c r="V577" s="28"/>
      <c r="W577" s="28"/>
      <c r="X577" s="28"/>
      <c r="Y577" s="27"/>
      <c r="Z577" s="28"/>
      <c r="AA577" s="28"/>
      <c r="AB577" s="28"/>
      <c r="AC577" s="23" t="s">
        <v>181</v>
      </c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3"/>
      <c r="AQ577" s="23"/>
      <c r="AR577" s="23"/>
    </row>
    <row r="578" spans="1:44" ht="12.75">
      <c r="A578" s="23" t="s">
        <v>636</v>
      </c>
      <c r="B578" s="24" t="s">
        <v>734</v>
      </c>
      <c r="C578" s="25" t="s">
        <v>735</v>
      </c>
      <c r="D578" s="26" t="s">
        <v>149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>
        <v>123</v>
      </c>
      <c r="P578" s="28">
        <v>36525</v>
      </c>
      <c r="Q578" s="23" t="s">
        <v>181</v>
      </c>
      <c r="R578" s="28"/>
      <c r="S578" s="28"/>
      <c r="T578" s="28"/>
      <c r="U578" s="28"/>
      <c r="V578" s="28"/>
      <c r="W578" s="28"/>
      <c r="X578" s="28"/>
      <c r="Y578" s="27"/>
      <c r="Z578" s="28"/>
      <c r="AA578" s="28"/>
      <c r="AB578" s="28"/>
      <c r="AC578" s="23" t="s">
        <v>181</v>
      </c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3"/>
      <c r="AQ578" s="23"/>
      <c r="AR578" s="23"/>
    </row>
    <row r="579" spans="1:44" ht="12.75">
      <c r="A579" s="23" t="s">
        <v>636</v>
      </c>
      <c r="B579" s="24" t="s">
        <v>736</v>
      </c>
      <c r="C579" s="25" t="s">
        <v>737</v>
      </c>
      <c r="D579" s="26" t="s">
        <v>149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>
        <v>277</v>
      </c>
      <c r="P579" s="28">
        <v>40269</v>
      </c>
      <c r="Q579" s="23" t="s">
        <v>181</v>
      </c>
      <c r="R579" s="28"/>
      <c r="S579" s="28"/>
      <c r="T579" s="28"/>
      <c r="U579" s="28"/>
      <c r="V579" s="28"/>
      <c r="W579" s="28"/>
      <c r="X579" s="28"/>
      <c r="Y579" s="27"/>
      <c r="Z579" s="28"/>
      <c r="AA579" s="28"/>
      <c r="AB579" s="28"/>
      <c r="AC579" s="23" t="s">
        <v>181</v>
      </c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3"/>
      <c r="AQ579" s="23"/>
      <c r="AR579" s="23"/>
    </row>
    <row r="580" spans="1:44" ht="12.75">
      <c r="A580" s="23" t="s">
        <v>636</v>
      </c>
      <c r="B580" s="24" t="s">
        <v>738</v>
      </c>
      <c r="C580" s="25" t="s">
        <v>739</v>
      </c>
      <c r="D580" s="26" t="s">
        <v>149</v>
      </c>
      <c r="E580" s="28"/>
      <c r="F580" s="28"/>
      <c r="G580" s="28"/>
      <c r="H580" s="28"/>
      <c r="I580" s="28"/>
      <c r="J580" s="28"/>
      <c r="K580" s="28"/>
      <c r="L580" s="27"/>
      <c r="M580" s="28"/>
      <c r="N580" s="28"/>
      <c r="O580" s="28"/>
      <c r="P580" s="28"/>
      <c r="Q580" s="23" t="s">
        <v>181</v>
      </c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3" t="s">
        <v>181</v>
      </c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3"/>
      <c r="AQ580" s="23"/>
      <c r="AR580" s="23"/>
    </row>
    <row r="581" spans="1:44" ht="12.75">
      <c r="A581" s="23" t="s">
        <v>636</v>
      </c>
      <c r="B581" s="24" t="s">
        <v>740</v>
      </c>
      <c r="C581" s="25" t="s">
        <v>741</v>
      </c>
      <c r="D581" s="26" t="s">
        <v>149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3" t="s">
        <v>181</v>
      </c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3" t="s">
        <v>181</v>
      </c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3"/>
      <c r="AQ581" s="23"/>
      <c r="AR581" s="23"/>
    </row>
    <row r="582" spans="1:44" ht="12.75">
      <c r="A582" s="23" t="s">
        <v>636</v>
      </c>
      <c r="B582" s="24" t="s">
        <v>742</v>
      </c>
      <c r="C582" s="25" t="s">
        <v>743</v>
      </c>
      <c r="D582" s="26" t="s">
        <v>149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>
        <v>282</v>
      </c>
      <c r="P582" s="28">
        <v>40630</v>
      </c>
      <c r="Q582" s="23" t="s">
        <v>181</v>
      </c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3" t="s">
        <v>181</v>
      </c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3"/>
      <c r="AQ582" s="23"/>
      <c r="AR582" s="23"/>
    </row>
    <row r="583" spans="1:44" ht="12.75">
      <c r="A583" s="23" t="s">
        <v>636</v>
      </c>
      <c r="B583" s="24" t="s">
        <v>744</v>
      </c>
      <c r="C583" s="25" t="s">
        <v>745</v>
      </c>
      <c r="D583" s="26" t="s">
        <v>149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>
        <v>24</v>
      </c>
      <c r="P583" s="28">
        <v>33751</v>
      </c>
      <c r="Q583" s="23" t="s">
        <v>181</v>
      </c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3" t="s">
        <v>181</v>
      </c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3"/>
      <c r="AQ583" s="23"/>
      <c r="AR583" s="23"/>
    </row>
    <row r="584" spans="1:44" ht="12.75">
      <c r="A584" s="23" t="s">
        <v>636</v>
      </c>
      <c r="B584" s="24" t="s">
        <v>746</v>
      </c>
      <c r="C584" s="25" t="s">
        <v>747</v>
      </c>
      <c r="D584" s="26" t="s">
        <v>149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>
        <v>48</v>
      </c>
      <c r="P584" s="28">
        <v>38166</v>
      </c>
      <c r="Q584" s="24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4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3"/>
      <c r="AQ584" s="23"/>
      <c r="AR584" s="23"/>
    </row>
    <row r="585" spans="1:44" ht="12.75">
      <c r="A585" s="23" t="s">
        <v>636</v>
      </c>
      <c r="B585" s="24" t="s">
        <v>748</v>
      </c>
      <c r="C585" s="25" t="s">
        <v>749</v>
      </c>
      <c r="D585" s="26" t="s">
        <v>149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>
        <v>77</v>
      </c>
      <c r="P585" s="28">
        <v>37839</v>
      </c>
      <c r="Q585" s="24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4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3"/>
      <c r="AQ585" s="23"/>
      <c r="AR585" s="23"/>
    </row>
    <row r="586" spans="1:44" ht="12.75">
      <c r="A586" s="23" t="s">
        <v>636</v>
      </c>
      <c r="B586" s="24" t="s">
        <v>750</v>
      </c>
      <c r="C586" s="25" t="s">
        <v>751</v>
      </c>
      <c r="D586" s="26" t="s">
        <v>149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>
        <v>65</v>
      </c>
      <c r="P586" s="28">
        <v>31274</v>
      </c>
      <c r="Q586" s="24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4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3"/>
      <c r="AQ586" s="23"/>
      <c r="AR586" s="23"/>
    </row>
    <row r="587" spans="1:44" ht="12.75">
      <c r="A587" s="23" t="s">
        <v>636</v>
      </c>
      <c r="B587" s="24" t="s">
        <v>752</v>
      </c>
      <c r="C587" s="25" t="s">
        <v>753</v>
      </c>
      <c r="D587" s="26" t="s">
        <v>149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>
        <v>487</v>
      </c>
      <c r="P587" s="28">
        <v>37827</v>
      </c>
      <c r="Q587" s="24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4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3"/>
      <c r="AQ587" s="23"/>
      <c r="AR587" s="23"/>
    </row>
    <row r="588" spans="1:44" ht="12.75">
      <c r="A588" s="23" t="s">
        <v>636</v>
      </c>
      <c r="B588" s="24" t="s">
        <v>754</v>
      </c>
      <c r="C588" s="25" t="s">
        <v>755</v>
      </c>
      <c r="D588" s="26" t="s">
        <v>149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>
        <v>79</v>
      </c>
      <c r="P588" s="28">
        <v>34193</v>
      </c>
      <c r="Q588" s="24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4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3"/>
      <c r="AQ588" s="23"/>
      <c r="AR588" s="23"/>
    </row>
    <row r="589" spans="1:44" ht="12.75">
      <c r="A589" s="23" t="s">
        <v>636</v>
      </c>
      <c r="B589" s="24" t="s">
        <v>756</v>
      </c>
      <c r="C589" s="25" t="s">
        <v>757</v>
      </c>
      <c r="D589" s="26" t="s">
        <v>149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>
        <v>150</v>
      </c>
      <c r="P589" s="28">
        <v>33609</v>
      </c>
      <c r="Q589" s="24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4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3"/>
      <c r="AQ589" s="23"/>
      <c r="AR589" s="23"/>
    </row>
    <row r="590" spans="1:44" ht="12.75">
      <c r="A590" s="23" t="s">
        <v>636</v>
      </c>
      <c r="B590" s="24" t="s">
        <v>758</v>
      </c>
      <c r="C590" s="25" t="s">
        <v>759</v>
      </c>
      <c r="D590" s="26" t="s">
        <v>149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>
        <v>51</v>
      </c>
      <c r="P590" s="28">
        <v>28030</v>
      </c>
      <c r="Q590" s="24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4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3"/>
      <c r="AQ590" s="23"/>
      <c r="AR590" s="23"/>
    </row>
    <row r="591" spans="1:44" ht="12.75">
      <c r="A591" s="23" t="s">
        <v>636</v>
      </c>
      <c r="B591" s="24" t="s">
        <v>760</v>
      </c>
      <c r="C591" s="25" t="s">
        <v>761</v>
      </c>
      <c r="D591" s="26" t="s">
        <v>149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>
        <v>40</v>
      </c>
      <c r="P591" s="28">
        <v>29583</v>
      </c>
      <c r="Q591" s="24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4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3"/>
      <c r="AQ591" s="23"/>
      <c r="AR591" s="23"/>
    </row>
    <row r="592" spans="1:44" ht="12.75">
      <c r="A592" s="23" t="s">
        <v>636</v>
      </c>
      <c r="B592" s="24" t="s">
        <v>762</v>
      </c>
      <c r="C592" s="25" t="s">
        <v>763</v>
      </c>
      <c r="D592" s="26" t="s">
        <v>149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>
        <v>60</v>
      </c>
      <c r="P592" s="28">
        <v>28834</v>
      </c>
      <c r="Q592" s="24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4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3"/>
      <c r="AQ592" s="23"/>
      <c r="AR592" s="23"/>
    </row>
    <row r="593" spans="1:44" ht="12.75">
      <c r="A593" s="23" t="s">
        <v>636</v>
      </c>
      <c r="B593" s="24" t="s">
        <v>764</v>
      </c>
      <c r="C593" s="25" t="s">
        <v>765</v>
      </c>
      <c r="D593" s="26" t="s">
        <v>149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>
        <v>159</v>
      </c>
      <c r="P593" s="28">
        <v>38347</v>
      </c>
      <c r="Q593" s="24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4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3"/>
      <c r="AQ593" s="23"/>
      <c r="AR593" s="23"/>
    </row>
    <row r="594" spans="1:44" ht="12.75">
      <c r="A594" s="23" t="s">
        <v>636</v>
      </c>
      <c r="B594" s="24" t="s">
        <v>766</v>
      </c>
      <c r="C594" s="25" t="s">
        <v>767</v>
      </c>
      <c r="D594" s="26" t="s">
        <v>149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>
        <v>153</v>
      </c>
      <c r="P594" s="28">
        <v>40225</v>
      </c>
      <c r="Q594" s="24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4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3"/>
      <c r="AQ594" s="23"/>
      <c r="AR594" s="23"/>
    </row>
    <row r="595" spans="1:44" ht="12.75">
      <c r="A595" s="23" t="s">
        <v>636</v>
      </c>
      <c r="B595" s="24" t="s">
        <v>768</v>
      </c>
      <c r="C595" s="25" t="s">
        <v>769</v>
      </c>
      <c r="D595" s="26" t="s">
        <v>149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>
        <v>157</v>
      </c>
      <c r="P595" s="28">
        <v>40253</v>
      </c>
      <c r="Q595" s="24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4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3"/>
      <c r="AQ595" s="23"/>
      <c r="AR595" s="23"/>
    </row>
    <row r="596" spans="1:44" ht="12.75">
      <c r="A596" s="23" t="s">
        <v>636</v>
      </c>
      <c r="B596" s="24" t="s">
        <v>770</v>
      </c>
      <c r="C596" s="25" t="s">
        <v>771</v>
      </c>
      <c r="D596" s="26" t="s">
        <v>149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>
        <v>80</v>
      </c>
      <c r="P596" s="28">
        <v>39594</v>
      </c>
      <c r="Q596" s="24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4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3"/>
      <c r="AQ596" s="23"/>
      <c r="AR596" s="23"/>
    </row>
    <row r="597" spans="1:44" ht="12.75">
      <c r="A597" s="23" t="s">
        <v>636</v>
      </c>
      <c r="B597" s="24" t="s">
        <v>772</v>
      </c>
      <c r="C597" s="25" t="s">
        <v>773</v>
      </c>
      <c r="D597" s="26" t="s">
        <v>149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4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4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3"/>
      <c r="AQ597" s="23"/>
      <c r="AR597" s="23"/>
    </row>
    <row r="598" spans="1:44" ht="12.75">
      <c r="A598" s="23" t="s">
        <v>636</v>
      </c>
      <c r="B598" s="24" t="s">
        <v>774</v>
      </c>
      <c r="C598" s="25" t="s">
        <v>775</v>
      </c>
      <c r="D598" s="26" t="s">
        <v>149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>
        <v>77</v>
      </c>
      <c r="P598" s="28">
        <v>34483</v>
      </c>
      <c r="Q598" s="24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4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3"/>
      <c r="AQ598" s="23"/>
      <c r="AR598" s="23"/>
    </row>
    <row r="599" spans="1:44" ht="12.75">
      <c r="A599" s="23" t="s">
        <v>636</v>
      </c>
      <c r="B599" s="24" t="s">
        <v>776</v>
      </c>
      <c r="C599" s="25" t="s">
        <v>777</v>
      </c>
      <c r="D599" s="26" t="s">
        <v>149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>
        <v>81</v>
      </c>
      <c r="P599" s="28">
        <v>31375</v>
      </c>
      <c r="Q599" s="24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4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3"/>
      <c r="AQ599" s="23"/>
      <c r="AR599" s="23"/>
    </row>
    <row r="600" spans="1:44" ht="12.75">
      <c r="A600" s="23" t="s">
        <v>636</v>
      </c>
      <c r="B600" s="24" t="s">
        <v>778</v>
      </c>
      <c r="C600" s="25" t="s">
        <v>779</v>
      </c>
      <c r="D600" s="26" t="s">
        <v>149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>
        <v>319</v>
      </c>
      <c r="P600" s="28">
        <v>40643</v>
      </c>
      <c r="Q600" s="24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4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3"/>
      <c r="AQ600" s="23"/>
      <c r="AR600" s="23"/>
    </row>
    <row r="601" spans="1:44" ht="12.75">
      <c r="A601" s="23" t="s">
        <v>636</v>
      </c>
      <c r="B601" s="24" t="s">
        <v>780</v>
      </c>
      <c r="C601" s="25" t="s">
        <v>781</v>
      </c>
      <c r="D601" s="26" t="s">
        <v>149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4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4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3"/>
      <c r="AQ601" s="23"/>
      <c r="AR601" s="23"/>
    </row>
    <row r="602" spans="1:44" ht="12.75">
      <c r="A602" s="23" t="s">
        <v>636</v>
      </c>
      <c r="B602" s="24" t="s">
        <v>782</v>
      </c>
      <c r="C602" s="25" t="s">
        <v>783</v>
      </c>
      <c r="D602" s="26" t="s">
        <v>149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>
        <v>44</v>
      </c>
      <c r="P602" s="28">
        <v>35970</v>
      </c>
      <c r="Q602" s="24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4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3"/>
      <c r="AQ602" s="23"/>
      <c r="AR602" s="23"/>
    </row>
    <row r="603" spans="1:44" ht="12.75">
      <c r="A603" s="23" t="s">
        <v>636</v>
      </c>
      <c r="B603" s="24" t="s">
        <v>784</v>
      </c>
      <c r="C603" s="25" t="s">
        <v>785</v>
      </c>
      <c r="D603" s="26" t="s">
        <v>149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>
        <v>129</v>
      </c>
      <c r="P603" s="28">
        <v>34396</v>
      </c>
      <c r="Q603" s="24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4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3"/>
      <c r="AQ603" s="23"/>
      <c r="AR603" s="23"/>
    </row>
    <row r="604" spans="1:44" ht="12.75">
      <c r="A604" s="23" t="s">
        <v>636</v>
      </c>
      <c r="B604" s="24" t="s">
        <v>786</v>
      </c>
      <c r="C604" s="25" t="s">
        <v>787</v>
      </c>
      <c r="D604" s="26" t="s">
        <v>149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4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4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3"/>
      <c r="AQ604" s="23"/>
      <c r="AR604" s="23"/>
    </row>
    <row r="605" spans="1:44" ht="12.75">
      <c r="A605" s="23" t="s">
        <v>636</v>
      </c>
      <c r="B605" s="24" t="s">
        <v>788</v>
      </c>
      <c r="C605" s="25" t="s">
        <v>789</v>
      </c>
      <c r="D605" s="26" t="s">
        <v>149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>
        <v>57</v>
      </c>
      <c r="P605" s="28">
        <v>33624</v>
      </c>
      <c r="Q605" s="24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4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3"/>
      <c r="AQ605" s="23"/>
      <c r="AR605" s="23"/>
    </row>
    <row r="606" spans="1:44" ht="12.75">
      <c r="A606" s="23" t="s">
        <v>636</v>
      </c>
      <c r="B606" s="24" t="s">
        <v>790</v>
      </c>
      <c r="C606" s="25" t="s">
        <v>791</v>
      </c>
      <c r="D606" s="26" t="s">
        <v>149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>
        <v>78</v>
      </c>
      <c r="P606" s="28">
        <v>31710</v>
      </c>
      <c r="Q606" s="24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4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3"/>
      <c r="AQ606" s="23"/>
      <c r="AR606" s="23"/>
    </row>
    <row r="607" spans="1:44" ht="12.75">
      <c r="A607" s="23" t="s">
        <v>636</v>
      </c>
      <c r="B607" s="24" t="s">
        <v>792</v>
      </c>
      <c r="C607" s="25" t="s">
        <v>793</v>
      </c>
      <c r="D607" s="26" t="s">
        <v>149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>
        <v>26</v>
      </c>
      <c r="P607" s="28">
        <v>26549</v>
      </c>
      <c r="Q607" s="24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4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3"/>
      <c r="AQ607" s="23"/>
      <c r="AR607" s="23"/>
    </row>
    <row r="608" spans="1:44" ht="12.75">
      <c r="A608" s="23" t="s">
        <v>636</v>
      </c>
      <c r="B608" s="24" t="s">
        <v>794</v>
      </c>
      <c r="C608" s="25" t="s">
        <v>795</v>
      </c>
      <c r="D608" s="26" t="s">
        <v>149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4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4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3"/>
      <c r="AQ608" s="23"/>
      <c r="AR608" s="23"/>
    </row>
    <row r="609" spans="1:44" ht="12.75">
      <c r="A609" s="23" t="s">
        <v>636</v>
      </c>
      <c r="B609" s="43" t="s">
        <v>796</v>
      </c>
      <c r="C609" s="41" t="s">
        <v>697</v>
      </c>
      <c r="D609" s="177" t="s">
        <v>149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4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4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3"/>
      <c r="AQ609" s="23"/>
      <c r="AR609" s="23"/>
    </row>
    <row r="610" spans="1:44" ht="12.75">
      <c r="A610" s="23" t="s">
        <v>636</v>
      </c>
      <c r="B610" s="24" t="s">
        <v>797</v>
      </c>
      <c r="C610" s="25" t="s">
        <v>798</v>
      </c>
      <c r="D610" s="26" t="s">
        <v>149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>
        <v>411</v>
      </c>
      <c r="P610" s="28">
        <v>37809</v>
      </c>
      <c r="Q610" s="24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4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3"/>
      <c r="AQ610" s="23"/>
      <c r="AR610" s="23"/>
    </row>
    <row r="611" spans="1:44" ht="12.75">
      <c r="A611" s="23" t="s">
        <v>636</v>
      </c>
      <c r="B611" s="24" t="s">
        <v>799</v>
      </c>
      <c r="C611" s="25" t="s">
        <v>800</v>
      </c>
      <c r="D611" s="26" t="s">
        <v>149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>
        <v>205</v>
      </c>
      <c r="P611" s="28">
        <v>33589</v>
      </c>
      <c r="Q611" s="24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4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3"/>
      <c r="AQ611" s="23"/>
      <c r="AR611" s="23"/>
    </row>
    <row r="612" spans="1:44" ht="12.75">
      <c r="A612" s="23" t="s">
        <v>636</v>
      </c>
      <c r="B612" s="43" t="s">
        <v>801</v>
      </c>
      <c r="C612" s="41" t="s">
        <v>802</v>
      </c>
      <c r="D612" s="177" t="s">
        <v>149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>
        <v>87</v>
      </c>
      <c r="P612" s="28">
        <v>32310</v>
      </c>
      <c r="Q612" s="24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4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3"/>
      <c r="AQ612" s="23"/>
      <c r="AR612" s="23"/>
    </row>
    <row r="613" spans="1:44" ht="12.75">
      <c r="A613" s="23" t="s">
        <v>636</v>
      </c>
      <c r="B613" s="24" t="s">
        <v>803</v>
      </c>
      <c r="C613" s="25" t="s">
        <v>804</v>
      </c>
      <c r="D613" s="26" t="s">
        <v>149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>
        <v>76</v>
      </c>
      <c r="P613" s="28">
        <v>37808</v>
      </c>
      <c r="Q613" s="24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4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3"/>
      <c r="AQ613" s="23"/>
      <c r="AR613" s="23"/>
    </row>
    <row r="614" spans="1:44" ht="12.75">
      <c r="A614" s="23" t="s">
        <v>636</v>
      </c>
      <c r="B614" s="24" t="s">
        <v>805</v>
      </c>
      <c r="C614" s="25" t="s">
        <v>806</v>
      </c>
      <c r="D614" s="26" t="s">
        <v>149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4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4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3"/>
      <c r="AQ614" s="23"/>
      <c r="AR614" s="23"/>
    </row>
    <row r="615" spans="1:44" ht="12.75">
      <c r="A615" s="23" t="s">
        <v>636</v>
      </c>
      <c r="B615" s="24" t="s">
        <v>807</v>
      </c>
      <c r="C615" s="25" t="s">
        <v>808</v>
      </c>
      <c r="D615" s="26" t="s">
        <v>149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>
        <v>439</v>
      </c>
      <c r="P615" s="28">
        <v>40879</v>
      </c>
      <c r="Q615" s="24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4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3"/>
      <c r="AQ615" s="23"/>
      <c r="AR615" s="23"/>
    </row>
    <row r="616" spans="1:44" ht="12.75">
      <c r="A616" s="23" t="s">
        <v>636</v>
      </c>
      <c r="B616" s="24" t="s">
        <v>809</v>
      </c>
      <c r="C616" s="25" t="s">
        <v>810</v>
      </c>
      <c r="D616" s="26" t="s">
        <v>149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>
        <v>76</v>
      </c>
      <c r="P616" s="28">
        <v>37104</v>
      </c>
      <c r="Q616" s="24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4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3"/>
      <c r="AQ616" s="23"/>
      <c r="AR616" s="23"/>
    </row>
    <row r="617" spans="1:44" ht="12.75">
      <c r="A617" s="23" t="s">
        <v>636</v>
      </c>
      <c r="B617" s="24" t="s">
        <v>811</v>
      </c>
      <c r="C617" s="25" t="s">
        <v>812</v>
      </c>
      <c r="D617" s="26" t="s">
        <v>149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>
        <v>70</v>
      </c>
      <c r="P617" s="28">
        <v>39356</v>
      </c>
      <c r="Q617" s="24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4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3"/>
      <c r="AQ617" s="23"/>
      <c r="AR617" s="23"/>
    </row>
    <row r="618" spans="1:44" ht="12.75">
      <c r="A618" s="23" t="s">
        <v>636</v>
      </c>
      <c r="B618" s="24" t="s">
        <v>813</v>
      </c>
      <c r="C618" s="25" t="s">
        <v>814</v>
      </c>
      <c r="D618" s="26" t="s">
        <v>149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>
        <v>131</v>
      </c>
      <c r="P618" s="28">
        <v>38062</v>
      </c>
      <c r="Q618" s="24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4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3"/>
      <c r="AQ618" s="23"/>
      <c r="AR618" s="23"/>
    </row>
    <row r="619" spans="1:44" ht="12.75">
      <c r="A619" s="23" t="s">
        <v>636</v>
      </c>
      <c r="B619" s="24" t="s">
        <v>815</v>
      </c>
      <c r="C619" s="25" t="s">
        <v>816</v>
      </c>
      <c r="D619" s="26" t="s">
        <v>149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4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4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3"/>
      <c r="AQ619" s="23"/>
      <c r="AR619" s="23"/>
    </row>
    <row r="620" spans="1:44" ht="12.75">
      <c r="A620" s="23" t="s">
        <v>636</v>
      </c>
      <c r="B620" s="24" t="s">
        <v>817</v>
      </c>
      <c r="C620" s="25" t="s">
        <v>818</v>
      </c>
      <c r="D620" s="26" t="s">
        <v>149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>
        <v>138</v>
      </c>
      <c r="P620" s="28">
        <v>25870</v>
      </c>
      <c r="Q620" s="24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4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3"/>
      <c r="AQ620" s="23"/>
      <c r="AR620" s="23"/>
    </row>
    <row r="621" spans="1:44" ht="12.75">
      <c r="A621" s="23" t="s">
        <v>636</v>
      </c>
      <c r="B621" s="24" t="s">
        <v>819</v>
      </c>
      <c r="C621" s="25" t="s">
        <v>820</v>
      </c>
      <c r="D621" s="26" t="s">
        <v>149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>
        <v>83</v>
      </c>
      <c r="P621" s="28">
        <v>27011</v>
      </c>
      <c r="Q621" s="24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4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3"/>
      <c r="AQ621" s="23"/>
      <c r="AR621" s="23"/>
    </row>
    <row r="622" spans="1:44" ht="12.75">
      <c r="A622" s="23" t="s">
        <v>636</v>
      </c>
      <c r="B622" s="24" t="s">
        <v>821</v>
      </c>
      <c r="C622" s="25" t="s">
        <v>822</v>
      </c>
      <c r="D622" s="26" t="s">
        <v>149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>
        <v>238</v>
      </c>
      <c r="P622" s="28">
        <v>26829</v>
      </c>
      <c r="Q622" s="24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4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3"/>
      <c r="AQ622" s="23"/>
      <c r="AR622" s="23"/>
    </row>
    <row r="623" spans="1:44" ht="12.75">
      <c r="A623" s="23" t="s">
        <v>636</v>
      </c>
      <c r="B623" s="24" t="s">
        <v>823</v>
      </c>
      <c r="C623" s="25" t="s">
        <v>824</v>
      </c>
      <c r="D623" s="26" t="s">
        <v>149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>
        <v>105</v>
      </c>
      <c r="P623" s="28">
        <v>35491</v>
      </c>
      <c r="Q623" s="24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4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3"/>
      <c r="AQ623" s="23"/>
      <c r="AR623" s="23"/>
    </row>
    <row r="624" spans="1:44" ht="12.75">
      <c r="A624" s="23" t="s">
        <v>636</v>
      </c>
      <c r="B624" s="24" t="s">
        <v>825</v>
      </c>
      <c r="C624" s="25" t="s">
        <v>826</v>
      </c>
      <c r="D624" s="26" t="s">
        <v>149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>
        <v>183</v>
      </c>
      <c r="P624" s="28">
        <v>36213</v>
      </c>
      <c r="Q624" s="24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4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3"/>
      <c r="AQ624" s="23"/>
      <c r="AR624" s="23"/>
    </row>
    <row r="625" spans="1:44" ht="12.75">
      <c r="A625" s="23" t="s">
        <v>636</v>
      </c>
      <c r="B625" s="24" t="s">
        <v>827</v>
      </c>
      <c r="C625" s="25" t="s">
        <v>828</v>
      </c>
      <c r="D625" s="26" t="s">
        <v>149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>
        <v>52</v>
      </c>
      <c r="P625" s="28">
        <v>29476</v>
      </c>
      <c r="Q625" s="24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4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3"/>
      <c r="AQ625" s="23"/>
      <c r="AR625" s="23"/>
    </row>
    <row r="626" spans="1:44" ht="12.75">
      <c r="A626" s="23" t="s">
        <v>636</v>
      </c>
      <c r="B626" s="24" t="s">
        <v>829</v>
      </c>
      <c r="C626" s="25" t="s">
        <v>830</v>
      </c>
      <c r="D626" s="26" t="s">
        <v>149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>
        <v>99</v>
      </c>
      <c r="P626" s="28">
        <v>37695</v>
      </c>
      <c r="Q626" s="24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4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3"/>
      <c r="AQ626" s="23"/>
      <c r="AR626" s="23"/>
    </row>
    <row r="627" spans="1:44" ht="12.75">
      <c r="A627" s="23" t="s">
        <v>636</v>
      </c>
      <c r="B627" s="24" t="s">
        <v>831</v>
      </c>
      <c r="C627" s="25" t="s">
        <v>832</v>
      </c>
      <c r="D627" s="26" t="s">
        <v>149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>
        <v>53</v>
      </c>
      <c r="P627" s="28">
        <v>37738</v>
      </c>
      <c r="Q627" s="24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4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3"/>
      <c r="AQ627" s="23"/>
      <c r="AR627" s="23"/>
    </row>
    <row r="628" spans="1:44" ht="12.75">
      <c r="A628" s="23" t="s">
        <v>636</v>
      </c>
      <c r="B628" s="24" t="s">
        <v>833</v>
      </c>
      <c r="C628" s="25" t="s">
        <v>834</v>
      </c>
      <c r="D628" s="26" t="s">
        <v>149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>
        <v>43</v>
      </c>
      <c r="P628" s="28">
        <v>34037</v>
      </c>
      <c r="Q628" s="24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4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3"/>
      <c r="AQ628" s="23"/>
      <c r="AR628" s="23"/>
    </row>
    <row r="629" spans="1:44" ht="12.75">
      <c r="A629" s="23" t="s">
        <v>636</v>
      </c>
      <c r="B629" s="24" t="s">
        <v>835</v>
      </c>
      <c r="C629" s="25" t="s">
        <v>836</v>
      </c>
      <c r="D629" s="26" t="s">
        <v>149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>
        <v>102</v>
      </c>
      <c r="P629" s="28">
        <v>35310</v>
      </c>
      <c r="Q629" s="24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4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3"/>
      <c r="AQ629" s="23"/>
      <c r="AR629" s="23"/>
    </row>
    <row r="630" spans="1:44" ht="12.75">
      <c r="A630" s="23" t="s">
        <v>636</v>
      </c>
      <c r="B630" s="24" t="s">
        <v>837</v>
      </c>
      <c r="C630" s="54"/>
      <c r="D630" s="26" t="s">
        <v>149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>
        <v>567</v>
      </c>
      <c r="P630" s="28">
        <v>47144</v>
      </c>
      <c r="Q630" s="24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4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3"/>
      <c r="AQ630" s="23"/>
      <c r="AR630" s="23"/>
    </row>
    <row r="631" spans="1:44" ht="12.75">
      <c r="A631" s="23" t="s">
        <v>636</v>
      </c>
      <c r="B631" s="24" t="s">
        <v>838</v>
      </c>
      <c r="C631" s="54"/>
      <c r="D631" s="26" t="s">
        <v>149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>
        <v>476</v>
      </c>
      <c r="P631" s="28">
        <v>39364</v>
      </c>
      <c r="Q631" s="24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4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3"/>
      <c r="AQ631" s="23"/>
      <c r="AR631" s="23"/>
    </row>
    <row r="632" spans="1:44" ht="12.75">
      <c r="A632" s="23" t="s">
        <v>636</v>
      </c>
      <c r="B632" s="24" t="s">
        <v>839</v>
      </c>
      <c r="C632" s="25" t="s">
        <v>840</v>
      </c>
      <c r="D632" s="26" t="s">
        <v>251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4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4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3"/>
      <c r="AQ632" s="23"/>
      <c r="AR632" s="23"/>
    </row>
    <row r="633" spans="1:44" ht="12.75">
      <c r="A633" s="23" t="s">
        <v>636</v>
      </c>
      <c r="B633" s="24" t="s">
        <v>839</v>
      </c>
      <c r="C633" s="25" t="s">
        <v>759</v>
      </c>
      <c r="D633" s="26" t="s">
        <v>251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4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4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3"/>
      <c r="AQ633" s="23"/>
      <c r="AR633" s="23"/>
    </row>
    <row r="634" spans="1:44" ht="12.75">
      <c r="A634" s="23" t="s">
        <v>636</v>
      </c>
      <c r="B634" s="24" t="s">
        <v>841</v>
      </c>
      <c r="C634" s="25" t="s">
        <v>840</v>
      </c>
      <c r="D634" s="26" t="s">
        <v>251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4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4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3"/>
      <c r="AQ634" s="23"/>
      <c r="AR634" s="23"/>
    </row>
    <row r="635" spans="1:44" ht="12.75">
      <c r="A635" s="23" t="s">
        <v>636</v>
      </c>
      <c r="B635" s="24" t="s">
        <v>841</v>
      </c>
      <c r="C635" s="25" t="s">
        <v>842</v>
      </c>
      <c r="D635" s="26" t="s">
        <v>251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4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4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3"/>
      <c r="AQ635" s="23"/>
      <c r="AR635" s="23"/>
    </row>
    <row r="636" spans="1:44" ht="12.75">
      <c r="A636" s="23" t="s">
        <v>636</v>
      </c>
      <c r="B636" s="24" t="s">
        <v>843</v>
      </c>
      <c r="C636" s="25" t="s">
        <v>840</v>
      </c>
      <c r="D636" s="26" t="s">
        <v>251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4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4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3"/>
      <c r="AQ636" s="23"/>
      <c r="AR636" s="23"/>
    </row>
    <row r="637" spans="1:44" ht="12.75">
      <c r="A637" s="23" t="s">
        <v>636</v>
      </c>
      <c r="B637" s="24" t="s">
        <v>843</v>
      </c>
      <c r="C637" s="25" t="s">
        <v>844</v>
      </c>
      <c r="D637" s="26" t="s">
        <v>251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4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4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3"/>
      <c r="AQ637" s="23"/>
      <c r="AR637" s="23"/>
    </row>
    <row r="638" spans="1:44" ht="12.75">
      <c r="A638" s="23" t="s">
        <v>636</v>
      </c>
      <c r="B638" s="24" t="s">
        <v>845</v>
      </c>
      <c r="C638" s="25" t="s">
        <v>840</v>
      </c>
      <c r="D638" s="26" t="s">
        <v>251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4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4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3"/>
      <c r="AQ638" s="23"/>
      <c r="AR638" s="23"/>
    </row>
    <row r="639" spans="1:44" ht="12.75">
      <c r="A639" s="23" t="s">
        <v>636</v>
      </c>
      <c r="B639" s="24" t="s">
        <v>845</v>
      </c>
      <c r="C639" s="25" t="s">
        <v>846</v>
      </c>
      <c r="D639" s="26" t="s">
        <v>251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4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4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3"/>
      <c r="AQ639" s="23"/>
      <c r="AR639" s="23"/>
    </row>
    <row r="640" spans="1:44" ht="12.75">
      <c r="A640" s="23" t="s">
        <v>636</v>
      </c>
      <c r="B640" s="24" t="s">
        <v>847</v>
      </c>
      <c r="C640" s="25" t="s">
        <v>840</v>
      </c>
      <c r="D640" s="26" t="s">
        <v>251</v>
      </c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23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23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23"/>
      <c r="AQ640" s="23"/>
      <c r="AR640" s="23"/>
    </row>
    <row r="641" spans="1:44" ht="12.75">
      <c r="A641" s="23" t="s">
        <v>636</v>
      </c>
      <c r="B641" s="24" t="s">
        <v>847</v>
      </c>
      <c r="C641" s="25" t="s">
        <v>848</v>
      </c>
      <c r="D641" s="26" t="s">
        <v>251</v>
      </c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23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23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23"/>
      <c r="AQ641" s="23"/>
      <c r="AR641" s="23"/>
    </row>
    <row r="642" spans="1:44" ht="12.75">
      <c r="A642" s="23" t="s">
        <v>636</v>
      </c>
      <c r="B642" s="24" t="s">
        <v>849</v>
      </c>
      <c r="C642" s="25" t="s">
        <v>840</v>
      </c>
      <c r="D642" s="26" t="s">
        <v>251</v>
      </c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23"/>
      <c r="AQ642" s="23"/>
      <c r="AR642" s="23"/>
    </row>
    <row r="643" spans="1:44" ht="12.75">
      <c r="A643" s="23" t="s">
        <v>636</v>
      </c>
      <c r="B643" s="24" t="s">
        <v>849</v>
      </c>
      <c r="C643" s="25" t="s">
        <v>850</v>
      </c>
      <c r="D643" s="26" t="s">
        <v>251</v>
      </c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</row>
    <row r="644" spans="1:44" ht="12.75">
      <c r="A644" s="23"/>
      <c r="B644" s="110"/>
      <c r="C644" s="108"/>
      <c r="D644" s="110"/>
      <c r="E644" s="111"/>
      <c r="F644" s="27"/>
      <c r="G644" s="75"/>
      <c r="H644" s="27"/>
      <c r="I644" s="75"/>
      <c r="J644" s="27"/>
      <c r="K644" s="27"/>
      <c r="L644" s="27"/>
      <c r="M644" s="27"/>
      <c r="N644" s="27"/>
      <c r="O644" s="27"/>
      <c r="P644" s="27"/>
      <c r="Q644" s="75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</row>
    <row r="645" spans="1:44" ht="12.75">
      <c r="A645" s="23" t="s">
        <v>851</v>
      </c>
      <c r="B645" s="24" t="s">
        <v>852</v>
      </c>
      <c r="C645" s="25">
        <v>234076</v>
      </c>
      <c r="D645" s="24">
        <v>1</v>
      </c>
      <c r="E645" s="99">
        <v>367</v>
      </c>
      <c r="F645" s="99">
        <v>77036</v>
      </c>
      <c r="G645" s="99">
        <v>239</v>
      </c>
      <c r="H645" s="99">
        <v>53308</v>
      </c>
      <c r="I645" s="99">
        <v>193</v>
      </c>
      <c r="J645" s="99">
        <v>45060</v>
      </c>
      <c r="K645" s="99">
        <v>15</v>
      </c>
      <c r="L645" s="99">
        <v>33887</v>
      </c>
      <c r="M645" s="99">
        <v>26</v>
      </c>
      <c r="N645" s="99">
        <v>40012</v>
      </c>
      <c r="O645" s="99">
        <v>0</v>
      </c>
      <c r="P645" s="99">
        <v>0</v>
      </c>
      <c r="Q645" s="99">
        <v>98</v>
      </c>
      <c r="R645" s="99">
        <v>117495</v>
      </c>
      <c r="S645" s="99">
        <v>33</v>
      </c>
      <c r="T645" s="99">
        <v>73964</v>
      </c>
      <c r="U645" s="99">
        <v>9</v>
      </c>
      <c r="V645" s="99">
        <v>57356</v>
      </c>
      <c r="W645" s="99">
        <v>2</v>
      </c>
      <c r="X645" s="99">
        <v>38100</v>
      </c>
      <c r="Y645" s="99">
        <v>21</v>
      </c>
      <c r="Z645" s="99">
        <v>45227</v>
      </c>
      <c r="AA645" s="99">
        <v>0</v>
      </c>
      <c r="AB645" s="99">
        <v>0</v>
      </c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</row>
    <row r="646" spans="1:44" ht="12.75">
      <c r="A646" s="23" t="s">
        <v>851</v>
      </c>
      <c r="B646" s="24" t="s">
        <v>853</v>
      </c>
      <c r="C646" s="25">
        <v>233921</v>
      </c>
      <c r="D646" s="24">
        <v>1</v>
      </c>
      <c r="E646" s="27">
        <v>337</v>
      </c>
      <c r="F646" s="27">
        <v>71468</v>
      </c>
      <c r="G646" s="27">
        <v>338</v>
      </c>
      <c r="H646" s="27">
        <v>50951</v>
      </c>
      <c r="I646" s="27">
        <v>168</v>
      </c>
      <c r="J646" s="27">
        <v>46147</v>
      </c>
      <c r="K646" s="27">
        <v>74</v>
      </c>
      <c r="L646" s="27">
        <v>25767</v>
      </c>
      <c r="M646" s="27">
        <v>0</v>
      </c>
      <c r="N646" s="27">
        <v>0</v>
      </c>
      <c r="O646" s="27">
        <v>0</v>
      </c>
      <c r="P646" s="27">
        <v>0</v>
      </c>
      <c r="Q646" s="27">
        <v>260</v>
      </c>
      <c r="R646" s="27">
        <v>83387</v>
      </c>
      <c r="S646" s="27">
        <v>175</v>
      </c>
      <c r="T646" s="27">
        <v>59716</v>
      </c>
      <c r="U646" s="27">
        <v>49</v>
      </c>
      <c r="V646" s="27">
        <v>49317</v>
      </c>
      <c r="W646" s="27">
        <v>9</v>
      </c>
      <c r="X646" s="27">
        <v>45099</v>
      </c>
      <c r="Y646" s="27">
        <v>0</v>
      </c>
      <c r="Z646" s="27">
        <v>0</v>
      </c>
      <c r="AA646" s="27">
        <v>0</v>
      </c>
      <c r="AB646" s="27">
        <v>0</v>
      </c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</row>
    <row r="647" spans="1:44" ht="12.75">
      <c r="A647" s="23" t="s">
        <v>851</v>
      </c>
      <c r="B647" s="24" t="s">
        <v>854</v>
      </c>
      <c r="C647" s="25">
        <v>231624</v>
      </c>
      <c r="D647" s="24">
        <v>2</v>
      </c>
      <c r="E647" s="27">
        <v>174</v>
      </c>
      <c r="F647" s="27">
        <v>72569</v>
      </c>
      <c r="G647" s="27">
        <v>107</v>
      </c>
      <c r="H647" s="27">
        <v>52063</v>
      </c>
      <c r="I647" s="27">
        <v>124</v>
      </c>
      <c r="J647" s="27">
        <v>40572</v>
      </c>
      <c r="K647" s="27">
        <v>38</v>
      </c>
      <c r="L647" s="27">
        <v>31202</v>
      </c>
      <c r="M647" s="27">
        <v>0</v>
      </c>
      <c r="N647" s="27">
        <v>0</v>
      </c>
      <c r="O647" s="27">
        <v>0</v>
      </c>
      <c r="P647" s="27">
        <v>0</v>
      </c>
      <c r="Q647" s="27">
        <v>25</v>
      </c>
      <c r="R647" s="27">
        <v>76436</v>
      </c>
      <c r="S647" s="27">
        <v>16</v>
      </c>
      <c r="T647" s="27">
        <v>61956</v>
      </c>
      <c r="U647" s="27">
        <v>18</v>
      </c>
      <c r="V647" s="27">
        <v>48750</v>
      </c>
      <c r="W647" s="27">
        <v>0</v>
      </c>
      <c r="X647" s="27">
        <v>0</v>
      </c>
      <c r="Y647" s="27">
        <v>0</v>
      </c>
      <c r="Z647" s="27">
        <v>0</v>
      </c>
      <c r="AA647" s="27">
        <v>0</v>
      </c>
      <c r="AB647" s="27">
        <v>0</v>
      </c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</row>
    <row r="648" spans="1:44" ht="12.75">
      <c r="A648" s="23" t="s">
        <v>851</v>
      </c>
      <c r="B648" s="24" t="s">
        <v>855</v>
      </c>
      <c r="C648" s="25">
        <v>232186</v>
      </c>
      <c r="D648" s="24">
        <v>2</v>
      </c>
      <c r="E648" s="27">
        <v>214</v>
      </c>
      <c r="F648" s="27">
        <v>81648</v>
      </c>
      <c r="G648" s="27">
        <v>250</v>
      </c>
      <c r="H648" s="27">
        <v>56724</v>
      </c>
      <c r="I648" s="27">
        <v>114</v>
      </c>
      <c r="J648" s="27">
        <v>46152</v>
      </c>
      <c r="K648" s="27">
        <v>49</v>
      </c>
      <c r="L648" s="27">
        <v>36483</v>
      </c>
      <c r="M648" s="27">
        <v>0</v>
      </c>
      <c r="N648" s="27">
        <v>0</v>
      </c>
      <c r="O648" s="27">
        <v>0</v>
      </c>
      <c r="P648" s="27">
        <v>0</v>
      </c>
      <c r="Q648" s="27">
        <v>36</v>
      </c>
      <c r="R648" s="27">
        <v>115710</v>
      </c>
      <c r="S648" s="27">
        <v>23</v>
      </c>
      <c r="T648" s="27">
        <v>75127</v>
      </c>
      <c r="U648" s="27">
        <v>16</v>
      </c>
      <c r="V648" s="27">
        <v>48178</v>
      </c>
      <c r="W648" s="27">
        <v>9</v>
      </c>
      <c r="X648" s="27">
        <v>48071</v>
      </c>
      <c r="Y648" s="27">
        <v>0</v>
      </c>
      <c r="Z648" s="27">
        <v>0</v>
      </c>
      <c r="AA648" s="27">
        <v>0</v>
      </c>
      <c r="AB648" s="27">
        <v>0</v>
      </c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</row>
    <row r="649" spans="1:44" ht="12.75">
      <c r="A649" s="23" t="s">
        <v>851</v>
      </c>
      <c r="B649" s="24" t="s">
        <v>856</v>
      </c>
      <c r="C649" s="25">
        <v>232982</v>
      </c>
      <c r="D649" s="24">
        <v>2</v>
      </c>
      <c r="E649" s="27">
        <v>126</v>
      </c>
      <c r="F649" s="27">
        <v>65243</v>
      </c>
      <c r="G649" s="27">
        <v>194</v>
      </c>
      <c r="H649" s="27">
        <v>49237</v>
      </c>
      <c r="I649" s="27">
        <v>152</v>
      </c>
      <c r="J649" s="27">
        <v>41134</v>
      </c>
      <c r="K649" s="27">
        <v>56</v>
      </c>
      <c r="L649" s="27">
        <v>34801</v>
      </c>
      <c r="M649" s="27">
        <v>42</v>
      </c>
      <c r="N649" s="27">
        <v>34871</v>
      </c>
      <c r="O649" s="27">
        <v>0</v>
      </c>
      <c r="P649" s="27">
        <v>0</v>
      </c>
      <c r="Q649" s="27">
        <v>16</v>
      </c>
      <c r="R649" s="27">
        <v>89459</v>
      </c>
      <c r="S649" s="27">
        <v>6</v>
      </c>
      <c r="T649" s="27">
        <v>66062</v>
      </c>
      <c r="U649" s="27">
        <v>6</v>
      </c>
      <c r="V649" s="27">
        <v>47372</v>
      </c>
      <c r="W649" s="27">
        <v>13</v>
      </c>
      <c r="X649" s="27">
        <v>34129</v>
      </c>
      <c r="Y649" s="27">
        <v>12</v>
      </c>
      <c r="Z649" s="27">
        <v>39653</v>
      </c>
      <c r="AA649" s="27">
        <v>0</v>
      </c>
      <c r="AB649" s="27">
        <v>0</v>
      </c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</row>
    <row r="650" spans="1:44" ht="12.75">
      <c r="A650" s="23" t="s">
        <v>851</v>
      </c>
      <c r="B650" s="24" t="s">
        <v>857</v>
      </c>
      <c r="C650" s="25">
        <v>234030</v>
      </c>
      <c r="D650" s="24">
        <v>2</v>
      </c>
      <c r="E650" s="27">
        <v>154</v>
      </c>
      <c r="F650" s="27">
        <v>67054</v>
      </c>
      <c r="G650" s="27">
        <v>207</v>
      </c>
      <c r="H650" s="27">
        <v>52514</v>
      </c>
      <c r="I650" s="27">
        <v>113</v>
      </c>
      <c r="J650" s="27">
        <v>42014</v>
      </c>
      <c r="K650" s="27">
        <v>14</v>
      </c>
      <c r="L650" s="27">
        <v>28748</v>
      </c>
      <c r="M650" s="27">
        <v>5</v>
      </c>
      <c r="N650" s="27">
        <v>29996</v>
      </c>
      <c r="O650" s="27">
        <v>0</v>
      </c>
      <c r="P650" s="27">
        <v>0</v>
      </c>
      <c r="Q650" s="27">
        <v>56</v>
      </c>
      <c r="R650" s="27">
        <v>82845</v>
      </c>
      <c r="S650" s="27">
        <v>94</v>
      </c>
      <c r="T650" s="27">
        <v>69079</v>
      </c>
      <c r="U650" s="27">
        <v>77</v>
      </c>
      <c r="V650" s="27">
        <v>56626</v>
      </c>
      <c r="W650" s="27">
        <v>13</v>
      </c>
      <c r="X650" s="27">
        <v>45043</v>
      </c>
      <c r="Y650" s="27">
        <v>1</v>
      </c>
      <c r="Z650" s="27">
        <v>31700</v>
      </c>
      <c r="AA650" s="27">
        <v>0</v>
      </c>
      <c r="AB650" s="27">
        <v>0</v>
      </c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</row>
    <row r="651" spans="1:44" ht="12.75">
      <c r="A651" s="23" t="s">
        <v>851</v>
      </c>
      <c r="B651" s="24" t="s">
        <v>858</v>
      </c>
      <c r="C651" s="25">
        <v>232423</v>
      </c>
      <c r="D651" s="24">
        <v>3</v>
      </c>
      <c r="E651" s="27">
        <v>191</v>
      </c>
      <c r="F651" s="27">
        <v>56123</v>
      </c>
      <c r="G651" s="27">
        <v>162</v>
      </c>
      <c r="H651" s="27">
        <v>48041</v>
      </c>
      <c r="I651" s="27">
        <v>133</v>
      </c>
      <c r="J651" s="27">
        <v>39345</v>
      </c>
      <c r="K651" s="27">
        <v>35</v>
      </c>
      <c r="L651" s="27">
        <v>31644</v>
      </c>
      <c r="M651" s="27">
        <v>0</v>
      </c>
      <c r="N651" s="27">
        <v>0</v>
      </c>
      <c r="O651" s="27">
        <v>0</v>
      </c>
      <c r="P651" s="27">
        <v>0</v>
      </c>
      <c r="Q651" s="27">
        <v>26</v>
      </c>
      <c r="R651" s="27">
        <v>74125</v>
      </c>
      <c r="S651" s="27">
        <v>8</v>
      </c>
      <c r="T651" s="27">
        <v>59506</v>
      </c>
      <c r="U651" s="27">
        <v>2</v>
      </c>
      <c r="V651" s="27">
        <v>56833</v>
      </c>
      <c r="W651" s="27">
        <v>2</v>
      </c>
      <c r="X651" s="27">
        <v>36291</v>
      </c>
      <c r="Y651" s="27">
        <v>0</v>
      </c>
      <c r="Z651" s="27">
        <v>0</v>
      </c>
      <c r="AA651" s="27">
        <v>0</v>
      </c>
      <c r="AB651" s="27">
        <v>0</v>
      </c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</row>
    <row r="652" spans="1:44" ht="12.75">
      <c r="A652" s="23" t="s">
        <v>851</v>
      </c>
      <c r="B652" s="66" t="s">
        <v>859</v>
      </c>
      <c r="C652" s="113">
        <v>233277</v>
      </c>
      <c r="D652" s="66">
        <v>3</v>
      </c>
      <c r="E652" s="27">
        <v>127</v>
      </c>
      <c r="F652" s="27">
        <v>52626</v>
      </c>
      <c r="G652" s="27">
        <v>123</v>
      </c>
      <c r="H652" s="27">
        <v>41664</v>
      </c>
      <c r="I652" s="27">
        <v>87</v>
      </c>
      <c r="J652" s="27">
        <v>37075</v>
      </c>
      <c r="K652" s="27">
        <v>24</v>
      </c>
      <c r="L652" s="27">
        <v>26919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0</v>
      </c>
      <c r="X652" s="27">
        <v>0</v>
      </c>
      <c r="Y652" s="27">
        <v>0</v>
      </c>
      <c r="Z652" s="27">
        <v>0</v>
      </c>
      <c r="AA652" s="27">
        <v>0</v>
      </c>
      <c r="AB652" s="27">
        <v>0</v>
      </c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</row>
    <row r="653" spans="1:44" ht="12.75">
      <c r="A653" s="23" t="s">
        <v>851</v>
      </c>
      <c r="B653" s="24" t="s">
        <v>860</v>
      </c>
      <c r="C653" s="25">
        <v>232937</v>
      </c>
      <c r="D653" s="24">
        <v>4</v>
      </c>
      <c r="E653" s="27">
        <v>75</v>
      </c>
      <c r="F653" s="27">
        <v>53608</v>
      </c>
      <c r="G653" s="27">
        <v>74</v>
      </c>
      <c r="H653" s="27">
        <v>47157</v>
      </c>
      <c r="I653" s="27">
        <v>99</v>
      </c>
      <c r="J653" s="27">
        <v>37697</v>
      </c>
      <c r="K653" s="27">
        <v>27</v>
      </c>
      <c r="L653" s="27">
        <v>31737</v>
      </c>
      <c r="M653" s="27">
        <v>2</v>
      </c>
      <c r="N653" s="27">
        <v>21457</v>
      </c>
      <c r="O653" s="27">
        <v>0</v>
      </c>
      <c r="P653" s="27">
        <v>0</v>
      </c>
      <c r="Q653" s="27">
        <v>13</v>
      </c>
      <c r="R653" s="27">
        <v>66285</v>
      </c>
      <c r="S653" s="27">
        <v>8</v>
      </c>
      <c r="T653" s="27">
        <v>63411</v>
      </c>
      <c r="U653" s="27">
        <v>13</v>
      </c>
      <c r="V653" s="27">
        <v>41862</v>
      </c>
      <c r="W653" s="27">
        <v>5</v>
      </c>
      <c r="X653" s="27">
        <v>27017</v>
      </c>
      <c r="Y653" s="27">
        <v>1</v>
      </c>
      <c r="Z653" s="27">
        <v>41056</v>
      </c>
      <c r="AA653" s="27">
        <v>0</v>
      </c>
      <c r="AB653" s="27">
        <v>0</v>
      </c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</row>
    <row r="654" spans="1:44" ht="12.75">
      <c r="A654" s="23" t="s">
        <v>851</v>
      </c>
      <c r="B654" s="24" t="s">
        <v>861</v>
      </c>
      <c r="C654" s="25">
        <v>234155</v>
      </c>
      <c r="D654" s="24">
        <v>4</v>
      </c>
      <c r="E654" s="27">
        <v>40</v>
      </c>
      <c r="F654" s="27">
        <v>48990</v>
      </c>
      <c r="G654" s="27">
        <v>35</v>
      </c>
      <c r="H654" s="27">
        <v>46621</v>
      </c>
      <c r="I654" s="27">
        <v>48</v>
      </c>
      <c r="J654" s="27">
        <v>41175</v>
      </c>
      <c r="K654" s="27">
        <v>19</v>
      </c>
      <c r="L654" s="27">
        <v>34021</v>
      </c>
      <c r="M654" s="27">
        <v>1</v>
      </c>
      <c r="N654" s="27">
        <v>20566</v>
      </c>
      <c r="O654" s="27">
        <v>0</v>
      </c>
      <c r="P654" s="27">
        <v>0</v>
      </c>
      <c r="Q654" s="27">
        <v>8</v>
      </c>
      <c r="R654" s="27">
        <v>66841</v>
      </c>
      <c r="S654" s="27">
        <v>5</v>
      </c>
      <c r="T654" s="27">
        <v>58237</v>
      </c>
      <c r="U654" s="27">
        <v>6</v>
      </c>
      <c r="V654" s="27">
        <v>60184</v>
      </c>
      <c r="W654" s="27">
        <v>3</v>
      </c>
      <c r="X654" s="27">
        <v>36849</v>
      </c>
      <c r="Y654" s="27">
        <v>0</v>
      </c>
      <c r="Z654" s="27">
        <v>0</v>
      </c>
      <c r="AA654" s="27">
        <v>0</v>
      </c>
      <c r="AB654" s="27">
        <v>0</v>
      </c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</row>
    <row r="655" spans="1:44" ht="12.75">
      <c r="A655" s="23" t="s">
        <v>851</v>
      </c>
      <c r="B655" s="24" t="s">
        <v>862</v>
      </c>
      <c r="C655" s="25">
        <v>232566</v>
      </c>
      <c r="D655" s="24">
        <v>5</v>
      </c>
      <c r="E655" s="27">
        <v>42</v>
      </c>
      <c r="F655" s="27">
        <v>56578</v>
      </c>
      <c r="G655" s="27">
        <v>53</v>
      </c>
      <c r="H655" s="27">
        <v>46820</v>
      </c>
      <c r="I655" s="27">
        <v>53</v>
      </c>
      <c r="J655" s="27">
        <v>38735</v>
      </c>
      <c r="K655" s="27">
        <v>10</v>
      </c>
      <c r="L655" s="27">
        <v>33928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0</v>
      </c>
      <c r="AB655" s="27">
        <v>0</v>
      </c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</row>
    <row r="656" spans="1:44" ht="12.75">
      <c r="A656" s="23" t="s">
        <v>851</v>
      </c>
      <c r="B656" s="24" t="s">
        <v>863</v>
      </c>
      <c r="C656" s="25">
        <v>231712</v>
      </c>
      <c r="D656" s="24">
        <v>6</v>
      </c>
      <c r="E656" s="27">
        <v>47</v>
      </c>
      <c r="F656" s="27">
        <v>56129</v>
      </c>
      <c r="G656" s="27">
        <v>40</v>
      </c>
      <c r="H656" s="27">
        <v>48952</v>
      </c>
      <c r="I656" s="27">
        <v>66</v>
      </c>
      <c r="J656" s="27">
        <v>39028</v>
      </c>
      <c r="K656" s="27">
        <v>13</v>
      </c>
      <c r="L656" s="27">
        <v>33484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  <c r="V656" s="27">
        <v>0</v>
      </c>
      <c r="W656" s="27">
        <v>0</v>
      </c>
      <c r="X656" s="27">
        <v>0</v>
      </c>
      <c r="Y656" s="27">
        <v>0</v>
      </c>
      <c r="Z656" s="27">
        <v>0</v>
      </c>
      <c r="AA656" s="27">
        <v>0</v>
      </c>
      <c r="AB656" s="27">
        <v>0</v>
      </c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</row>
    <row r="657" spans="1:44" ht="12.75">
      <c r="A657" s="23" t="s">
        <v>851</v>
      </c>
      <c r="B657" s="24" t="s">
        <v>864</v>
      </c>
      <c r="C657" s="25">
        <v>233897</v>
      </c>
      <c r="D657" s="24">
        <v>6</v>
      </c>
      <c r="E657" s="27">
        <v>16</v>
      </c>
      <c r="F657" s="27">
        <v>49369</v>
      </c>
      <c r="G657" s="27">
        <v>12</v>
      </c>
      <c r="H657" s="27">
        <v>41950</v>
      </c>
      <c r="I657" s="27">
        <v>21</v>
      </c>
      <c r="J657" s="27">
        <v>36124</v>
      </c>
      <c r="K657" s="27">
        <v>3</v>
      </c>
      <c r="L657" s="27">
        <v>28867</v>
      </c>
      <c r="M657" s="27">
        <v>0</v>
      </c>
      <c r="N657" s="27">
        <v>0</v>
      </c>
      <c r="O657" s="27">
        <v>0</v>
      </c>
      <c r="P657" s="27">
        <v>0</v>
      </c>
      <c r="Q657" s="27">
        <v>1</v>
      </c>
      <c r="R657" s="27">
        <v>79700</v>
      </c>
      <c r="S657" s="27">
        <v>0</v>
      </c>
      <c r="T657" s="27">
        <v>0</v>
      </c>
      <c r="U657" s="27">
        <v>1</v>
      </c>
      <c r="V657" s="27">
        <v>46900</v>
      </c>
      <c r="W657" s="27">
        <v>0</v>
      </c>
      <c r="X657" s="27">
        <v>0</v>
      </c>
      <c r="Y657" s="27">
        <v>2</v>
      </c>
      <c r="Z657" s="27">
        <v>39100</v>
      </c>
      <c r="AA657" s="27">
        <v>0</v>
      </c>
      <c r="AB657" s="27">
        <v>0</v>
      </c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</row>
    <row r="658" spans="1:44" ht="12.75">
      <c r="A658" s="23" t="s">
        <v>851</v>
      </c>
      <c r="B658" s="24" t="s">
        <v>865</v>
      </c>
      <c r="C658" s="25">
        <v>232681</v>
      </c>
      <c r="D658" s="24">
        <v>6</v>
      </c>
      <c r="E658" s="27">
        <v>61</v>
      </c>
      <c r="F658" s="27">
        <v>54493</v>
      </c>
      <c r="G658" s="27">
        <v>44</v>
      </c>
      <c r="H658" s="27">
        <v>45120</v>
      </c>
      <c r="I658" s="27">
        <v>47</v>
      </c>
      <c r="J658" s="27">
        <v>36087</v>
      </c>
      <c r="K658" s="27">
        <v>3</v>
      </c>
      <c r="L658" s="27">
        <v>33569</v>
      </c>
      <c r="M658" s="27">
        <v>11</v>
      </c>
      <c r="N658" s="27">
        <v>35078</v>
      </c>
      <c r="O658" s="27">
        <v>0</v>
      </c>
      <c r="P658" s="27">
        <v>0</v>
      </c>
      <c r="Q658" s="27">
        <v>3</v>
      </c>
      <c r="R658" s="27">
        <v>73187</v>
      </c>
      <c r="S658" s="27">
        <v>1</v>
      </c>
      <c r="T658" s="27">
        <v>49945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  <c r="AB658" s="27">
        <v>0</v>
      </c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</row>
    <row r="659" spans="1:44" ht="12.75">
      <c r="A659" s="23" t="s">
        <v>851</v>
      </c>
      <c r="B659" s="24" t="s">
        <v>866</v>
      </c>
      <c r="C659" s="25">
        <v>233338</v>
      </c>
      <c r="D659" s="24">
        <v>7</v>
      </c>
      <c r="E659" s="27">
        <v>10</v>
      </c>
      <c r="F659" s="27">
        <v>46665</v>
      </c>
      <c r="G659" s="27">
        <v>19</v>
      </c>
      <c r="H659" s="27">
        <v>41297</v>
      </c>
      <c r="I659" s="27">
        <v>3</v>
      </c>
      <c r="J659" s="27">
        <v>33749</v>
      </c>
      <c r="K659" s="27">
        <v>2</v>
      </c>
      <c r="L659" s="27">
        <v>31729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0</v>
      </c>
      <c r="AA659" s="27">
        <v>0</v>
      </c>
      <c r="AB659" s="27">
        <v>0</v>
      </c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</row>
    <row r="660" spans="1:44" ht="12.75">
      <c r="A660" s="23" t="s">
        <v>851</v>
      </c>
      <c r="B660" s="24" t="s">
        <v>867</v>
      </c>
      <c r="C660" s="25"/>
      <c r="D660" s="24">
        <v>7</v>
      </c>
      <c r="E660" s="27">
        <v>401</v>
      </c>
      <c r="F660" s="27">
        <v>45499</v>
      </c>
      <c r="G660" s="27">
        <v>634</v>
      </c>
      <c r="H660" s="27">
        <v>40467</v>
      </c>
      <c r="I660" s="27">
        <v>587</v>
      </c>
      <c r="J660" s="27">
        <v>35432</v>
      </c>
      <c r="K660" s="27">
        <v>208</v>
      </c>
      <c r="L660" s="27">
        <v>31273</v>
      </c>
      <c r="M660" s="27">
        <v>2</v>
      </c>
      <c r="N660" s="27">
        <v>20287</v>
      </c>
      <c r="O660" s="27">
        <v>0</v>
      </c>
      <c r="P660" s="27">
        <v>0</v>
      </c>
      <c r="Q660" s="27">
        <v>11</v>
      </c>
      <c r="R660" s="27">
        <v>54567</v>
      </c>
      <c r="S660" s="27">
        <v>3</v>
      </c>
      <c r="T660" s="27">
        <v>52597</v>
      </c>
      <c r="U660" s="27">
        <v>22</v>
      </c>
      <c r="V660" s="27">
        <v>45838</v>
      </c>
      <c r="W660" s="27">
        <v>16</v>
      </c>
      <c r="X660" s="27">
        <v>39008</v>
      </c>
      <c r="Y660" s="27">
        <v>0</v>
      </c>
      <c r="Z660" s="27">
        <v>0</v>
      </c>
      <c r="AA660" s="27">
        <v>0</v>
      </c>
      <c r="AB660" s="27">
        <v>0</v>
      </c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</row>
    <row r="661" spans="1:44" ht="12.75">
      <c r="A661" s="23" t="s">
        <v>851</v>
      </c>
      <c r="B661" s="24" t="s">
        <v>868</v>
      </c>
      <c r="C661" s="25">
        <v>234085</v>
      </c>
      <c r="D661" s="24">
        <v>9</v>
      </c>
      <c r="E661" s="27">
        <v>55</v>
      </c>
      <c r="F661" s="27">
        <v>58279</v>
      </c>
      <c r="G661" s="27">
        <v>17</v>
      </c>
      <c r="H661" s="27">
        <v>43361</v>
      </c>
      <c r="I661" s="27">
        <v>24</v>
      </c>
      <c r="J661" s="27">
        <v>37949</v>
      </c>
      <c r="K661" s="27">
        <v>1</v>
      </c>
      <c r="L661" s="27">
        <v>38126</v>
      </c>
      <c r="M661" s="27">
        <v>3</v>
      </c>
      <c r="N661" s="27">
        <v>31750</v>
      </c>
      <c r="O661" s="27">
        <v>0</v>
      </c>
      <c r="P661" s="27">
        <v>0</v>
      </c>
      <c r="Q661" s="27">
        <v>1</v>
      </c>
      <c r="R661" s="27">
        <v>75982</v>
      </c>
      <c r="S661" s="27">
        <v>0</v>
      </c>
      <c r="T661" s="27">
        <v>0</v>
      </c>
      <c r="U661" s="27">
        <v>0</v>
      </c>
      <c r="V661" s="27">
        <v>0</v>
      </c>
      <c r="W661" s="27">
        <v>0</v>
      </c>
      <c r="X661" s="27">
        <v>0</v>
      </c>
      <c r="Y661" s="27">
        <v>0</v>
      </c>
      <c r="Z661" s="27">
        <v>0</v>
      </c>
      <c r="AA661" s="27">
        <v>0</v>
      </c>
      <c r="AB661" s="27">
        <v>0</v>
      </c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</row>
    <row r="662" spans="1:44" ht="12.75">
      <c r="A662" s="23"/>
      <c r="B662" s="24"/>
      <c r="C662" s="25"/>
      <c r="D662" s="24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</row>
    <row r="663" spans="1:44" ht="12.75">
      <c r="A663" s="23"/>
      <c r="B663" s="24"/>
      <c r="C663" s="25"/>
      <c r="D663" s="24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</row>
    <row r="664" spans="1:44" ht="12.75">
      <c r="A664" s="23" t="s">
        <v>869</v>
      </c>
      <c r="B664" s="24" t="s">
        <v>870</v>
      </c>
      <c r="C664" s="54">
        <v>238032</v>
      </c>
      <c r="D664" s="24">
        <v>1</v>
      </c>
      <c r="E664" s="27">
        <v>232</v>
      </c>
      <c r="F664" s="27">
        <v>60914</v>
      </c>
      <c r="G664" s="28">
        <v>198</v>
      </c>
      <c r="H664" s="27">
        <v>48273</v>
      </c>
      <c r="I664" s="28">
        <v>209</v>
      </c>
      <c r="J664" s="27">
        <v>39911</v>
      </c>
      <c r="K664" s="27">
        <v>11</v>
      </c>
      <c r="L664" s="27">
        <v>30805</v>
      </c>
      <c r="M664" s="27">
        <v>12</v>
      </c>
      <c r="N664" s="27">
        <v>19958</v>
      </c>
      <c r="O664" s="31"/>
      <c r="P664" s="30"/>
      <c r="Q664" s="28">
        <v>120</v>
      </c>
      <c r="R664" s="27">
        <v>71440</v>
      </c>
      <c r="S664" s="27">
        <v>55</v>
      </c>
      <c r="T664" s="27">
        <v>58857</v>
      </c>
      <c r="U664" s="27">
        <v>51</v>
      </c>
      <c r="V664" s="27">
        <v>50064</v>
      </c>
      <c r="W664" s="27">
        <v>9</v>
      </c>
      <c r="X664" s="27">
        <v>45726</v>
      </c>
      <c r="Y664" s="27">
        <v>6</v>
      </c>
      <c r="Z664" s="27">
        <v>30663</v>
      </c>
      <c r="AA664" s="23"/>
      <c r="AB664" s="30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</row>
    <row r="665" spans="1:44" ht="12.75">
      <c r="A665" s="23"/>
      <c r="B665" s="24" t="s">
        <v>871</v>
      </c>
      <c r="C665" s="54">
        <v>237525</v>
      </c>
      <c r="D665" s="24">
        <v>3</v>
      </c>
      <c r="E665" s="28">
        <v>158</v>
      </c>
      <c r="F665" s="27">
        <v>51674</v>
      </c>
      <c r="G665" s="28">
        <v>125</v>
      </c>
      <c r="H665" s="27">
        <v>41643</v>
      </c>
      <c r="I665" s="28">
        <v>93</v>
      </c>
      <c r="J665" s="27">
        <v>33588</v>
      </c>
      <c r="K665" s="27">
        <v>18</v>
      </c>
      <c r="L665" s="27">
        <v>23896</v>
      </c>
      <c r="M665" s="23"/>
      <c r="N665" s="30"/>
      <c r="O665" s="31"/>
      <c r="P665" s="30"/>
      <c r="Q665" s="28">
        <v>10</v>
      </c>
      <c r="R665" s="27">
        <v>67650</v>
      </c>
      <c r="S665" s="27">
        <v>4</v>
      </c>
      <c r="T665" s="27">
        <v>54501</v>
      </c>
      <c r="U665" s="27">
        <v>2</v>
      </c>
      <c r="V665" s="27">
        <v>38159</v>
      </c>
      <c r="W665" s="32"/>
      <c r="X665" s="30"/>
      <c r="Y665" s="23"/>
      <c r="Z665" s="30"/>
      <c r="AA665" s="23"/>
      <c r="AB665" s="30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</row>
    <row r="666" spans="1:44" ht="12.75">
      <c r="A666" s="23"/>
      <c r="B666" s="24" t="s">
        <v>872</v>
      </c>
      <c r="C666" s="54">
        <v>237215</v>
      </c>
      <c r="D666" s="24">
        <v>6</v>
      </c>
      <c r="E666" s="28">
        <v>21</v>
      </c>
      <c r="F666" s="27">
        <v>47444</v>
      </c>
      <c r="G666" s="28">
        <v>25</v>
      </c>
      <c r="H666" s="27">
        <v>37322</v>
      </c>
      <c r="I666" s="28">
        <v>23</v>
      </c>
      <c r="J666" s="27">
        <v>32283</v>
      </c>
      <c r="K666" s="28">
        <v>6</v>
      </c>
      <c r="L666" s="27">
        <v>26584</v>
      </c>
      <c r="M666" s="23"/>
      <c r="N666" s="30"/>
      <c r="O666" s="31"/>
      <c r="P666" s="30"/>
      <c r="Q666" s="28">
        <v>2</v>
      </c>
      <c r="R666" s="27">
        <v>60087</v>
      </c>
      <c r="S666" s="27">
        <v>1</v>
      </c>
      <c r="T666" s="27">
        <v>45768</v>
      </c>
      <c r="U666" s="23"/>
      <c r="V666" s="30"/>
      <c r="W666" s="27">
        <v>1</v>
      </c>
      <c r="X666" s="27">
        <v>40644</v>
      </c>
      <c r="Y666" s="23"/>
      <c r="Z666" s="30"/>
      <c r="AA666" s="23"/>
      <c r="AB666" s="30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</row>
    <row r="667" spans="1:44" ht="12.75">
      <c r="A667" s="23"/>
      <c r="B667" s="24" t="s">
        <v>873</v>
      </c>
      <c r="C667" s="54">
        <v>237330</v>
      </c>
      <c r="D667" s="24">
        <v>6</v>
      </c>
      <c r="E667" s="28">
        <v>27</v>
      </c>
      <c r="F667" s="27">
        <v>43450</v>
      </c>
      <c r="G667" s="28">
        <v>19</v>
      </c>
      <c r="H667" s="27">
        <v>36855</v>
      </c>
      <c r="I667" s="28">
        <v>31</v>
      </c>
      <c r="J667" s="27">
        <v>31675</v>
      </c>
      <c r="K667" s="28">
        <v>6</v>
      </c>
      <c r="L667" s="27">
        <v>27227</v>
      </c>
      <c r="M667" s="23"/>
      <c r="N667" s="30"/>
      <c r="O667" s="31"/>
      <c r="P667" s="30"/>
      <c r="Q667" s="28">
        <v>1</v>
      </c>
      <c r="R667" s="27">
        <v>59102</v>
      </c>
      <c r="S667" s="27">
        <v>2</v>
      </c>
      <c r="T667" s="27">
        <v>49308</v>
      </c>
      <c r="U667" s="27">
        <v>3</v>
      </c>
      <c r="V667" s="27">
        <v>38833</v>
      </c>
      <c r="W667" s="32"/>
      <c r="X667" s="30"/>
      <c r="Y667" s="23"/>
      <c r="Z667" s="30"/>
      <c r="AA667" s="23"/>
      <c r="AB667" s="30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</row>
    <row r="668" spans="1:44" ht="12.75">
      <c r="A668" s="23"/>
      <c r="B668" s="24" t="s">
        <v>874</v>
      </c>
      <c r="C668" s="54">
        <v>237367</v>
      </c>
      <c r="D668" s="24">
        <v>6</v>
      </c>
      <c r="E668" s="28">
        <v>60</v>
      </c>
      <c r="F668" s="27">
        <v>47896</v>
      </c>
      <c r="G668" s="28">
        <v>46</v>
      </c>
      <c r="H668" s="27">
        <v>40885</v>
      </c>
      <c r="I668" s="28">
        <v>52</v>
      </c>
      <c r="J668" s="27">
        <v>36757</v>
      </c>
      <c r="K668" s="28">
        <v>15</v>
      </c>
      <c r="L668" s="27">
        <v>32587</v>
      </c>
      <c r="M668" s="23"/>
      <c r="N668" s="30"/>
      <c r="O668" s="31"/>
      <c r="P668" s="30"/>
      <c r="Q668" s="28">
        <v>4</v>
      </c>
      <c r="R668" s="27">
        <v>62310</v>
      </c>
      <c r="S668" s="27">
        <v>5</v>
      </c>
      <c r="T668" s="27">
        <v>50294</v>
      </c>
      <c r="U668" s="27">
        <v>4</v>
      </c>
      <c r="V668" s="27">
        <v>45798</v>
      </c>
      <c r="W668" s="27">
        <v>2</v>
      </c>
      <c r="X668" s="27">
        <v>36120</v>
      </c>
      <c r="Y668" s="23"/>
      <c r="Z668" s="30"/>
      <c r="AA668" s="23"/>
      <c r="AB668" s="39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</row>
    <row r="669" spans="1:44" ht="12.75">
      <c r="A669" s="23"/>
      <c r="B669" s="24" t="s">
        <v>875</v>
      </c>
      <c r="C669" s="54">
        <v>237385</v>
      </c>
      <c r="D669" s="24">
        <v>6</v>
      </c>
      <c r="E669" s="28">
        <v>11</v>
      </c>
      <c r="F669" s="27">
        <v>42784</v>
      </c>
      <c r="G669" s="28">
        <v>25</v>
      </c>
      <c r="H669" s="27">
        <v>36304</v>
      </c>
      <c r="I669" s="28">
        <v>26</v>
      </c>
      <c r="J669" s="27">
        <v>32062</v>
      </c>
      <c r="K669" s="28">
        <v>4</v>
      </c>
      <c r="L669" s="27">
        <v>30354</v>
      </c>
      <c r="M669" s="23"/>
      <c r="N669" s="30"/>
      <c r="O669" s="32"/>
      <c r="P669" s="30"/>
      <c r="Q669" s="28">
        <v>1</v>
      </c>
      <c r="R669" s="27">
        <v>49377</v>
      </c>
      <c r="S669" s="23"/>
      <c r="T669" s="39"/>
      <c r="U669" s="27">
        <v>2</v>
      </c>
      <c r="V669" s="27">
        <v>41910</v>
      </c>
      <c r="W669" s="27">
        <v>1</v>
      </c>
      <c r="X669" s="27">
        <v>39642</v>
      </c>
      <c r="Y669" s="23"/>
      <c r="Z669" s="39"/>
      <c r="AA669" s="23"/>
      <c r="AB669" s="30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</row>
    <row r="670" spans="1:44" ht="12.75">
      <c r="A670" s="23"/>
      <c r="B670" s="24" t="s">
        <v>876</v>
      </c>
      <c r="C670" s="54">
        <v>237792</v>
      </c>
      <c r="D670" s="24">
        <v>6</v>
      </c>
      <c r="E670" s="28">
        <v>34</v>
      </c>
      <c r="F670" s="27">
        <v>45933</v>
      </c>
      <c r="G670" s="28">
        <v>33</v>
      </c>
      <c r="H670" s="27">
        <v>39441</v>
      </c>
      <c r="I670" s="28">
        <v>38</v>
      </c>
      <c r="J670" s="27">
        <v>35768</v>
      </c>
      <c r="K670" s="28">
        <v>8</v>
      </c>
      <c r="L670" s="27">
        <v>34604</v>
      </c>
      <c r="M670" s="28">
        <v>6</v>
      </c>
      <c r="N670" s="27">
        <v>32466</v>
      </c>
      <c r="O670" s="32"/>
      <c r="P670" s="30"/>
      <c r="Q670" s="46"/>
      <c r="R670" s="30"/>
      <c r="S670" s="23"/>
      <c r="T670" s="30"/>
      <c r="U670" s="23"/>
      <c r="V670" s="30"/>
      <c r="W670" s="31"/>
      <c r="X670" s="30"/>
      <c r="Y670" s="27">
        <v>1</v>
      </c>
      <c r="Z670" s="27">
        <v>46351</v>
      </c>
      <c r="AA670" s="23"/>
      <c r="AB670" s="30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</row>
    <row r="671" spans="1:44" ht="12.75">
      <c r="A671" s="23"/>
      <c r="B671" s="24" t="s">
        <v>877</v>
      </c>
      <c r="C671" s="54">
        <v>237932</v>
      </c>
      <c r="D671" s="24">
        <v>6</v>
      </c>
      <c r="E671" s="28">
        <v>39</v>
      </c>
      <c r="F671" s="27">
        <v>45225</v>
      </c>
      <c r="G671" s="28">
        <v>59</v>
      </c>
      <c r="H671" s="27">
        <v>37193</v>
      </c>
      <c r="I671" s="28">
        <v>17</v>
      </c>
      <c r="J671" s="27">
        <v>30046</v>
      </c>
      <c r="K671" s="23"/>
      <c r="L671" s="30"/>
      <c r="M671" s="28">
        <v>1</v>
      </c>
      <c r="N671" s="28">
        <v>23940</v>
      </c>
      <c r="O671" s="32"/>
      <c r="P671" s="30"/>
      <c r="Q671" s="28">
        <v>4</v>
      </c>
      <c r="R671" s="27">
        <v>55703</v>
      </c>
      <c r="S671" s="27">
        <v>3</v>
      </c>
      <c r="T671" s="27">
        <v>46830</v>
      </c>
      <c r="U671" s="23"/>
      <c r="V671" s="30"/>
      <c r="W671" s="27">
        <v>2</v>
      </c>
      <c r="X671" s="27">
        <v>36538</v>
      </c>
      <c r="Y671" s="23"/>
      <c r="Z671" s="30"/>
      <c r="AA671" s="23"/>
      <c r="AB671" s="30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</row>
    <row r="672" spans="1:44" ht="12.75">
      <c r="A672" s="23"/>
      <c r="B672" s="24" t="s">
        <v>878</v>
      </c>
      <c r="C672" s="54">
        <v>237950</v>
      </c>
      <c r="D672" s="24">
        <v>6</v>
      </c>
      <c r="E672" s="28">
        <v>52</v>
      </c>
      <c r="F672" s="27">
        <v>46590</v>
      </c>
      <c r="G672" s="28">
        <v>35</v>
      </c>
      <c r="H672" s="27">
        <v>38220</v>
      </c>
      <c r="I672" s="28">
        <v>19</v>
      </c>
      <c r="J672" s="27">
        <v>33112</v>
      </c>
      <c r="K672" s="28">
        <v>5</v>
      </c>
      <c r="L672" s="27">
        <v>30000</v>
      </c>
      <c r="M672" s="23"/>
      <c r="N672" s="30"/>
      <c r="O672" s="23"/>
      <c r="P672" s="30"/>
      <c r="Q672" s="28">
        <v>1</v>
      </c>
      <c r="R672" s="27">
        <v>57689</v>
      </c>
      <c r="S672" s="27">
        <v>1</v>
      </c>
      <c r="T672" s="27">
        <v>47000</v>
      </c>
      <c r="U672" s="27">
        <v>4</v>
      </c>
      <c r="V672" s="27">
        <v>36012</v>
      </c>
      <c r="W672" s="27">
        <v>3</v>
      </c>
      <c r="X672" s="27">
        <v>36333</v>
      </c>
      <c r="Y672" s="23"/>
      <c r="Z672" s="30"/>
      <c r="AA672" s="23"/>
      <c r="AB672" s="30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</row>
    <row r="673" spans="1:44" ht="12.75">
      <c r="A673" s="23"/>
      <c r="B673" s="24" t="s">
        <v>879</v>
      </c>
      <c r="C673" s="54">
        <v>237899</v>
      </c>
      <c r="D673" s="24">
        <v>6</v>
      </c>
      <c r="E673" s="28">
        <v>22</v>
      </c>
      <c r="F673" s="27">
        <v>43310</v>
      </c>
      <c r="G673" s="28">
        <v>47</v>
      </c>
      <c r="H673" s="28">
        <v>36142</v>
      </c>
      <c r="I673" s="28">
        <v>47</v>
      </c>
      <c r="J673" s="27">
        <v>31397</v>
      </c>
      <c r="K673" s="28">
        <v>16</v>
      </c>
      <c r="L673" s="27">
        <v>26135</v>
      </c>
      <c r="M673" s="23"/>
      <c r="N673" s="30"/>
      <c r="O673" s="23"/>
      <c r="P673" s="30"/>
      <c r="Q673" s="28">
        <v>3</v>
      </c>
      <c r="R673" s="27">
        <v>53086</v>
      </c>
      <c r="S673" s="31"/>
      <c r="T673" s="30"/>
      <c r="U673" s="27">
        <v>1</v>
      </c>
      <c r="V673" s="27">
        <v>36084</v>
      </c>
      <c r="W673" s="27">
        <v>1</v>
      </c>
      <c r="X673" s="27">
        <v>48000</v>
      </c>
      <c r="Y673" s="23"/>
      <c r="Z673" s="30"/>
      <c r="AA673" s="23"/>
      <c r="AB673" s="30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</row>
    <row r="674" spans="1:44" ht="12.75">
      <c r="A674" s="23"/>
      <c r="B674" s="24" t="s">
        <v>880</v>
      </c>
      <c r="C674" s="54">
        <v>237701</v>
      </c>
      <c r="D674" s="24">
        <v>7</v>
      </c>
      <c r="E674" s="28">
        <v>13</v>
      </c>
      <c r="F674" s="27">
        <v>44921</v>
      </c>
      <c r="G674" s="28">
        <v>10</v>
      </c>
      <c r="H674" s="27">
        <v>34195</v>
      </c>
      <c r="I674" s="28">
        <v>6</v>
      </c>
      <c r="J674" s="27">
        <v>27298</v>
      </c>
      <c r="K674" s="28">
        <v>3</v>
      </c>
      <c r="L674" s="27">
        <v>21114</v>
      </c>
      <c r="M674" s="23"/>
      <c r="N674" s="30"/>
      <c r="O674" s="23"/>
      <c r="P674" s="30"/>
      <c r="Q674" s="28">
        <v>2</v>
      </c>
      <c r="R674" s="27">
        <v>50241</v>
      </c>
      <c r="S674" s="27">
        <v>1</v>
      </c>
      <c r="T674" s="27">
        <v>39373</v>
      </c>
      <c r="U674" s="27">
        <v>1</v>
      </c>
      <c r="V674" s="27">
        <v>37908</v>
      </c>
      <c r="W674" s="31"/>
      <c r="X674" s="30"/>
      <c r="Y674" s="23"/>
      <c r="Z674" s="30"/>
      <c r="AA674" s="23"/>
      <c r="AB674" s="30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</row>
    <row r="675" spans="1:44" ht="12.75">
      <c r="A675" s="23"/>
      <c r="B675" s="24" t="s">
        <v>881</v>
      </c>
      <c r="C675" s="54">
        <v>237817</v>
      </c>
      <c r="D675" s="24">
        <v>7</v>
      </c>
      <c r="E675" s="28">
        <v>10</v>
      </c>
      <c r="F675" s="27">
        <v>44504</v>
      </c>
      <c r="G675" s="28">
        <v>13</v>
      </c>
      <c r="H675" s="27">
        <v>36433</v>
      </c>
      <c r="I675" s="28">
        <v>21</v>
      </c>
      <c r="J675" s="27">
        <v>31439</v>
      </c>
      <c r="K675" s="28">
        <v>15</v>
      </c>
      <c r="L675" s="27">
        <v>27264</v>
      </c>
      <c r="M675" s="23"/>
      <c r="N675" s="30"/>
      <c r="O675" s="23"/>
      <c r="P675" s="30"/>
      <c r="Q675" s="45"/>
      <c r="R675" s="30"/>
      <c r="S675" s="31"/>
      <c r="T675" s="30"/>
      <c r="U675" s="23"/>
      <c r="V675" s="30"/>
      <c r="W675" s="31"/>
      <c r="X675" s="30"/>
      <c r="Y675" s="23"/>
      <c r="Z675" s="30"/>
      <c r="AA675" s="23"/>
      <c r="AB675" s="30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</row>
    <row r="676" spans="1:44" ht="12.75">
      <c r="A676" s="23"/>
      <c r="B676" s="24" t="s">
        <v>882</v>
      </c>
      <c r="C676" s="54">
        <v>238014</v>
      </c>
      <c r="D676" s="24">
        <v>7</v>
      </c>
      <c r="E676" s="27">
        <v>23</v>
      </c>
      <c r="F676" s="27">
        <v>42121</v>
      </c>
      <c r="G676" s="27">
        <v>11</v>
      </c>
      <c r="H676" s="27">
        <v>31941</v>
      </c>
      <c r="I676" s="27">
        <v>15</v>
      </c>
      <c r="J676" s="27">
        <v>27707</v>
      </c>
      <c r="K676" s="27">
        <v>6</v>
      </c>
      <c r="L676" s="27">
        <v>25114</v>
      </c>
      <c r="M676" s="27">
        <v>7</v>
      </c>
      <c r="N676" s="27">
        <v>22380</v>
      </c>
      <c r="O676" s="32"/>
      <c r="P676" s="30"/>
      <c r="Q676" s="28">
        <v>4</v>
      </c>
      <c r="R676" s="27">
        <v>46158</v>
      </c>
      <c r="S676" s="31"/>
      <c r="T676" s="30"/>
      <c r="U676" s="31"/>
      <c r="V676" s="30"/>
      <c r="W676" s="31"/>
      <c r="X676" s="30"/>
      <c r="Y676" s="31"/>
      <c r="Z676" s="30"/>
      <c r="AA676" s="32"/>
      <c r="AB676" s="30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</row>
    <row r="677" spans="1:44" ht="12.75">
      <c r="A677" s="23"/>
      <c r="B677" s="24" t="s">
        <v>883</v>
      </c>
      <c r="C677" s="54">
        <v>237686</v>
      </c>
      <c r="D677" s="24">
        <v>7</v>
      </c>
      <c r="E677" s="27">
        <v>33</v>
      </c>
      <c r="F677" s="27">
        <v>42395</v>
      </c>
      <c r="G677" s="27">
        <v>19</v>
      </c>
      <c r="H677" s="27">
        <v>38332</v>
      </c>
      <c r="I677" s="27">
        <v>13</v>
      </c>
      <c r="J677" s="27">
        <v>33699</v>
      </c>
      <c r="K677" s="27">
        <v>9</v>
      </c>
      <c r="L677" s="27">
        <v>28502</v>
      </c>
      <c r="M677" s="31"/>
      <c r="N677" s="30"/>
      <c r="O677" s="32"/>
      <c r="P677" s="30"/>
      <c r="Q677" s="28">
        <v>1</v>
      </c>
      <c r="R677" s="27">
        <v>48024</v>
      </c>
      <c r="S677" s="31"/>
      <c r="T677" s="30"/>
      <c r="U677" s="31"/>
      <c r="V677" s="30"/>
      <c r="W677" s="31"/>
      <c r="X677" s="30"/>
      <c r="Y677" s="31"/>
      <c r="Z677" s="30"/>
      <c r="AA677" s="32"/>
      <c r="AB677" s="30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</row>
    <row r="678" spans="1:44" ht="12.75">
      <c r="A678" s="23"/>
      <c r="B678" s="24" t="s">
        <v>884</v>
      </c>
      <c r="C678" s="54">
        <v>237871</v>
      </c>
      <c r="D678" s="24">
        <v>9</v>
      </c>
      <c r="E678" s="27" t="s">
        <v>885</v>
      </c>
      <c r="F678" s="30"/>
      <c r="G678" s="32"/>
      <c r="H678" s="30"/>
      <c r="I678" s="32"/>
      <c r="J678" s="30"/>
      <c r="K678" s="31"/>
      <c r="L678" s="30"/>
      <c r="M678" s="31"/>
      <c r="N678" s="30"/>
      <c r="O678" s="32"/>
      <c r="P678" s="30"/>
      <c r="Q678" s="45"/>
      <c r="R678" s="30"/>
      <c r="S678" s="31"/>
      <c r="T678" s="30"/>
      <c r="U678" s="31"/>
      <c r="V678" s="30"/>
      <c r="W678" s="32"/>
      <c r="X678" s="30"/>
      <c r="Y678" s="32"/>
      <c r="Z678" s="30"/>
      <c r="AA678" s="32"/>
      <c r="AB678" s="30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</row>
    <row r="679" spans="1:44" ht="12.75">
      <c r="A679" s="23"/>
      <c r="B679" s="24" t="s">
        <v>886</v>
      </c>
      <c r="C679" s="54">
        <v>237880</v>
      </c>
      <c r="D679" s="24">
        <v>9</v>
      </c>
      <c r="E679" s="27" t="s">
        <v>885</v>
      </c>
      <c r="F679" s="30"/>
      <c r="G679" s="32"/>
      <c r="H679" s="30"/>
      <c r="I679" s="32"/>
      <c r="J679" s="30"/>
      <c r="K679" s="31"/>
      <c r="L679" s="30"/>
      <c r="M679" s="32"/>
      <c r="N679" s="30"/>
      <c r="O679" s="32"/>
      <c r="P679" s="30"/>
      <c r="Q679" s="45"/>
      <c r="R679" s="30"/>
      <c r="S679" s="31"/>
      <c r="T679" s="30"/>
      <c r="U679" s="31"/>
      <c r="V679" s="30"/>
      <c r="W679" s="32"/>
      <c r="X679" s="30"/>
      <c r="Y679" s="32"/>
      <c r="Z679" s="30"/>
      <c r="AA679" s="32"/>
      <c r="AB679" s="30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</row>
    <row r="680" spans="1:44" ht="12.75">
      <c r="A680" s="23"/>
      <c r="B680" s="24"/>
      <c r="C680" s="25"/>
      <c r="D680" s="24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</row>
    <row r="681" spans="1:44" ht="12.75">
      <c r="A681" s="23" t="s">
        <v>869</v>
      </c>
      <c r="B681" s="32" t="s">
        <v>873</v>
      </c>
      <c r="C681" s="178" t="s">
        <v>887</v>
      </c>
      <c r="D681" s="127" t="s">
        <v>214</v>
      </c>
      <c r="E681" s="32">
        <v>26</v>
      </c>
      <c r="F681" s="30">
        <v>42977</v>
      </c>
      <c r="G681" s="31">
        <v>17</v>
      </c>
      <c r="H681" s="30">
        <v>37229</v>
      </c>
      <c r="I681" s="31">
        <v>33</v>
      </c>
      <c r="J681" s="30">
        <v>31303</v>
      </c>
      <c r="K681" s="31">
        <v>9</v>
      </c>
      <c r="L681" s="30">
        <v>27169</v>
      </c>
      <c r="M681" s="32"/>
      <c r="N681" s="30"/>
      <c r="O681" s="32"/>
      <c r="P681" s="30"/>
      <c r="Q681" s="49">
        <v>1</v>
      </c>
      <c r="R681" s="30">
        <v>58286</v>
      </c>
      <c r="S681" s="31">
        <v>2</v>
      </c>
      <c r="T681" s="30">
        <v>48312</v>
      </c>
      <c r="U681" s="31">
        <v>3</v>
      </c>
      <c r="V681" s="30">
        <v>37503</v>
      </c>
      <c r="W681" s="32"/>
      <c r="X681" s="30"/>
      <c r="Y681" s="32"/>
      <c r="Z681" s="30"/>
      <c r="AA681" s="32"/>
      <c r="AB681" s="30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</row>
    <row r="682" spans="1:44" ht="12.75">
      <c r="A682" s="23" t="s">
        <v>869</v>
      </c>
      <c r="B682" s="32" t="s">
        <v>874</v>
      </c>
      <c r="C682" s="178" t="s">
        <v>888</v>
      </c>
      <c r="D682" s="127" t="s">
        <v>214</v>
      </c>
      <c r="E682" s="32">
        <v>55</v>
      </c>
      <c r="F682" s="30">
        <v>45731</v>
      </c>
      <c r="G682" s="31">
        <v>49</v>
      </c>
      <c r="H682" s="30">
        <v>39433</v>
      </c>
      <c r="I682" s="31">
        <v>47</v>
      </c>
      <c r="J682" s="30">
        <v>35790</v>
      </c>
      <c r="K682" s="31">
        <v>21</v>
      </c>
      <c r="L682" s="30">
        <v>31772</v>
      </c>
      <c r="M682" s="32"/>
      <c r="N682" s="30"/>
      <c r="O682" s="32"/>
      <c r="P682" s="30"/>
      <c r="Q682" s="49">
        <v>6</v>
      </c>
      <c r="R682" s="30">
        <v>58923</v>
      </c>
      <c r="S682" s="31">
        <v>5</v>
      </c>
      <c r="T682" s="30">
        <v>49384</v>
      </c>
      <c r="U682" s="31">
        <v>2</v>
      </c>
      <c r="V682" s="30">
        <v>39783</v>
      </c>
      <c r="W682" s="31">
        <v>3</v>
      </c>
      <c r="X682" s="30">
        <v>38638</v>
      </c>
      <c r="Y682" s="32"/>
      <c r="Z682" s="30"/>
      <c r="AA682" s="32"/>
      <c r="AB682" s="30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</row>
    <row r="683" spans="1:44" ht="12.75">
      <c r="A683" s="23" t="s">
        <v>869</v>
      </c>
      <c r="B683" s="32" t="s">
        <v>875</v>
      </c>
      <c r="C683" s="178" t="s">
        <v>889</v>
      </c>
      <c r="D683" s="127" t="s">
        <v>214</v>
      </c>
      <c r="E683" s="32">
        <v>13</v>
      </c>
      <c r="F683" s="30">
        <v>41956</v>
      </c>
      <c r="G683" s="31">
        <v>18</v>
      </c>
      <c r="H683" s="30">
        <v>33823</v>
      </c>
      <c r="I683" s="31">
        <v>25</v>
      </c>
      <c r="J683" s="30">
        <v>30817</v>
      </c>
      <c r="K683" s="31">
        <v>11</v>
      </c>
      <c r="L683" s="30">
        <v>27239</v>
      </c>
      <c r="M683" s="31">
        <v>1</v>
      </c>
      <c r="N683" s="30">
        <v>14560</v>
      </c>
      <c r="O683" s="32"/>
      <c r="P683" s="30"/>
      <c r="Q683" s="49"/>
      <c r="R683" s="30"/>
      <c r="S683" s="31"/>
      <c r="T683" s="30"/>
      <c r="U683" s="31">
        <v>1</v>
      </c>
      <c r="V683" s="30">
        <v>45104</v>
      </c>
      <c r="W683" s="31">
        <v>2</v>
      </c>
      <c r="X683" s="30">
        <v>37092</v>
      </c>
      <c r="Y683" s="32"/>
      <c r="Z683" s="30"/>
      <c r="AA683" s="32"/>
      <c r="AB683" s="30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</row>
    <row r="684" spans="1:44" ht="12.75">
      <c r="A684" s="23" t="s">
        <v>869</v>
      </c>
      <c r="B684" s="32" t="s">
        <v>876</v>
      </c>
      <c r="C684" s="178" t="s">
        <v>890</v>
      </c>
      <c r="D684" s="127" t="s">
        <v>214</v>
      </c>
      <c r="E684" s="32">
        <v>32</v>
      </c>
      <c r="F684" s="30">
        <v>44804</v>
      </c>
      <c r="G684" s="31">
        <v>35</v>
      </c>
      <c r="H684" s="30">
        <v>37951</v>
      </c>
      <c r="I684" s="31">
        <v>36</v>
      </c>
      <c r="J684" s="30">
        <v>34111</v>
      </c>
      <c r="K684" s="31">
        <v>11</v>
      </c>
      <c r="L684" s="30">
        <v>33125</v>
      </c>
      <c r="M684" s="31">
        <v>4</v>
      </c>
      <c r="N684" s="30">
        <v>29510</v>
      </c>
      <c r="O684" s="32"/>
      <c r="P684" s="30"/>
      <c r="Q684" s="49"/>
      <c r="R684" s="30"/>
      <c r="S684" s="32"/>
      <c r="T684" s="30"/>
      <c r="U684" s="32"/>
      <c r="V684" s="30"/>
      <c r="W684" s="31"/>
      <c r="X684" s="30"/>
      <c r="Y684" s="31">
        <v>2</v>
      </c>
      <c r="Z684" s="30">
        <v>43500</v>
      </c>
      <c r="AA684" s="32"/>
      <c r="AB684" s="30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</row>
    <row r="685" spans="1:44" ht="12.75">
      <c r="A685" s="23" t="s">
        <v>869</v>
      </c>
      <c r="B685" s="32" t="s">
        <v>877</v>
      </c>
      <c r="C685" s="178" t="s">
        <v>891</v>
      </c>
      <c r="D685" s="127" t="s">
        <v>214</v>
      </c>
      <c r="E685" s="32">
        <v>37</v>
      </c>
      <c r="F685" s="30">
        <v>43644</v>
      </c>
      <c r="G685" s="31">
        <v>60</v>
      </c>
      <c r="H685" s="30">
        <v>34969</v>
      </c>
      <c r="I685" s="31">
        <v>16</v>
      </c>
      <c r="J685" s="30">
        <v>28685</v>
      </c>
      <c r="K685" s="31">
        <v>3</v>
      </c>
      <c r="L685" s="30">
        <v>23567</v>
      </c>
      <c r="M685" s="31">
        <v>1</v>
      </c>
      <c r="N685" s="30">
        <v>22000</v>
      </c>
      <c r="O685" s="32"/>
      <c r="P685" s="30"/>
      <c r="Q685" s="45">
        <v>4</v>
      </c>
      <c r="R685" s="30">
        <v>53258</v>
      </c>
      <c r="S685" s="31">
        <v>3</v>
      </c>
      <c r="T685" s="30">
        <v>47334</v>
      </c>
      <c r="U685" s="31"/>
      <c r="V685" s="30"/>
      <c r="W685" s="31">
        <v>2</v>
      </c>
      <c r="X685" s="30">
        <v>34508</v>
      </c>
      <c r="Y685" s="32"/>
      <c r="Z685" s="30"/>
      <c r="AA685" s="32"/>
      <c r="AB685" s="30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</row>
    <row r="686" spans="1:44" ht="12.75">
      <c r="A686" s="23" t="s">
        <v>869</v>
      </c>
      <c r="B686" s="32" t="s">
        <v>892</v>
      </c>
      <c r="C686" s="178" t="s">
        <v>893</v>
      </c>
      <c r="D686" s="127" t="s">
        <v>214</v>
      </c>
      <c r="E686" s="32">
        <v>56</v>
      </c>
      <c r="F686" s="30">
        <v>43786</v>
      </c>
      <c r="G686" s="31">
        <v>36</v>
      </c>
      <c r="H686" s="30">
        <v>37129</v>
      </c>
      <c r="I686" s="31">
        <v>18</v>
      </c>
      <c r="J686" s="30">
        <v>33673</v>
      </c>
      <c r="K686" s="31">
        <v>8</v>
      </c>
      <c r="L686" s="30">
        <v>28963</v>
      </c>
      <c r="M686" s="32"/>
      <c r="N686" s="30"/>
      <c r="O686" s="32"/>
      <c r="P686" s="30"/>
      <c r="Q686" s="45">
        <v>3</v>
      </c>
      <c r="R686" s="30">
        <v>46451</v>
      </c>
      <c r="S686" s="31">
        <v>2</v>
      </c>
      <c r="T686" s="30">
        <v>51167</v>
      </c>
      <c r="U686" s="31">
        <v>4</v>
      </c>
      <c r="V686" s="30">
        <v>34916</v>
      </c>
      <c r="W686" s="31">
        <v>2</v>
      </c>
      <c r="X686" s="30">
        <v>33900</v>
      </c>
      <c r="Y686" s="32"/>
      <c r="Z686" s="30"/>
      <c r="AA686" s="32"/>
      <c r="AB686" s="30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</row>
    <row r="687" spans="1:44" ht="12.75">
      <c r="A687" s="23" t="s">
        <v>869</v>
      </c>
      <c r="B687" s="32" t="s">
        <v>879</v>
      </c>
      <c r="C687" s="178" t="s">
        <v>894</v>
      </c>
      <c r="D687" s="127" t="s">
        <v>214</v>
      </c>
      <c r="E687" s="32">
        <v>22</v>
      </c>
      <c r="F687" s="30">
        <v>43310</v>
      </c>
      <c r="G687" s="31">
        <v>39</v>
      </c>
      <c r="H687" s="30">
        <v>37166</v>
      </c>
      <c r="I687" s="31">
        <v>49</v>
      </c>
      <c r="J687" s="30">
        <v>32172</v>
      </c>
      <c r="K687" s="31">
        <v>24</v>
      </c>
      <c r="L687" s="30">
        <v>26159</v>
      </c>
      <c r="M687" s="31">
        <v>1</v>
      </c>
      <c r="N687" s="30">
        <v>26469</v>
      </c>
      <c r="O687" s="32"/>
      <c r="P687" s="30"/>
      <c r="Q687" s="45">
        <v>2</v>
      </c>
      <c r="R687" s="30">
        <v>51923</v>
      </c>
      <c r="S687" s="31"/>
      <c r="T687" s="30"/>
      <c r="U687" s="31">
        <v>1</v>
      </c>
      <c r="V687" s="30">
        <v>36084</v>
      </c>
      <c r="W687" s="32"/>
      <c r="X687" s="30"/>
      <c r="Y687" s="32"/>
      <c r="Z687" s="30"/>
      <c r="AA687" s="32"/>
      <c r="AB687" s="30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</row>
    <row r="688" spans="1:44" ht="12.75">
      <c r="A688" s="23" t="s">
        <v>869</v>
      </c>
      <c r="B688" s="32" t="s">
        <v>895</v>
      </c>
      <c r="C688" s="178" t="s">
        <v>896</v>
      </c>
      <c r="D688" s="127" t="s">
        <v>149</v>
      </c>
      <c r="E688" s="32">
        <v>14</v>
      </c>
      <c r="F688" s="30">
        <v>44234</v>
      </c>
      <c r="G688" s="31">
        <v>11</v>
      </c>
      <c r="H688" s="30">
        <v>32892</v>
      </c>
      <c r="I688" s="31">
        <v>6</v>
      </c>
      <c r="J688" s="30">
        <v>26079</v>
      </c>
      <c r="K688" s="31">
        <v>3</v>
      </c>
      <c r="L688" s="30">
        <v>19566</v>
      </c>
      <c r="M688" s="32"/>
      <c r="N688" s="30"/>
      <c r="O688" s="32"/>
      <c r="P688" s="30"/>
      <c r="Q688" s="45">
        <v>2</v>
      </c>
      <c r="R688" s="30">
        <v>48834</v>
      </c>
      <c r="S688" s="31"/>
      <c r="T688" s="30"/>
      <c r="U688" s="31">
        <v>1</v>
      </c>
      <c r="V688" s="30">
        <v>35052</v>
      </c>
      <c r="W688" s="32"/>
      <c r="X688" s="30"/>
      <c r="Y688" s="32"/>
      <c r="Z688" s="30"/>
      <c r="AA688" s="32"/>
      <c r="AB688" s="30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</row>
    <row r="689" spans="1:44" ht="12.75">
      <c r="A689" s="23" t="s">
        <v>869</v>
      </c>
      <c r="B689" s="32" t="s">
        <v>897</v>
      </c>
      <c r="C689" s="178" t="s">
        <v>898</v>
      </c>
      <c r="D689" s="127" t="s">
        <v>149</v>
      </c>
      <c r="E689" s="32">
        <v>8</v>
      </c>
      <c r="F689" s="30">
        <v>43433</v>
      </c>
      <c r="G689" s="31">
        <v>15</v>
      </c>
      <c r="H689" s="30">
        <v>34969</v>
      </c>
      <c r="I689" s="31">
        <v>18</v>
      </c>
      <c r="J689" s="30">
        <v>30276</v>
      </c>
      <c r="K689" s="31">
        <v>16</v>
      </c>
      <c r="L689" s="30">
        <v>25966</v>
      </c>
      <c r="M689" s="32"/>
      <c r="N689" s="30"/>
      <c r="O689" s="32"/>
      <c r="P689" s="30"/>
      <c r="Q689" s="45"/>
      <c r="R689" s="30"/>
      <c r="S689" s="32"/>
      <c r="T689" s="30"/>
      <c r="U689" s="32"/>
      <c r="V689" s="30"/>
      <c r="W689" s="32"/>
      <c r="X689" s="30"/>
      <c r="Y689" s="32"/>
      <c r="Z689" s="30"/>
      <c r="AA689" s="32"/>
      <c r="AB689" s="30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</row>
    <row r="690" spans="1:44" ht="12.75">
      <c r="A690" s="23" t="s">
        <v>869</v>
      </c>
      <c r="B690" s="32" t="s">
        <v>899</v>
      </c>
      <c r="C690" s="178" t="s">
        <v>900</v>
      </c>
      <c r="D690" s="127" t="s">
        <v>149</v>
      </c>
      <c r="E690" s="32">
        <v>22</v>
      </c>
      <c r="F690" s="30">
        <v>40252</v>
      </c>
      <c r="G690" s="31">
        <v>12</v>
      </c>
      <c r="H690" s="30">
        <v>30368</v>
      </c>
      <c r="I690" s="31">
        <v>14</v>
      </c>
      <c r="J690" s="30">
        <v>26729</v>
      </c>
      <c r="K690" s="31">
        <v>7</v>
      </c>
      <c r="L690" s="30">
        <v>23348</v>
      </c>
      <c r="M690" s="31">
        <v>4</v>
      </c>
      <c r="N690" s="30">
        <v>21669</v>
      </c>
      <c r="O690" s="32"/>
      <c r="P690" s="30"/>
      <c r="Q690" s="45">
        <v>4</v>
      </c>
      <c r="R690" s="30">
        <v>48012</v>
      </c>
      <c r="S690" s="31">
        <v>1</v>
      </c>
      <c r="T690" s="30">
        <v>34596</v>
      </c>
      <c r="U690" s="31"/>
      <c r="V690" s="30"/>
      <c r="W690" s="31">
        <v>1</v>
      </c>
      <c r="X690" s="30">
        <v>26664</v>
      </c>
      <c r="Y690" s="32"/>
      <c r="Z690" s="30"/>
      <c r="AA690" s="32"/>
      <c r="AB690" s="39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</row>
    <row r="691" spans="1:44" ht="12.75">
      <c r="A691" s="23" t="s">
        <v>869</v>
      </c>
      <c r="B691" s="32" t="s">
        <v>901</v>
      </c>
      <c r="C691" s="178" t="s">
        <v>902</v>
      </c>
      <c r="D691" s="127" t="s">
        <v>149</v>
      </c>
      <c r="E691" s="32">
        <v>33</v>
      </c>
      <c r="F691" s="30">
        <v>41540</v>
      </c>
      <c r="G691" s="31">
        <v>14</v>
      </c>
      <c r="H691" s="30">
        <v>38204</v>
      </c>
      <c r="I691" s="31">
        <v>18</v>
      </c>
      <c r="J691" s="30">
        <v>31790</v>
      </c>
      <c r="K691" s="31">
        <v>9</v>
      </c>
      <c r="L691" s="30">
        <v>27735</v>
      </c>
      <c r="M691" s="32"/>
      <c r="N691" s="30"/>
      <c r="O691" s="32"/>
      <c r="P691" s="30"/>
      <c r="Q691" s="45">
        <v>1</v>
      </c>
      <c r="R691" s="30">
        <v>47772</v>
      </c>
      <c r="S691" s="32"/>
      <c r="T691" s="30"/>
      <c r="U691" s="32"/>
      <c r="V691" s="30"/>
      <c r="W691" s="32"/>
      <c r="X691" s="30"/>
      <c r="Y691" s="32"/>
      <c r="Z691" s="30"/>
      <c r="AA691" s="32"/>
      <c r="AB691" s="39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</row>
    <row r="692" spans="1:44" ht="12.75">
      <c r="A692" s="23" t="s">
        <v>869</v>
      </c>
      <c r="B692" s="32" t="s">
        <v>884</v>
      </c>
      <c r="C692" s="178" t="s">
        <v>903</v>
      </c>
      <c r="D692" s="127" t="s">
        <v>251</v>
      </c>
      <c r="E692" s="31" t="s">
        <v>904</v>
      </c>
      <c r="F692" s="30"/>
      <c r="G692" s="32"/>
      <c r="H692" s="30"/>
      <c r="I692" s="32"/>
      <c r="J692" s="30"/>
      <c r="K692" s="32"/>
      <c r="L692" s="30"/>
      <c r="M692" s="32"/>
      <c r="N692" s="30"/>
      <c r="O692" s="32"/>
      <c r="P692" s="30"/>
      <c r="Q692" s="45"/>
      <c r="R692" s="30"/>
      <c r="S692" s="32"/>
      <c r="T692" s="30"/>
      <c r="U692" s="32"/>
      <c r="V692" s="30"/>
      <c r="W692" s="32"/>
      <c r="X692" s="30"/>
      <c r="Y692" s="32"/>
      <c r="Z692" s="30"/>
      <c r="AA692" s="32"/>
      <c r="AB692" s="39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</row>
    <row r="693" spans="1:44" ht="12.75">
      <c r="A693" s="23" t="s">
        <v>869</v>
      </c>
      <c r="B693" s="32" t="s">
        <v>905</v>
      </c>
      <c r="C693" s="178" t="s">
        <v>906</v>
      </c>
      <c r="D693" s="127" t="s">
        <v>251</v>
      </c>
      <c r="E693" s="31" t="s">
        <v>904</v>
      </c>
      <c r="F693" s="30"/>
      <c r="G693" s="32"/>
      <c r="H693" s="30"/>
      <c r="I693" s="32"/>
      <c r="J693" s="30"/>
      <c r="K693" s="32"/>
      <c r="L693" s="30"/>
      <c r="M693" s="32"/>
      <c r="N693" s="30"/>
      <c r="O693" s="32"/>
      <c r="P693" s="30"/>
      <c r="Q693" s="45"/>
      <c r="R693" s="39"/>
      <c r="S693" s="32"/>
      <c r="T693" s="39"/>
      <c r="U693" s="32"/>
      <c r="V693" s="30"/>
      <c r="W693" s="32"/>
      <c r="X693" s="39"/>
      <c r="Y693" s="32"/>
      <c r="Z693" s="30"/>
      <c r="AA693" s="32"/>
      <c r="AB693" s="39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</row>
    <row r="694" spans="1:44" ht="12.75">
      <c r="A694" s="23"/>
      <c r="B694" s="23"/>
      <c r="C694" s="179" t="s">
        <v>907</v>
      </c>
      <c r="D694" s="165" t="s">
        <v>907</v>
      </c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45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</row>
    <row r="695" spans="1:44" ht="12.75">
      <c r="A695" s="23"/>
      <c r="B695" s="23"/>
      <c r="C695" s="179" t="s">
        <v>907</v>
      </c>
      <c r="D695" s="165" t="s">
        <v>907</v>
      </c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45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</row>
    <row r="696" spans="3:17" ht="12.75">
      <c r="C696" s="22"/>
      <c r="Q696" s="20"/>
    </row>
    <row r="697" spans="3:17" ht="12.75">
      <c r="C697" s="22"/>
      <c r="Q697" s="20"/>
    </row>
    <row r="698" ht="12.75">
      <c r="C698" s="22"/>
    </row>
    <row r="699" ht="12.75">
      <c r="C699" s="22"/>
    </row>
    <row r="700" ht="12.75">
      <c r="C700" s="22"/>
    </row>
    <row r="701" ht="12.75">
      <c r="C701" s="22"/>
    </row>
    <row r="702" ht="12.75">
      <c r="C702" s="22"/>
    </row>
    <row r="703" ht="12.75">
      <c r="C703" s="22"/>
    </row>
    <row r="704" ht="12.75">
      <c r="C704" s="22"/>
    </row>
    <row r="705" ht="12.75">
      <c r="C705" s="22"/>
    </row>
    <row r="706" ht="12.75">
      <c r="C706" s="22"/>
    </row>
    <row r="707" ht="12.75">
      <c r="C707" s="22"/>
    </row>
    <row r="708" ht="12.75">
      <c r="C708" s="22"/>
    </row>
    <row r="709" ht="12.75">
      <c r="C709" s="22"/>
    </row>
    <row r="710" ht="12.75">
      <c r="C710" s="22"/>
    </row>
    <row r="711" ht="12.75">
      <c r="C711" s="22"/>
    </row>
    <row r="712" ht="12.75">
      <c r="C712" s="22"/>
    </row>
    <row r="713" ht="12.75">
      <c r="C713" s="22"/>
    </row>
    <row r="714" ht="12.75">
      <c r="C714" s="22"/>
    </row>
    <row r="715" ht="12.75">
      <c r="C715" s="22"/>
    </row>
    <row r="716" ht="12.75">
      <c r="C716" s="22"/>
    </row>
    <row r="717" ht="12.75">
      <c r="C717" s="22"/>
    </row>
    <row r="718" ht="12.75">
      <c r="C718" s="22"/>
    </row>
    <row r="719" ht="12.75">
      <c r="C719" s="22"/>
    </row>
    <row r="720" ht="12.75">
      <c r="C720" s="22"/>
    </row>
    <row r="721" ht="12.75">
      <c r="C721" s="22"/>
    </row>
    <row r="722" ht="12.75">
      <c r="C722" s="22"/>
    </row>
    <row r="723" ht="12.75">
      <c r="C723" s="22"/>
    </row>
    <row r="724" ht="12.75">
      <c r="C724" s="22"/>
    </row>
    <row r="725" ht="12.75">
      <c r="C725" s="22"/>
    </row>
    <row r="726" ht="12.75">
      <c r="C726" s="22"/>
    </row>
  </sheetData>
  <printOptions/>
  <pageMargins left="0.25" right="0.5" top="0.75" bottom="0.4" header="0.5" footer="0.5"/>
  <pageSetup horizontalDpi="600" verticalDpi="600" orientation="landscape" scale="75" r:id="rId1"/>
  <headerFooter alignWithMargins="0">
    <oddHeader>&amp;L1996-97 Salary Data for Arkansas&amp;C&amp;RSREB-State Data Exchange</oddHeader>
    <oddFooter>&amp;C&amp;RAugust 1997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B825"/>
  <sheetViews>
    <sheetView showGridLines="0" defaultGridColor="0" zoomScale="80" zoomScaleNormal="80" colorId="22" workbookViewId="0" topLeftCell="H156">
      <selection activeCell="H172" sqref="H172"/>
    </sheetView>
  </sheetViews>
  <sheetFormatPr defaultColWidth="9.7109375" defaultRowHeight="12.75"/>
  <cols>
    <col min="1" max="1" width="3.7109375" style="0" customWidth="1"/>
    <col min="2" max="2" width="12.7109375" style="0" customWidth="1"/>
    <col min="3" max="5" width="5.7109375" style="0" customWidth="1"/>
  </cols>
  <sheetData>
    <row r="1" spans="1:54" ht="12.75">
      <c r="A1" s="2"/>
      <c r="B1" s="23"/>
      <c r="C1" s="23"/>
      <c r="D1" s="23"/>
      <c r="E1" s="114" t="s">
        <v>33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79"/>
      <c r="Q1" s="4" t="s">
        <v>34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12.75">
      <c r="A2" s="23"/>
      <c r="B2" s="23"/>
      <c r="C2" s="23"/>
      <c r="D2" s="23"/>
      <c r="E2" s="115"/>
      <c r="F2" s="23"/>
      <c r="G2" s="23"/>
      <c r="H2" s="23"/>
      <c r="I2" s="23"/>
      <c r="J2" s="23"/>
      <c r="K2" s="23"/>
      <c r="L2" s="23"/>
      <c r="M2" s="23"/>
      <c r="N2" s="23"/>
      <c r="O2" s="23"/>
      <c r="P2" s="79"/>
      <c r="Q2" s="46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ht="12.75">
      <c r="A3" s="116"/>
      <c r="B3" s="116"/>
      <c r="C3" s="116"/>
      <c r="D3" s="116"/>
      <c r="E3" s="117" t="s">
        <v>35</v>
      </c>
      <c r="F3" s="118"/>
      <c r="G3" s="119" t="s">
        <v>36</v>
      </c>
      <c r="H3" s="118"/>
      <c r="I3" s="119" t="s">
        <v>37</v>
      </c>
      <c r="J3" s="118"/>
      <c r="K3" s="119" t="s">
        <v>38</v>
      </c>
      <c r="L3" s="118"/>
      <c r="M3" s="119" t="s">
        <v>39</v>
      </c>
      <c r="N3" s="118"/>
      <c r="O3" s="119" t="s">
        <v>40</v>
      </c>
      <c r="P3" s="118"/>
      <c r="Q3" s="120" t="s">
        <v>35</v>
      </c>
      <c r="R3" s="118"/>
      <c r="S3" s="119" t="s">
        <v>36</v>
      </c>
      <c r="T3" s="118"/>
      <c r="U3" s="119" t="s">
        <v>37</v>
      </c>
      <c r="V3" s="118"/>
      <c r="W3" s="119" t="s">
        <v>38</v>
      </c>
      <c r="X3" s="118"/>
      <c r="Y3" s="119" t="s">
        <v>39</v>
      </c>
      <c r="Z3" s="118"/>
      <c r="AA3" s="119" t="s">
        <v>40</v>
      </c>
      <c r="AB3" s="118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4" spans="1:54" ht="12.75">
      <c r="A4" s="121" t="s">
        <v>41</v>
      </c>
      <c r="B4" s="121" t="s">
        <v>42</v>
      </c>
      <c r="C4" s="180" t="s">
        <v>43</v>
      </c>
      <c r="D4" s="180" t="s">
        <v>44</v>
      </c>
      <c r="E4" s="122" t="s">
        <v>45</v>
      </c>
      <c r="F4" s="123" t="s">
        <v>46</v>
      </c>
      <c r="G4" s="124" t="s">
        <v>45</v>
      </c>
      <c r="H4" s="123" t="s">
        <v>46</v>
      </c>
      <c r="I4" s="124" t="s">
        <v>45</v>
      </c>
      <c r="J4" s="123" t="s">
        <v>46</v>
      </c>
      <c r="K4" s="124" t="s">
        <v>45</v>
      </c>
      <c r="L4" s="123" t="s">
        <v>46</v>
      </c>
      <c r="M4" s="124" t="s">
        <v>45</v>
      </c>
      <c r="N4" s="123" t="s">
        <v>46</v>
      </c>
      <c r="O4" s="124" t="s">
        <v>45</v>
      </c>
      <c r="P4" s="123" t="s">
        <v>46</v>
      </c>
      <c r="Q4" s="125" t="s">
        <v>45</v>
      </c>
      <c r="R4" s="123" t="s">
        <v>46</v>
      </c>
      <c r="S4" s="124" t="s">
        <v>45</v>
      </c>
      <c r="T4" s="123" t="s">
        <v>46</v>
      </c>
      <c r="U4" s="124" t="s">
        <v>45</v>
      </c>
      <c r="V4" s="123" t="s">
        <v>46</v>
      </c>
      <c r="W4" s="124" t="s">
        <v>45</v>
      </c>
      <c r="X4" s="123" t="s">
        <v>46</v>
      </c>
      <c r="Y4" s="124" t="s">
        <v>45</v>
      </c>
      <c r="Z4" s="123" t="s">
        <v>46</v>
      </c>
      <c r="AA4" s="124" t="s">
        <v>45</v>
      </c>
      <c r="AB4" s="123" t="s">
        <v>46</v>
      </c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54" ht="12.75">
      <c r="A5" s="23" t="s">
        <v>47</v>
      </c>
      <c r="B5" s="32" t="s">
        <v>48</v>
      </c>
      <c r="C5" s="181" t="s">
        <v>908</v>
      </c>
      <c r="D5" s="127" t="s">
        <v>180</v>
      </c>
      <c r="E5" s="27">
        <v>213</v>
      </c>
      <c r="F5" s="27">
        <v>62040</v>
      </c>
      <c r="G5" s="28">
        <v>270</v>
      </c>
      <c r="H5" s="27">
        <v>46064</v>
      </c>
      <c r="I5" s="28">
        <v>167</v>
      </c>
      <c r="J5" s="27">
        <v>39801</v>
      </c>
      <c r="K5" s="27">
        <v>56</v>
      </c>
      <c r="L5" s="27">
        <v>25152</v>
      </c>
      <c r="M5" s="27">
        <v>14</v>
      </c>
      <c r="N5" s="27">
        <v>33187</v>
      </c>
      <c r="O5" s="29"/>
      <c r="P5" s="30"/>
      <c r="Q5" s="28">
        <v>190</v>
      </c>
      <c r="R5" s="27">
        <v>76864</v>
      </c>
      <c r="S5" s="27">
        <v>153</v>
      </c>
      <c r="T5" s="27">
        <v>57990</v>
      </c>
      <c r="U5" s="27">
        <v>65</v>
      </c>
      <c r="V5" s="27">
        <v>50164</v>
      </c>
      <c r="W5" s="27">
        <v>9</v>
      </c>
      <c r="X5" s="27">
        <v>32692</v>
      </c>
      <c r="Y5" s="27">
        <v>8</v>
      </c>
      <c r="Z5" s="27">
        <v>44832</v>
      </c>
      <c r="AA5" s="29"/>
      <c r="AB5" s="30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1:54" ht="12.75">
      <c r="A6" s="23" t="s">
        <v>47</v>
      </c>
      <c r="B6" s="32" t="s">
        <v>49</v>
      </c>
      <c r="C6" s="181" t="s">
        <v>909</v>
      </c>
      <c r="D6" s="127" t="s">
        <v>180</v>
      </c>
      <c r="E6" s="28">
        <v>241</v>
      </c>
      <c r="F6" s="27">
        <v>66030</v>
      </c>
      <c r="G6" s="28">
        <v>220</v>
      </c>
      <c r="H6" s="27">
        <v>48742</v>
      </c>
      <c r="I6" s="28">
        <v>178</v>
      </c>
      <c r="J6" s="27">
        <v>41084</v>
      </c>
      <c r="K6" s="28">
        <v>72</v>
      </c>
      <c r="L6" s="27">
        <v>27645</v>
      </c>
      <c r="M6" s="28">
        <v>5</v>
      </c>
      <c r="N6" s="27">
        <v>25499</v>
      </c>
      <c r="O6" s="29"/>
      <c r="P6" s="30"/>
      <c r="Q6" s="28">
        <v>11</v>
      </c>
      <c r="R6" s="27">
        <v>81114</v>
      </c>
      <c r="S6" s="27">
        <v>4</v>
      </c>
      <c r="T6" s="27">
        <v>61874</v>
      </c>
      <c r="U6" s="31"/>
      <c r="V6" s="30"/>
      <c r="W6" s="27">
        <v>7</v>
      </c>
      <c r="X6" s="27">
        <v>28889</v>
      </c>
      <c r="Y6" s="29"/>
      <c r="Z6" s="30"/>
      <c r="AA6" s="29"/>
      <c r="AB6" s="30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12.75">
      <c r="A7" s="23"/>
      <c r="B7" s="32"/>
      <c r="C7" s="32"/>
      <c r="D7" s="30"/>
      <c r="E7" s="23">
        <f>SUM(E5:E6)</f>
        <v>454</v>
      </c>
      <c r="F7" s="126">
        <f>((E5*F5)+(E6*F6))/E7</f>
        <v>64158.03964757709</v>
      </c>
      <c r="G7" s="23">
        <f>SUM(G5:G6)</f>
        <v>490</v>
      </c>
      <c r="H7" s="126">
        <f>((G5*H5)+(G6*H6))/G7</f>
        <v>47266.36734693877</v>
      </c>
      <c r="I7" s="23">
        <f>SUM(I5:I6)</f>
        <v>345</v>
      </c>
      <c r="J7" s="126">
        <f>((I5*J5)+(I6*J6))/I7</f>
        <v>40462.953623188405</v>
      </c>
      <c r="K7" s="23">
        <f>SUM(K5:K6)</f>
        <v>128</v>
      </c>
      <c r="L7" s="126">
        <f>((K5*L5)+(K6*L6))/K7</f>
        <v>26554.3125</v>
      </c>
      <c r="M7" s="23">
        <f>SUM(M5:M6)</f>
        <v>19</v>
      </c>
      <c r="N7" s="126">
        <f>((M5*N5)+(M6*N6))/M7</f>
        <v>31163.842105263157</v>
      </c>
      <c r="O7" s="29"/>
      <c r="P7" s="79"/>
      <c r="Q7" s="23">
        <f>SUM(Q5:Q6)</f>
        <v>201</v>
      </c>
      <c r="R7" s="126">
        <f>((Q5*R5)+(Q6*R6))/Q7</f>
        <v>77096.58706467661</v>
      </c>
      <c r="S7" s="23">
        <f>SUM(S5:S6)</f>
        <v>157</v>
      </c>
      <c r="T7" s="126">
        <f>((S5*T5)+(S6*T6))/S7</f>
        <v>58088.95541401274</v>
      </c>
      <c r="U7" s="23">
        <f>SUM(U5:U6)</f>
        <v>65</v>
      </c>
      <c r="V7" s="126">
        <f>((U5*V5)+(U6*V6))/U7</f>
        <v>50164</v>
      </c>
      <c r="W7" s="23">
        <f>SUM(W5:W6)</f>
        <v>16</v>
      </c>
      <c r="X7" s="126">
        <f>((W5*X5)+(W6*X6))/W7</f>
        <v>31028.1875</v>
      </c>
      <c r="Y7" s="23">
        <f>SUM(Y5:Y6)</f>
        <v>8</v>
      </c>
      <c r="Z7" s="126">
        <f>((Y5*Z5)+(Y6*Z6))/Y7</f>
        <v>44832</v>
      </c>
      <c r="AA7" s="23">
        <f>SUM(AA5:AA6)</f>
        <v>0</v>
      </c>
      <c r="AB7" s="126">
        <v>0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</row>
    <row r="8" spans="1:54" ht="12.75">
      <c r="A8" s="23"/>
      <c r="B8" s="32"/>
      <c r="C8" s="32"/>
      <c r="D8" s="30"/>
      <c r="E8" s="32"/>
      <c r="F8" s="30"/>
      <c r="G8" s="32"/>
      <c r="H8" s="30"/>
      <c r="I8" s="32"/>
      <c r="J8" s="39"/>
      <c r="K8" s="31"/>
      <c r="L8" s="30"/>
      <c r="M8" s="31"/>
      <c r="N8" s="30"/>
      <c r="O8" s="29"/>
      <c r="P8" s="30"/>
      <c r="Q8" s="45"/>
      <c r="R8" s="30"/>
      <c r="S8" s="31"/>
      <c r="T8" s="30"/>
      <c r="U8" s="29"/>
      <c r="V8" s="30"/>
      <c r="W8" s="31"/>
      <c r="X8" s="30"/>
      <c r="Y8" s="29"/>
      <c r="Z8" s="30"/>
      <c r="AA8" s="29"/>
      <c r="AB8" s="30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12.75">
      <c r="A9" s="23" t="s">
        <v>47</v>
      </c>
      <c r="B9" s="32" t="s">
        <v>50</v>
      </c>
      <c r="C9" s="181" t="s">
        <v>910</v>
      </c>
      <c r="D9" s="127" t="s">
        <v>186</v>
      </c>
      <c r="E9" s="28">
        <v>64</v>
      </c>
      <c r="F9" s="27">
        <v>64904</v>
      </c>
      <c r="G9" s="28">
        <v>144</v>
      </c>
      <c r="H9" s="27">
        <v>47488</v>
      </c>
      <c r="I9" s="28">
        <v>84</v>
      </c>
      <c r="J9" s="27">
        <v>39775</v>
      </c>
      <c r="K9" s="28">
        <v>20</v>
      </c>
      <c r="L9" s="27">
        <v>30148</v>
      </c>
      <c r="M9" s="28">
        <v>4</v>
      </c>
      <c r="N9" s="27">
        <v>32590</v>
      </c>
      <c r="O9" s="29"/>
      <c r="P9" s="30"/>
      <c r="Q9" s="28">
        <v>57</v>
      </c>
      <c r="R9" s="27">
        <v>89695</v>
      </c>
      <c r="S9" s="27">
        <v>37</v>
      </c>
      <c r="T9" s="27">
        <v>63219</v>
      </c>
      <c r="U9" s="27">
        <v>38</v>
      </c>
      <c r="V9" s="27">
        <v>51902</v>
      </c>
      <c r="W9" s="27">
        <v>2</v>
      </c>
      <c r="X9" s="27">
        <v>38729</v>
      </c>
      <c r="Y9" s="27">
        <v>1</v>
      </c>
      <c r="Z9" s="27">
        <v>51000</v>
      </c>
      <c r="AA9" s="29"/>
      <c r="AB9" s="30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</row>
    <row r="10" spans="1:54" ht="12.75">
      <c r="A10" s="23"/>
      <c r="B10" s="32"/>
      <c r="C10" s="32"/>
      <c r="D10" s="30"/>
      <c r="E10" s="32"/>
      <c r="F10" s="30"/>
      <c r="G10" s="32"/>
      <c r="H10" s="30"/>
      <c r="I10" s="32"/>
      <c r="J10" s="39"/>
      <c r="K10" s="32"/>
      <c r="L10" s="30"/>
      <c r="M10" s="32"/>
      <c r="N10" s="30"/>
      <c r="O10" s="31"/>
      <c r="P10" s="30"/>
      <c r="Q10" s="45"/>
      <c r="R10" s="30"/>
      <c r="S10" s="31"/>
      <c r="T10" s="30"/>
      <c r="U10" s="31"/>
      <c r="V10" s="30"/>
      <c r="W10" s="31"/>
      <c r="X10" s="30"/>
      <c r="Y10" s="31"/>
      <c r="Z10" s="30"/>
      <c r="AA10" s="31"/>
      <c r="AB10" s="30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ht="12.75">
      <c r="A11" s="23" t="s">
        <v>47</v>
      </c>
      <c r="B11" s="32" t="s">
        <v>51</v>
      </c>
      <c r="C11" s="181" t="s">
        <v>911</v>
      </c>
      <c r="D11" s="127" t="s">
        <v>431</v>
      </c>
      <c r="E11" s="28">
        <v>58</v>
      </c>
      <c r="F11" s="27">
        <v>49652</v>
      </c>
      <c r="G11" s="28">
        <v>89</v>
      </c>
      <c r="H11" s="27">
        <v>40738</v>
      </c>
      <c r="I11" s="28">
        <v>122</v>
      </c>
      <c r="J11" s="27">
        <v>34648</v>
      </c>
      <c r="K11" s="28">
        <v>30</v>
      </c>
      <c r="L11" s="32">
        <v>26153</v>
      </c>
      <c r="M11" s="29"/>
      <c r="N11" s="30"/>
      <c r="O11" s="29"/>
      <c r="P11" s="30"/>
      <c r="Q11" s="28">
        <v>6</v>
      </c>
      <c r="R11" s="27">
        <v>62216</v>
      </c>
      <c r="S11" s="27">
        <v>4</v>
      </c>
      <c r="T11" s="27">
        <v>44226</v>
      </c>
      <c r="U11" s="27">
        <v>2</v>
      </c>
      <c r="V11" s="27">
        <v>31120</v>
      </c>
      <c r="W11" s="31"/>
      <c r="X11" s="30"/>
      <c r="Y11" s="29"/>
      <c r="Z11" s="30"/>
      <c r="AA11" s="29"/>
      <c r="AB11" s="30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ht="12.75">
      <c r="A12" s="23" t="s">
        <v>47</v>
      </c>
      <c r="B12" s="32" t="s">
        <v>52</v>
      </c>
      <c r="C12" s="181" t="s">
        <v>912</v>
      </c>
      <c r="D12" s="127" t="s">
        <v>431</v>
      </c>
      <c r="E12" s="28">
        <v>28</v>
      </c>
      <c r="F12" s="27">
        <v>50728</v>
      </c>
      <c r="G12" s="28">
        <v>36</v>
      </c>
      <c r="H12" s="27">
        <v>41001</v>
      </c>
      <c r="I12" s="28">
        <v>54</v>
      </c>
      <c r="J12" s="27">
        <v>37052</v>
      </c>
      <c r="K12" s="28">
        <v>54</v>
      </c>
      <c r="L12" s="27">
        <v>32601</v>
      </c>
      <c r="M12" s="29"/>
      <c r="N12" s="30"/>
      <c r="O12" s="29"/>
      <c r="P12" s="30"/>
      <c r="Q12" s="28">
        <v>71</v>
      </c>
      <c r="R12" s="27">
        <v>60086</v>
      </c>
      <c r="S12" s="27">
        <v>5</v>
      </c>
      <c r="T12" s="27">
        <v>46501</v>
      </c>
      <c r="U12" s="27">
        <v>1</v>
      </c>
      <c r="V12" s="27">
        <v>50725</v>
      </c>
      <c r="W12" s="27">
        <v>6</v>
      </c>
      <c r="X12" s="27">
        <v>41912</v>
      </c>
      <c r="Y12" s="23"/>
      <c r="Z12" s="23"/>
      <c r="AA12" s="29"/>
      <c r="AB12" s="30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ht="12.75">
      <c r="A13" s="23" t="s">
        <v>47</v>
      </c>
      <c r="B13" s="32" t="s">
        <v>913</v>
      </c>
      <c r="C13" s="181" t="s">
        <v>914</v>
      </c>
      <c r="D13" s="127" t="s">
        <v>431</v>
      </c>
      <c r="E13" s="28">
        <v>57</v>
      </c>
      <c r="F13" s="27">
        <v>61544</v>
      </c>
      <c r="G13" s="28">
        <v>79</v>
      </c>
      <c r="H13" s="27">
        <v>44266</v>
      </c>
      <c r="I13" s="28">
        <v>65</v>
      </c>
      <c r="J13" s="27">
        <v>41467</v>
      </c>
      <c r="K13" s="28">
        <v>9</v>
      </c>
      <c r="L13" s="27">
        <v>31730</v>
      </c>
      <c r="M13" s="28">
        <v>16</v>
      </c>
      <c r="N13" s="28">
        <v>25409</v>
      </c>
      <c r="O13" s="29"/>
      <c r="P13" s="30"/>
      <c r="Q13" s="28">
        <v>27</v>
      </c>
      <c r="R13" s="27">
        <v>54180</v>
      </c>
      <c r="S13" s="27">
        <v>15</v>
      </c>
      <c r="T13" s="27">
        <v>34111</v>
      </c>
      <c r="U13" s="27">
        <v>2</v>
      </c>
      <c r="V13" s="27">
        <v>23248</v>
      </c>
      <c r="W13" s="29"/>
      <c r="X13" s="30"/>
      <c r="Y13" s="27">
        <v>4</v>
      </c>
      <c r="Z13" s="28">
        <v>26282</v>
      </c>
      <c r="AA13" s="29"/>
      <c r="AB13" s="30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ht="12.75">
      <c r="A14" s="23" t="s">
        <v>47</v>
      </c>
      <c r="B14" s="32" t="s">
        <v>54</v>
      </c>
      <c r="C14" s="181" t="s">
        <v>915</v>
      </c>
      <c r="D14" s="127" t="s">
        <v>431</v>
      </c>
      <c r="E14" s="27">
        <v>88</v>
      </c>
      <c r="F14" s="27">
        <v>58499</v>
      </c>
      <c r="G14" s="27">
        <v>78</v>
      </c>
      <c r="H14" s="27">
        <v>46417</v>
      </c>
      <c r="I14" s="27">
        <v>101</v>
      </c>
      <c r="J14" s="27">
        <v>41039</v>
      </c>
      <c r="K14" s="27">
        <v>38</v>
      </c>
      <c r="L14" s="27">
        <v>32395</v>
      </c>
      <c r="M14" s="27">
        <v>2</v>
      </c>
      <c r="N14" s="27">
        <v>35208</v>
      </c>
      <c r="O14" s="29"/>
      <c r="P14" s="30"/>
      <c r="Q14" s="28">
        <v>46</v>
      </c>
      <c r="R14" s="27">
        <v>80840</v>
      </c>
      <c r="S14" s="27">
        <v>25</v>
      </c>
      <c r="T14" s="27">
        <v>58862</v>
      </c>
      <c r="U14" s="27">
        <v>49</v>
      </c>
      <c r="V14" s="27">
        <v>51363</v>
      </c>
      <c r="W14" s="27">
        <v>14</v>
      </c>
      <c r="X14" s="27">
        <v>37933</v>
      </c>
      <c r="Y14" s="27">
        <v>1</v>
      </c>
      <c r="Z14" s="28">
        <v>34834</v>
      </c>
      <c r="AA14" s="29"/>
      <c r="AB14" s="30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ht="12.75">
      <c r="A15" s="23"/>
      <c r="B15" s="32"/>
      <c r="C15" s="32"/>
      <c r="D15" s="30"/>
      <c r="E15" s="23">
        <f>SUM(E11:E14)</f>
        <v>231</v>
      </c>
      <c r="F15" s="79">
        <f>((E11*F11)+(E12*F12)+(E13*F13)+(E14*F14))/E15</f>
        <v>56087.09956709957</v>
      </c>
      <c r="G15" s="23">
        <f>SUM(G11:G14)</f>
        <v>282</v>
      </c>
      <c r="H15" s="79">
        <f>((G11*H11)+(G12*H12)+(G13*H13)+(G14*H14))/G15</f>
        <v>43330.70212765958</v>
      </c>
      <c r="I15" s="23">
        <f>SUM(I11:I14)</f>
        <v>342</v>
      </c>
      <c r="J15" s="79">
        <f>((I11*J11)+(I12*J12)+(I13*J13)+(I14*J14))/I15</f>
        <v>38210.98830409357</v>
      </c>
      <c r="K15" s="23">
        <f>SUM(K11:K14)</f>
        <v>131</v>
      </c>
      <c r="L15" s="79">
        <f>((K11*L11)+(K12*L12)+(K13*L13)+(K14*L14))/K15</f>
        <v>31004.763358778626</v>
      </c>
      <c r="M15" s="23">
        <f>SUM(M11:M14)</f>
        <v>18</v>
      </c>
      <c r="N15" s="79">
        <f>((M11*N11)+(M12*N12)+(M13*N13)+(M14*N14))/M15</f>
        <v>26497.777777777777</v>
      </c>
      <c r="O15" s="29">
        <f>SUM(O11:O14)</f>
        <v>0</v>
      </c>
      <c r="P15" s="79">
        <v>0</v>
      </c>
      <c r="Q15" s="23">
        <f>SUM(Q11:Q14)</f>
        <v>150</v>
      </c>
      <c r="R15" s="79">
        <f>((Q11*R11)+(Q12*R12)+(Q13*R13)+(Q14*R14))/Q15</f>
        <v>65472.68</v>
      </c>
      <c r="S15" s="23">
        <f>SUM(S11:S14)</f>
        <v>49</v>
      </c>
      <c r="T15" s="79">
        <f>((S11*T11)+(S12*T12)+(S13*T13)+(S14*T14))/S15</f>
        <v>48829.06122448979</v>
      </c>
      <c r="U15" s="23">
        <f>SUM(U11:U14)</f>
        <v>54</v>
      </c>
      <c r="V15" s="79">
        <f>((U11*V11)+(U12*V12)+(U13*V13)+(U14*V14))/U15</f>
        <v>49560.148148148146</v>
      </c>
      <c r="W15" s="23">
        <f>SUM(W11:W14)</f>
        <v>20</v>
      </c>
      <c r="X15" s="79">
        <f>((W11*X11)+(W12*X12)+(W13*X13)+(W14*X14))/W15</f>
        <v>39126.7</v>
      </c>
      <c r="Y15" s="23">
        <f>SUM(Y11:Y14)</f>
        <v>5</v>
      </c>
      <c r="Z15" s="79">
        <f>((Y11*Z11)+(Y12*Z12)+(Y13*Z13)+(Y14*Z14))/Y15</f>
        <v>27992.4</v>
      </c>
      <c r="AA15" s="23">
        <f>SUM(AA11:AA14)</f>
        <v>0</v>
      </c>
      <c r="AB15" s="79">
        <v>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54" ht="12.75">
      <c r="A16" s="23"/>
      <c r="B16" s="32"/>
      <c r="C16" s="32"/>
      <c r="D16" s="30"/>
      <c r="E16" s="32"/>
      <c r="F16" s="30"/>
      <c r="G16" s="32"/>
      <c r="H16" s="30"/>
      <c r="I16" s="32"/>
      <c r="J16" s="39"/>
      <c r="K16" s="32"/>
      <c r="L16" s="30"/>
      <c r="M16" s="32"/>
      <c r="N16" s="30"/>
      <c r="O16" s="29"/>
      <c r="P16" s="30"/>
      <c r="Q16" s="45"/>
      <c r="R16" s="30"/>
      <c r="S16" s="31"/>
      <c r="T16" s="30"/>
      <c r="U16" s="31"/>
      <c r="V16" s="30"/>
      <c r="W16" s="31"/>
      <c r="X16" s="30"/>
      <c r="Y16" s="31"/>
      <c r="Z16" s="30"/>
      <c r="AA16" s="29"/>
      <c r="AB16" s="30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1:54" ht="12.75">
      <c r="A17" s="23" t="s">
        <v>47</v>
      </c>
      <c r="B17" s="32" t="s">
        <v>55</v>
      </c>
      <c r="C17" s="181" t="s">
        <v>916</v>
      </c>
      <c r="D17" s="127" t="s">
        <v>194</v>
      </c>
      <c r="E17" s="27">
        <v>40</v>
      </c>
      <c r="F17" s="27">
        <v>54092</v>
      </c>
      <c r="G17" s="27">
        <v>49</v>
      </c>
      <c r="H17" s="27">
        <v>42229</v>
      </c>
      <c r="I17" s="27">
        <v>60</v>
      </c>
      <c r="J17" s="27">
        <v>35406</v>
      </c>
      <c r="K17" s="27">
        <v>18</v>
      </c>
      <c r="L17" s="27">
        <v>27449</v>
      </c>
      <c r="M17" s="29"/>
      <c r="N17" s="30"/>
      <c r="O17" s="29"/>
      <c r="P17" s="30"/>
      <c r="Q17" s="28">
        <v>19</v>
      </c>
      <c r="R17" s="27">
        <v>74681</v>
      </c>
      <c r="S17" s="27">
        <v>6</v>
      </c>
      <c r="T17" s="27">
        <v>63113</v>
      </c>
      <c r="U17" s="27">
        <v>1</v>
      </c>
      <c r="V17" s="27">
        <v>54590</v>
      </c>
      <c r="W17" s="27">
        <v>2</v>
      </c>
      <c r="X17" s="27">
        <v>41265</v>
      </c>
      <c r="Y17" s="29"/>
      <c r="Z17" s="30"/>
      <c r="AA17" s="29"/>
      <c r="AB17" s="30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1:54" ht="12.75">
      <c r="A18" s="23" t="s">
        <v>47</v>
      </c>
      <c r="B18" s="32" t="s">
        <v>56</v>
      </c>
      <c r="C18" s="181" t="s">
        <v>917</v>
      </c>
      <c r="D18" s="127" t="s">
        <v>194</v>
      </c>
      <c r="E18" s="27">
        <v>14</v>
      </c>
      <c r="F18" s="27">
        <v>51430</v>
      </c>
      <c r="G18" s="27">
        <v>40</v>
      </c>
      <c r="H18" s="27">
        <v>43798</v>
      </c>
      <c r="I18" s="27">
        <v>59</v>
      </c>
      <c r="J18" s="27">
        <v>35373</v>
      </c>
      <c r="K18" s="27">
        <v>25</v>
      </c>
      <c r="L18" s="27">
        <v>26700</v>
      </c>
      <c r="M18" s="29"/>
      <c r="N18" s="34"/>
      <c r="O18" s="29"/>
      <c r="P18" s="34"/>
      <c r="Q18" s="28">
        <v>14</v>
      </c>
      <c r="R18" s="28">
        <v>62295</v>
      </c>
      <c r="S18" s="28">
        <v>25</v>
      </c>
      <c r="T18" s="28">
        <v>51276</v>
      </c>
      <c r="U18" s="28">
        <v>41</v>
      </c>
      <c r="V18" s="28">
        <v>39579</v>
      </c>
      <c r="W18" s="28">
        <v>3</v>
      </c>
      <c r="X18" s="28">
        <v>28774</v>
      </c>
      <c r="Y18" s="29"/>
      <c r="Z18" s="34"/>
      <c r="AA18" s="29"/>
      <c r="AB18" s="34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ht="12.75">
      <c r="A19" s="23" t="s">
        <v>47</v>
      </c>
      <c r="B19" s="32" t="s">
        <v>57</v>
      </c>
      <c r="C19" s="181" t="s">
        <v>918</v>
      </c>
      <c r="D19" s="127" t="s">
        <v>194</v>
      </c>
      <c r="E19" s="38"/>
      <c r="F19" s="34"/>
      <c r="G19" s="29"/>
      <c r="H19" s="34"/>
      <c r="I19" s="27">
        <v>2</v>
      </c>
      <c r="J19" s="27">
        <v>44910</v>
      </c>
      <c r="K19" s="27">
        <v>1</v>
      </c>
      <c r="L19" s="27">
        <v>21057</v>
      </c>
      <c r="M19" s="29"/>
      <c r="N19" s="34"/>
      <c r="O19" s="29"/>
      <c r="P19" s="34"/>
      <c r="Q19" s="28">
        <v>7</v>
      </c>
      <c r="R19" s="28">
        <v>64809</v>
      </c>
      <c r="S19" s="28">
        <v>8</v>
      </c>
      <c r="T19" s="28">
        <v>51343</v>
      </c>
      <c r="U19" s="28">
        <v>13</v>
      </c>
      <c r="V19" s="28">
        <v>44913</v>
      </c>
      <c r="W19" s="28">
        <v>1</v>
      </c>
      <c r="X19" s="28">
        <v>30900</v>
      </c>
      <c r="Y19" s="29"/>
      <c r="Z19" s="34"/>
      <c r="AA19" s="29"/>
      <c r="AB19" s="34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1:54" ht="12.75">
      <c r="A20" s="23" t="s">
        <v>47</v>
      </c>
      <c r="B20" s="32" t="s">
        <v>58</v>
      </c>
      <c r="C20" s="181" t="s">
        <v>919</v>
      </c>
      <c r="D20" s="127" t="s">
        <v>194</v>
      </c>
      <c r="E20" s="28">
        <v>49</v>
      </c>
      <c r="F20" s="28">
        <v>47744</v>
      </c>
      <c r="G20" s="28">
        <v>36</v>
      </c>
      <c r="H20" s="28">
        <v>40648</v>
      </c>
      <c r="I20" s="28">
        <v>37</v>
      </c>
      <c r="J20" s="28">
        <v>32397</v>
      </c>
      <c r="K20" s="28">
        <v>15</v>
      </c>
      <c r="L20" s="27">
        <v>28811</v>
      </c>
      <c r="M20" s="29"/>
      <c r="N20" s="34"/>
      <c r="O20" s="32"/>
      <c r="P20" s="39"/>
      <c r="Q20" s="23"/>
      <c r="R20" s="23"/>
      <c r="S20" s="23"/>
      <c r="T20" s="23"/>
      <c r="U20" s="23"/>
      <c r="V20" s="23"/>
      <c r="W20" s="29"/>
      <c r="X20" s="34"/>
      <c r="Y20" s="23"/>
      <c r="Z20" s="23"/>
      <c r="AA20" s="29"/>
      <c r="AB20" s="34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ht="12.75">
      <c r="A21" s="23"/>
      <c r="B21" s="32"/>
      <c r="C21" s="32"/>
      <c r="D21" s="30"/>
      <c r="E21" s="23">
        <f>SUM(E17:E20)</f>
        <v>103</v>
      </c>
      <c r="F21" s="79">
        <f>((E17*F17)+(E18*F18)+(E19*F19)+(E20*F20))/E21</f>
        <v>50710.25242718447</v>
      </c>
      <c r="G21" s="23">
        <f>SUM(G17:G20)</f>
        <v>125</v>
      </c>
      <c r="H21" s="79">
        <f>((G17*H17)+(G18*H18)+(G19*H19)+(G20*H20))/G21</f>
        <v>42275.752</v>
      </c>
      <c r="I21" s="23">
        <f>SUM(I17:I20)</f>
        <v>158</v>
      </c>
      <c r="J21" s="79">
        <f>((I17*J17)+(I18*J18)+(I19*J19)+(I20*J20))/I21</f>
        <v>34809.3417721519</v>
      </c>
      <c r="K21" s="23">
        <f>SUM(K17:K20)</f>
        <v>59</v>
      </c>
      <c r="L21" s="79">
        <f>((K17*L17)+(K18*L18)+(K19*L19)+(K20*L20))/K21</f>
        <v>27369.5593220339</v>
      </c>
      <c r="M21" s="23">
        <f>SUM(M17:M20)</f>
        <v>0</v>
      </c>
      <c r="N21" s="79">
        <v>0</v>
      </c>
      <c r="O21" s="23">
        <f>SUM(O17:O20)</f>
        <v>0</v>
      </c>
      <c r="P21" s="79">
        <v>0</v>
      </c>
      <c r="Q21" s="23">
        <f>SUM(Q17:Q20)</f>
        <v>40</v>
      </c>
      <c r="R21" s="79">
        <f>((Q17*R17)+(Q18*R18)+(Q19*R19)+(Q20*R20))/Q21</f>
        <v>68618.3</v>
      </c>
      <c r="S21" s="23">
        <f>SUM(S17:S20)</f>
        <v>39</v>
      </c>
      <c r="T21" s="79">
        <f>((S17*T17)+(S18*T18)+(S19*T19)+(S20*T20))/S21</f>
        <v>53110.820512820515</v>
      </c>
      <c r="U21" s="23">
        <f>SUM(U17:U20)</f>
        <v>55</v>
      </c>
      <c r="V21" s="79">
        <f>((U17*V17)+(U18*V18)+(U19*V19)+(U20*V20))/U21</f>
        <v>41112.69090909091</v>
      </c>
      <c r="W21" s="23">
        <f>SUM(W17:W20)</f>
        <v>6</v>
      </c>
      <c r="X21" s="79">
        <f>((W17*X17)+(W18*X18)+(W19*X19)+(W20*X20))/W21</f>
        <v>33292</v>
      </c>
      <c r="Y21" s="23">
        <f>SUM(Y17:Y20)</f>
        <v>0</v>
      </c>
      <c r="Z21" s="79">
        <v>0</v>
      </c>
      <c r="AA21" s="23">
        <f>SUM(AA17:AA20)</f>
        <v>0</v>
      </c>
      <c r="AB21" s="79"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ht="12.75">
      <c r="A22" s="23"/>
      <c r="B22" s="32"/>
      <c r="C22" s="32"/>
      <c r="D22" s="30"/>
      <c r="E22" s="32"/>
      <c r="F22" s="30"/>
      <c r="G22" s="32"/>
      <c r="H22" s="30"/>
      <c r="I22" s="32"/>
      <c r="J22" s="39"/>
      <c r="K22" s="32"/>
      <c r="L22" s="30"/>
      <c r="M22" s="29"/>
      <c r="N22" s="30"/>
      <c r="O22" s="29"/>
      <c r="P22" s="30"/>
      <c r="Q22" s="40"/>
      <c r="R22" s="30"/>
      <c r="S22" s="29"/>
      <c r="T22" s="30"/>
      <c r="U22" s="29"/>
      <c r="V22" s="30"/>
      <c r="W22" s="29"/>
      <c r="X22" s="30"/>
      <c r="Y22" s="29"/>
      <c r="Z22" s="30"/>
      <c r="AA22" s="29"/>
      <c r="AB22" s="30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ht="12.75">
      <c r="A23" s="23" t="s">
        <v>47</v>
      </c>
      <c r="B23" s="32" t="s">
        <v>920</v>
      </c>
      <c r="C23" s="181" t="s">
        <v>921</v>
      </c>
      <c r="D23" s="127" t="s">
        <v>201</v>
      </c>
      <c r="E23" s="28">
        <v>31</v>
      </c>
      <c r="F23" s="28">
        <v>49893</v>
      </c>
      <c r="G23" s="28">
        <v>58</v>
      </c>
      <c r="H23" s="28">
        <v>42108</v>
      </c>
      <c r="I23" s="28">
        <v>68</v>
      </c>
      <c r="J23" s="28">
        <v>36968</v>
      </c>
      <c r="K23" s="28">
        <v>65</v>
      </c>
      <c r="L23" s="27">
        <v>29549</v>
      </c>
      <c r="M23" s="29"/>
      <c r="N23" s="34"/>
      <c r="O23" s="29"/>
      <c r="P23" s="34"/>
      <c r="Q23" s="40"/>
      <c r="R23" s="34"/>
      <c r="S23" s="29"/>
      <c r="T23" s="34"/>
      <c r="U23" s="29"/>
      <c r="V23" s="34"/>
      <c r="W23" s="29"/>
      <c r="X23" s="34"/>
      <c r="Y23" s="29"/>
      <c r="Z23" s="34"/>
      <c r="AA23" s="29"/>
      <c r="AB23" s="34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  <row r="24" spans="1:54" ht="12.75">
      <c r="A24" s="23" t="s">
        <v>47</v>
      </c>
      <c r="B24" s="32" t="s">
        <v>61</v>
      </c>
      <c r="C24" s="181" t="s">
        <v>922</v>
      </c>
      <c r="D24" s="127" t="s">
        <v>201</v>
      </c>
      <c r="E24" s="28">
        <v>6</v>
      </c>
      <c r="F24" s="28">
        <v>40605</v>
      </c>
      <c r="G24" s="28">
        <v>7</v>
      </c>
      <c r="H24" s="28">
        <v>37287</v>
      </c>
      <c r="I24" s="28">
        <v>15</v>
      </c>
      <c r="J24" s="28">
        <v>29974</v>
      </c>
      <c r="K24" s="29"/>
      <c r="L24" s="34"/>
      <c r="M24" s="29"/>
      <c r="N24" s="34"/>
      <c r="O24" s="29"/>
      <c r="P24" s="34"/>
      <c r="Q24" s="27">
        <v>24</v>
      </c>
      <c r="R24" s="28">
        <v>51215</v>
      </c>
      <c r="S24" s="28">
        <v>17</v>
      </c>
      <c r="T24" s="28">
        <v>42980</v>
      </c>
      <c r="U24" s="28">
        <v>17</v>
      </c>
      <c r="V24" s="28">
        <v>36171</v>
      </c>
      <c r="W24" s="28">
        <v>4</v>
      </c>
      <c r="X24" s="28">
        <v>31142</v>
      </c>
      <c r="Y24" s="23"/>
      <c r="Z24" s="23"/>
      <c r="AA24" s="29"/>
      <c r="AB24" s="34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</row>
    <row r="25" spans="1:54" ht="12.75">
      <c r="A25" s="23" t="s">
        <v>47</v>
      </c>
      <c r="B25" s="32" t="s">
        <v>923</v>
      </c>
      <c r="C25" s="181" t="s">
        <v>924</v>
      </c>
      <c r="D25" s="127" t="s">
        <v>201</v>
      </c>
      <c r="E25" s="28">
        <v>10</v>
      </c>
      <c r="F25" s="28">
        <v>45717</v>
      </c>
      <c r="G25" s="28">
        <v>16</v>
      </c>
      <c r="H25" s="28">
        <v>44924</v>
      </c>
      <c r="I25" s="28">
        <v>24</v>
      </c>
      <c r="J25" s="28">
        <v>38241</v>
      </c>
      <c r="K25" s="29"/>
      <c r="L25" s="34"/>
      <c r="M25" s="28">
        <v>1</v>
      </c>
      <c r="N25" s="28">
        <v>30877</v>
      </c>
      <c r="O25" s="29"/>
      <c r="P25" s="34"/>
      <c r="Q25" s="28">
        <v>1</v>
      </c>
      <c r="R25" s="28">
        <v>65318</v>
      </c>
      <c r="S25" s="29"/>
      <c r="T25" s="34"/>
      <c r="U25" s="28">
        <v>2</v>
      </c>
      <c r="V25" s="28">
        <v>42011</v>
      </c>
      <c r="W25" s="28">
        <v>1</v>
      </c>
      <c r="X25" s="30">
        <v>32772</v>
      </c>
      <c r="Y25" s="28">
        <v>1</v>
      </c>
      <c r="Z25" s="28">
        <v>33046</v>
      </c>
      <c r="AA25" s="29"/>
      <c r="AB25" s="30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</row>
    <row r="26" spans="1:54" ht="12.75">
      <c r="A26" s="23" t="s">
        <v>47</v>
      </c>
      <c r="B26" s="32" t="s">
        <v>925</v>
      </c>
      <c r="C26" s="181" t="s">
        <v>926</v>
      </c>
      <c r="D26" s="127" t="s">
        <v>201</v>
      </c>
      <c r="E26" s="28">
        <v>49</v>
      </c>
      <c r="F26" s="28">
        <v>50790</v>
      </c>
      <c r="G26" s="28">
        <v>46</v>
      </c>
      <c r="H26" s="28">
        <v>44878</v>
      </c>
      <c r="I26" s="28">
        <v>63</v>
      </c>
      <c r="J26" s="28">
        <v>38391</v>
      </c>
      <c r="K26" s="28">
        <v>21</v>
      </c>
      <c r="L26" s="28">
        <v>33512</v>
      </c>
      <c r="M26" s="29"/>
      <c r="N26" s="34"/>
      <c r="O26" s="29"/>
      <c r="P26" s="34"/>
      <c r="Q26" s="28">
        <v>15</v>
      </c>
      <c r="R26" s="28">
        <v>61540</v>
      </c>
      <c r="S26" s="28">
        <v>1</v>
      </c>
      <c r="T26" s="28">
        <v>54244</v>
      </c>
      <c r="U26" s="28">
        <v>2</v>
      </c>
      <c r="V26" s="28">
        <v>45883</v>
      </c>
      <c r="W26" s="28">
        <v>3</v>
      </c>
      <c r="X26" s="28">
        <v>35560</v>
      </c>
      <c r="Y26" s="29"/>
      <c r="Z26" s="34"/>
      <c r="AA26" s="29"/>
      <c r="AB26" s="30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ht="12.75">
      <c r="A27" s="23"/>
      <c r="B27" s="32"/>
      <c r="C27" s="32"/>
      <c r="D27" s="30"/>
      <c r="E27" s="99">
        <f>SUM(E23:E26)</f>
        <v>96</v>
      </c>
      <c r="F27" s="126">
        <f>((E23*F23)+(E24*F24)+(E25*F25)+(E26*F26))/E27</f>
        <v>49335.34375</v>
      </c>
      <c r="G27" s="99">
        <f>SUM(G23:G26)</f>
        <v>127</v>
      </c>
      <c r="H27" s="126">
        <f>((G23*H23)+(G24*H24)+(G25*H25)+(G26*H26))/G27</f>
        <v>43200.35433070866</v>
      </c>
      <c r="I27" s="99">
        <f>SUM(I23:I26)</f>
        <v>170</v>
      </c>
      <c r="J27" s="126">
        <f>((I23*J23)+(I24*J24)+(I25*J25)+(I26*J26))/I27</f>
        <v>37057.94705882353</v>
      </c>
      <c r="K27" s="99">
        <f>SUM(K23:K26)</f>
        <v>86</v>
      </c>
      <c r="L27" s="126">
        <f>((K23*L23)+(K24*L24)+(K25*L25)+(K26*L26))/K27</f>
        <v>30516.70930232558</v>
      </c>
      <c r="M27" s="99">
        <f>SUM(M23:M26)</f>
        <v>1</v>
      </c>
      <c r="N27" s="126">
        <f>((M23*N23)+(M24*N24)+(M25*N25)+(M26*N26))/M27</f>
        <v>30877</v>
      </c>
      <c r="O27" s="99">
        <f>SUM(O23:O26)</f>
        <v>0</v>
      </c>
      <c r="P27" s="126">
        <v>0</v>
      </c>
      <c r="Q27" s="99">
        <f>SUM(Q23:Q26)</f>
        <v>40</v>
      </c>
      <c r="R27" s="126">
        <f>((Q23*R23)+(Q24*R24)+(Q25*R25)+(Q26*R26))/Q27</f>
        <v>55439.45</v>
      </c>
      <c r="S27" s="99">
        <f>SUM(S23:S26)</f>
        <v>18</v>
      </c>
      <c r="T27" s="126">
        <f>((S23*T23)+(S24*T24)+(S25*T25)+(S26*T26))/S27</f>
        <v>43605.77777777778</v>
      </c>
      <c r="U27" s="99">
        <f>SUM(U23:U26)</f>
        <v>21</v>
      </c>
      <c r="V27" s="126">
        <f>((U23*V23)+(U24*V24)+(U25*V25)+(U26*V26))/U27</f>
        <v>37652.142857142855</v>
      </c>
      <c r="W27" s="99">
        <f>SUM(W23:W26)</f>
        <v>8</v>
      </c>
      <c r="X27" s="126">
        <f>((W23*X23)+(W24*X24)+(W25*X25)+(W26*X26))/W27</f>
        <v>33002.5</v>
      </c>
      <c r="Y27" s="99">
        <f>SUM(Y23:Y26)</f>
        <v>1</v>
      </c>
      <c r="Z27" s="126">
        <f>((Y23*Z23)+(Y24*Z24)+(Y25*Z25)+(Y26*Z26))/Y27</f>
        <v>33046</v>
      </c>
      <c r="AA27" s="99">
        <f>SUM(AA23:AA26)</f>
        <v>0</v>
      </c>
      <c r="AB27" s="79">
        <v>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54" ht="12.75">
      <c r="A28" s="23"/>
      <c r="B28" s="32"/>
      <c r="C28" s="32"/>
      <c r="D28" s="30"/>
      <c r="E28" s="31"/>
      <c r="F28" s="30"/>
      <c r="G28" s="31"/>
      <c r="H28" s="30"/>
      <c r="I28" s="31"/>
      <c r="J28" s="39"/>
      <c r="K28" s="31"/>
      <c r="L28" s="30"/>
      <c r="M28" s="29"/>
      <c r="N28" s="30"/>
      <c r="O28" s="29"/>
      <c r="P28" s="30"/>
      <c r="Q28" s="45"/>
      <c r="R28" s="30"/>
      <c r="S28" s="31"/>
      <c r="T28" s="30"/>
      <c r="U28" s="31"/>
      <c r="V28" s="30"/>
      <c r="W28" s="31"/>
      <c r="X28" s="30"/>
      <c r="Y28" s="29"/>
      <c r="Z28" s="30"/>
      <c r="AA28" s="29"/>
      <c r="AB28" s="30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1:54" ht="12.75">
      <c r="A29" s="23" t="s">
        <v>47</v>
      </c>
      <c r="B29" s="32" t="s">
        <v>63</v>
      </c>
      <c r="C29" s="181" t="s">
        <v>927</v>
      </c>
      <c r="D29" s="127" t="s">
        <v>214</v>
      </c>
      <c r="E29" s="28">
        <v>17</v>
      </c>
      <c r="F29" s="28">
        <v>51663</v>
      </c>
      <c r="G29" s="28">
        <v>14</v>
      </c>
      <c r="H29" s="28">
        <v>45892</v>
      </c>
      <c r="I29" s="28">
        <v>31</v>
      </c>
      <c r="J29" s="28">
        <v>40110</v>
      </c>
      <c r="K29" s="32"/>
      <c r="L29" s="39"/>
      <c r="M29" s="29"/>
      <c r="N29" s="34"/>
      <c r="O29" s="32"/>
      <c r="P29" s="39"/>
      <c r="Q29" s="28">
        <v>5</v>
      </c>
      <c r="R29" s="28">
        <v>67619</v>
      </c>
      <c r="S29" s="29"/>
      <c r="T29" s="34"/>
      <c r="U29" s="29"/>
      <c r="V29" s="34"/>
      <c r="W29" s="32"/>
      <c r="X29" s="30"/>
      <c r="Y29" s="29"/>
      <c r="Z29" s="34"/>
      <c r="AA29" s="32"/>
      <c r="AB29" s="30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1:54" ht="12.75">
      <c r="A30" s="23"/>
      <c r="B30" s="32"/>
      <c r="C30" s="32"/>
      <c r="D30" s="30"/>
      <c r="E30" s="31"/>
      <c r="F30" s="30"/>
      <c r="G30" s="31"/>
      <c r="H30" s="30"/>
      <c r="I30" s="31"/>
      <c r="J30" s="39"/>
      <c r="K30" s="29"/>
      <c r="L30" s="30"/>
      <c r="M30" s="29"/>
      <c r="N30" s="30"/>
      <c r="O30" s="29"/>
      <c r="P30" s="30"/>
      <c r="Q30" s="45"/>
      <c r="R30" s="30"/>
      <c r="S30" s="31"/>
      <c r="T30" s="30"/>
      <c r="U30" s="31"/>
      <c r="V30" s="30"/>
      <c r="W30" s="29"/>
      <c r="X30" s="30"/>
      <c r="Y30" s="29"/>
      <c r="Z30" s="30"/>
      <c r="AA30" s="29"/>
      <c r="AB30" s="30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  <row r="31" spans="1:54" ht="12.75">
      <c r="A31" s="23" t="s">
        <v>47</v>
      </c>
      <c r="B31" s="32" t="s">
        <v>64</v>
      </c>
      <c r="C31" s="181" t="s">
        <v>928</v>
      </c>
      <c r="D31" s="127" t="s">
        <v>149</v>
      </c>
      <c r="E31" s="38"/>
      <c r="F31" s="34"/>
      <c r="G31" s="29"/>
      <c r="H31" s="34"/>
      <c r="I31" s="29"/>
      <c r="J31" s="34"/>
      <c r="K31" s="32"/>
      <c r="L31" s="39"/>
      <c r="M31" s="29"/>
      <c r="N31" s="34"/>
      <c r="O31" s="28">
        <v>37</v>
      </c>
      <c r="P31" s="27">
        <v>37201</v>
      </c>
      <c r="Q31" s="23"/>
      <c r="R31" s="23"/>
      <c r="S31" s="23"/>
      <c r="T31" s="23"/>
      <c r="U31" s="23"/>
      <c r="V31" s="23"/>
      <c r="W31" s="23"/>
      <c r="X31" s="23"/>
      <c r="Y31" s="29"/>
      <c r="Z31" s="34"/>
      <c r="AA31" s="28">
        <v>2</v>
      </c>
      <c r="AB31" s="27">
        <v>52959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12.75">
      <c r="A32" s="23" t="s">
        <v>47</v>
      </c>
      <c r="B32" s="32" t="s">
        <v>65</v>
      </c>
      <c r="C32" s="181" t="s">
        <v>929</v>
      </c>
      <c r="D32" s="181" t="s">
        <v>149</v>
      </c>
      <c r="E32" s="38"/>
      <c r="F32" s="34"/>
      <c r="G32" s="29"/>
      <c r="H32" s="34"/>
      <c r="I32" s="29"/>
      <c r="J32" s="34"/>
      <c r="K32" s="32"/>
      <c r="L32" s="39"/>
      <c r="M32" s="29"/>
      <c r="N32" s="34"/>
      <c r="O32" s="28">
        <v>72</v>
      </c>
      <c r="P32" s="27">
        <v>37674</v>
      </c>
      <c r="Q32" s="40"/>
      <c r="R32" s="34"/>
      <c r="S32" s="29"/>
      <c r="T32" s="34"/>
      <c r="U32" s="29"/>
      <c r="V32" s="42"/>
      <c r="W32" s="29"/>
      <c r="X32" s="30"/>
      <c r="Y32" s="29"/>
      <c r="Z32" s="34"/>
      <c r="AA32" s="28">
        <v>14</v>
      </c>
      <c r="AB32" s="27">
        <v>59471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</row>
    <row r="33" spans="1:54" ht="12.75">
      <c r="A33" s="23" t="s">
        <v>47</v>
      </c>
      <c r="B33" s="32" t="s">
        <v>66</v>
      </c>
      <c r="C33" s="181" t="s">
        <v>930</v>
      </c>
      <c r="D33" s="181" t="s">
        <v>149</v>
      </c>
      <c r="E33" s="38"/>
      <c r="F33" s="34"/>
      <c r="G33" s="29"/>
      <c r="H33" s="34"/>
      <c r="I33" s="29"/>
      <c r="J33" s="34"/>
      <c r="K33" s="29"/>
      <c r="L33" s="34"/>
      <c r="M33" s="29"/>
      <c r="N33" s="34"/>
      <c r="O33" s="28">
        <v>110</v>
      </c>
      <c r="P33" s="27">
        <v>37069</v>
      </c>
      <c r="Q33" s="23"/>
      <c r="R33" s="23"/>
      <c r="S33" s="23"/>
      <c r="T33" s="23"/>
      <c r="U33" s="23"/>
      <c r="V33" s="23"/>
      <c r="W33" s="23"/>
      <c r="X33" s="23"/>
      <c r="Y33" s="29"/>
      <c r="Z33" s="34"/>
      <c r="AA33" s="28">
        <v>7</v>
      </c>
      <c r="AB33" s="27">
        <v>47197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1:54" ht="12.75">
      <c r="A34" s="23" t="s">
        <v>47</v>
      </c>
      <c r="B34" s="32" t="s">
        <v>67</v>
      </c>
      <c r="C34" s="181" t="s">
        <v>931</v>
      </c>
      <c r="D34" s="181" t="s">
        <v>149</v>
      </c>
      <c r="E34" s="38"/>
      <c r="F34" s="34"/>
      <c r="G34" s="29"/>
      <c r="H34" s="34"/>
      <c r="I34" s="29"/>
      <c r="J34" s="34"/>
      <c r="K34" s="32"/>
      <c r="L34" s="39"/>
      <c r="M34" s="29"/>
      <c r="N34" s="34"/>
      <c r="O34" s="28">
        <v>47</v>
      </c>
      <c r="P34" s="27">
        <v>37077</v>
      </c>
      <c r="Q34" s="40"/>
      <c r="R34" s="34"/>
      <c r="S34" s="29"/>
      <c r="T34" s="34"/>
      <c r="U34" s="29"/>
      <c r="V34" s="42"/>
      <c r="W34" s="32"/>
      <c r="X34" s="30"/>
      <c r="Y34" s="29"/>
      <c r="Z34" s="34"/>
      <c r="AA34" s="28">
        <v>4</v>
      </c>
      <c r="AB34" s="27">
        <v>51131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</row>
    <row r="35" spans="1:54" ht="12.75">
      <c r="A35" s="23" t="s">
        <v>47</v>
      </c>
      <c r="B35" s="32" t="s">
        <v>68</v>
      </c>
      <c r="C35" s="181" t="s">
        <v>932</v>
      </c>
      <c r="D35" s="181" t="s">
        <v>149</v>
      </c>
      <c r="E35" s="38"/>
      <c r="F35" s="34"/>
      <c r="G35" s="29"/>
      <c r="H35" s="34"/>
      <c r="I35" s="29"/>
      <c r="J35" s="34"/>
      <c r="K35" s="29"/>
      <c r="L35" s="34"/>
      <c r="M35" s="29"/>
      <c r="N35" s="34"/>
      <c r="O35" s="28">
        <v>35</v>
      </c>
      <c r="P35" s="27">
        <v>37852</v>
      </c>
      <c r="Q35" s="40"/>
      <c r="R35" s="34"/>
      <c r="S35" s="29"/>
      <c r="T35" s="34"/>
      <c r="U35" s="29"/>
      <c r="V35" s="42"/>
      <c r="W35" s="29"/>
      <c r="X35" s="30"/>
      <c r="Y35" s="29"/>
      <c r="Z35" s="34"/>
      <c r="AA35" s="28"/>
      <c r="AB35" s="2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</row>
    <row r="36" spans="1:54" ht="12.75">
      <c r="A36" s="23" t="s">
        <v>47</v>
      </c>
      <c r="B36" s="32" t="s">
        <v>69</v>
      </c>
      <c r="C36" s="181" t="s">
        <v>933</v>
      </c>
      <c r="D36" s="181" t="s">
        <v>149</v>
      </c>
      <c r="E36" s="38"/>
      <c r="F36" s="34"/>
      <c r="G36" s="29"/>
      <c r="H36" s="34"/>
      <c r="I36" s="29"/>
      <c r="J36" s="34"/>
      <c r="K36" s="29"/>
      <c r="L36" s="34"/>
      <c r="M36" s="29"/>
      <c r="N36" s="34"/>
      <c r="O36" s="28">
        <v>36</v>
      </c>
      <c r="P36" s="27">
        <v>40131</v>
      </c>
      <c r="Q36" s="40"/>
      <c r="R36" s="34"/>
      <c r="S36" s="29"/>
      <c r="T36" s="34"/>
      <c r="U36" s="29"/>
      <c r="V36" s="42"/>
      <c r="W36" s="29"/>
      <c r="X36" s="30"/>
      <c r="Y36" s="29"/>
      <c r="Z36" s="34"/>
      <c r="AA36" s="28"/>
      <c r="AB36" s="27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1:54" ht="12.75">
      <c r="A37" s="23" t="s">
        <v>47</v>
      </c>
      <c r="B37" s="32" t="s">
        <v>70</v>
      </c>
      <c r="C37" s="181" t="s">
        <v>934</v>
      </c>
      <c r="D37" s="181" t="s">
        <v>149</v>
      </c>
      <c r="E37" s="38"/>
      <c r="F37" s="34"/>
      <c r="G37" s="29"/>
      <c r="H37" s="34"/>
      <c r="I37" s="29"/>
      <c r="J37" s="34"/>
      <c r="K37" s="32"/>
      <c r="L37" s="39"/>
      <c r="M37" s="29"/>
      <c r="N37" s="34"/>
      <c r="O37" s="28">
        <v>115</v>
      </c>
      <c r="P37" s="27">
        <v>39258</v>
      </c>
      <c r="Q37" s="40"/>
      <c r="R37" s="34"/>
      <c r="S37" s="29"/>
      <c r="T37" s="34"/>
      <c r="U37" s="29"/>
      <c r="V37" s="42"/>
      <c r="W37" s="29"/>
      <c r="X37" s="30"/>
      <c r="Y37" s="29"/>
      <c r="Z37" s="34"/>
      <c r="AA37" s="28"/>
      <c r="AB37" s="2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1:54" ht="12.75">
      <c r="A38" s="23" t="s">
        <v>47</v>
      </c>
      <c r="B38" s="32" t="s">
        <v>71</v>
      </c>
      <c r="C38" s="181" t="s">
        <v>935</v>
      </c>
      <c r="D38" s="181" t="s">
        <v>149</v>
      </c>
      <c r="E38" s="38"/>
      <c r="F38" s="34"/>
      <c r="G38" s="29"/>
      <c r="H38" s="34"/>
      <c r="I38" s="29"/>
      <c r="J38" s="34"/>
      <c r="K38" s="29"/>
      <c r="L38" s="34"/>
      <c r="M38" s="29"/>
      <c r="N38" s="34"/>
      <c r="O38" s="28">
        <v>53</v>
      </c>
      <c r="P38" s="27">
        <v>38087</v>
      </c>
      <c r="Q38" s="40"/>
      <c r="R38" s="34"/>
      <c r="S38" s="29"/>
      <c r="T38" s="34"/>
      <c r="U38" s="29"/>
      <c r="V38" s="42"/>
      <c r="W38" s="29"/>
      <c r="X38" s="30"/>
      <c r="Y38" s="29"/>
      <c r="Z38" s="34"/>
      <c r="AA38" s="28"/>
      <c r="AB38" s="27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1:54" ht="12.75">
      <c r="A39" s="23" t="s">
        <v>47</v>
      </c>
      <c r="B39" s="32" t="s">
        <v>72</v>
      </c>
      <c r="C39" s="181" t="s">
        <v>936</v>
      </c>
      <c r="D39" s="181" t="s">
        <v>149</v>
      </c>
      <c r="E39" s="38"/>
      <c r="F39" s="34"/>
      <c r="G39" s="29"/>
      <c r="H39" s="34"/>
      <c r="I39" s="29"/>
      <c r="J39" s="34"/>
      <c r="K39" s="32"/>
      <c r="L39" s="39"/>
      <c r="M39" s="29"/>
      <c r="N39" s="34"/>
      <c r="O39" s="28">
        <v>81</v>
      </c>
      <c r="P39" s="27">
        <v>37848</v>
      </c>
      <c r="Q39" s="23"/>
      <c r="R39" s="23"/>
      <c r="S39" s="23"/>
      <c r="T39" s="23"/>
      <c r="U39" s="23"/>
      <c r="V39" s="23"/>
      <c r="W39" s="23"/>
      <c r="X39" s="23"/>
      <c r="Y39" s="29"/>
      <c r="Z39" s="34"/>
      <c r="AA39" s="28">
        <v>27</v>
      </c>
      <c r="AB39" s="27">
        <v>53975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1:54" ht="12.75">
      <c r="A40" s="23" t="s">
        <v>47</v>
      </c>
      <c r="B40" s="32" t="s">
        <v>73</v>
      </c>
      <c r="C40" s="181" t="s">
        <v>937</v>
      </c>
      <c r="D40" s="181" t="s">
        <v>149</v>
      </c>
      <c r="E40" s="38"/>
      <c r="F40" s="34"/>
      <c r="G40" s="29"/>
      <c r="H40" s="34"/>
      <c r="I40" s="29"/>
      <c r="J40" s="34"/>
      <c r="K40" s="32"/>
      <c r="L40" s="39"/>
      <c r="M40" s="29"/>
      <c r="N40" s="34"/>
      <c r="O40" s="28">
        <v>37</v>
      </c>
      <c r="P40" s="27">
        <v>35959</v>
      </c>
      <c r="Q40" s="40"/>
      <c r="R40" s="34"/>
      <c r="S40" s="29"/>
      <c r="T40" s="34"/>
      <c r="U40" s="29"/>
      <c r="V40" s="42"/>
      <c r="W40" s="32"/>
      <c r="X40" s="30"/>
      <c r="Y40" s="29"/>
      <c r="Z40" s="34"/>
      <c r="AA40" s="28">
        <v>13</v>
      </c>
      <c r="AB40" s="27">
        <v>49908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ht="12.75">
      <c r="A41" s="23" t="s">
        <v>47</v>
      </c>
      <c r="B41" s="32" t="s">
        <v>938</v>
      </c>
      <c r="C41" s="181" t="s">
        <v>939</v>
      </c>
      <c r="D41" s="181" t="s">
        <v>149</v>
      </c>
      <c r="E41" s="38"/>
      <c r="F41" s="34"/>
      <c r="G41" s="29"/>
      <c r="H41" s="34"/>
      <c r="I41" s="29"/>
      <c r="J41" s="34"/>
      <c r="K41" s="29"/>
      <c r="L41" s="34"/>
      <c r="M41" s="29"/>
      <c r="N41" s="34"/>
      <c r="O41" s="28">
        <v>36</v>
      </c>
      <c r="P41" s="27">
        <v>35865</v>
      </c>
      <c r="Q41" s="23"/>
      <c r="R41" s="23"/>
      <c r="S41" s="29"/>
      <c r="T41" s="34"/>
      <c r="U41" s="23"/>
      <c r="V41" s="23"/>
      <c r="W41" s="28"/>
      <c r="X41" s="27"/>
      <c r="Y41" s="23"/>
      <c r="Z41" s="23"/>
      <c r="AA41" s="28">
        <v>10</v>
      </c>
      <c r="AB41" s="27">
        <v>56101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1:54" ht="12.75">
      <c r="A42" s="23" t="s">
        <v>47</v>
      </c>
      <c r="B42" s="32" t="s">
        <v>75</v>
      </c>
      <c r="C42" s="181" t="s">
        <v>940</v>
      </c>
      <c r="D42" s="181" t="s">
        <v>149</v>
      </c>
      <c r="E42" s="38"/>
      <c r="F42" s="34"/>
      <c r="G42" s="29"/>
      <c r="H42" s="34"/>
      <c r="I42" s="29"/>
      <c r="J42" s="34"/>
      <c r="K42" s="29"/>
      <c r="L42" s="34"/>
      <c r="M42" s="29"/>
      <c r="N42" s="34"/>
      <c r="O42" s="28">
        <v>95</v>
      </c>
      <c r="P42" s="28">
        <v>40283</v>
      </c>
      <c r="Q42" s="40"/>
      <c r="R42" s="34"/>
      <c r="S42" s="29"/>
      <c r="T42" s="34"/>
      <c r="U42" s="29"/>
      <c r="V42" s="42"/>
      <c r="W42" s="32"/>
      <c r="X42" s="30"/>
      <c r="Y42" s="29"/>
      <c r="Z42" s="34"/>
      <c r="AA42" s="28"/>
      <c r="AB42" s="27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</row>
    <row r="43" spans="1:54" ht="12.75">
      <c r="A43" s="23" t="s">
        <v>47</v>
      </c>
      <c r="B43" s="32" t="s">
        <v>76</v>
      </c>
      <c r="C43" s="181" t="s">
        <v>941</v>
      </c>
      <c r="D43" s="181" t="s">
        <v>149</v>
      </c>
      <c r="E43" s="38"/>
      <c r="F43" s="34"/>
      <c r="G43" s="29"/>
      <c r="H43" s="34"/>
      <c r="I43" s="29"/>
      <c r="J43" s="34"/>
      <c r="K43" s="29"/>
      <c r="L43" s="34"/>
      <c r="M43" s="29"/>
      <c r="N43" s="34"/>
      <c r="O43" s="28">
        <v>118</v>
      </c>
      <c r="P43" s="28">
        <v>39262</v>
      </c>
      <c r="Q43" s="23"/>
      <c r="R43" s="23"/>
      <c r="S43" s="23"/>
      <c r="T43" s="23"/>
      <c r="U43" s="23"/>
      <c r="V43" s="23"/>
      <c r="W43" s="23"/>
      <c r="X43" s="23"/>
      <c r="Y43" s="29"/>
      <c r="Z43" s="34"/>
      <c r="AA43" s="28"/>
      <c r="AB43" s="2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 ht="12.75">
      <c r="A44" s="23" t="s">
        <v>47</v>
      </c>
      <c r="B44" s="32" t="s">
        <v>77</v>
      </c>
      <c r="C44" s="181" t="s">
        <v>942</v>
      </c>
      <c r="D44" s="181" t="s">
        <v>149</v>
      </c>
      <c r="E44" s="38"/>
      <c r="F44" s="34"/>
      <c r="G44" s="29"/>
      <c r="H44" s="34"/>
      <c r="I44" s="29"/>
      <c r="J44" s="34"/>
      <c r="K44" s="29"/>
      <c r="L44" s="34"/>
      <c r="M44" s="29"/>
      <c r="N44" s="34"/>
      <c r="O44" s="28">
        <v>55</v>
      </c>
      <c r="P44" s="28">
        <v>39743</v>
      </c>
      <c r="Q44" s="40"/>
      <c r="R44" s="34"/>
      <c r="S44" s="29"/>
      <c r="T44" s="34"/>
      <c r="U44" s="29"/>
      <c r="V44" s="42"/>
      <c r="W44" s="32"/>
      <c r="X44" s="44"/>
      <c r="Y44" s="29"/>
      <c r="Z44" s="34"/>
      <c r="AA44" s="28"/>
      <c r="AB44" s="27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1:54" ht="12.75">
      <c r="A45" s="23" t="s">
        <v>47</v>
      </c>
      <c r="B45" s="32" t="s">
        <v>78</v>
      </c>
      <c r="C45" s="181" t="s">
        <v>943</v>
      </c>
      <c r="D45" s="181" t="s">
        <v>149</v>
      </c>
      <c r="E45" s="38"/>
      <c r="F45" s="34"/>
      <c r="G45" s="29"/>
      <c r="H45" s="34"/>
      <c r="I45" s="29"/>
      <c r="J45" s="34"/>
      <c r="K45" s="29"/>
      <c r="L45" s="34"/>
      <c r="M45" s="29"/>
      <c r="N45" s="34"/>
      <c r="O45" s="28">
        <v>22</v>
      </c>
      <c r="P45" s="28">
        <v>36035</v>
      </c>
      <c r="Q45" s="23"/>
      <c r="R45" s="23"/>
      <c r="S45" s="29"/>
      <c r="T45" s="34"/>
      <c r="U45" s="29"/>
      <c r="V45" s="42"/>
      <c r="W45" s="29"/>
      <c r="X45" s="44"/>
      <c r="Y45" s="29"/>
      <c r="Z45" s="34"/>
      <c r="AA45" s="28"/>
      <c r="AB45" s="2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1:54" ht="12.75">
      <c r="A46" s="23" t="s">
        <v>47</v>
      </c>
      <c r="B46" s="32" t="s">
        <v>79</v>
      </c>
      <c r="C46" s="181" t="s">
        <v>944</v>
      </c>
      <c r="D46" s="181" t="s">
        <v>149</v>
      </c>
      <c r="E46" s="38"/>
      <c r="F46" s="34"/>
      <c r="G46" s="29"/>
      <c r="H46" s="34"/>
      <c r="I46" s="29"/>
      <c r="J46" s="34"/>
      <c r="K46" s="29"/>
      <c r="L46" s="34"/>
      <c r="M46" s="29"/>
      <c r="N46" s="34"/>
      <c r="O46" s="28">
        <v>29</v>
      </c>
      <c r="P46" s="28">
        <v>38446</v>
      </c>
      <c r="Q46" s="40"/>
      <c r="R46" s="34"/>
      <c r="S46" s="29"/>
      <c r="T46" s="34"/>
      <c r="U46" s="29"/>
      <c r="V46" s="42"/>
      <c r="W46" s="32"/>
      <c r="X46" s="44"/>
      <c r="Y46" s="29"/>
      <c r="Z46" s="34"/>
      <c r="AA46" s="28">
        <v>5</v>
      </c>
      <c r="AB46" s="27">
        <v>55860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1:54" ht="12.75">
      <c r="A47" s="23" t="s">
        <v>47</v>
      </c>
      <c r="B47" s="32" t="s">
        <v>945</v>
      </c>
      <c r="C47" s="181" t="s">
        <v>946</v>
      </c>
      <c r="D47" s="181" t="s">
        <v>149</v>
      </c>
      <c r="E47" s="38"/>
      <c r="F47" s="34"/>
      <c r="G47" s="29"/>
      <c r="H47" s="34"/>
      <c r="I47" s="29"/>
      <c r="J47" s="34"/>
      <c r="K47" s="29"/>
      <c r="L47" s="34"/>
      <c r="M47" s="29"/>
      <c r="N47" s="34"/>
      <c r="O47" s="28">
        <v>69</v>
      </c>
      <c r="P47" s="28">
        <v>38506</v>
      </c>
      <c r="Q47" s="40"/>
      <c r="R47" s="34"/>
      <c r="S47" s="29"/>
      <c r="T47" s="34"/>
      <c r="U47" s="29"/>
      <c r="V47" s="42"/>
      <c r="W47" s="32"/>
      <c r="X47" s="44"/>
      <c r="Y47" s="29"/>
      <c r="Z47" s="34"/>
      <c r="AA47" s="28">
        <v>2</v>
      </c>
      <c r="AB47" s="27">
        <v>48205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1:54" ht="12.75">
      <c r="A48" s="23" t="s">
        <v>47</v>
      </c>
      <c r="B48" s="32" t="s">
        <v>947</v>
      </c>
      <c r="C48" s="181" t="s">
        <v>948</v>
      </c>
      <c r="D48" s="181" t="s">
        <v>149</v>
      </c>
      <c r="E48" s="38"/>
      <c r="F48" s="34"/>
      <c r="G48" s="29"/>
      <c r="H48" s="34"/>
      <c r="I48" s="29"/>
      <c r="J48" s="34"/>
      <c r="K48" s="32"/>
      <c r="L48" s="39"/>
      <c r="M48" s="29"/>
      <c r="N48" s="34"/>
      <c r="O48" s="28">
        <v>72</v>
      </c>
      <c r="P48" s="28">
        <v>33820</v>
      </c>
      <c r="Q48" s="40"/>
      <c r="R48" s="34"/>
      <c r="S48" s="29"/>
      <c r="T48" s="34"/>
      <c r="U48" s="29"/>
      <c r="V48" s="42"/>
      <c r="W48" s="29"/>
      <c r="X48" s="42"/>
      <c r="Y48" s="29"/>
      <c r="Z48" s="34"/>
      <c r="AA48" s="28">
        <v>8</v>
      </c>
      <c r="AB48" s="27">
        <v>43001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</row>
    <row r="49" spans="1:54" ht="12.75">
      <c r="A49" s="23" t="s">
        <v>47</v>
      </c>
      <c r="B49" s="32" t="s">
        <v>949</v>
      </c>
      <c r="C49" s="181" t="s">
        <v>950</v>
      </c>
      <c r="D49" s="181" t="s">
        <v>149</v>
      </c>
      <c r="E49" s="38"/>
      <c r="F49" s="34"/>
      <c r="G49" s="29"/>
      <c r="H49" s="34"/>
      <c r="I49" s="29"/>
      <c r="J49" s="34"/>
      <c r="K49" s="29"/>
      <c r="L49" s="34"/>
      <c r="M49" s="29"/>
      <c r="N49" s="34"/>
      <c r="O49" s="29"/>
      <c r="P49" s="34"/>
      <c r="Q49" s="40"/>
      <c r="R49" s="34"/>
      <c r="S49" s="29"/>
      <c r="T49" s="34"/>
      <c r="U49" s="29"/>
      <c r="V49" s="42"/>
      <c r="W49" s="29"/>
      <c r="X49" s="42"/>
      <c r="Y49" s="29"/>
      <c r="Z49" s="34"/>
      <c r="AA49" s="28"/>
      <c r="AB49" s="28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spans="1:54" ht="12.75">
      <c r="A50" s="23" t="s">
        <v>47</v>
      </c>
      <c r="B50" s="32" t="s">
        <v>83</v>
      </c>
      <c r="C50" s="181" t="s">
        <v>951</v>
      </c>
      <c r="D50" s="181" t="s">
        <v>149</v>
      </c>
      <c r="E50" s="31"/>
      <c r="F50" s="39"/>
      <c r="G50" s="31"/>
      <c r="H50" s="39"/>
      <c r="I50" s="31"/>
      <c r="J50" s="39"/>
      <c r="K50" s="31"/>
      <c r="L50" s="39"/>
      <c r="M50" s="31"/>
      <c r="N50" s="39"/>
      <c r="O50" s="28">
        <v>14</v>
      </c>
      <c r="P50" s="28">
        <v>33769</v>
      </c>
      <c r="Q50" s="45"/>
      <c r="R50" s="39"/>
      <c r="S50" s="31"/>
      <c r="T50" s="39"/>
      <c r="U50" s="31"/>
      <c r="V50" s="39"/>
      <c r="W50" s="31"/>
      <c r="X50" s="39"/>
      <c r="Y50" s="23"/>
      <c r="Z50" s="39"/>
      <c r="AA50" s="28">
        <v>13</v>
      </c>
      <c r="AB50" s="28">
        <v>54707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1:54" ht="12.75">
      <c r="A51" s="23" t="s">
        <v>47</v>
      </c>
      <c r="B51" s="32" t="s">
        <v>84</v>
      </c>
      <c r="C51" s="181" t="s">
        <v>952</v>
      </c>
      <c r="D51" s="181" t="s">
        <v>149</v>
      </c>
      <c r="E51" s="32"/>
      <c r="F51" s="30"/>
      <c r="G51" s="31"/>
      <c r="H51" s="30"/>
      <c r="I51" s="31"/>
      <c r="J51" s="30"/>
      <c r="K51" s="31"/>
      <c r="L51" s="30"/>
      <c r="M51" s="23"/>
      <c r="N51" s="30"/>
      <c r="O51" s="28">
        <v>75</v>
      </c>
      <c r="P51" s="28">
        <v>36255</v>
      </c>
      <c r="Q51" s="45"/>
      <c r="R51" s="30"/>
      <c r="S51" s="31"/>
      <c r="T51" s="30"/>
      <c r="U51" s="31"/>
      <c r="V51" s="30"/>
      <c r="W51" s="31"/>
      <c r="X51" s="30"/>
      <c r="Y51" s="23"/>
      <c r="Z51" s="30"/>
      <c r="AA51" s="28">
        <v>1</v>
      </c>
      <c r="AB51" s="28">
        <v>67135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</row>
    <row r="52" spans="1:54" ht="12.75">
      <c r="A52" s="23" t="s">
        <v>47</v>
      </c>
      <c r="B52" s="32" t="s">
        <v>85</v>
      </c>
      <c r="C52" s="181" t="s">
        <v>953</v>
      </c>
      <c r="D52" s="181" t="s">
        <v>149</v>
      </c>
      <c r="E52" s="32"/>
      <c r="F52" s="30"/>
      <c r="G52" s="31"/>
      <c r="H52" s="30"/>
      <c r="I52" s="31"/>
      <c r="J52" s="30"/>
      <c r="K52" s="32"/>
      <c r="L52" s="30"/>
      <c r="M52" s="32"/>
      <c r="N52" s="30"/>
      <c r="O52" s="28">
        <v>119</v>
      </c>
      <c r="P52" s="28">
        <v>35608</v>
      </c>
      <c r="Q52" s="45"/>
      <c r="R52" s="30"/>
      <c r="S52" s="31"/>
      <c r="T52" s="30"/>
      <c r="U52" s="31"/>
      <c r="V52" s="30"/>
      <c r="W52" s="31"/>
      <c r="X52" s="30"/>
      <c r="Y52" s="31"/>
      <c r="Z52" s="30"/>
      <c r="AA52" s="28"/>
      <c r="AB52" s="28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</row>
    <row r="53" spans="1:54" ht="12.75">
      <c r="A53" s="23"/>
      <c r="B53" s="32"/>
      <c r="C53" s="32"/>
      <c r="D53" s="32"/>
      <c r="E53" s="38"/>
      <c r="F53" s="34"/>
      <c r="G53" s="29"/>
      <c r="H53" s="34"/>
      <c r="I53" s="29"/>
      <c r="J53" s="34"/>
      <c r="K53" s="29"/>
      <c r="L53" s="34"/>
      <c r="M53" s="29"/>
      <c r="N53" s="34"/>
      <c r="O53" s="29">
        <f>SUM(O31:O52)</f>
        <v>1327</v>
      </c>
      <c r="P53" s="34">
        <f>((O31*P31)+(O32*P32)+(O33*P33)+(O34*P34)+(O35*P35)+(O36*P36)+(O37*P37)+(O38*P38)+(O39*P39)+(O40*P40)+(O41*P41)+(O42*P42)+(O43*P43)+(O44*P44)+(O45*P45)+(O46*P46)+(O47*P47)+(O48*P48)+(O49*P49)+(O50*P50)+(O51*P51)+(O52*P52))/O53</f>
        <v>37659.28334589299</v>
      </c>
      <c r="Q53" s="40"/>
      <c r="R53" s="34"/>
      <c r="S53" s="29"/>
      <c r="T53" s="34"/>
      <c r="U53" s="29"/>
      <c r="V53" s="42"/>
      <c r="W53" s="29"/>
      <c r="X53" s="79"/>
      <c r="Y53" s="29"/>
      <c r="Z53" s="34"/>
      <c r="AA53" s="29">
        <f>SUM(AA31:AA52)</f>
        <v>106</v>
      </c>
      <c r="AB53" s="34">
        <f>((AA31*AB31)+(AA32*AB32)+(AA33*AB33)+(AA34*AB34)+(AA35*AB35)+(AA36*AB36)+(AA37*AB37)+(AA38*AB38)+(AA39*AB39)+(AA40*AB40)+(AA41*AB41)+(AA42*AB42)+(AA43*AB43)+(AA44*AB44)+(AA45*AB45)+(AA46*AB46)+(AA47*AB47)+(AA48*AB48)+(AA49*AB49)+(AA50*AB50)+(AA51*AB51)+(AA52*AB52))/AA53</f>
        <v>53194.32075471698</v>
      </c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</row>
    <row r="54" spans="1:54" ht="12.75">
      <c r="A54" s="23"/>
      <c r="B54" s="32"/>
      <c r="C54" s="32"/>
      <c r="D54" s="32"/>
      <c r="E54" s="38"/>
      <c r="F54" s="34"/>
      <c r="G54" s="29"/>
      <c r="H54" s="34"/>
      <c r="I54" s="29"/>
      <c r="J54" s="34"/>
      <c r="K54" s="29"/>
      <c r="L54" s="34"/>
      <c r="M54" s="29"/>
      <c r="N54" s="34"/>
      <c r="O54" s="29"/>
      <c r="P54" s="34"/>
      <c r="Q54" s="40"/>
      <c r="R54" s="34"/>
      <c r="S54" s="29"/>
      <c r="T54" s="34"/>
      <c r="U54" s="29"/>
      <c r="V54" s="42"/>
      <c r="W54" s="29"/>
      <c r="X54" s="30"/>
      <c r="Y54" s="29"/>
      <c r="Z54" s="34"/>
      <c r="AA54" s="29"/>
      <c r="AB54" s="30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</row>
    <row r="55" spans="1:54" ht="12.75">
      <c r="A55" s="23" t="s">
        <v>47</v>
      </c>
      <c r="B55" s="32" t="s">
        <v>86</v>
      </c>
      <c r="C55" s="181" t="s">
        <v>954</v>
      </c>
      <c r="D55" s="181" t="s">
        <v>955</v>
      </c>
      <c r="E55" s="32"/>
      <c r="F55" s="30"/>
      <c r="G55" s="31"/>
      <c r="H55" s="30"/>
      <c r="I55" s="31"/>
      <c r="J55" s="30"/>
      <c r="K55" s="32"/>
      <c r="L55" s="30"/>
      <c r="M55" s="23"/>
      <c r="N55" s="30"/>
      <c r="O55" s="28">
        <v>19</v>
      </c>
      <c r="P55" s="28">
        <v>39656</v>
      </c>
      <c r="Q55" s="45"/>
      <c r="R55" s="30"/>
      <c r="S55" s="31"/>
      <c r="T55" s="30"/>
      <c r="U55" s="31"/>
      <c r="V55" s="30"/>
      <c r="W55" s="31"/>
      <c r="X55" s="30"/>
      <c r="Y55" s="23"/>
      <c r="Z55" s="30"/>
      <c r="AA55" s="28"/>
      <c r="AB55" s="28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</row>
    <row r="56" spans="1:54" ht="12.75">
      <c r="A56" s="23" t="s">
        <v>47</v>
      </c>
      <c r="B56" s="32" t="s">
        <v>956</v>
      </c>
      <c r="C56" s="181" t="s">
        <v>957</v>
      </c>
      <c r="D56" s="181" t="s">
        <v>955</v>
      </c>
      <c r="E56" s="32"/>
      <c r="F56" s="30"/>
      <c r="G56" s="31"/>
      <c r="H56" s="30"/>
      <c r="I56" s="31"/>
      <c r="J56" s="30"/>
      <c r="K56" s="32"/>
      <c r="L56" s="30"/>
      <c r="M56" s="23"/>
      <c r="N56" s="30"/>
      <c r="O56" s="28">
        <v>35</v>
      </c>
      <c r="P56" s="28">
        <v>39320</v>
      </c>
      <c r="Q56" s="45"/>
      <c r="R56" s="30"/>
      <c r="S56" s="31"/>
      <c r="T56" s="30"/>
      <c r="U56" s="31"/>
      <c r="V56" s="30"/>
      <c r="W56" s="31"/>
      <c r="X56" s="30"/>
      <c r="Y56" s="23"/>
      <c r="Z56" s="30"/>
      <c r="AA56" s="28">
        <v>5</v>
      </c>
      <c r="AB56" s="28">
        <v>59746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</row>
    <row r="57" spans="1:54" ht="12.75">
      <c r="A57" s="23" t="s">
        <v>47</v>
      </c>
      <c r="B57" s="32" t="s">
        <v>87</v>
      </c>
      <c r="C57" s="181" t="s">
        <v>958</v>
      </c>
      <c r="D57" s="181" t="s">
        <v>955</v>
      </c>
      <c r="E57" s="32"/>
      <c r="F57" s="30"/>
      <c r="G57" s="31"/>
      <c r="H57" s="30"/>
      <c r="I57" s="31"/>
      <c r="J57" s="30"/>
      <c r="K57" s="32"/>
      <c r="L57" s="30"/>
      <c r="M57" s="23"/>
      <c r="N57" s="30"/>
      <c r="O57" s="28">
        <v>21</v>
      </c>
      <c r="P57" s="28">
        <v>39306</v>
      </c>
      <c r="Q57" s="45"/>
      <c r="R57" s="30"/>
      <c r="S57" s="23"/>
      <c r="T57" s="30"/>
      <c r="U57" s="31"/>
      <c r="V57" s="30"/>
      <c r="W57" s="23"/>
      <c r="X57" s="30"/>
      <c r="Y57" s="23"/>
      <c r="Z57" s="30"/>
      <c r="AA57" s="28">
        <v>4</v>
      </c>
      <c r="AB57" s="28">
        <v>56467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</row>
    <row r="58" spans="1:54" ht="12.75">
      <c r="A58" s="23" t="s">
        <v>47</v>
      </c>
      <c r="B58" s="32" t="s">
        <v>88</v>
      </c>
      <c r="C58" s="181" t="s">
        <v>959</v>
      </c>
      <c r="D58" s="181" t="s">
        <v>955</v>
      </c>
      <c r="E58" s="32"/>
      <c r="F58" s="30"/>
      <c r="G58" s="31"/>
      <c r="H58" s="30"/>
      <c r="I58" s="31"/>
      <c r="J58" s="30"/>
      <c r="K58" s="32"/>
      <c r="L58" s="30"/>
      <c r="M58" s="23"/>
      <c r="N58" s="30"/>
      <c r="O58" s="23"/>
      <c r="P58" s="30"/>
      <c r="Q58" s="45"/>
      <c r="R58" s="30"/>
      <c r="S58" s="31"/>
      <c r="T58" s="30"/>
      <c r="U58" s="31"/>
      <c r="V58" s="30"/>
      <c r="W58" s="31"/>
      <c r="X58" s="30"/>
      <c r="Y58" s="23"/>
      <c r="Z58" s="30"/>
      <c r="AA58" s="28">
        <v>36</v>
      </c>
      <c r="AB58" s="28">
        <v>54768</v>
      </c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</row>
    <row r="59" spans="1:54" ht="12.75">
      <c r="A59" s="23" t="s">
        <v>47</v>
      </c>
      <c r="B59" s="32" t="s">
        <v>89</v>
      </c>
      <c r="C59" s="181" t="s">
        <v>960</v>
      </c>
      <c r="D59" s="181" t="s">
        <v>955</v>
      </c>
      <c r="E59" s="32"/>
      <c r="F59" s="30"/>
      <c r="G59" s="31"/>
      <c r="H59" s="30"/>
      <c r="I59" s="31"/>
      <c r="J59" s="30"/>
      <c r="K59" s="32"/>
      <c r="L59" s="30"/>
      <c r="M59" s="32"/>
      <c r="N59" s="30"/>
      <c r="O59" s="23"/>
      <c r="P59" s="30"/>
      <c r="Q59" s="45"/>
      <c r="R59" s="30"/>
      <c r="S59" s="31"/>
      <c r="T59" s="30"/>
      <c r="U59" s="31"/>
      <c r="V59" s="30"/>
      <c r="W59" s="31"/>
      <c r="X59" s="30"/>
      <c r="Y59" s="23"/>
      <c r="Z59" s="30"/>
      <c r="AA59" s="28">
        <v>22</v>
      </c>
      <c r="AB59" s="28">
        <v>53181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</row>
    <row r="60" spans="1:54" ht="12.75">
      <c r="A60" s="23" t="s">
        <v>47</v>
      </c>
      <c r="B60" s="32" t="s">
        <v>90</v>
      </c>
      <c r="C60" s="181" t="s">
        <v>961</v>
      </c>
      <c r="D60" s="181" t="s">
        <v>955</v>
      </c>
      <c r="E60" s="32"/>
      <c r="F60" s="30"/>
      <c r="G60" s="31"/>
      <c r="H60" s="30"/>
      <c r="I60" s="31"/>
      <c r="J60" s="30"/>
      <c r="K60" s="32"/>
      <c r="L60" s="30"/>
      <c r="M60" s="23"/>
      <c r="N60" s="30"/>
      <c r="O60" s="23"/>
      <c r="P60" s="30"/>
      <c r="Q60" s="45"/>
      <c r="R60" s="39"/>
      <c r="S60" s="31"/>
      <c r="T60" s="39"/>
      <c r="U60" s="31"/>
      <c r="V60" s="30"/>
      <c r="W60" s="31"/>
      <c r="X60" s="30"/>
      <c r="Y60" s="23"/>
      <c r="Z60" s="30"/>
      <c r="AA60" s="28">
        <v>59</v>
      </c>
      <c r="AB60" s="28">
        <v>47993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</row>
    <row r="61" spans="1:54" ht="12.75">
      <c r="A61" s="23" t="s">
        <v>47</v>
      </c>
      <c r="B61" s="32" t="s">
        <v>91</v>
      </c>
      <c r="C61" s="181" t="s">
        <v>962</v>
      </c>
      <c r="D61" s="181" t="s">
        <v>955</v>
      </c>
      <c r="E61" s="23"/>
      <c r="F61" s="30"/>
      <c r="G61" s="23"/>
      <c r="H61" s="30"/>
      <c r="I61" s="23"/>
      <c r="J61" s="30"/>
      <c r="K61" s="23"/>
      <c r="L61" s="30"/>
      <c r="M61" s="23"/>
      <c r="N61" s="30"/>
      <c r="O61" s="23"/>
      <c r="P61" s="30"/>
      <c r="Q61" s="46"/>
      <c r="R61" s="30"/>
      <c r="S61" s="23"/>
      <c r="T61" s="30"/>
      <c r="U61" s="23"/>
      <c r="V61" s="30"/>
      <c r="W61" s="23"/>
      <c r="X61" s="30"/>
      <c r="Y61" s="23"/>
      <c r="Z61" s="30"/>
      <c r="AA61" s="28">
        <v>25</v>
      </c>
      <c r="AB61" s="28">
        <v>48999</v>
      </c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</row>
    <row r="62" spans="1:54" ht="12.75">
      <c r="A62" s="23" t="s">
        <v>47</v>
      </c>
      <c r="B62" s="32" t="s">
        <v>92</v>
      </c>
      <c r="C62" s="181" t="s">
        <v>963</v>
      </c>
      <c r="D62" s="181" t="s">
        <v>955</v>
      </c>
      <c r="E62" s="23"/>
      <c r="F62" s="30"/>
      <c r="G62" s="23"/>
      <c r="H62" s="30"/>
      <c r="I62" s="23"/>
      <c r="J62" s="30"/>
      <c r="K62" s="23"/>
      <c r="L62" s="30"/>
      <c r="M62" s="23"/>
      <c r="N62" s="30"/>
      <c r="O62" s="28">
        <v>1</v>
      </c>
      <c r="P62" s="28">
        <v>44135</v>
      </c>
      <c r="Q62" s="46"/>
      <c r="R62" s="30"/>
      <c r="S62" s="23"/>
      <c r="T62" s="30"/>
      <c r="U62" s="23"/>
      <c r="V62" s="30"/>
      <c r="W62" s="23"/>
      <c r="X62" s="30"/>
      <c r="Y62" s="23"/>
      <c r="Z62" s="30"/>
      <c r="AA62" s="28">
        <v>24</v>
      </c>
      <c r="AB62" s="28">
        <v>45521</v>
      </c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</row>
    <row r="63" spans="1:54" ht="12.75">
      <c r="A63" s="23" t="s">
        <v>47</v>
      </c>
      <c r="B63" s="32" t="s">
        <v>964</v>
      </c>
      <c r="C63" s="181" t="s">
        <v>965</v>
      </c>
      <c r="D63" s="181" t="s">
        <v>955</v>
      </c>
      <c r="E63" s="23"/>
      <c r="F63" s="30"/>
      <c r="G63" s="23"/>
      <c r="H63" s="30"/>
      <c r="I63" s="23"/>
      <c r="J63" s="30"/>
      <c r="K63" s="23"/>
      <c r="L63" s="30"/>
      <c r="M63" s="23"/>
      <c r="N63" s="30"/>
      <c r="O63" s="31"/>
      <c r="P63" s="30"/>
      <c r="Q63" s="46"/>
      <c r="R63" s="30"/>
      <c r="S63" s="23"/>
      <c r="T63" s="30"/>
      <c r="U63" s="23"/>
      <c r="V63" s="39"/>
      <c r="W63" s="23"/>
      <c r="X63" s="39"/>
      <c r="Y63" s="23"/>
      <c r="Z63" s="39"/>
      <c r="AA63" s="28">
        <v>26</v>
      </c>
      <c r="AB63" s="28">
        <v>44354</v>
      </c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</row>
    <row r="64" spans="1:54" ht="12.75">
      <c r="A64" s="23" t="s">
        <v>47</v>
      </c>
      <c r="B64" s="32" t="s">
        <v>93</v>
      </c>
      <c r="C64" s="181" t="s">
        <v>966</v>
      </c>
      <c r="D64" s="181" t="s">
        <v>955</v>
      </c>
      <c r="E64" s="23"/>
      <c r="F64" s="30"/>
      <c r="G64" s="23"/>
      <c r="H64" s="30"/>
      <c r="I64" s="23"/>
      <c r="J64" s="30"/>
      <c r="K64" s="23"/>
      <c r="L64" s="30"/>
      <c r="M64" s="23"/>
      <c r="N64" s="30"/>
      <c r="O64" s="28">
        <v>7</v>
      </c>
      <c r="P64" s="28">
        <v>33796</v>
      </c>
      <c r="Q64" s="46"/>
      <c r="R64" s="30"/>
      <c r="S64" s="23"/>
      <c r="T64" s="30"/>
      <c r="U64" s="23"/>
      <c r="V64" s="30"/>
      <c r="W64" s="23"/>
      <c r="X64" s="30"/>
      <c r="Y64" s="23"/>
      <c r="Z64" s="30"/>
      <c r="AA64" s="28">
        <v>37</v>
      </c>
      <c r="AB64" s="28">
        <v>50722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</row>
    <row r="65" spans="1:54" ht="12.75">
      <c r="A65" s="23" t="s">
        <v>47</v>
      </c>
      <c r="B65" s="32" t="s">
        <v>94</v>
      </c>
      <c r="C65" s="181" t="s">
        <v>967</v>
      </c>
      <c r="D65" s="181" t="s">
        <v>955</v>
      </c>
      <c r="E65" s="38"/>
      <c r="F65" s="34"/>
      <c r="G65" s="29"/>
      <c r="H65" s="34"/>
      <c r="I65" s="29"/>
      <c r="J65" s="34"/>
      <c r="K65" s="29"/>
      <c r="L65" s="34"/>
      <c r="M65" s="29"/>
      <c r="N65" s="34"/>
      <c r="O65" s="29"/>
      <c r="P65" s="34"/>
      <c r="Q65" s="40"/>
      <c r="R65" s="34"/>
      <c r="S65" s="29"/>
      <c r="T65" s="34"/>
      <c r="U65" s="29"/>
      <c r="V65" s="42"/>
      <c r="W65" s="32"/>
      <c r="X65" s="44"/>
      <c r="Y65" s="29"/>
      <c r="Z65" s="34"/>
      <c r="AA65" s="32">
        <v>24</v>
      </c>
      <c r="AB65" s="44">
        <v>41743</v>
      </c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</row>
    <row r="66" spans="1:54" ht="12.75">
      <c r="A66" s="23" t="s">
        <v>47</v>
      </c>
      <c r="B66" s="32" t="s">
        <v>95</v>
      </c>
      <c r="C66" s="181" t="s">
        <v>968</v>
      </c>
      <c r="D66" s="181" t="s">
        <v>955</v>
      </c>
      <c r="E66" s="38"/>
      <c r="F66" s="34"/>
      <c r="G66" s="29"/>
      <c r="H66" s="34"/>
      <c r="I66" s="29"/>
      <c r="J66" s="34"/>
      <c r="K66" s="32"/>
      <c r="L66" s="39"/>
      <c r="M66" s="29"/>
      <c r="N66" s="34"/>
      <c r="O66" s="32">
        <v>54</v>
      </c>
      <c r="P66" s="39">
        <v>31981</v>
      </c>
      <c r="Q66" s="40"/>
      <c r="R66" s="34"/>
      <c r="S66" s="29"/>
      <c r="T66" s="34"/>
      <c r="U66" s="29"/>
      <c r="V66" s="42"/>
      <c r="W66" s="29"/>
      <c r="X66" s="42"/>
      <c r="Y66" s="29"/>
      <c r="Z66" s="34"/>
      <c r="AA66" s="29"/>
      <c r="AB66" s="34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</row>
    <row r="67" spans="1:54" ht="12.75">
      <c r="A67" s="23" t="s">
        <v>47</v>
      </c>
      <c r="B67" s="32" t="s">
        <v>969</v>
      </c>
      <c r="C67" s="181" t="s">
        <v>929</v>
      </c>
      <c r="D67" s="181" t="s">
        <v>955</v>
      </c>
      <c r="E67" s="38"/>
      <c r="F67" s="34"/>
      <c r="G67" s="29"/>
      <c r="H67" s="34"/>
      <c r="I67" s="29"/>
      <c r="J67" s="34"/>
      <c r="K67" s="29"/>
      <c r="L67" s="34"/>
      <c r="M67" s="29"/>
      <c r="N67" s="34"/>
      <c r="O67" s="29"/>
      <c r="P67" s="34"/>
      <c r="Q67" s="40"/>
      <c r="R67" s="34"/>
      <c r="S67" s="29"/>
      <c r="T67" s="34"/>
      <c r="U67" s="29"/>
      <c r="V67" s="42"/>
      <c r="W67" s="29"/>
      <c r="X67" s="42"/>
      <c r="Y67" s="29"/>
      <c r="Z67" s="34"/>
      <c r="AA67" s="29"/>
      <c r="AB67" s="34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1:54" ht="12.75">
      <c r="A68" s="23"/>
      <c r="B68" s="32"/>
      <c r="C68" s="32"/>
      <c r="D68" s="32"/>
      <c r="E68" s="38"/>
      <c r="F68" s="34"/>
      <c r="G68" s="29"/>
      <c r="H68" s="34"/>
      <c r="I68" s="29"/>
      <c r="J68" s="34"/>
      <c r="K68" s="29"/>
      <c r="L68" s="34"/>
      <c r="M68" s="29"/>
      <c r="N68" s="34"/>
      <c r="O68" s="29">
        <f>SUM(O55:O67)</f>
        <v>137</v>
      </c>
      <c r="P68" s="34">
        <f>((O55*P55)+(O56*P56)+(O57*P57)+(O58*P58)+(O62*P62)+(O64*P64)+(O66*P66))/O68</f>
        <v>36224.60583941606</v>
      </c>
      <c r="Q68" s="40"/>
      <c r="R68" s="34"/>
      <c r="S68" s="29"/>
      <c r="T68" s="34"/>
      <c r="U68" s="29"/>
      <c r="V68" s="42"/>
      <c r="W68" s="29"/>
      <c r="X68" s="42"/>
      <c r="Y68" s="29"/>
      <c r="Z68" s="34"/>
      <c r="AA68" s="29">
        <f>SUM(AA55:AA67)</f>
        <v>262</v>
      </c>
      <c r="AB68" s="34">
        <f>((AA56*AB56)+(AA57*AB57)+(AA58*AB58)+(AA59*AB59)+(AA60*AB60)+(AA61*AB61)+(AA62*AB62)+(AA63*AB63)+(AA64*AB64)+(AA65*AB65))/AA68</f>
        <v>49034.51908396946</v>
      </c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1:54" ht="12.75">
      <c r="A69" s="23" t="s">
        <v>96</v>
      </c>
      <c r="B69" s="24" t="s">
        <v>97</v>
      </c>
      <c r="C69" s="25">
        <v>106397</v>
      </c>
      <c r="D69" s="26">
        <v>1</v>
      </c>
      <c r="E69" s="32">
        <v>167</v>
      </c>
      <c r="F69" s="39">
        <v>63795</v>
      </c>
      <c r="G69" s="32">
        <v>147</v>
      </c>
      <c r="H69" s="39">
        <v>48624</v>
      </c>
      <c r="I69" s="32">
        <v>163</v>
      </c>
      <c r="J69" s="39">
        <v>42159</v>
      </c>
      <c r="K69" s="31">
        <v>48</v>
      </c>
      <c r="L69" s="39">
        <v>29299</v>
      </c>
      <c r="M69" s="31">
        <v>14</v>
      </c>
      <c r="N69" s="39">
        <v>17339</v>
      </c>
      <c r="O69" s="27"/>
      <c r="P69" s="27"/>
      <c r="Q69" s="49">
        <v>114</v>
      </c>
      <c r="R69" s="39">
        <v>74053</v>
      </c>
      <c r="S69" s="31">
        <v>52</v>
      </c>
      <c r="T69" s="39">
        <v>56015</v>
      </c>
      <c r="U69" s="31">
        <v>44</v>
      </c>
      <c r="V69" s="39">
        <v>46903</v>
      </c>
      <c r="W69" s="31">
        <v>21</v>
      </c>
      <c r="X69" s="39">
        <v>32681</v>
      </c>
      <c r="Y69" s="31">
        <v>0</v>
      </c>
      <c r="Z69" s="39"/>
      <c r="AA69" s="27"/>
      <c r="AB69" s="27"/>
      <c r="AC69" s="32"/>
      <c r="AD69" s="32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  <row r="70" spans="1:54" ht="12.75">
      <c r="A70" s="23"/>
      <c r="B70" s="24"/>
      <c r="C70" s="25"/>
      <c r="D70" s="26"/>
      <c r="E70" s="32"/>
      <c r="F70" s="39"/>
      <c r="G70" s="32"/>
      <c r="H70" s="39"/>
      <c r="I70" s="32"/>
      <c r="J70" s="39"/>
      <c r="K70" s="31"/>
      <c r="L70" s="39"/>
      <c r="M70" s="31"/>
      <c r="N70" s="39"/>
      <c r="O70" s="27"/>
      <c r="P70" s="27"/>
      <c r="Q70" s="49"/>
      <c r="R70" s="39"/>
      <c r="S70" s="31"/>
      <c r="T70" s="39"/>
      <c r="U70" s="31"/>
      <c r="V70" s="39"/>
      <c r="W70" s="31"/>
      <c r="X70" s="39"/>
      <c r="Y70" s="31"/>
      <c r="Z70" s="39"/>
      <c r="AA70" s="27"/>
      <c r="AB70" s="27"/>
      <c r="AC70" s="32"/>
      <c r="AD70" s="32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</row>
    <row r="71" spans="1:54" ht="12.75">
      <c r="A71" s="23"/>
      <c r="B71" s="24" t="s">
        <v>98</v>
      </c>
      <c r="C71" s="25">
        <v>106458</v>
      </c>
      <c r="D71" s="26">
        <v>3</v>
      </c>
      <c r="E71" s="32">
        <v>85</v>
      </c>
      <c r="F71" s="39">
        <v>55976</v>
      </c>
      <c r="G71" s="32">
        <v>85</v>
      </c>
      <c r="H71" s="39">
        <v>45402</v>
      </c>
      <c r="I71" s="32">
        <v>108</v>
      </c>
      <c r="J71" s="39">
        <v>36698</v>
      </c>
      <c r="K71" s="32">
        <v>77</v>
      </c>
      <c r="L71" s="39">
        <v>28488</v>
      </c>
      <c r="M71" s="32">
        <v>0</v>
      </c>
      <c r="N71" s="39"/>
      <c r="O71" s="27"/>
      <c r="P71" s="27"/>
      <c r="Q71" s="49">
        <v>14</v>
      </c>
      <c r="R71" s="39">
        <v>76539</v>
      </c>
      <c r="S71" s="31">
        <v>16</v>
      </c>
      <c r="T71" s="39">
        <v>64575</v>
      </c>
      <c r="U71" s="31">
        <v>10</v>
      </c>
      <c r="V71" s="39">
        <v>47870</v>
      </c>
      <c r="W71" s="31">
        <v>10</v>
      </c>
      <c r="X71" s="39">
        <v>32557</v>
      </c>
      <c r="Y71" s="31">
        <v>0</v>
      </c>
      <c r="Z71" s="39"/>
      <c r="AA71" s="27"/>
      <c r="AB71" s="27"/>
      <c r="AC71" s="32"/>
      <c r="AD71" s="32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</row>
    <row r="72" spans="1:54" ht="12.75">
      <c r="A72" s="23"/>
      <c r="B72" s="24" t="s">
        <v>99</v>
      </c>
      <c r="C72" s="25">
        <v>106245</v>
      </c>
      <c r="D72" s="26">
        <v>3</v>
      </c>
      <c r="E72" s="32">
        <v>109</v>
      </c>
      <c r="F72" s="39">
        <v>57205</v>
      </c>
      <c r="G72" s="32">
        <v>96</v>
      </c>
      <c r="H72" s="39">
        <v>43440</v>
      </c>
      <c r="I72" s="32">
        <v>64</v>
      </c>
      <c r="J72" s="39">
        <v>40027</v>
      </c>
      <c r="K72" s="32">
        <v>52</v>
      </c>
      <c r="L72" s="39">
        <v>28396</v>
      </c>
      <c r="M72" s="32">
        <v>2</v>
      </c>
      <c r="N72" s="39">
        <v>34389</v>
      </c>
      <c r="O72" s="27"/>
      <c r="P72" s="27"/>
      <c r="Q72" s="49">
        <v>12</v>
      </c>
      <c r="R72" s="39">
        <v>66134</v>
      </c>
      <c r="S72" s="31">
        <v>4</v>
      </c>
      <c r="T72" s="39">
        <v>45921</v>
      </c>
      <c r="U72" s="31">
        <v>2</v>
      </c>
      <c r="V72" s="39">
        <v>40781</v>
      </c>
      <c r="W72" s="31">
        <v>9</v>
      </c>
      <c r="X72" s="39">
        <v>38247</v>
      </c>
      <c r="Y72" s="31">
        <v>1</v>
      </c>
      <c r="Z72" s="39">
        <v>37000</v>
      </c>
      <c r="AA72" s="27"/>
      <c r="AB72" s="27"/>
      <c r="AC72" s="32"/>
      <c r="AD72" s="32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</row>
    <row r="73" spans="1:54" ht="12.75">
      <c r="A73" s="23"/>
      <c r="B73" s="24" t="s">
        <v>100</v>
      </c>
      <c r="C73" s="25">
        <v>106704</v>
      </c>
      <c r="D73" s="26">
        <v>3</v>
      </c>
      <c r="E73" s="32">
        <v>73</v>
      </c>
      <c r="F73" s="39">
        <v>53345</v>
      </c>
      <c r="G73" s="32">
        <v>77</v>
      </c>
      <c r="H73" s="39">
        <v>44272</v>
      </c>
      <c r="I73" s="32">
        <v>90</v>
      </c>
      <c r="J73" s="39">
        <v>37651</v>
      </c>
      <c r="K73" s="32">
        <v>79</v>
      </c>
      <c r="L73" s="39">
        <v>30205</v>
      </c>
      <c r="M73" s="32">
        <v>0</v>
      </c>
      <c r="N73" s="30"/>
      <c r="O73" s="28"/>
      <c r="P73" s="28"/>
      <c r="Q73" s="49">
        <v>22</v>
      </c>
      <c r="R73" s="39">
        <v>70453</v>
      </c>
      <c r="S73" s="31">
        <v>18</v>
      </c>
      <c r="T73" s="39">
        <v>60581</v>
      </c>
      <c r="U73" s="31">
        <v>1</v>
      </c>
      <c r="V73" s="39">
        <v>47960</v>
      </c>
      <c r="W73" s="31">
        <v>6</v>
      </c>
      <c r="X73" s="39">
        <v>25088</v>
      </c>
      <c r="Y73" s="31">
        <v>0</v>
      </c>
      <c r="Z73" s="30"/>
      <c r="AA73" s="28"/>
      <c r="AB73" s="28"/>
      <c r="AC73" s="32"/>
      <c r="AD73" s="32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</row>
    <row r="74" spans="1:54" ht="12.75">
      <c r="A74" s="23"/>
      <c r="B74" s="24"/>
      <c r="C74" s="25"/>
      <c r="D74" s="26"/>
      <c r="E74" s="23">
        <f>SUM(E71:E73)</f>
        <v>267</v>
      </c>
      <c r="F74" s="79">
        <f>((E71*F71)+(E72*F72)+(E73*F73))/E74</f>
        <v>55758.38951310862</v>
      </c>
      <c r="G74" s="23">
        <f>SUM(G71:G73)</f>
        <v>258</v>
      </c>
      <c r="H74" s="79">
        <f>((G71*H71)+(G72*H72)+(G73*H73))/G74</f>
        <v>44334.70542635659</v>
      </c>
      <c r="I74" s="23">
        <f>SUM(I71:I73)</f>
        <v>262</v>
      </c>
      <c r="J74" s="79">
        <f>((I71*J71)+(I72*J72)+(I73*J73))/I74</f>
        <v>37838.557251908394</v>
      </c>
      <c r="K74" s="23">
        <f>SUM(K71:K73)</f>
        <v>208</v>
      </c>
      <c r="L74" s="79">
        <f>((K71*L71)+(K72*L72)+(K73*L73))/K74</f>
        <v>29117.12980769231</v>
      </c>
      <c r="M74" s="23">
        <f>SUM(M71:M73)</f>
        <v>2</v>
      </c>
      <c r="N74" s="79">
        <f>((M71*N71)+(M72*N72)+(M73*N73))/M74</f>
        <v>34389</v>
      </c>
      <c r="O74" s="23">
        <f>SUM(O71:O73)</f>
        <v>0</v>
      </c>
      <c r="P74" s="79">
        <v>0</v>
      </c>
      <c r="Q74" s="23">
        <f>SUM(Q71:Q73)</f>
        <v>48</v>
      </c>
      <c r="R74" s="79">
        <f>((Q71*R71)+(Q72*R72)+(Q73*R73))/Q74</f>
        <v>71148.33333333333</v>
      </c>
      <c r="S74" s="23">
        <f>SUM(S71:S73)</f>
        <v>38</v>
      </c>
      <c r="T74" s="79">
        <f>((S71*T71)+(S72*T72)+(S73*T73))/S74</f>
        <v>60719.52631578947</v>
      </c>
      <c r="U74" s="23">
        <f>SUM(U71:U73)</f>
        <v>13</v>
      </c>
      <c r="V74" s="79">
        <f>((U71*V71)+(U72*V72)+(U73*V73))/U74</f>
        <v>46786.307692307695</v>
      </c>
      <c r="W74" s="23">
        <f>SUM(W71:W73)</f>
        <v>25</v>
      </c>
      <c r="X74" s="79">
        <f>((W71*X71)+(W72*X72)+(W73*X73))/W74</f>
        <v>32812.84</v>
      </c>
      <c r="Y74" s="23">
        <f>SUM(Y71:Y73)</f>
        <v>1</v>
      </c>
      <c r="Z74" s="79">
        <f>((Y71*Z71)+(Y72*Z72)+(Y73*Z73))/Y74</f>
        <v>37000</v>
      </c>
      <c r="AA74" s="23">
        <f>SUM(AA71:AA73)</f>
        <v>0</v>
      </c>
      <c r="AB74" s="79">
        <v>0</v>
      </c>
      <c r="AC74" s="23"/>
      <c r="AD74" s="79"/>
      <c r="AE74" s="23"/>
      <c r="AF74" s="79"/>
      <c r="AG74" s="23"/>
      <c r="AH74" s="79"/>
      <c r="AI74" s="23"/>
      <c r="AJ74" s="79"/>
      <c r="AK74" s="23"/>
      <c r="AL74" s="79"/>
      <c r="AM74" s="23"/>
      <c r="AN74" s="79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</row>
    <row r="75" spans="1:54" ht="12.75">
      <c r="A75" s="23"/>
      <c r="B75" s="24"/>
      <c r="C75" s="25"/>
      <c r="D75" s="26"/>
      <c r="E75" s="32"/>
      <c r="F75" s="39"/>
      <c r="G75" s="32"/>
      <c r="H75" s="39"/>
      <c r="I75" s="32"/>
      <c r="J75" s="39"/>
      <c r="K75" s="32"/>
      <c r="L75" s="39"/>
      <c r="M75" s="32"/>
      <c r="N75" s="30"/>
      <c r="O75" s="28"/>
      <c r="P75" s="28"/>
      <c r="Q75" s="49"/>
      <c r="R75" s="39"/>
      <c r="S75" s="31"/>
      <c r="T75" s="39"/>
      <c r="U75" s="31"/>
      <c r="V75" s="39"/>
      <c r="W75" s="31"/>
      <c r="X75" s="39"/>
      <c r="Y75" s="31"/>
      <c r="Z75" s="30"/>
      <c r="AA75" s="28"/>
      <c r="AB75" s="28"/>
      <c r="AC75" s="32"/>
      <c r="AD75" s="32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</row>
    <row r="76" spans="1:54" ht="12.75">
      <c r="A76" s="23"/>
      <c r="B76" s="24" t="s">
        <v>101</v>
      </c>
      <c r="C76" s="25">
        <v>106467</v>
      </c>
      <c r="D76" s="26">
        <v>5</v>
      </c>
      <c r="E76" s="32">
        <v>41</v>
      </c>
      <c r="F76" s="39">
        <v>46321</v>
      </c>
      <c r="G76" s="32">
        <v>64</v>
      </c>
      <c r="H76" s="30">
        <v>40464</v>
      </c>
      <c r="I76" s="32">
        <v>51</v>
      </c>
      <c r="J76" s="39">
        <v>35279</v>
      </c>
      <c r="K76" s="32">
        <v>11</v>
      </c>
      <c r="L76" s="39">
        <v>26440</v>
      </c>
      <c r="M76" s="32">
        <v>0</v>
      </c>
      <c r="N76" s="30"/>
      <c r="O76" s="28"/>
      <c r="P76" s="28"/>
      <c r="Q76" s="49">
        <v>10</v>
      </c>
      <c r="R76" s="39">
        <v>59394</v>
      </c>
      <c r="S76" s="31">
        <v>8</v>
      </c>
      <c r="T76" s="39">
        <v>57375</v>
      </c>
      <c r="U76" s="31">
        <v>0</v>
      </c>
      <c r="V76" s="39"/>
      <c r="W76" s="31">
        <v>0</v>
      </c>
      <c r="X76" s="39"/>
      <c r="Y76" s="31">
        <v>0</v>
      </c>
      <c r="Z76" s="30"/>
      <c r="AA76" s="28"/>
      <c r="AB76" s="28"/>
      <c r="AC76" s="32"/>
      <c r="AD76" s="32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</row>
    <row r="77" spans="1:54" ht="12.75">
      <c r="A77" s="23"/>
      <c r="B77" s="24" t="s">
        <v>102</v>
      </c>
      <c r="C77" s="25">
        <v>107071</v>
      </c>
      <c r="D77" s="26">
        <v>5</v>
      </c>
      <c r="E77" s="32">
        <v>48</v>
      </c>
      <c r="F77" s="39">
        <v>47443</v>
      </c>
      <c r="G77" s="32">
        <v>45</v>
      </c>
      <c r="H77" s="39">
        <v>40574</v>
      </c>
      <c r="I77" s="32">
        <v>29</v>
      </c>
      <c r="J77" s="39">
        <v>37141</v>
      </c>
      <c r="K77" s="32">
        <v>19</v>
      </c>
      <c r="L77" s="39">
        <v>27002</v>
      </c>
      <c r="M77" s="32">
        <v>0</v>
      </c>
      <c r="N77" s="30"/>
      <c r="O77" s="28"/>
      <c r="P77" s="28"/>
      <c r="Q77" s="49">
        <v>2</v>
      </c>
      <c r="R77" s="39">
        <v>64819</v>
      </c>
      <c r="S77" s="31">
        <v>0</v>
      </c>
      <c r="T77" s="39"/>
      <c r="U77" s="31">
        <v>1</v>
      </c>
      <c r="V77" s="39">
        <v>58276</v>
      </c>
      <c r="W77" s="31">
        <v>0</v>
      </c>
      <c r="X77" s="39"/>
      <c r="Y77" s="31">
        <v>0</v>
      </c>
      <c r="Z77" s="30"/>
      <c r="AA77" s="28"/>
      <c r="AB77" s="28"/>
      <c r="AC77" s="32"/>
      <c r="AD77" s="32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</row>
    <row r="78" spans="1:54" ht="12.75">
      <c r="A78" s="23"/>
      <c r="B78" s="24"/>
      <c r="C78" s="25"/>
      <c r="D78" s="26"/>
      <c r="E78" s="23">
        <f>SUM(E76:E77)</f>
        <v>89</v>
      </c>
      <c r="F78" s="79">
        <f>((E76*F76)+(E77*F77))/E78</f>
        <v>46926.12359550562</v>
      </c>
      <c r="G78" s="23">
        <f>SUM(G76:G77)</f>
        <v>109</v>
      </c>
      <c r="H78" s="79">
        <f>((G76*H76)+(G77*H77))/G78</f>
        <v>40509.4128440367</v>
      </c>
      <c r="I78" s="23">
        <f>SUM(I76:I77)</f>
        <v>80</v>
      </c>
      <c r="J78" s="79">
        <f>((I76*J76)+(I77*J77))/I78</f>
        <v>35953.975</v>
      </c>
      <c r="K78" s="23">
        <f>SUM(K76:K77)</f>
        <v>30</v>
      </c>
      <c r="L78" s="79">
        <f>((K76*L76)+(K77*L77))/K78</f>
        <v>26795.933333333334</v>
      </c>
      <c r="M78" s="23"/>
      <c r="N78" s="79"/>
      <c r="O78" s="23">
        <f>SUM(O76:O77)</f>
        <v>0</v>
      </c>
      <c r="P78" s="79">
        <v>0</v>
      </c>
      <c r="Q78" s="23">
        <f>SUM(Q76:Q77)</f>
        <v>12</v>
      </c>
      <c r="R78" s="79">
        <f>((Q76*R76)+(Q77*R77))/Q78</f>
        <v>60298.166666666664</v>
      </c>
      <c r="S78" s="23">
        <f>SUM(S76:S77)</f>
        <v>8</v>
      </c>
      <c r="T78" s="79">
        <f>((S76*T76)+(S77*T77))/S78</f>
        <v>57375</v>
      </c>
      <c r="U78" s="23">
        <f>SUM(U76:U77)</f>
        <v>1</v>
      </c>
      <c r="V78" s="79">
        <f>((U76*V76)+(U77*V77))/U78</f>
        <v>58276</v>
      </c>
      <c r="W78" s="23">
        <f>SUM(W76:W77)</f>
        <v>0</v>
      </c>
      <c r="X78" s="79"/>
      <c r="Y78" s="23">
        <f>SUM(Y76:Y77)</f>
        <v>0</v>
      </c>
      <c r="Z78" s="79"/>
      <c r="AA78" s="23">
        <f>SUM(AA76:AA77)</f>
        <v>0</v>
      </c>
      <c r="AB78" s="79">
        <v>0</v>
      </c>
      <c r="AC78" s="23"/>
      <c r="AD78" s="79"/>
      <c r="AE78" s="23"/>
      <c r="AF78" s="79"/>
      <c r="AG78" s="23"/>
      <c r="AH78" s="79"/>
      <c r="AI78" s="23"/>
      <c r="AJ78" s="79"/>
      <c r="AK78" s="23"/>
      <c r="AL78" s="79"/>
      <c r="AM78" s="23"/>
      <c r="AN78" s="79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</row>
    <row r="79" spans="1:54" ht="12.75">
      <c r="A79" s="23"/>
      <c r="B79" s="24"/>
      <c r="C79" s="25"/>
      <c r="D79" s="26"/>
      <c r="E79" s="32"/>
      <c r="F79" s="39"/>
      <c r="G79" s="32"/>
      <c r="H79" s="39"/>
      <c r="I79" s="32"/>
      <c r="J79" s="39"/>
      <c r="K79" s="32"/>
      <c r="L79" s="39"/>
      <c r="M79" s="32"/>
      <c r="N79" s="30"/>
      <c r="O79" s="28"/>
      <c r="P79" s="28"/>
      <c r="Q79" s="49"/>
      <c r="R79" s="39"/>
      <c r="S79" s="31"/>
      <c r="T79" s="39"/>
      <c r="U79" s="31"/>
      <c r="V79" s="39"/>
      <c r="W79" s="31"/>
      <c r="X79" s="39"/>
      <c r="Y79" s="31"/>
      <c r="Z79" s="30"/>
      <c r="AA79" s="28"/>
      <c r="AB79" s="28"/>
      <c r="AC79" s="32"/>
      <c r="AD79" s="32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</row>
    <row r="80" spans="1:54" ht="12.75">
      <c r="A80" s="23"/>
      <c r="B80" s="24" t="s">
        <v>103</v>
      </c>
      <c r="C80" s="25">
        <v>107983</v>
      </c>
      <c r="D80" s="26">
        <v>6</v>
      </c>
      <c r="E80" s="31">
        <v>28</v>
      </c>
      <c r="F80" s="39">
        <v>50831</v>
      </c>
      <c r="G80" s="31">
        <v>27</v>
      </c>
      <c r="H80" s="39">
        <v>41195</v>
      </c>
      <c r="I80" s="31">
        <v>34</v>
      </c>
      <c r="J80" s="39">
        <v>35921</v>
      </c>
      <c r="K80" s="31">
        <v>14</v>
      </c>
      <c r="L80" s="39">
        <v>29192</v>
      </c>
      <c r="M80" s="31">
        <v>0</v>
      </c>
      <c r="N80" s="39"/>
      <c r="O80" s="27"/>
      <c r="P80" s="27"/>
      <c r="Q80" s="49">
        <v>7</v>
      </c>
      <c r="R80" s="39">
        <v>63884</v>
      </c>
      <c r="S80" s="31">
        <v>0</v>
      </c>
      <c r="T80" s="39"/>
      <c r="U80" s="31">
        <v>3</v>
      </c>
      <c r="V80" s="39">
        <v>49936</v>
      </c>
      <c r="W80" s="31">
        <v>11</v>
      </c>
      <c r="X80" s="39">
        <v>36663</v>
      </c>
      <c r="Y80" s="31">
        <v>0</v>
      </c>
      <c r="Z80" s="39"/>
      <c r="AA80" s="28"/>
      <c r="AB80" s="28"/>
      <c r="AC80" s="32"/>
      <c r="AD80" s="32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</row>
    <row r="81" spans="1:54" ht="12.75">
      <c r="A81" s="23"/>
      <c r="B81" s="24" t="s">
        <v>104</v>
      </c>
      <c r="C81" s="25">
        <v>106485</v>
      </c>
      <c r="D81" s="26">
        <v>6</v>
      </c>
      <c r="E81" s="31">
        <v>14</v>
      </c>
      <c r="F81" s="39">
        <v>46030</v>
      </c>
      <c r="G81" s="31">
        <v>22</v>
      </c>
      <c r="H81" s="39">
        <v>39536</v>
      </c>
      <c r="I81" s="31">
        <v>35</v>
      </c>
      <c r="J81" s="39">
        <v>34875</v>
      </c>
      <c r="K81" s="31">
        <v>20</v>
      </c>
      <c r="L81" s="39">
        <v>29633</v>
      </c>
      <c r="M81" s="31">
        <v>1</v>
      </c>
      <c r="N81" s="39">
        <v>19734</v>
      </c>
      <c r="O81" s="27"/>
      <c r="P81" s="27"/>
      <c r="Q81" s="49">
        <v>6</v>
      </c>
      <c r="R81" s="39">
        <v>55468</v>
      </c>
      <c r="S81" s="31">
        <v>1</v>
      </c>
      <c r="T81" s="39">
        <v>47333</v>
      </c>
      <c r="U81" s="31">
        <v>10</v>
      </c>
      <c r="V81" s="39">
        <v>42627</v>
      </c>
      <c r="W81" s="31">
        <v>3</v>
      </c>
      <c r="X81" s="39">
        <v>32099</v>
      </c>
      <c r="Y81" s="31">
        <v>0</v>
      </c>
      <c r="Z81" s="30"/>
      <c r="AA81" s="28"/>
      <c r="AB81" s="28"/>
      <c r="AC81" s="32"/>
      <c r="AD81" s="32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</row>
    <row r="82" spans="1:54" ht="12.75">
      <c r="A82" s="23"/>
      <c r="B82" s="50" t="s">
        <v>105</v>
      </c>
      <c r="C82" s="25">
        <v>106412</v>
      </c>
      <c r="D82" s="51">
        <v>6</v>
      </c>
      <c r="E82" s="31">
        <v>22</v>
      </c>
      <c r="F82" s="39">
        <v>43163</v>
      </c>
      <c r="G82" s="31">
        <v>20</v>
      </c>
      <c r="H82" s="39">
        <v>39721</v>
      </c>
      <c r="I82" s="31">
        <v>46</v>
      </c>
      <c r="J82" s="39">
        <v>36183</v>
      </c>
      <c r="K82" s="31">
        <v>39</v>
      </c>
      <c r="L82" s="39">
        <v>28884</v>
      </c>
      <c r="M82" s="31">
        <v>0</v>
      </c>
      <c r="N82" s="39"/>
      <c r="O82" s="27"/>
      <c r="P82" s="27"/>
      <c r="Q82" s="45">
        <v>19</v>
      </c>
      <c r="R82" s="39">
        <v>54105</v>
      </c>
      <c r="S82" s="31">
        <v>11</v>
      </c>
      <c r="T82" s="39">
        <v>49740</v>
      </c>
      <c r="U82" s="31">
        <v>15</v>
      </c>
      <c r="V82" s="39">
        <v>42786</v>
      </c>
      <c r="W82" s="31">
        <v>10</v>
      </c>
      <c r="X82" s="39">
        <v>32955</v>
      </c>
      <c r="Y82" s="31">
        <v>1</v>
      </c>
      <c r="Z82" s="39">
        <v>33924</v>
      </c>
      <c r="AA82" s="28"/>
      <c r="AB82" s="28"/>
      <c r="AC82" s="32"/>
      <c r="AD82" s="32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</row>
    <row r="83" spans="1:54" ht="12.75">
      <c r="A83" s="23"/>
      <c r="B83" s="50"/>
      <c r="C83" s="25"/>
      <c r="D83" s="51"/>
      <c r="E83" s="23">
        <f>SUM(E80:E82)</f>
        <v>64</v>
      </c>
      <c r="F83" s="79">
        <f>((E80*F80)+(E81*F81)+(E82*F82))/E83</f>
        <v>47144.90625</v>
      </c>
      <c r="G83" s="23">
        <f>SUM(G80:G82)</f>
        <v>69</v>
      </c>
      <c r="H83" s="79">
        <f>((G80*H80)+(G81*H81)+(G82*H82))/G83</f>
        <v>40238.79710144927</v>
      </c>
      <c r="I83" s="23">
        <f>SUM(I80:I82)</f>
        <v>115</v>
      </c>
      <c r="J83" s="79">
        <f>((I80*J80)+(I81*J81)+(I82*J82))/I83</f>
        <v>35707.45217391304</v>
      </c>
      <c r="K83" s="23">
        <f>SUM(K80:K82)</f>
        <v>73</v>
      </c>
      <c r="L83" s="79">
        <f>((K80*L80)+(K81*L81)+(K82*L82))/K83</f>
        <v>29148.27397260274</v>
      </c>
      <c r="M83" s="23">
        <f>SUM(M80:M82)</f>
        <v>1</v>
      </c>
      <c r="N83" s="79">
        <f>((M80*N80)+(M81*N81)+(M82*N82))/M83</f>
        <v>19734</v>
      </c>
      <c r="O83" s="23">
        <f>SUM(O80:O82)</f>
        <v>0</v>
      </c>
      <c r="P83" s="79">
        <v>0</v>
      </c>
      <c r="Q83" s="23">
        <f>SUM(Q80:Q82)</f>
        <v>32</v>
      </c>
      <c r="R83" s="79">
        <f>((Q80*R80)+(Q81*R81)+(Q82*R82))/Q83</f>
        <v>56499.71875</v>
      </c>
      <c r="S83" s="23">
        <f>SUM(S80:S82)</f>
        <v>12</v>
      </c>
      <c r="T83" s="79">
        <f>((S80*T80)+(S81*T81)+(S82*T82))/S83</f>
        <v>49539.416666666664</v>
      </c>
      <c r="U83" s="23">
        <f>SUM(U80:U82)</f>
        <v>28</v>
      </c>
      <c r="V83" s="79">
        <f>((U80*V80)+(U81*V81)+(U82*V82))/U83</f>
        <v>43495.28571428572</v>
      </c>
      <c r="W83" s="23">
        <f>SUM(W80:W82)</f>
        <v>24</v>
      </c>
      <c r="X83" s="79">
        <f>((W80*X80)+(W81*X81)+(W82*X82))/W83</f>
        <v>34547.5</v>
      </c>
      <c r="Y83" s="23">
        <f>SUM(Y80:Y82)</f>
        <v>1</v>
      </c>
      <c r="Z83" s="79">
        <f>((Y80*Z80)+(Y81*Z81)+(Y82*Z82))/Y83</f>
        <v>33924</v>
      </c>
      <c r="AA83" s="23">
        <f>SUM(AA80:AA82)</f>
        <v>0</v>
      </c>
      <c r="AB83" s="79">
        <v>0</v>
      </c>
      <c r="AC83" s="23"/>
      <c r="AD83" s="79"/>
      <c r="AE83" s="23"/>
      <c r="AF83" s="79"/>
      <c r="AG83" s="23"/>
      <c r="AH83" s="79"/>
      <c r="AI83" s="23"/>
      <c r="AJ83" s="79"/>
      <c r="AK83" s="23"/>
      <c r="AL83" s="79"/>
      <c r="AM83" s="23"/>
      <c r="AN83" s="79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</row>
    <row r="84" spans="1:54" ht="12.75">
      <c r="A84" s="23"/>
      <c r="B84" s="50"/>
      <c r="C84" s="25"/>
      <c r="D84" s="51"/>
      <c r="E84" s="31"/>
      <c r="F84" s="39"/>
      <c r="G84" s="31"/>
      <c r="H84" s="39"/>
      <c r="I84" s="31"/>
      <c r="J84" s="39"/>
      <c r="K84" s="31"/>
      <c r="L84" s="39"/>
      <c r="M84" s="31"/>
      <c r="N84" s="39"/>
      <c r="O84" s="27"/>
      <c r="P84" s="27"/>
      <c r="Q84" s="45"/>
      <c r="R84" s="39"/>
      <c r="S84" s="31"/>
      <c r="T84" s="39"/>
      <c r="U84" s="31"/>
      <c r="V84" s="39"/>
      <c r="W84" s="31"/>
      <c r="X84" s="39"/>
      <c r="Y84" s="31"/>
      <c r="Z84" s="39"/>
      <c r="AA84" s="28"/>
      <c r="AB84" s="28"/>
      <c r="AC84" s="32"/>
      <c r="AD84" s="32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</row>
    <row r="85" spans="1:54" ht="12.75">
      <c r="A85" s="23"/>
      <c r="B85" s="27" t="s">
        <v>106</v>
      </c>
      <c r="C85" s="47">
        <v>106449</v>
      </c>
      <c r="D85" s="51">
        <v>7</v>
      </c>
      <c r="E85" s="31"/>
      <c r="F85" s="39"/>
      <c r="G85" s="31"/>
      <c r="H85" s="39"/>
      <c r="I85" s="31"/>
      <c r="J85" s="39"/>
      <c r="K85" s="31"/>
      <c r="L85" s="39"/>
      <c r="M85" s="31"/>
      <c r="N85" s="39"/>
      <c r="O85" s="27">
        <v>62</v>
      </c>
      <c r="P85" s="27">
        <v>29851</v>
      </c>
      <c r="Q85" s="46"/>
      <c r="R85" s="39"/>
      <c r="S85" s="31"/>
      <c r="T85" s="39"/>
      <c r="U85" s="31"/>
      <c r="V85" s="39"/>
      <c r="W85" s="31"/>
      <c r="X85" s="39"/>
      <c r="Y85" s="31"/>
      <c r="Z85" s="39"/>
      <c r="AA85" s="28">
        <v>13</v>
      </c>
      <c r="AB85" s="28">
        <v>41353</v>
      </c>
      <c r="AC85" s="23"/>
      <c r="AD85" s="32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</row>
    <row r="86" spans="1:54" ht="12.75">
      <c r="A86" s="23"/>
      <c r="B86" s="50" t="s">
        <v>107</v>
      </c>
      <c r="C86" s="25">
        <v>901090</v>
      </c>
      <c r="D86" s="51">
        <v>7</v>
      </c>
      <c r="E86" s="31"/>
      <c r="F86" s="39"/>
      <c r="G86" s="31"/>
      <c r="H86" s="39"/>
      <c r="I86" s="31"/>
      <c r="J86" s="39"/>
      <c r="K86" s="31"/>
      <c r="L86" s="39"/>
      <c r="M86" s="31"/>
      <c r="N86" s="39"/>
      <c r="O86" s="27">
        <v>15</v>
      </c>
      <c r="P86" s="27">
        <v>29752</v>
      </c>
      <c r="Q86" s="46"/>
      <c r="R86" s="39"/>
      <c r="S86" s="31"/>
      <c r="T86" s="39"/>
      <c r="U86" s="31"/>
      <c r="V86" s="39"/>
      <c r="W86" s="31"/>
      <c r="X86" s="39"/>
      <c r="Y86" s="31"/>
      <c r="Z86" s="39"/>
      <c r="AA86" s="28">
        <v>0</v>
      </c>
      <c r="AB86" s="27"/>
      <c r="AC86" s="23"/>
      <c r="AD86" s="32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</row>
    <row r="87" spans="1:54" ht="12.75">
      <c r="A87" s="23"/>
      <c r="B87" s="50" t="s">
        <v>108</v>
      </c>
      <c r="C87" s="25">
        <v>106625</v>
      </c>
      <c r="D87" s="51">
        <v>7</v>
      </c>
      <c r="E87" s="31"/>
      <c r="F87" s="39"/>
      <c r="G87" s="31"/>
      <c r="H87" s="39"/>
      <c r="I87" s="31"/>
      <c r="J87" s="39"/>
      <c r="K87" s="31"/>
      <c r="L87" s="39"/>
      <c r="M87" s="31"/>
      <c r="N87" s="39"/>
      <c r="O87" s="27">
        <v>35</v>
      </c>
      <c r="P87" s="27">
        <v>31096</v>
      </c>
      <c r="Q87" s="46"/>
      <c r="R87" s="39"/>
      <c r="S87" s="31"/>
      <c r="T87" s="39"/>
      <c r="U87" s="31"/>
      <c r="V87" s="39"/>
      <c r="W87" s="31"/>
      <c r="X87" s="39"/>
      <c r="Y87" s="31"/>
      <c r="Z87" s="39"/>
      <c r="AA87" s="28">
        <v>3</v>
      </c>
      <c r="AB87" s="28">
        <v>40474</v>
      </c>
      <c r="AC87" s="23"/>
      <c r="AD87" s="32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</row>
    <row r="88" spans="1:54" ht="12.75">
      <c r="A88" s="23"/>
      <c r="B88" s="24" t="s">
        <v>109</v>
      </c>
      <c r="C88" s="25">
        <v>106795</v>
      </c>
      <c r="D88" s="26">
        <v>7</v>
      </c>
      <c r="E88" s="32"/>
      <c r="F88" s="30"/>
      <c r="G88" s="32"/>
      <c r="H88" s="30"/>
      <c r="I88" s="32"/>
      <c r="J88" s="30"/>
      <c r="K88" s="32"/>
      <c r="L88" s="39"/>
      <c r="M88" s="32"/>
      <c r="N88" s="30"/>
      <c r="O88" s="28">
        <v>19</v>
      </c>
      <c r="P88" s="28">
        <v>30379</v>
      </c>
      <c r="Q88" s="52"/>
      <c r="R88" s="30"/>
      <c r="S88" s="32"/>
      <c r="T88" s="30"/>
      <c r="U88" s="32"/>
      <c r="V88" s="30"/>
      <c r="W88" s="32"/>
      <c r="X88" s="30"/>
      <c r="Y88" s="32"/>
      <c r="Z88" s="30"/>
      <c r="AA88" s="28">
        <v>3</v>
      </c>
      <c r="AB88" s="28">
        <v>27655</v>
      </c>
      <c r="AC88" s="23"/>
      <c r="AD88" s="32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</row>
    <row r="89" spans="1:54" ht="12.75">
      <c r="A89" s="23"/>
      <c r="B89" s="24" t="s">
        <v>110</v>
      </c>
      <c r="C89" s="25">
        <v>106883</v>
      </c>
      <c r="D89" s="26">
        <v>7</v>
      </c>
      <c r="E89" s="32"/>
      <c r="F89" s="30"/>
      <c r="G89" s="32"/>
      <c r="H89" s="30"/>
      <c r="I89" s="32"/>
      <c r="J89" s="30"/>
      <c r="K89" s="32"/>
      <c r="L89" s="39"/>
      <c r="M89" s="32"/>
      <c r="N89" s="30"/>
      <c r="O89" s="28">
        <v>34</v>
      </c>
      <c r="P89" s="28">
        <v>31728</v>
      </c>
      <c r="Q89" s="52"/>
      <c r="R89" s="30"/>
      <c r="S89" s="32"/>
      <c r="T89" s="30"/>
      <c r="U89" s="32"/>
      <c r="V89" s="30"/>
      <c r="W89" s="32"/>
      <c r="X89" s="30"/>
      <c r="Y89" s="32"/>
      <c r="Z89" s="30"/>
      <c r="AA89" s="28">
        <v>7</v>
      </c>
      <c r="AB89" s="28">
        <v>50252</v>
      </c>
      <c r="AC89" s="23"/>
      <c r="AD89" s="32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</row>
    <row r="90" spans="1:54" ht="12.75">
      <c r="A90" s="23"/>
      <c r="B90" s="24" t="s">
        <v>111</v>
      </c>
      <c r="C90" s="25">
        <v>106980</v>
      </c>
      <c r="D90" s="26">
        <v>7</v>
      </c>
      <c r="E90" s="32"/>
      <c r="F90" s="30"/>
      <c r="G90" s="32"/>
      <c r="H90" s="30"/>
      <c r="I90" s="32"/>
      <c r="J90" s="30"/>
      <c r="K90" s="32"/>
      <c r="L90" s="39"/>
      <c r="M90" s="32"/>
      <c r="N90" s="30"/>
      <c r="O90" s="28">
        <v>44</v>
      </c>
      <c r="P90" s="28">
        <v>34637</v>
      </c>
      <c r="Q90" s="52"/>
      <c r="R90" s="30"/>
      <c r="S90" s="32"/>
      <c r="T90" s="30"/>
      <c r="U90" s="32"/>
      <c r="V90" s="30"/>
      <c r="W90" s="32"/>
      <c r="X90" s="30"/>
      <c r="Y90" s="32"/>
      <c r="Z90" s="30"/>
      <c r="AA90" s="27">
        <v>4</v>
      </c>
      <c r="AB90" s="28">
        <v>43039</v>
      </c>
      <c r="AC90" s="23"/>
      <c r="AD90" s="32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</row>
    <row r="91" spans="1:54" ht="12.75">
      <c r="A91" s="23"/>
      <c r="B91" s="24" t="s">
        <v>112</v>
      </c>
      <c r="C91" s="25">
        <v>106999</v>
      </c>
      <c r="D91" s="26">
        <v>7</v>
      </c>
      <c r="E91" s="32"/>
      <c r="F91" s="30"/>
      <c r="G91" s="32"/>
      <c r="H91" s="30"/>
      <c r="I91" s="32"/>
      <c r="J91" s="30"/>
      <c r="K91" s="32"/>
      <c r="L91" s="39"/>
      <c r="M91" s="32"/>
      <c r="N91" s="30"/>
      <c r="O91" s="27">
        <v>19</v>
      </c>
      <c r="P91" s="28">
        <v>31309</v>
      </c>
      <c r="Q91" s="52"/>
      <c r="R91" s="39"/>
      <c r="S91" s="32"/>
      <c r="T91" s="30"/>
      <c r="U91" s="32"/>
      <c r="V91" s="30"/>
      <c r="W91" s="32"/>
      <c r="X91" s="30"/>
      <c r="Y91" s="32"/>
      <c r="Z91" s="30"/>
      <c r="AA91" s="27">
        <v>0</v>
      </c>
      <c r="AB91" s="28"/>
      <c r="AC91" s="23"/>
      <c r="AD91" s="31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</row>
    <row r="92" spans="1:54" ht="12.75">
      <c r="A92" s="23"/>
      <c r="B92" s="24" t="s">
        <v>113</v>
      </c>
      <c r="C92" s="25">
        <v>107318</v>
      </c>
      <c r="D92" s="26">
        <v>7</v>
      </c>
      <c r="E92" s="32"/>
      <c r="F92" s="30"/>
      <c r="G92" s="32"/>
      <c r="H92" s="30"/>
      <c r="I92" s="32"/>
      <c r="J92" s="30"/>
      <c r="K92" s="32"/>
      <c r="L92" s="39"/>
      <c r="M92" s="32"/>
      <c r="N92" s="30"/>
      <c r="O92" s="28">
        <v>12</v>
      </c>
      <c r="P92" s="28">
        <v>31913</v>
      </c>
      <c r="Q92" s="52"/>
      <c r="R92" s="30"/>
      <c r="S92" s="32"/>
      <c r="T92" s="30"/>
      <c r="U92" s="32"/>
      <c r="V92" s="30"/>
      <c r="W92" s="32"/>
      <c r="X92" s="30"/>
      <c r="Y92" s="32"/>
      <c r="Z92" s="30"/>
      <c r="AA92" s="28">
        <v>9</v>
      </c>
      <c r="AB92" s="28">
        <v>34017</v>
      </c>
      <c r="AC92" s="23"/>
      <c r="AD92" s="32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</row>
    <row r="93" spans="1:54" ht="12.75">
      <c r="A93" s="23"/>
      <c r="B93" s="24" t="s">
        <v>114</v>
      </c>
      <c r="C93" s="25">
        <v>107327</v>
      </c>
      <c r="D93" s="26">
        <v>7</v>
      </c>
      <c r="E93" s="32"/>
      <c r="F93" s="30"/>
      <c r="G93" s="32"/>
      <c r="H93" s="30"/>
      <c r="I93" s="32"/>
      <c r="J93" s="30"/>
      <c r="K93" s="32"/>
      <c r="L93" s="39"/>
      <c r="M93" s="32"/>
      <c r="N93" s="30"/>
      <c r="O93" s="28">
        <v>37</v>
      </c>
      <c r="P93" s="28">
        <v>31726</v>
      </c>
      <c r="Q93" s="52"/>
      <c r="R93" s="30"/>
      <c r="S93" s="32"/>
      <c r="T93" s="30"/>
      <c r="U93" s="32"/>
      <c r="V93" s="30"/>
      <c r="W93" s="32"/>
      <c r="X93" s="30"/>
      <c r="Y93" s="31"/>
      <c r="Z93" s="30"/>
      <c r="AA93" s="28">
        <v>4</v>
      </c>
      <c r="AB93" s="28">
        <v>47978</v>
      </c>
      <c r="AC93" s="23"/>
      <c r="AD93" s="32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</row>
    <row r="94" spans="1:54" ht="12.75">
      <c r="A94" s="23"/>
      <c r="B94" s="24" t="s">
        <v>115</v>
      </c>
      <c r="C94" s="25">
        <v>107460</v>
      </c>
      <c r="D94" s="26">
        <v>7</v>
      </c>
      <c r="E94" s="32"/>
      <c r="F94" s="30"/>
      <c r="G94" s="32"/>
      <c r="H94" s="30"/>
      <c r="I94" s="32"/>
      <c r="J94" s="30"/>
      <c r="K94" s="32"/>
      <c r="L94" s="30"/>
      <c r="M94" s="32"/>
      <c r="N94" s="30"/>
      <c r="O94" s="28">
        <v>57</v>
      </c>
      <c r="P94" s="28">
        <v>34747</v>
      </c>
      <c r="Q94" s="52"/>
      <c r="R94" s="30"/>
      <c r="S94" s="32"/>
      <c r="T94" s="30"/>
      <c r="U94" s="32"/>
      <c r="V94" s="30"/>
      <c r="W94" s="32"/>
      <c r="X94" s="30"/>
      <c r="Y94" s="32"/>
      <c r="Z94" s="30"/>
      <c r="AA94" s="28">
        <v>11</v>
      </c>
      <c r="AB94" s="28">
        <v>45071</v>
      </c>
      <c r="AC94" s="23"/>
      <c r="AD94" s="32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</row>
    <row r="95" spans="1:54" ht="12.75">
      <c r="A95" s="23"/>
      <c r="B95" s="24" t="s">
        <v>116</v>
      </c>
      <c r="C95" s="25">
        <v>367459</v>
      </c>
      <c r="D95" s="26">
        <v>7</v>
      </c>
      <c r="E95" s="32"/>
      <c r="F95" s="30"/>
      <c r="G95" s="32"/>
      <c r="H95" s="30"/>
      <c r="I95" s="32"/>
      <c r="J95" s="30"/>
      <c r="K95" s="32"/>
      <c r="L95" s="30"/>
      <c r="M95" s="32"/>
      <c r="N95" s="30"/>
      <c r="O95" s="28">
        <v>41</v>
      </c>
      <c r="P95" s="28">
        <v>31787</v>
      </c>
      <c r="Q95" s="52"/>
      <c r="R95" s="30"/>
      <c r="S95" s="32"/>
      <c r="T95" s="30"/>
      <c r="U95" s="32"/>
      <c r="V95" s="30"/>
      <c r="W95" s="32"/>
      <c r="X95" s="30"/>
      <c r="Y95" s="32"/>
      <c r="Z95" s="30"/>
      <c r="AA95" s="28">
        <v>10</v>
      </c>
      <c r="AB95" s="28">
        <v>34435</v>
      </c>
      <c r="AC95" s="23"/>
      <c r="AD95" s="32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</row>
    <row r="96" spans="1:54" ht="12.75">
      <c r="A96" s="23"/>
      <c r="B96" s="24" t="s">
        <v>117</v>
      </c>
      <c r="C96" s="25">
        <v>107521</v>
      </c>
      <c r="D96" s="26">
        <v>7</v>
      </c>
      <c r="E96" s="32"/>
      <c r="F96" s="30"/>
      <c r="G96" s="32"/>
      <c r="H96" s="30"/>
      <c r="I96" s="32"/>
      <c r="J96" s="30"/>
      <c r="K96" s="32"/>
      <c r="L96" s="30"/>
      <c r="M96" s="32"/>
      <c r="N96" s="30"/>
      <c r="O96" s="28">
        <v>26</v>
      </c>
      <c r="P96" s="28">
        <v>29570</v>
      </c>
      <c r="Q96" s="52"/>
      <c r="R96" s="30"/>
      <c r="S96" s="32"/>
      <c r="T96" s="30"/>
      <c r="U96" s="32"/>
      <c r="V96" s="30"/>
      <c r="W96" s="32"/>
      <c r="X96" s="30"/>
      <c r="Y96" s="32"/>
      <c r="Z96" s="30"/>
      <c r="AA96" s="28">
        <v>2</v>
      </c>
      <c r="AB96" s="28">
        <v>39186</v>
      </c>
      <c r="AC96" s="23"/>
      <c r="AD96" s="32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</row>
    <row r="97" spans="1:54" ht="12.75">
      <c r="A97" s="23"/>
      <c r="B97" s="24" t="s">
        <v>118</v>
      </c>
      <c r="C97" s="25">
        <v>107549</v>
      </c>
      <c r="D97" s="26">
        <v>7</v>
      </c>
      <c r="E97" s="32"/>
      <c r="F97" s="30"/>
      <c r="G97" s="32"/>
      <c r="H97" s="30"/>
      <c r="I97" s="32"/>
      <c r="J97" s="30"/>
      <c r="K97" s="32"/>
      <c r="L97" s="39"/>
      <c r="M97" s="32"/>
      <c r="N97" s="30"/>
      <c r="O97" s="28">
        <v>17</v>
      </c>
      <c r="P97" s="28">
        <v>29288</v>
      </c>
      <c r="Q97" s="52"/>
      <c r="R97" s="30"/>
      <c r="S97" s="32"/>
      <c r="T97" s="30"/>
      <c r="U97" s="32"/>
      <c r="V97" s="30"/>
      <c r="W97" s="32"/>
      <c r="X97" s="30"/>
      <c r="Y97" s="32"/>
      <c r="Z97" s="30"/>
      <c r="AA97" s="28">
        <v>1</v>
      </c>
      <c r="AB97" s="28">
        <v>36000</v>
      </c>
      <c r="AC97" s="23"/>
      <c r="AD97" s="32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</row>
    <row r="98" spans="1:54" ht="12.75">
      <c r="A98" s="23"/>
      <c r="B98" s="24" t="s">
        <v>119</v>
      </c>
      <c r="C98" s="25">
        <v>107585</v>
      </c>
      <c r="D98" s="26">
        <v>7</v>
      </c>
      <c r="E98" s="32"/>
      <c r="F98" s="30"/>
      <c r="G98" s="32"/>
      <c r="H98" s="30"/>
      <c r="I98" s="32"/>
      <c r="J98" s="30"/>
      <c r="K98" s="32"/>
      <c r="L98" s="39"/>
      <c r="M98" s="32"/>
      <c r="N98" s="30"/>
      <c r="O98" s="28">
        <v>29</v>
      </c>
      <c r="P98" s="28">
        <v>30359</v>
      </c>
      <c r="Q98" s="52"/>
      <c r="R98" s="30"/>
      <c r="S98" s="32"/>
      <c r="T98" s="30"/>
      <c r="U98" s="32"/>
      <c r="V98" s="30"/>
      <c r="W98" s="32"/>
      <c r="X98" s="30"/>
      <c r="Y98" s="31"/>
      <c r="Z98" s="30"/>
      <c r="AA98" s="28">
        <v>0</v>
      </c>
      <c r="AB98" s="28"/>
      <c r="AC98" s="23"/>
      <c r="AD98" s="32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</row>
    <row r="99" spans="1:54" ht="12.75">
      <c r="A99" s="23"/>
      <c r="B99" s="24" t="s">
        <v>120</v>
      </c>
      <c r="C99" s="25">
        <v>107619</v>
      </c>
      <c r="D99" s="26">
        <v>7</v>
      </c>
      <c r="E99" s="32"/>
      <c r="F99" s="30"/>
      <c r="G99" s="32"/>
      <c r="H99" s="30"/>
      <c r="I99" s="32"/>
      <c r="J99" s="30"/>
      <c r="K99" s="32"/>
      <c r="L99" s="39"/>
      <c r="M99" s="32"/>
      <c r="N99" s="30"/>
      <c r="O99" s="28">
        <v>59</v>
      </c>
      <c r="P99" s="28">
        <v>31157</v>
      </c>
      <c r="Q99" s="52"/>
      <c r="R99" s="30"/>
      <c r="S99" s="32"/>
      <c r="T99" s="30"/>
      <c r="U99" s="32"/>
      <c r="V99" s="30"/>
      <c r="W99" s="32"/>
      <c r="X99" s="30"/>
      <c r="Y99" s="31"/>
      <c r="Z99" s="30"/>
      <c r="AA99" s="28">
        <v>1</v>
      </c>
      <c r="AB99" s="28">
        <v>34989</v>
      </c>
      <c r="AC99" s="23"/>
      <c r="AD99" s="32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</row>
    <row r="100" spans="1:54" ht="12.75">
      <c r="A100" s="23"/>
      <c r="B100" s="24" t="s">
        <v>121</v>
      </c>
      <c r="C100" s="25">
        <v>107637</v>
      </c>
      <c r="D100" s="26">
        <v>7</v>
      </c>
      <c r="E100" s="32"/>
      <c r="F100" s="30"/>
      <c r="G100" s="32"/>
      <c r="H100" s="30"/>
      <c r="I100" s="32"/>
      <c r="J100" s="30"/>
      <c r="K100" s="32"/>
      <c r="L100" s="39"/>
      <c r="M100" s="32"/>
      <c r="N100" s="30"/>
      <c r="O100" s="28">
        <v>24</v>
      </c>
      <c r="P100" s="28">
        <v>31667</v>
      </c>
      <c r="Q100" s="52"/>
      <c r="R100" s="30"/>
      <c r="S100" s="32"/>
      <c r="T100" s="30"/>
      <c r="U100" s="32"/>
      <c r="V100" s="30"/>
      <c r="W100" s="32"/>
      <c r="X100" s="30"/>
      <c r="Y100" s="31"/>
      <c r="Z100" s="30"/>
      <c r="AA100" s="28">
        <v>0</v>
      </c>
      <c r="AB100" s="28"/>
      <c r="AC100" s="23"/>
      <c r="AD100" s="32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</row>
    <row r="101" spans="1:54" ht="12.75">
      <c r="A101" s="23"/>
      <c r="B101" s="24" t="s">
        <v>122</v>
      </c>
      <c r="C101" s="25">
        <v>107664</v>
      </c>
      <c r="D101" s="26">
        <v>7</v>
      </c>
      <c r="E101" s="32"/>
      <c r="F101" s="30"/>
      <c r="G101" s="32"/>
      <c r="H101" s="30"/>
      <c r="I101" s="32"/>
      <c r="J101" s="30"/>
      <c r="K101" s="32"/>
      <c r="L101" s="39"/>
      <c r="M101" s="32"/>
      <c r="N101" s="30"/>
      <c r="O101" s="28">
        <v>41</v>
      </c>
      <c r="P101" s="28">
        <v>31300</v>
      </c>
      <c r="Q101" s="52"/>
      <c r="R101" s="30"/>
      <c r="S101" s="32"/>
      <c r="T101" s="30"/>
      <c r="U101" s="32"/>
      <c r="V101" s="30"/>
      <c r="W101" s="32"/>
      <c r="X101" s="30"/>
      <c r="Y101" s="31"/>
      <c r="Z101" s="30"/>
      <c r="AA101" s="28">
        <v>1</v>
      </c>
      <c r="AB101" s="28">
        <v>49440</v>
      </c>
      <c r="AC101" s="23"/>
      <c r="AD101" s="32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</row>
    <row r="102" spans="1:54" ht="12.75">
      <c r="A102" s="23"/>
      <c r="B102" s="24" t="s">
        <v>123</v>
      </c>
      <c r="C102" s="25">
        <v>107725</v>
      </c>
      <c r="D102" s="26">
        <v>7</v>
      </c>
      <c r="E102" s="32"/>
      <c r="F102" s="30"/>
      <c r="G102" s="32"/>
      <c r="H102" s="30"/>
      <c r="I102" s="32"/>
      <c r="J102" s="30"/>
      <c r="K102" s="32"/>
      <c r="L102" s="39"/>
      <c r="M102" s="32"/>
      <c r="N102" s="30"/>
      <c r="O102" s="28">
        <v>31</v>
      </c>
      <c r="P102" s="28">
        <v>30369</v>
      </c>
      <c r="Q102" s="52"/>
      <c r="R102" s="30"/>
      <c r="S102" s="32"/>
      <c r="T102" s="30"/>
      <c r="U102" s="32"/>
      <c r="V102" s="30"/>
      <c r="W102" s="32"/>
      <c r="X102" s="30"/>
      <c r="Y102" s="31"/>
      <c r="Z102" s="30"/>
      <c r="AA102" s="28"/>
      <c r="AB102" s="28"/>
      <c r="AC102" s="23"/>
      <c r="AD102" s="32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</row>
    <row r="103" spans="1:54" ht="12.75">
      <c r="A103" s="23"/>
      <c r="B103" s="24" t="s">
        <v>124</v>
      </c>
      <c r="C103" s="25">
        <v>107743</v>
      </c>
      <c r="D103" s="26">
        <v>7</v>
      </c>
      <c r="E103" s="32"/>
      <c r="F103" s="30"/>
      <c r="G103" s="32"/>
      <c r="H103" s="30"/>
      <c r="I103" s="32"/>
      <c r="J103" s="30"/>
      <c r="K103" s="32"/>
      <c r="L103" s="39"/>
      <c r="M103" s="32"/>
      <c r="N103" s="30"/>
      <c r="O103" s="28">
        <v>14</v>
      </c>
      <c r="P103" s="28">
        <v>35323</v>
      </c>
      <c r="Q103" s="52"/>
      <c r="R103" s="30"/>
      <c r="S103" s="32"/>
      <c r="T103" s="30"/>
      <c r="U103" s="32"/>
      <c r="V103" s="30"/>
      <c r="W103" s="32"/>
      <c r="X103" s="30"/>
      <c r="Y103" s="31"/>
      <c r="Z103" s="30"/>
      <c r="AA103" s="28">
        <v>2</v>
      </c>
      <c r="AB103" s="28">
        <v>35500</v>
      </c>
      <c r="AC103" s="23"/>
      <c r="AD103" s="32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</row>
    <row r="104" spans="1:54" ht="12.75">
      <c r="A104" s="23"/>
      <c r="B104" s="24" t="s">
        <v>125</v>
      </c>
      <c r="C104" s="25"/>
      <c r="D104" s="26">
        <v>7</v>
      </c>
      <c r="E104" s="32"/>
      <c r="F104" s="30"/>
      <c r="G104" s="32"/>
      <c r="H104" s="30"/>
      <c r="I104" s="32"/>
      <c r="J104" s="30"/>
      <c r="K104" s="32"/>
      <c r="L104" s="39"/>
      <c r="M104" s="32"/>
      <c r="N104" s="30"/>
      <c r="O104" s="28">
        <v>31</v>
      </c>
      <c r="P104" s="28">
        <v>34745</v>
      </c>
      <c r="Q104" s="52"/>
      <c r="R104" s="30"/>
      <c r="S104" s="32"/>
      <c r="T104" s="30"/>
      <c r="U104" s="32"/>
      <c r="V104" s="30"/>
      <c r="W104" s="32"/>
      <c r="X104" s="30"/>
      <c r="Y104" s="31"/>
      <c r="Z104" s="30"/>
      <c r="AA104" s="28">
        <v>11</v>
      </c>
      <c r="AB104" s="28">
        <v>37764</v>
      </c>
      <c r="AC104" s="23"/>
      <c r="AD104" s="32"/>
      <c r="AE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</row>
    <row r="105" spans="1:54" ht="12.75">
      <c r="A105" s="23"/>
      <c r="B105" s="24" t="s">
        <v>126</v>
      </c>
      <c r="C105" s="25">
        <v>107992</v>
      </c>
      <c r="D105" s="26">
        <v>7</v>
      </c>
      <c r="E105" s="32"/>
      <c r="F105" s="30"/>
      <c r="G105" s="32"/>
      <c r="H105" s="30"/>
      <c r="I105" s="32"/>
      <c r="J105" s="30"/>
      <c r="K105" s="32"/>
      <c r="L105" s="39"/>
      <c r="M105" s="32"/>
      <c r="N105" s="30"/>
      <c r="O105" s="28">
        <v>25</v>
      </c>
      <c r="P105" s="28">
        <v>34153</v>
      </c>
      <c r="Q105" s="52"/>
      <c r="R105" s="30"/>
      <c r="S105" s="32"/>
      <c r="T105" s="30"/>
      <c r="U105" s="32"/>
      <c r="V105" s="30"/>
      <c r="W105" s="32"/>
      <c r="X105" s="30"/>
      <c r="Y105" s="31"/>
      <c r="Z105" s="30"/>
      <c r="AA105" s="28">
        <v>4</v>
      </c>
      <c r="AB105" s="28">
        <v>40714</v>
      </c>
      <c r="AC105" s="23"/>
      <c r="AD105" s="32"/>
      <c r="AE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</row>
    <row r="106" spans="1:54" ht="12.75">
      <c r="A106" s="23"/>
      <c r="B106" s="24" t="s">
        <v>127</v>
      </c>
      <c r="C106" s="25">
        <v>108092</v>
      </c>
      <c r="D106" s="26">
        <v>7</v>
      </c>
      <c r="E106" s="32"/>
      <c r="F106" s="30"/>
      <c r="G106" s="32"/>
      <c r="H106" s="30"/>
      <c r="I106" s="32"/>
      <c r="J106" s="30"/>
      <c r="K106" s="32"/>
      <c r="L106" s="39"/>
      <c r="M106" s="32"/>
      <c r="N106" s="30"/>
      <c r="O106" s="28">
        <v>95</v>
      </c>
      <c r="P106" s="28">
        <v>31861</v>
      </c>
      <c r="Q106" s="52"/>
      <c r="R106" s="30"/>
      <c r="S106" s="32"/>
      <c r="T106" s="30"/>
      <c r="U106" s="32"/>
      <c r="V106" s="30"/>
      <c r="W106" s="32"/>
      <c r="X106" s="30"/>
      <c r="Y106" s="31"/>
      <c r="Z106" s="30"/>
      <c r="AA106" s="28">
        <v>32</v>
      </c>
      <c r="AB106" s="28">
        <v>44977</v>
      </c>
      <c r="AC106" s="23"/>
      <c r="AD106" s="32"/>
      <c r="AE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</row>
    <row r="107" spans="1:54" ht="12.75">
      <c r="A107" s="23"/>
      <c r="B107" s="24"/>
      <c r="C107" s="25"/>
      <c r="D107" s="26"/>
      <c r="E107" s="32"/>
      <c r="F107" s="30"/>
      <c r="G107" s="32"/>
      <c r="H107" s="30"/>
      <c r="I107" s="32"/>
      <c r="J107" s="30"/>
      <c r="K107" s="32"/>
      <c r="L107" s="39"/>
      <c r="M107" s="32"/>
      <c r="N107" s="30"/>
      <c r="O107" s="23">
        <f>SUM(O85:O106)</f>
        <v>767</v>
      </c>
      <c r="P107" s="79">
        <f>((O85*P85)+(O86*P86)+(O87*P87)+(O88*P88)+(O89*P89)+(O90*P90)+(O91*P91)+(O92*P92)+(O93*P93)+(O94*P94)+(O95*P95)+(O96*P96)+(O97*P97)+(O98*P98)+(O99*P99)+(O100*P100)+(O101*P101)+(O102*P102)+(O103*P103)+(O104*P104)+(O105*P105)+(O106*P106))/O107</f>
        <v>31842.623207301174</v>
      </c>
      <c r="Q107" s="52"/>
      <c r="R107" s="30"/>
      <c r="S107" s="32"/>
      <c r="T107" s="30"/>
      <c r="U107" s="32"/>
      <c r="V107" s="30"/>
      <c r="W107" s="32"/>
      <c r="X107" s="30"/>
      <c r="Y107" s="31"/>
      <c r="Z107" s="30"/>
      <c r="AA107" s="23">
        <f>SUM(AA85:AA106)</f>
        <v>118</v>
      </c>
      <c r="AB107" s="79">
        <f>((AA85*AB85)+(AA86*AB86)+(AA87*AB87)+(AA88*AB88)+(AA89*AB89)+(AA90*AB90)+(AA91*AB91)+(AA92*AB92)+(AA93*AB93)+(AA94*AB94)+(AA95*AB95)+(AA96*AB96)+(AA97*AB97)+(AA98*AB98)+(AA99*AB99)+(AA100*AB100)+(AA101*AB101)+(AA102*AB102)+(AA103*AB103)+(AA104*AB104)+(AA105*AB105)+(AA106*AB106))/AA107</f>
        <v>41452.686440677964</v>
      </c>
      <c r="AC107" s="23"/>
      <c r="AD107" s="32"/>
      <c r="AE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</row>
    <row r="108" spans="1:54" ht="12.75">
      <c r="A108" s="23"/>
      <c r="B108" s="24"/>
      <c r="C108" s="25"/>
      <c r="D108" s="26"/>
      <c r="E108" s="32"/>
      <c r="F108" s="30"/>
      <c r="G108" s="32"/>
      <c r="H108" s="30"/>
      <c r="I108" s="32"/>
      <c r="J108" s="30"/>
      <c r="K108" s="32"/>
      <c r="L108" s="39"/>
      <c r="M108" s="32"/>
      <c r="N108" s="30"/>
      <c r="O108" s="28"/>
      <c r="P108" s="28"/>
      <c r="Q108" s="52"/>
      <c r="R108" s="30"/>
      <c r="S108" s="32"/>
      <c r="T108" s="30"/>
      <c r="U108" s="32"/>
      <c r="V108" s="30"/>
      <c r="W108" s="32"/>
      <c r="X108" s="30"/>
      <c r="Y108" s="31"/>
      <c r="Z108" s="30"/>
      <c r="AA108" s="28"/>
      <c r="AB108" s="28"/>
      <c r="AC108" s="23"/>
      <c r="AD108" s="32"/>
      <c r="AE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</row>
    <row r="109" spans="1:54" ht="12.75">
      <c r="A109" s="23"/>
      <c r="B109" s="24" t="s">
        <v>128</v>
      </c>
      <c r="C109" s="25">
        <v>106263</v>
      </c>
      <c r="D109" s="26">
        <v>9</v>
      </c>
      <c r="E109" s="32">
        <v>1</v>
      </c>
      <c r="F109" s="30">
        <v>30749</v>
      </c>
      <c r="G109" s="32">
        <v>2</v>
      </c>
      <c r="H109" s="30">
        <v>39494</v>
      </c>
      <c r="I109" s="32">
        <v>2</v>
      </c>
      <c r="J109" s="30">
        <v>32682</v>
      </c>
      <c r="K109" s="32">
        <v>3</v>
      </c>
      <c r="L109" s="39">
        <v>26565</v>
      </c>
      <c r="M109" s="32"/>
      <c r="N109" s="30"/>
      <c r="O109" s="28"/>
      <c r="P109" s="28"/>
      <c r="Q109" s="49">
        <v>14</v>
      </c>
      <c r="R109" s="30">
        <v>98804</v>
      </c>
      <c r="S109" s="32">
        <v>35</v>
      </c>
      <c r="T109" s="30">
        <v>63546</v>
      </c>
      <c r="U109" s="32">
        <v>49</v>
      </c>
      <c r="V109" s="30">
        <v>55645</v>
      </c>
      <c r="W109" s="32">
        <v>33</v>
      </c>
      <c r="X109" s="39">
        <v>44200</v>
      </c>
      <c r="Y109" s="32">
        <v>0</v>
      </c>
      <c r="Z109" s="30"/>
      <c r="AA109" s="28"/>
      <c r="AB109" s="24"/>
      <c r="AC109" s="23"/>
      <c r="AD109" s="32"/>
      <c r="AE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</row>
    <row r="110" spans="1:54" ht="12.75">
      <c r="A110" s="23"/>
      <c r="B110" s="32"/>
      <c r="C110" s="32"/>
      <c r="D110" s="30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8"/>
      <c r="R110" s="27"/>
      <c r="S110" s="27"/>
      <c r="T110" s="27"/>
      <c r="U110" s="27"/>
      <c r="V110" s="27"/>
      <c r="W110" s="27"/>
      <c r="X110" s="27"/>
      <c r="Y110" s="27"/>
      <c r="Z110" s="27"/>
      <c r="AA110" s="28"/>
      <c r="AB110" s="23"/>
      <c r="AC110" s="23"/>
      <c r="AD110" s="23"/>
      <c r="AE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</row>
    <row r="111" spans="1:54" ht="12.75">
      <c r="A111" s="23"/>
      <c r="B111" s="32"/>
      <c r="C111" s="32"/>
      <c r="D111" s="30"/>
      <c r="E111" s="23"/>
      <c r="F111" s="30"/>
      <c r="G111" s="23"/>
      <c r="H111" s="30"/>
      <c r="I111" s="23"/>
      <c r="J111" s="30"/>
      <c r="K111" s="23"/>
      <c r="L111" s="30"/>
      <c r="M111" s="23"/>
      <c r="N111" s="30"/>
      <c r="O111" s="31"/>
      <c r="P111" s="30"/>
      <c r="Q111" s="46"/>
      <c r="R111" s="30"/>
      <c r="S111" s="23"/>
      <c r="T111" s="30"/>
      <c r="U111" s="23"/>
      <c r="V111" s="30"/>
      <c r="W111" s="23"/>
      <c r="X111" s="30"/>
      <c r="Y111" s="23"/>
      <c r="Z111" s="30"/>
      <c r="AA111" s="31"/>
      <c r="AB111" s="30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</row>
    <row r="112" spans="1:54" ht="12.75">
      <c r="A112" s="23" t="s">
        <v>129</v>
      </c>
      <c r="B112" s="32" t="s">
        <v>130</v>
      </c>
      <c r="C112" s="181" t="s">
        <v>131</v>
      </c>
      <c r="D112" s="127" t="s">
        <v>180</v>
      </c>
      <c r="E112" s="56">
        <v>462</v>
      </c>
      <c r="F112" s="56">
        <v>65017</v>
      </c>
      <c r="G112" s="56">
        <v>319</v>
      </c>
      <c r="H112" s="56">
        <v>48574</v>
      </c>
      <c r="I112" s="56">
        <v>168</v>
      </c>
      <c r="J112" s="56">
        <v>44041</v>
      </c>
      <c r="K112" s="56">
        <v>11</v>
      </c>
      <c r="L112" s="56">
        <v>20348</v>
      </c>
      <c r="M112" s="56">
        <v>7</v>
      </c>
      <c r="N112" s="56">
        <v>28475</v>
      </c>
      <c r="O112" s="57">
        <v>0</v>
      </c>
      <c r="P112" s="57">
        <v>0</v>
      </c>
      <c r="Q112" s="56">
        <v>10</v>
      </c>
      <c r="R112" s="56">
        <v>97747</v>
      </c>
      <c r="S112" s="56">
        <v>2</v>
      </c>
      <c r="T112" s="56">
        <v>58074</v>
      </c>
      <c r="U112" s="56">
        <v>2</v>
      </c>
      <c r="V112" s="56">
        <v>54818</v>
      </c>
      <c r="W112" s="56">
        <v>1</v>
      </c>
      <c r="X112" s="56">
        <v>26000</v>
      </c>
      <c r="Y112" s="56">
        <v>0</v>
      </c>
      <c r="Z112" s="56">
        <v>0</v>
      </c>
      <c r="AA112" s="57">
        <v>0</v>
      </c>
      <c r="AB112" s="57">
        <v>0</v>
      </c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7"/>
      <c r="AN112" s="57"/>
      <c r="AO112" s="23"/>
      <c r="AP112" s="23"/>
      <c r="AQ112" s="23"/>
      <c r="AR112" s="23"/>
      <c r="AS112" s="23"/>
      <c r="AT112" s="23"/>
      <c r="AU112" s="23"/>
      <c r="AV112" s="23"/>
      <c r="AX112" s="23"/>
      <c r="AY112" s="23"/>
      <c r="AZ112" s="23"/>
      <c r="BA112" s="23"/>
      <c r="BB112" s="23"/>
    </row>
    <row r="113" spans="1:54" ht="12.75">
      <c r="A113" s="23" t="s">
        <v>129</v>
      </c>
      <c r="B113" s="32" t="s">
        <v>132</v>
      </c>
      <c r="C113" s="181" t="s">
        <v>133</v>
      </c>
      <c r="D113" s="127" t="s">
        <v>180</v>
      </c>
      <c r="E113" s="59">
        <v>502</v>
      </c>
      <c r="F113" s="59">
        <v>72249</v>
      </c>
      <c r="G113" s="59">
        <v>337</v>
      </c>
      <c r="H113" s="59">
        <v>50452</v>
      </c>
      <c r="I113" s="59">
        <v>236</v>
      </c>
      <c r="J113" s="59">
        <v>45154</v>
      </c>
      <c r="K113" s="59">
        <v>4</v>
      </c>
      <c r="L113" s="59">
        <v>32000</v>
      </c>
      <c r="M113" s="59">
        <v>0</v>
      </c>
      <c r="N113" s="59">
        <v>0</v>
      </c>
      <c r="O113" s="27">
        <v>0</v>
      </c>
      <c r="P113" s="27">
        <v>0</v>
      </c>
      <c r="Q113" s="59">
        <v>498</v>
      </c>
      <c r="R113" s="59">
        <v>80322</v>
      </c>
      <c r="S113" s="59">
        <v>342</v>
      </c>
      <c r="T113" s="59">
        <v>61420</v>
      </c>
      <c r="U113" s="59">
        <v>281</v>
      </c>
      <c r="V113" s="59">
        <v>53819</v>
      </c>
      <c r="W113" s="59">
        <v>29</v>
      </c>
      <c r="X113" s="59">
        <v>47974</v>
      </c>
      <c r="Y113" s="59">
        <v>0</v>
      </c>
      <c r="Z113" s="59">
        <v>0</v>
      </c>
      <c r="AA113" s="27">
        <v>0</v>
      </c>
      <c r="AB113" s="27">
        <v>0</v>
      </c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27"/>
      <c r="AN113" s="27"/>
      <c r="AO113" s="23"/>
      <c r="AP113" s="23"/>
      <c r="AQ113" s="23"/>
      <c r="AR113" s="23"/>
      <c r="AS113" s="23"/>
      <c r="AT113" s="23"/>
      <c r="AU113" s="23"/>
      <c r="AV113" s="23"/>
      <c r="AX113" s="23"/>
      <c r="AY113" s="23"/>
      <c r="AZ113" s="23"/>
      <c r="BA113" s="23"/>
      <c r="BB113" s="23"/>
    </row>
    <row r="114" spans="1:54" ht="12.75">
      <c r="A114" s="23" t="s">
        <v>129</v>
      </c>
      <c r="B114" s="32" t="s">
        <v>970</v>
      </c>
      <c r="C114" s="181" t="s">
        <v>135</v>
      </c>
      <c r="D114" s="127" t="s">
        <v>180</v>
      </c>
      <c r="E114" s="59">
        <v>307</v>
      </c>
      <c r="F114" s="59">
        <v>63990</v>
      </c>
      <c r="G114" s="59">
        <v>257</v>
      </c>
      <c r="H114" s="59">
        <v>48915</v>
      </c>
      <c r="I114" s="59">
        <v>201</v>
      </c>
      <c r="J114" s="59">
        <v>42429</v>
      </c>
      <c r="K114" s="59">
        <v>38</v>
      </c>
      <c r="L114" s="59">
        <v>36590</v>
      </c>
      <c r="M114" s="59">
        <v>14</v>
      </c>
      <c r="N114" s="59">
        <v>40580</v>
      </c>
      <c r="O114" s="27">
        <v>0</v>
      </c>
      <c r="P114" s="27">
        <v>0</v>
      </c>
      <c r="Q114" s="59">
        <v>72</v>
      </c>
      <c r="R114" s="59">
        <v>70580</v>
      </c>
      <c r="S114" s="59">
        <v>49</v>
      </c>
      <c r="T114" s="59">
        <v>48440</v>
      </c>
      <c r="U114" s="59">
        <v>35</v>
      </c>
      <c r="V114" s="59">
        <v>39452</v>
      </c>
      <c r="W114" s="59">
        <v>56</v>
      </c>
      <c r="X114" s="59">
        <v>29363</v>
      </c>
      <c r="Y114" s="59">
        <v>30</v>
      </c>
      <c r="Z114" s="59">
        <v>32507</v>
      </c>
      <c r="AA114" s="27">
        <v>0</v>
      </c>
      <c r="AB114" s="27">
        <v>0</v>
      </c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27"/>
      <c r="AN114" s="27"/>
      <c r="AO114" s="23"/>
      <c r="AP114" s="23"/>
      <c r="AQ114" s="23"/>
      <c r="AR114" s="23"/>
      <c r="AS114" s="23"/>
      <c r="AT114" s="23"/>
      <c r="AU114" s="23"/>
      <c r="AV114" s="23"/>
      <c r="AX114" s="23"/>
      <c r="AY114" s="23"/>
      <c r="AZ114" s="23"/>
      <c r="BA114" s="23"/>
      <c r="BB114" s="23"/>
    </row>
    <row r="115" spans="1:54" ht="12.75">
      <c r="A115" s="23"/>
      <c r="B115" s="32"/>
      <c r="C115" s="32"/>
      <c r="D115" s="30"/>
      <c r="E115" s="23">
        <f>SUM(E112:E114)</f>
        <v>1271</v>
      </c>
      <c r="F115" s="79">
        <f>((E112*F112)+(E113*F113)+(E114*F114))/E115</f>
        <v>67625.32022029898</v>
      </c>
      <c r="G115" s="23">
        <f>SUM(G112:G114)</f>
        <v>913</v>
      </c>
      <c r="H115" s="79">
        <f>((G112*H112)+(G113*H113)+(G114*H114))/G115</f>
        <v>49363.181818181816</v>
      </c>
      <c r="I115" s="23">
        <f>SUM(I112:I114)</f>
        <v>605</v>
      </c>
      <c r="J115" s="79">
        <f>((I112*J112)+(I113*J113)+(I114*J114))/I115</f>
        <v>43939.604958677686</v>
      </c>
      <c r="K115" s="23">
        <f>SUM(K112:K114)</f>
        <v>53</v>
      </c>
      <c r="L115" s="79">
        <f>((K112*L112)+(K113*L113)+(K114*L114))/K115</f>
        <v>32872.6037735849</v>
      </c>
      <c r="M115" s="23">
        <f>SUM(M112:M114)</f>
        <v>21</v>
      </c>
      <c r="N115" s="79">
        <f>((M112*N112)+(M113*N113)+(M114*N114))/M115</f>
        <v>36545</v>
      </c>
      <c r="O115" s="23">
        <f>SUM(O112:O114)</f>
        <v>0</v>
      </c>
      <c r="P115" s="79">
        <v>0</v>
      </c>
      <c r="Q115" s="23">
        <f>SUM(Q112:Q114)</f>
        <v>580</v>
      </c>
      <c r="R115" s="79">
        <f>((Q112*R112)+(Q113*R113)+(Q114*R114))/Q115</f>
        <v>79413.07931034482</v>
      </c>
      <c r="S115" s="23">
        <f>SUM(S112:S114)</f>
        <v>393</v>
      </c>
      <c r="T115" s="79">
        <f>((S112*T112)+(S113*T113)+(S114*T114))/S115</f>
        <v>59784.60050890585</v>
      </c>
      <c r="U115" s="23">
        <f>SUM(U112:U114)</f>
        <v>318</v>
      </c>
      <c r="V115" s="79">
        <f>((U112*V112)+(U113*V113)+(U114*V114))/U115</f>
        <v>52244.00943396227</v>
      </c>
      <c r="W115" s="23">
        <f>SUM(W112:W114)</f>
        <v>86</v>
      </c>
      <c r="X115" s="79">
        <f>((W112*X112)+(W113*X113)+(W114*X114))/W115</f>
        <v>35599.6976744186</v>
      </c>
      <c r="Y115" s="23">
        <f>SUM(Y112:Y114)</f>
        <v>30</v>
      </c>
      <c r="Z115" s="79">
        <f>((Y112*Z112)+(Y113*Z113)+(Y114*Z114))/Y115</f>
        <v>32507</v>
      </c>
      <c r="AA115" s="23">
        <f>SUM(AA112:AA114)</f>
        <v>0</v>
      </c>
      <c r="AB115" s="79">
        <v>0</v>
      </c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</row>
    <row r="116" spans="1:54" ht="12.75">
      <c r="A116" s="23"/>
      <c r="B116" s="32"/>
      <c r="C116" s="32"/>
      <c r="D116" s="30"/>
      <c r="E116" s="32"/>
      <c r="F116" s="30"/>
      <c r="G116" s="31"/>
      <c r="H116" s="30"/>
      <c r="I116" s="32"/>
      <c r="J116" s="30"/>
      <c r="K116" s="31"/>
      <c r="L116" s="30"/>
      <c r="M116" s="31"/>
      <c r="N116" s="30"/>
      <c r="O116" s="23"/>
      <c r="P116" s="79"/>
      <c r="Q116" s="45"/>
      <c r="R116" s="30"/>
      <c r="S116" s="31"/>
      <c r="T116" s="30"/>
      <c r="U116" s="31"/>
      <c r="V116" s="30"/>
      <c r="W116" s="31"/>
      <c r="X116" s="30"/>
      <c r="Y116" s="31"/>
      <c r="Z116" s="30"/>
      <c r="AA116" s="23"/>
      <c r="AB116" s="30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</row>
    <row r="117" spans="1:54" ht="12.75">
      <c r="A117" s="23" t="s">
        <v>129</v>
      </c>
      <c r="B117" s="32" t="s">
        <v>136</v>
      </c>
      <c r="C117" s="181" t="s">
        <v>137</v>
      </c>
      <c r="D117" s="127" t="s">
        <v>186</v>
      </c>
      <c r="E117" s="59">
        <v>155</v>
      </c>
      <c r="F117" s="59">
        <v>65459</v>
      </c>
      <c r="G117" s="59">
        <v>132</v>
      </c>
      <c r="H117" s="59">
        <v>49900</v>
      </c>
      <c r="I117" s="59">
        <v>156</v>
      </c>
      <c r="J117" s="59">
        <v>42059</v>
      </c>
      <c r="K117" s="59">
        <v>29</v>
      </c>
      <c r="L117" s="59">
        <v>33486</v>
      </c>
      <c r="M117" s="59">
        <v>4</v>
      </c>
      <c r="N117" s="59">
        <v>30347</v>
      </c>
      <c r="O117" s="27">
        <v>0</v>
      </c>
      <c r="P117" s="27">
        <v>0</v>
      </c>
      <c r="Q117" s="59">
        <v>33</v>
      </c>
      <c r="R117" s="59">
        <v>85430</v>
      </c>
      <c r="S117" s="59">
        <v>16</v>
      </c>
      <c r="T117" s="59">
        <v>63929</v>
      </c>
      <c r="U117" s="59">
        <v>2</v>
      </c>
      <c r="V117" s="59">
        <v>59919</v>
      </c>
      <c r="W117" s="59">
        <v>10</v>
      </c>
      <c r="X117" s="59">
        <v>39571</v>
      </c>
      <c r="Y117" s="59">
        <v>1</v>
      </c>
      <c r="Z117" s="59">
        <v>35591</v>
      </c>
      <c r="AA117" s="27">
        <v>0</v>
      </c>
      <c r="AB117" s="27">
        <v>0</v>
      </c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27"/>
      <c r="AN117" s="27"/>
      <c r="AO117" s="23"/>
      <c r="AP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</row>
    <row r="118" spans="1:54" ht="12.75">
      <c r="A118" s="23" t="s">
        <v>129</v>
      </c>
      <c r="B118" s="32" t="s">
        <v>971</v>
      </c>
      <c r="C118" s="181" t="s">
        <v>139</v>
      </c>
      <c r="D118" s="127" t="s">
        <v>186</v>
      </c>
      <c r="E118" s="63">
        <v>164</v>
      </c>
      <c r="F118" s="63">
        <v>66237</v>
      </c>
      <c r="G118" s="63">
        <v>210</v>
      </c>
      <c r="H118" s="63">
        <v>50546</v>
      </c>
      <c r="I118" s="63">
        <v>184</v>
      </c>
      <c r="J118" s="63">
        <v>42334</v>
      </c>
      <c r="K118" s="63">
        <v>81</v>
      </c>
      <c r="L118" s="63">
        <v>27862</v>
      </c>
      <c r="M118" s="63">
        <v>5</v>
      </c>
      <c r="N118" s="63">
        <v>38950</v>
      </c>
      <c r="O118" s="27">
        <v>0</v>
      </c>
      <c r="P118" s="27">
        <v>0</v>
      </c>
      <c r="Q118" s="63">
        <v>27</v>
      </c>
      <c r="R118" s="63">
        <v>91101</v>
      </c>
      <c r="S118" s="63">
        <v>11</v>
      </c>
      <c r="T118" s="63">
        <v>73325</v>
      </c>
      <c r="U118" s="63">
        <v>0</v>
      </c>
      <c r="V118" s="63">
        <v>0</v>
      </c>
      <c r="W118" s="63">
        <v>3</v>
      </c>
      <c r="X118" s="63">
        <v>34447</v>
      </c>
      <c r="Y118" s="63">
        <v>0</v>
      </c>
      <c r="Z118" s="63">
        <v>0</v>
      </c>
      <c r="AA118" s="27">
        <v>0</v>
      </c>
      <c r="AB118" s="27">
        <v>0</v>
      </c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27"/>
      <c r="AN118" s="27"/>
      <c r="AO118" s="23"/>
      <c r="AP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</row>
    <row r="119" spans="1:54" ht="12.75">
      <c r="A119" s="23"/>
      <c r="B119" s="32"/>
      <c r="C119" s="32"/>
      <c r="D119" s="30"/>
      <c r="E119" s="23">
        <f>SUM(E117:E118)</f>
        <v>319</v>
      </c>
      <c r="F119" s="79">
        <f>((E117*F117)+(E118*F118))/E119</f>
        <v>65858.9749216301</v>
      </c>
      <c r="G119" s="23">
        <f>SUM(G117:G118)</f>
        <v>342</v>
      </c>
      <c r="H119" s="79">
        <f>((G117*H117)+(G118*H118))/G119</f>
        <v>50296.666666666664</v>
      </c>
      <c r="I119" s="23">
        <f>SUM(I117:I118)</f>
        <v>340</v>
      </c>
      <c r="J119" s="79">
        <f>((I117*J117)+(I118*J118))/I119</f>
        <v>42207.82352941176</v>
      </c>
      <c r="K119" s="23">
        <f>SUM(K117:K118)</f>
        <v>110</v>
      </c>
      <c r="L119" s="79">
        <f>((K117*L117)+(K118*L118))/K119</f>
        <v>29344.69090909091</v>
      </c>
      <c r="M119" s="23">
        <f>SUM(M117:M118)</f>
        <v>9</v>
      </c>
      <c r="N119" s="79">
        <f>((M117*N117)+(M118*N118))/M119</f>
        <v>35126.444444444445</v>
      </c>
      <c r="O119" s="23">
        <f>SUM(O117:O118)</f>
        <v>0</v>
      </c>
      <c r="P119" s="79">
        <v>0</v>
      </c>
      <c r="Q119" s="23">
        <f>SUM(Q117:Q118)</f>
        <v>60</v>
      </c>
      <c r="R119" s="79">
        <f>((Q117*R117)+(Q118*R118))/Q119</f>
        <v>87981.95</v>
      </c>
      <c r="S119" s="23">
        <f>SUM(S117:S118)</f>
        <v>27</v>
      </c>
      <c r="T119" s="79">
        <f>((S117*T117)+(S118*T118))/S119</f>
        <v>67757</v>
      </c>
      <c r="U119" s="23">
        <f>SUM(U117:U118)</f>
        <v>2</v>
      </c>
      <c r="V119" s="79">
        <f>((U117*V117)+(U118*V118))/U119</f>
        <v>59919</v>
      </c>
      <c r="W119" s="23">
        <f>SUM(W117:W118)</f>
        <v>13</v>
      </c>
      <c r="X119" s="79">
        <f>((W117*X117)+(W118*X118))/W119</f>
        <v>38388.53846153846</v>
      </c>
      <c r="Y119" s="23">
        <f>SUM(Y117:Y118)</f>
        <v>1</v>
      </c>
      <c r="Z119" s="79">
        <f>((Y117*Z117)+(Y118*Z118))/Y119</f>
        <v>35591</v>
      </c>
      <c r="AA119" s="23">
        <f>SUM(AA117:AA118)</f>
        <v>0</v>
      </c>
      <c r="AB119" s="79">
        <v>0</v>
      </c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</row>
    <row r="120" spans="1:54" ht="12.75">
      <c r="A120" s="23"/>
      <c r="B120" s="32"/>
      <c r="C120" s="32"/>
      <c r="D120" s="30"/>
      <c r="E120" s="32"/>
      <c r="F120" s="30"/>
      <c r="G120" s="31"/>
      <c r="H120" s="30"/>
      <c r="I120" s="32"/>
      <c r="J120" s="30"/>
      <c r="K120" s="31"/>
      <c r="L120" s="30"/>
      <c r="M120" s="31"/>
      <c r="N120" s="30"/>
      <c r="O120" s="23"/>
      <c r="P120" s="79"/>
      <c r="Q120" s="45"/>
      <c r="R120" s="30"/>
      <c r="S120" s="31"/>
      <c r="T120" s="30"/>
      <c r="U120" s="31"/>
      <c r="V120" s="30"/>
      <c r="W120" s="31"/>
      <c r="X120" s="30"/>
      <c r="Y120" s="31"/>
      <c r="Z120" s="30"/>
      <c r="AA120" s="23"/>
      <c r="AB120" s="30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</row>
    <row r="121" spans="1:54" ht="12.75">
      <c r="A121" s="23" t="s">
        <v>129</v>
      </c>
      <c r="B121" s="32" t="s">
        <v>972</v>
      </c>
      <c r="C121" s="181" t="s">
        <v>141</v>
      </c>
      <c r="D121" s="127" t="s">
        <v>431</v>
      </c>
      <c r="E121" s="59">
        <v>177</v>
      </c>
      <c r="F121" s="59">
        <v>59692</v>
      </c>
      <c r="G121" s="59">
        <v>261</v>
      </c>
      <c r="H121" s="59">
        <v>45672</v>
      </c>
      <c r="I121" s="59">
        <v>232</v>
      </c>
      <c r="J121" s="59">
        <v>41021</v>
      </c>
      <c r="K121" s="59">
        <v>93</v>
      </c>
      <c r="L121" s="59">
        <v>33980</v>
      </c>
      <c r="M121" s="59">
        <v>0</v>
      </c>
      <c r="N121" s="59">
        <v>0</v>
      </c>
      <c r="O121" s="27">
        <v>0</v>
      </c>
      <c r="P121" s="27">
        <v>0</v>
      </c>
      <c r="Q121" s="59">
        <v>0</v>
      </c>
      <c r="R121" s="59">
        <v>0</v>
      </c>
      <c r="S121" s="59">
        <v>11</v>
      </c>
      <c r="T121" s="59">
        <v>44122</v>
      </c>
      <c r="U121" s="59">
        <v>10</v>
      </c>
      <c r="V121" s="59">
        <v>33785</v>
      </c>
      <c r="W121" s="59">
        <v>26</v>
      </c>
      <c r="X121" s="59">
        <v>40653</v>
      </c>
      <c r="Y121" s="59">
        <v>0</v>
      </c>
      <c r="Z121" s="59">
        <v>0</v>
      </c>
      <c r="AA121" s="27">
        <v>0</v>
      </c>
      <c r="AB121" s="27">
        <v>0</v>
      </c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27"/>
      <c r="AN121" s="27"/>
      <c r="AO121" s="23"/>
      <c r="AP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</row>
    <row r="122" spans="1:54" ht="12.75">
      <c r="A122" s="23" t="s">
        <v>129</v>
      </c>
      <c r="B122" s="32" t="s">
        <v>142</v>
      </c>
      <c r="C122" s="181" t="s">
        <v>143</v>
      </c>
      <c r="D122" s="127" t="s">
        <v>431</v>
      </c>
      <c r="E122" s="59">
        <v>50</v>
      </c>
      <c r="F122" s="59">
        <v>55972</v>
      </c>
      <c r="G122" s="59">
        <v>74</v>
      </c>
      <c r="H122" s="59">
        <v>45650</v>
      </c>
      <c r="I122" s="59">
        <v>61</v>
      </c>
      <c r="J122" s="59">
        <v>40234</v>
      </c>
      <c r="K122" s="59">
        <v>19</v>
      </c>
      <c r="L122" s="59">
        <v>30825</v>
      </c>
      <c r="M122" s="59">
        <v>6</v>
      </c>
      <c r="N122" s="59">
        <v>24529</v>
      </c>
      <c r="O122" s="27">
        <v>0</v>
      </c>
      <c r="P122" s="27">
        <v>0</v>
      </c>
      <c r="Q122" s="59">
        <v>0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27">
        <v>0</v>
      </c>
      <c r="AB122" s="27">
        <v>0</v>
      </c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27"/>
      <c r="AN122" s="27"/>
      <c r="AO122" s="23"/>
      <c r="AP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</row>
    <row r="123" spans="1:54" ht="12.75">
      <c r="A123" s="23"/>
      <c r="B123" s="32"/>
      <c r="C123" s="32"/>
      <c r="D123" s="30"/>
      <c r="E123" s="23">
        <f>SUM(E121:E122)</f>
        <v>227</v>
      </c>
      <c r="F123" s="79">
        <f>((E121*F121)+(E122*F122))/E123</f>
        <v>58872.6167400881</v>
      </c>
      <c r="G123" s="23">
        <f>SUM(G121:G122)</f>
        <v>335</v>
      </c>
      <c r="H123" s="79">
        <f>((G121*H121)+(G122*H122))/G123</f>
        <v>45667.14029850746</v>
      </c>
      <c r="I123" s="23">
        <f>SUM(I121:I122)</f>
        <v>293</v>
      </c>
      <c r="J123" s="79">
        <f>((I121*J121)+(I122*J122))/I123</f>
        <v>40857.15358361775</v>
      </c>
      <c r="K123" s="23">
        <f>SUM(K121:K122)</f>
        <v>112</v>
      </c>
      <c r="L123" s="79">
        <f>((K121*L121)+(K122*L122))/K123</f>
        <v>33444.77678571428</v>
      </c>
      <c r="M123" s="23">
        <f>SUM(M121:M122)</f>
        <v>6</v>
      </c>
      <c r="N123" s="79">
        <f>((M121*N121)+(M122*N122))/M123</f>
        <v>24529</v>
      </c>
      <c r="O123" s="23">
        <f>SUM(O121:O122)</f>
        <v>0</v>
      </c>
      <c r="P123" s="79">
        <v>0</v>
      </c>
      <c r="Q123" s="23">
        <f>SUM(Q121:Q122)</f>
        <v>0</v>
      </c>
      <c r="R123" s="79">
        <v>0</v>
      </c>
      <c r="S123" s="23">
        <f>SUM(S121:S122)</f>
        <v>11</v>
      </c>
      <c r="T123" s="79">
        <f>((S121*T121)+(S122*T122))/S123</f>
        <v>44122</v>
      </c>
      <c r="U123" s="23">
        <f>SUM(U121:U122)</f>
        <v>10</v>
      </c>
      <c r="V123" s="79">
        <f>((U121*V121)+(U122*V122))/U123</f>
        <v>33785</v>
      </c>
      <c r="W123" s="23">
        <f>SUM(W121:W122)</f>
        <v>26</v>
      </c>
      <c r="X123" s="79">
        <f>((W121*X121)+(W122*X122))/W123</f>
        <v>40653</v>
      </c>
      <c r="Y123" s="23">
        <f>SUM(Y121:Y122)</f>
        <v>0</v>
      </c>
      <c r="Z123" s="79">
        <v>0</v>
      </c>
      <c r="AA123" s="23">
        <f>SUM(AA121:AA122)</f>
        <v>0</v>
      </c>
      <c r="AB123" s="79">
        <v>0</v>
      </c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</row>
    <row r="124" spans="1:54" ht="12.75">
      <c r="A124" s="23"/>
      <c r="B124" s="32"/>
      <c r="C124" s="32"/>
      <c r="D124" s="30"/>
      <c r="E124" s="32"/>
      <c r="F124" s="30"/>
      <c r="G124" s="31"/>
      <c r="H124" s="30"/>
      <c r="I124" s="32"/>
      <c r="J124" s="30"/>
      <c r="K124" s="31"/>
      <c r="L124" s="30"/>
      <c r="M124" s="31"/>
      <c r="N124" s="30"/>
      <c r="O124" s="23"/>
      <c r="P124" s="79"/>
      <c r="Q124" s="45"/>
      <c r="R124" s="30"/>
      <c r="S124" s="31"/>
      <c r="T124" s="30"/>
      <c r="U124" s="31"/>
      <c r="V124" s="30"/>
      <c r="W124" s="31"/>
      <c r="X124" s="30"/>
      <c r="Y124" s="31"/>
      <c r="Z124" s="30"/>
      <c r="AA124" s="23"/>
      <c r="AB124" s="30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</row>
    <row r="125" spans="1:54" ht="12.75">
      <c r="A125" s="23" t="s">
        <v>129</v>
      </c>
      <c r="B125" s="32" t="s">
        <v>973</v>
      </c>
      <c r="C125" s="181" t="s">
        <v>145</v>
      </c>
      <c r="D125" s="127" t="s">
        <v>194</v>
      </c>
      <c r="E125" s="59">
        <v>78</v>
      </c>
      <c r="F125" s="59">
        <v>60223</v>
      </c>
      <c r="G125" s="59">
        <v>102</v>
      </c>
      <c r="H125" s="59">
        <v>50707</v>
      </c>
      <c r="I125" s="59">
        <v>120</v>
      </c>
      <c r="J125" s="59">
        <v>42813</v>
      </c>
      <c r="K125" s="59">
        <v>26</v>
      </c>
      <c r="L125" s="59">
        <v>31843</v>
      </c>
      <c r="M125" s="59">
        <v>0</v>
      </c>
      <c r="N125" s="59">
        <v>0</v>
      </c>
      <c r="O125" s="27">
        <v>0</v>
      </c>
      <c r="P125" s="27">
        <v>0</v>
      </c>
      <c r="Q125" s="59">
        <v>33</v>
      </c>
      <c r="R125" s="59">
        <v>73048</v>
      </c>
      <c r="S125" s="59">
        <v>21</v>
      </c>
      <c r="T125" s="59">
        <v>63290</v>
      </c>
      <c r="U125" s="59">
        <v>50</v>
      </c>
      <c r="V125" s="59">
        <v>47717</v>
      </c>
      <c r="W125" s="59">
        <v>13</v>
      </c>
      <c r="X125" s="59">
        <v>40654</v>
      </c>
      <c r="Y125" s="59">
        <v>3</v>
      </c>
      <c r="Z125" s="59">
        <v>42099</v>
      </c>
      <c r="AA125" s="27">
        <v>0</v>
      </c>
      <c r="AB125" s="27">
        <v>0</v>
      </c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27"/>
      <c r="AN125" s="27"/>
      <c r="AO125" s="23"/>
      <c r="AP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</row>
    <row r="126" spans="1:54" ht="12.75">
      <c r="A126" s="23" t="s">
        <v>129</v>
      </c>
      <c r="B126" s="32" t="s">
        <v>974</v>
      </c>
      <c r="C126" s="181" t="s">
        <v>147</v>
      </c>
      <c r="D126" s="127" t="s">
        <v>194</v>
      </c>
      <c r="E126" s="59">
        <v>76</v>
      </c>
      <c r="F126" s="59">
        <v>60052</v>
      </c>
      <c r="G126" s="59">
        <v>86</v>
      </c>
      <c r="H126" s="59">
        <v>48391</v>
      </c>
      <c r="I126" s="59">
        <v>72</v>
      </c>
      <c r="J126" s="59">
        <v>37604</v>
      </c>
      <c r="K126" s="59">
        <v>26</v>
      </c>
      <c r="L126" s="59">
        <v>30344</v>
      </c>
      <c r="M126" s="59">
        <v>1</v>
      </c>
      <c r="N126" s="59">
        <v>38203</v>
      </c>
      <c r="O126" s="27">
        <v>0</v>
      </c>
      <c r="P126" s="27">
        <v>0</v>
      </c>
      <c r="Q126" s="59">
        <v>0</v>
      </c>
      <c r="R126" s="59">
        <v>0</v>
      </c>
      <c r="S126" s="59">
        <v>2</v>
      </c>
      <c r="T126" s="59">
        <v>64512</v>
      </c>
      <c r="U126" s="59">
        <v>0</v>
      </c>
      <c r="V126" s="59">
        <v>0</v>
      </c>
      <c r="W126" s="59">
        <v>4</v>
      </c>
      <c r="X126" s="59">
        <v>45000</v>
      </c>
      <c r="Y126" s="59">
        <v>11</v>
      </c>
      <c r="Z126" s="59">
        <v>23909</v>
      </c>
      <c r="AA126" s="27">
        <v>0</v>
      </c>
      <c r="AB126" s="27">
        <v>0</v>
      </c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27"/>
      <c r="AN126" s="27"/>
      <c r="AO126" s="23"/>
      <c r="AP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</row>
    <row r="127" spans="1:54" ht="12.75">
      <c r="A127" s="23"/>
      <c r="B127" s="32"/>
      <c r="C127" s="32"/>
      <c r="D127" s="30"/>
      <c r="E127" s="23">
        <f>SUM(E125:E126)</f>
        <v>154</v>
      </c>
      <c r="F127" s="79">
        <f>((E125*F125)+(E126*F126))/E127</f>
        <v>60138.61038961039</v>
      </c>
      <c r="G127" s="23">
        <f>SUM(G125:G126)</f>
        <v>188</v>
      </c>
      <c r="H127" s="79">
        <f>((G125*H125)+(G126*H126))/G127</f>
        <v>49647.55319148936</v>
      </c>
      <c r="I127" s="23">
        <f>SUM(I125:I126)</f>
        <v>192</v>
      </c>
      <c r="J127" s="79">
        <f>((I125*J125)+(I126*J126))/I127</f>
        <v>40859.625</v>
      </c>
      <c r="K127" s="23">
        <f>SUM(K125:K126)</f>
        <v>52</v>
      </c>
      <c r="L127" s="79">
        <f>((K125*L125)+(K126*L126))/K127</f>
        <v>31093.5</v>
      </c>
      <c r="M127" s="23">
        <f>SUM(M125:M126)</f>
        <v>1</v>
      </c>
      <c r="N127" s="79">
        <f>((M125*N125)+(M126*N126))/M127</f>
        <v>38203</v>
      </c>
      <c r="O127" s="23">
        <f>SUM(O125:O126)</f>
        <v>0</v>
      </c>
      <c r="P127" s="79">
        <v>0</v>
      </c>
      <c r="Q127" s="23">
        <f>SUM(Q125:Q126)</f>
        <v>33</v>
      </c>
      <c r="R127" s="79">
        <f>((Q125*R125)+(Q126*R126))/Q127</f>
        <v>73048</v>
      </c>
      <c r="S127" s="23">
        <f>SUM(S125:S126)</f>
        <v>23</v>
      </c>
      <c r="T127" s="79">
        <f>((S125*T125)+(S126*T126))/S127</f>
        <v>63396.260869565216</v>
      </c>
      <c r="U127" s="23">
        <f>SUM(U125:U126)</f>
        <v>50</v>
      </c>
      <c r="V127" s="79">
        <f>((U125*V125)+(U126*V126))/U127</f>
        <v>47717</v>
      </c>
      <c r="W127" s="23">
        <f>SUM(W125:W126)</f>
        <v>17</v>
      </c>
      <c r="X127" s="79">
        <f>((W125*X125)+(W126*X126))/W127</f>
        <v>41676.58823529412</v>
      </c>
      <c r="Y127" s="23">
        <f>SUM(Y125:Y126)</f>
        <v>14</v>
      </c>
      <c r="Z127" s="79">
        <f>((Y125*Z125)+(Y126*Z126))/Y127</f>
        <v>27806.85714285714</v>
      </c>
      <c r="AA127" s="23">
        <f>SUM(AA125:AA126)</f>
        <v>0</v>
      </c>
      <c r="AB127" s="79">
        <v>0</v>
      </c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</row>
    <row r="128" spans="1:54" ht="12.75">
      <c r="A128" s="23"/>
      <c r="B128" s="32"/>
      <c r="C128" s="32"/>
      <c r="D128" s="30"/>
      <c r="E128" s="32"/>
      <c r="F128" s="30"/>
      <c r="G128" s="31"/>
      <c r="H128" s="30"/>
      <c r="I128" s="32"/>
      <c r="J128" s="30"/>
      <c r="K128" s="31"/>
      <c r="L128" s="30"/>
      <c r="M128" s="31"/>
      <c r="N128" s="30"/>
      <c r="O128" s="23"/>
      <c r="P128" s="79"/>
      <c r="Q128" s="45"/>
      <c r="R128" s="39"/>
      <c r="S128" s="31"/>
      <c r="T128" s="39"/>
      <c r="U128" s="31"/>
      <c r="V128" s="30"/>
      <c r="W128" s="31"/>
      <c r="X128" s="39"/>
      <c r="Y128" s="31"/>
      <c r="Z128" s="39"/>
      <c r="AA128" s="23"/>
      <c r="AB128" s="30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</row>
    <row r="129" spans="1:54" ht="12.75">
      <c r="A129" s="23" t="s">
        <v>129</v>
      </c>
      <c r="B129" s="32" t="s">
        <v>148</v>
      </c>
      <c r="C129" s="181" t="s">
        <v>975</v>
      </c>
      <c r="D129" s="127" t="s">
        <v>149</v>
      </c>
      <c r="E129" s="23"/>
      <c r="F129" s="30"/>
      <c r="G129" s="23"/>
      <c r="H129" s="30"/>
      <c r="I129" s="23"/>
      <c r="J129" s="30"/>
      <c r="K129" s="23"/>
      <c r="L129" s="30"/>
      <c r="M129" s="23"/>
      <c r="N129" s="30"/>
      <c r="O129" s="27">
        <v>227</v>
      </c>
      <c r="P129" s="27">
        <v>34282</v>
      </c>
      <c r="Q129" s="46"/>
      <c r="R129" s="30"/>
      <c r="S129" s="23"/>
      <c r="T129" s="30"/>
      <c r="U129" s="23"/>
      <c r="V129" s="30"/>
      <c r="W129" s="23"/>
      <c r="X129" s="30"/>
      <c r="Y129" s="23"/>
      <c r="Z129" s="30"/>
      <c r="AA129" s="23"/>
      <c r="AB129" s="30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</row>
    <row r="130" spans="1:54" ht="12.75">
      <c r="A130" s="23" t="s">
        <v>129</v>
      </c>
      <c r="B130" s="32" t="s">
        <v>150</v>
      </c>
      <c r="C130" s="181" t="s">
        <v>976</v>
      </c>
      <c r="D130" s="127" t="s">
        <v>149</v>
      </c>
      <c r="E130" s="23"/>
      <c r="F130" s="30"/>
      <c r="G130" s="23"/>
      <c r="H130" s="30"/>
      <c r="I130" s="23"/>
      <c r="J130" s="30"/>
      <c r="K130" s="23"/>
      <c r="L130" s="30"/>
      <c r="M130" s="23"/>
      <c r="N130" s="30"/>
      <c r="O130" s="27">
        <v>309</v>
      </c>
      <c r="P130" s="27">
        <v>41530</v>
      </c>
      <c r="Q130" s="46"/>
      <c r="R130" s="30"/>
      <c r="S130" s="23"/>
      <c r="T130" s="30"/>
      <c r="U130" s="23"/>
      <c r="V130" s="30"/>
      <c r="W130" s="23"/>
      <c r="X130" s="30"/>
      <c r="Y130" s="23"/>
      <c r="Z130" s="30"/>
      <c r="AA130" s="23"/>
      <c r="AB130" s="30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</row>
    <row r="131" spans="1:54" ht="12.75">
      <c r="A131" s="23" t="s">
        <v>129</v>
      </c>
      <c r="B131" s="32" t="s">
        <v>151</v>
      </c>
      <c r="C131" s="181" t="s">
        <v>977</v>
      </c>
      <c r="D131" s="127" t="s">
        <v>149</v>
      </c>
      <c r="E131" s="23"/>
      <c r="F131" s="39"/>
      <c r="G131" s="23"/>
      <c r="H131" s="39"/>
      <c r="I131" s="23"/>
      <c r="J131" s="39"/>
      <c r="K131" s="23"/>
      <c r="L131" s="39"/>
      <c r="M131" s="23"/>
      <c r="N131" s="39"/>
      <c r="O131" s="27">
        <v>93</v>
      </c>
      <c r="P131" s="27">
        <v>33854</v>
      </c>
      <c r="Q131" s="46"/>
      <c r="R131" s="30"/>
      <c r="S131" s="23"/>
      <c r="T131" s="30"/>
      <c r="U131" s="23"/>
      <c r="V131" s="30"/>
      <c r="W131" s="23"/>
      <c r="X131" s="30"/>
      <c r="Y131" s="23"/>
      <c r="Z131" s="30"/>
      <c r="AA131" s="23"/>
      <c r="AB131" s="30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</row>
    <row r="132" spans="1:54" ht="12.75">
      <c r="A132" s="23" t="s">
        <v>129</v>
      </c>
      <c r="B132" s="32" t="s">
        <v>152</v>
      </c>
      <c r="C132" s="181" t="s">
        <v>978</v>
      </c>
      <c r="D132" s="127" t="s">
        <v>149</v>
      </c>
      <c r="E132" s="23"/>
      <c r="F132" s="30"/>
      <c r="G132" s="23"/>
      <c r="H132" s="30"/>
      <c r="I132" s="23"/>
      <c r="J132" s="30"/>
      <c r="K132" s="23"/>
      <c r="L132" s="30"/>
      <c r="M132" s="23"/>
      <c r="N132" s="30"/>
      <c r="O132" s="27">
        <v>59</v>
      </c>
      <c r="P132" s="27">
        <v>35281</v>
      </c>
      <c r="Q132" s="46"/>
      <c r="R132" s="30"/>
      <c r="S132" s="23"/>
      <c r="T132" s="30"/>
      <c r="U132" s="23"/>
      <c r="V132" s="30"/>
      <c r="W132" s="23"/>
      <c r="X132" s="30"/>
      <c r="Y132" s="23"/>
      <c r="Z132" s="30"/>
      <c r="AA132" s="23"/>
      <c r="AB132" s="30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</row>
    <row r="133" spans="1:54" ht="12.75">
      <c r="A133" s="23" t="s">
        <v>129</v>
      </c>
      <c r="B133" s="32" t="s">
        <v>153</v>
      </c>
      <c r="C133" s="181" t="s">
        <v>979</v>
      </c>
      <c r="D133" s="127" t="s">
        <v>149</v>
      </c>
      <c r="E133" s="23"/>
      <c r="F133" s="30"/>
      <c r="G133" s="23"/>
      <c r="H133" s="30"/>
      <c r="I133" s="23"/>
      <c r="J133" s="30"/>
      <c r="K133" s="23"/>
      <c r="L133" s="30"/>
      <c r="M133" s="23"/>
      <c r="N133" s="30"/>
      <c r="O133" s="27">
        <v>205</v>
      </c>
      <c r="P133" s="27">
        <v>36702</v>
      </c>
      <c r="Q133" s="46"/>
      <c r="R133" s="30"/>
      <c r="S133" s="23"/>
      <c r="T133" s="30"/>
      <c r="U133" s="23"/>
      <c r="V133" s="30"/>
      <c r="W133" s="23"/>
      <c r="X133" s="30"/>
      <c r="Y133" s="23"/>
      <c r="Z133" s="30"/>
      <c r="AA133" s="23"/>
      <c r="AB133" s="30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</row>
    <row r="134" spans="1:54" ht="12.75">
      <c r="A134" s="23" t="s">
        <v>129</v>
      </c>
      <c r="B134" s="32" t="s">
        <v>154</v>
      </c>
      <c r="C134" s="181" t="s">
        <v>980</v>
      </c>
      <c r="D134" s="127" t="s">
        <v>149</v>
      </c>
      <c r="E134" s="23"/>
      <c r="F134" s="30"/>
      <c r="G134" s="23"/>
      <c r="H134" s="30"/>
      <c r="I134" s="23"/>
      <c r="J134" s="30"/>
      <c r="K134" s="23"/>
      <c r="L134" s="30"/>
      <c r="M134" s="23"/>
      <c r="N134" s="30"/>
      <c r="O134" s="27">
        <v>93</v>
      </c>
      <c r="P134" s="27">
        <v>40644</v>
      </c>
      <c r="Q134" s="46"/>
      <c r="R134" s="30"/>
      <c r="S134" s="23"/>
      <c r="T134" s="30"/>
      <c r="U134" s="23"/>
      <c r="V134" s="30"/>
      <c r="W134" s="23"/>
      <c r="X134" s="30"/>
      <c r="Y134" s="23"/>
      <c r="Z134" s="30"/>
      <c r="AA134" s="23"/>
      <c r="AB134" s="30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</row>
    <row r="135" spans="1:54" ht="12.75">
      <c r="A135" s="23" t="s">
        <v>129</v>
      </c>
      <c r="B135" s="32" t="s">
        <v>155</v>
      </c>
      <c r="C135" s="181" t="s">
        <v>981</v>
      </c>
      <c r="D135" s="127" t="s">
        <v>149</v>
      </c>
      <c r="E135" s="23"/>
      <c r="F135" s="30"/>
      <c r="G135" s="23"/>
      <c r="H135" s="30"/>
      <c r="I135" s="23"/>
      <c r="J135" s="30"/>
      <c r="K135" s="23"/>
      <c r="L135" s="30"/>
      <c r="M135" s="23"/>
      <c r="N135" s="30"/>
      <c r="O135" s="27">
        <v>403</v>
      </c>
      <c r="P135" s="27">
        <v>38326</v>
      </c>
      <c r="Q135" s="46"/>
      <c r="R135" s="30"/>
      <c r="S135" s="23"/>
      <c r="T135" s="30"/>
      <c r="U135" s="23"/>
      <c r="V135" s="30"/>
      <c r="W135" s="23"/>
      <c r="X135" s="30"/>
      <c r="Y135" s="23"/>
      <c r="Z135" s="30"/>
      <c r="AA135" s="23"/>
      <c r="AB135" s="30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</row>
    <row r="136" spans="1:54" ht="12.75">
      <c r="A136" s="23" t="s">
        <v>129</v>
      </c>
      <c r="B136" s="32" t="s">
        <v>156</v>
      </c>
      <c r="C136" s="181" t="s">
        <v>982</v>
      </c>
      <c r="D136" s="182" t="s">
        <v>149</v>
      </c>
      <c r="E136" s="23"/>
      <c r="F136" s="30"/>
      <c r="G136" s="23"/>
      <c r="H136" s="30"/>
      <c r="I136" s="23"/>
      <c r="J136" s="30"/>
      <c r="K136" s="23"/>
      <c r="L136" s="30"/>
      <c r="M136" s="23"/>
      <c r="N136" s="30"/>
      <c r="O136" s="28">
        <v>32</v>
      </c>
      <c r="P136" s="28">
        <v>30526</v>
      </c>
      <c r="Q136" s="46"/>
      <c r="R136" s="30"/>
      <c r="S136" s="23"/>
      <c r="T136" s="30"/>
      <c r="U136" s="23"/>
      <c r="V136" s="30"/>
      <c r="W136" s="23"/>
      <c r="X136" s="30"/>
      <c r="Y136" s="23"/>
      <c r="Z136" s="30"/>
      <c r="AA136" s="23"/>
      <c r="AB136" s="30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</row>
    <row r="137" spans="1:54" ht="12.75">
      <c r="A137" s="23" t="s">
        <v>129</v>
      </c>
      <c r="B137" s="32" t="s">
        <v>157</v>
      </c>
      <c r="C137" s="181" t="s">
        <v>983</v>
      </c>
      <c r="D137" s="127" t="s">
        <v>149</v>
      </c>
      <c r="E137" s="23"/>
      <c r="F137" s="30"/>
      <c r="G137" s="23"/>
      <c r="H137" s="30"/>
      <c r="I137" s="23"/>
      <c r="J137" s="30"/>
      <c r="K137" s="23"/>
      <c r="L137" s="30"/>
      <c r="M137" s="23"/>
      <c r="N137" s="30"/>
      <c r="O137" s="28">
        <v>98</v>
      </c>
      <c r="P137" s="28">
        <v>38138</v>
      </c>
      <c r="Q137" s="46"/>
      <c r="R137" s="30"/>
      <c r="S137" s="23"/>
      <c r="T137" s="30"/>
      <c r="U137" s="23"/>
      <c r="V137" s="30"/>
      <c r="W137" s="23"/>
      <c r="X137" s="30"/>
      <c r="Y137" s="23"/>
      <c r="Z137" s="30"/>
      <c r="AA137" s="23"/>
      <c r="AB137" s="39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</row>
    <row r="138" spans="1:54" ht="12.75">
      <c r="A138" s="23" t="s">
        <v>129</v>
      </c>
      <c r="B138" s="32" t="s">
        <v>158</v>
      </c>
      <c r="C138" s="181" t="s">
        <v>984</v>
      </c>
      <c r="D138" s="127" t="s">
        <v>149</v>
      </c>
      <c r="E138" s="23"/>
      <c r="F138" s="30"/>
      <c r="G138" s="23"/>
      <c r="H138" s="30"/>
      <c r="I138" s="23"/>
      <c r="J138" s="30"/>
      <c r="K138" s="23"/>
      <c r="L138" s="30"/>
      <c r="M138" s="23"/>
      <c r="N138" s="30"/>
      <c r="O138" s="28">
        <v>231</v>
      </c>
      <c r="P138" s="28">
        <v>37099</v>
      </c>
      <c r="Q138" s="46"/>
      <c r="R138" s="30"/>
      <c r="S138" s="23"/>
      <c r="T138" s="30"/>
      <c r="U138" s="23"/>
      <c r="V138" s="30"/>
      <c r="W138" s="23"/>
      <c r="X138" s="30"/>
      <c r="Y138" s="23"/>
      <c r="Z138" s="30"/>
      <c r="AA138" s="23"/>
      <c r="AB138" s="30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</row>
    <row r="139" spans="1:54" ht="12.75">
      <c r="A139" s="23" t="s">
        <v>129</v>
      </c>
      <c r="B139" s="32" t="s">
        <v>159</v>
      </c>
      <c r="C139" s="181" t="s">
        <v>985</v>
      </c>
      <c r="D139" s="127" t="s">
        <v>149</v>
      </c>
      <c r="E139" s="23"/>
      <c r="F139" s="30"/>
      <c r="G139" s="23"/>
      <c r="H139" s="30"/>
      <c r="I139" s="23"/>
      <c r="J139" s="30"/>
      <c r="K139" s="23"/>
      <c r="L139" s="30"/>
      <c r="M139" s="23"/>
      <c r="N139" s="30"/>
      <c r="O139" s="28">
        <v>136</v>
      </c>
      <c r="P139" s="28">
        <v>44441</v>
      </c>
      <c r="Q139" s="46"/>
      <c r="R139" s="30"/>
      <c r="S139" s="23"/>
      <c r="T139" s="30"/>
      <c r="U139" s="23"/>
      <c r="V139" s="30"/>
      <c r="W139" s="23"/>
      <c r="X139" s="30"/>
      <c r="Y139" s="23"/>
      <c r="Z139" s="30"/>
      <c r="AA139" s="23"/>
      <c r="AB139" s="30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</row>
    <row r="140" spans="1:54" ht="12.75">
      <c r="A140" s="23" t="s">
        <v>129</v>
      </c>
      <c r="B140" s="32" t="s">
        <v>160</v>
      </c>
      <c r="C140" s="181" t="s">
        <v>986</v>
      </c>
      <c r="D140" s="127" t="s">
        <v>149</v>
      </c>
      <c r="E140" s="23"/>
      <c r="F140" s="30"/>
      <c r="G140" s="23"/>
      <c r="H140" s="30"/>
      <c r="I140" s="23"/>
      <c r="J140" s="30"/>
      <c r="K140" s="23"/>
      <c r="L140" s="30"/>
      <c r="M140" s="23"/>
      <c r="N140" s="30"/>
      <c r="O140" s="28">
        <v>55</v>
      </c>
      <c r="P140" s="28">
        <v>32328</v>
      </c>
      <c r="Q140" s="46"/>
      <c r="R140" s="30"/>
      <c r="S140" s="23"/>
      <c r="T140" s="30"/>
      <c r="U140" s="23"/>
      <c r="V140" s="30"/>
      <c r="W140" s="23"/>
      <c r="X140" s="30"/>
      <c r="Y140" s="23"/>
      <c r="Z140" s="30"/>
      <c r="AA140" s="23"/>
      <c r="AB140" s="30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</row>
    <row r="141" spans="1:54" ht="12.75">
      <c r="A141" s="23" t="s">
        <v>129</v>
      </c>
      <c r="B141" s="32" t="s">
        <v>161</v>
      </c>
      <c r="C141" s="181" t="s">
        <v>987</v>
      </c>
      <c r="D141" s="127" t="s">
        <v>149</v>
      </c>
      <c r="E141" s="23"/>
      <c r="F141" s="30"/>
      <c r="G141" s="23"/>
      <c r="H141" s="30"/>
      <c r="I141" s="23"/>
      <c r="J141" s="30"/>
      <c r="K141" s="23"/>
      <c r="L141" s="30"/>
      <c r="M141" s="23"/>
      <c r="N141" s="30"/>
      <c r="O141" s="27">
        <v>39</v>
      </c>
      <c r="P141" s="27">
        <v>33149</v>
      </c>
      <c r="Q141" s="46"/>
      <c r="R141" s="39"/>
      <c r="S141" s="23"/>
      <c r="T141" s="39"/>
      <c r="U141" s="23"/>
      <c r="V141" s="39"/>
      <c r="W141" s="23"/>
      <c r="X141" s="39"/>
      <c r="Y141" s="23"/>
      <c r="Z141" s="39"/>
      <c r="AA141" s="23"/>
      <c r="AB141" s="30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</row>
    <row r="142" spans="1:54" ht="12.75">
      <c r="A142" s="23" t="s">
        <v>129</v>
      </c>
      <c r="B142" s="32" t="s">
        <v>162</v>
      </c>
      <c r="C142" s="181" t="s">
        <v>988</v>
      </c>
      <c r="D142" s="127" t="s">
        <v>149</v>
      </c>
      <c r="E142" s="23"/>
      <c r="F142" s="30"/>
      <c r="G142" s="23"/>
      <c r="H142" s="30"/>
      <c r="I142" s="23"/>
      <c r="J142" s="30"/>
      <c r="K142" s="23"/>
      <c r="L142" s="30"/>
      <c r="M142" s="23"/>
      <c r="N142" s="30"/>
      <c r="O142" s="27">
        <v>129</v>
      </c>
      <c r="P142" s="27">
        <v>34579</v>
      </c>
      <c r="Q142" s="46"/>
      <c r="R142" s="30"/>
      <c r="S142" s="23"/>
      <c r="T142" s="30"/>
      <c r="U142" s="23"/>
      <c r="V142" s="30"/>
      <c r="W142" s="23"/>
      <c r="X142" s="30"/>
      <c r="Y142" s="23"/>
      <c r="Z142" s="30"/>
      <c r="AA142" s="23"/>
      <c r="AB142" s="30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</row>
    <row r="143" spans="1:54" ht="12.75">
      <c r="A143" s="23" t="s">
        <v>129</v>
      </c>
      <c r="B143" s="32" t="s">
        <v>163</v>
      </c>
      <c r="C143" s="181" t="s">
        <v>989</v>
      </c>
      <c r="D143" s="127" t="s">
        <v>149</v>
      </c>
      <c r="E143" s="23"/>
      <c r="F143" s="30"/>
      <c r="G143" s="23"/>
      <c r="H143" s="30"/>
      <c r="I143" s="23"/>
      <c r="J143" s="30"/>
      <c r="K143" s="23"/>
      <c r="L143" s="30"/>
      <c r="M143" s="23"/>
      <c r="N143" s="30"/>
      <c r="O143" s="27">
        <v>717</v>
      </c>
      <c r="P143" s="27">
        <v>42041</v>
      </c>
      <c r="Q143" s="46"/>
      <c r="R143" s="30"/>
      <c r="S143" s="23"/>
      <c r="T143" s="30"/>
      <c r="U143" s="23"/>
      <c r="V143" s="30"/>
      <c r="W143" s="23"/>
      <c r="X143" s="30"/>
      <c r="Y143" s="23"/>
      <c r="Z143" s="30"/>
      <c r="AA143" s="23"/>
      <c r="AB143" s="30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</row>
    <row r="144" spans="1:54" ht="12.75">
      <c r="A144" s="23" t="s">
        <v>129</v>
      </c>
      <c r="B144" s="32" t="s">
        <v>164</v>
      </c>
      <c r="C144" s="181" t="s">
        <v>990</v>
      </c>
      <c r="D144" s="127" t="s">
        <v>149</v>
      </c>
      <c r="E144" s="23"/>
      <c r="F144" s="30"/>
      <c r="G144" s="23"/>
      <c r="H144" s="30"/>
      <c r="I144" s="23"/>
      <c r="J144" s="30"/>
      <c r="K144" s="23"/>
      <c r="L144" s="30"/>
      <c r="M144" s="23"/>
      <c r="N144" s="30"/>
      <c r="O144" s="27">
        <v>25</v>
      </c>
      <c r="P144" s="27">
        <v>35524</v>
      </c>
      <c r="Q144" s="46"/>
      <c r="R144" s="30"/>
      <c r="S144" s="23"/>
      <c r="T144" s="30"/>
      <c r="U144" s="23"/>
      <c r="V144" s="30"/>
      <c r="W144" s="23"/>
      <c r="X144" s="30"/>
      <c r="Y144" s="23"/>
      <c r="Z144" s="30"/>
      <c r="AA144" s="23"/>
      <c r="AB144" s="30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</row>
    <row r="145" spans="1:54" ht="12.75">
      <c r="A145" s="23" t="s">
        <v>129</v>
      </c>
      <c r="B145" s="32" t="s">
        <v>165</v>
      </c>
      <c r="C145" s="181" t="s">
        <v>991</v>
      </c>
      <c r="D145" s="127" t="s">
        <v>149</v>
      </c>
      <c r="E145" s="23"/>
      <c r="F145" s="30"/>
      <c r="G145" s="23"/>
      <c r="H145" s="30"/>
      <c r="I145" s="23"/>
      <c r="J145" s="30"/>
      <c r="K145" s="23"/>
      <c r="L145" s="30"/>
      <c r="M145" s="23"/>
      <c r="N145" s="30"/>
      <c r="O145" s="27">
        <v>73</v>
      </c>
      <c r="P145" s="27">
        <v>37622</v>
      </c>
      <c r="Q145" s="46"/>
      <c r="R145" s="30"/>
      <c r="S145" s="23"/>
      <c r="T145" s="30"/>
      <c r="U145" s="23"/>
      <c r="V145" s="30"/>
      <c r="W145" s="23"/>
      <c r="X145" s="30"/>
      <c r="Y145" s="23"/>
      <c r="Z145" s="30"/>
      <c r="AA145" s="23"/>
      <c r="AB145" s="30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</row>
    <row r="146" spans="1:54" ht="12.75">
      <c r="A146" s="23" t="s">
        <v>129</v>
      </c>
      <c r="B146" s="32" t="s">
        <v>166</v>
      </c>
      <c r="C146" s="181" t="s">
        <v>992</v>
      </c>
      <c r="D146" s="127" t="s">
        <v>149</v>
      </c>
      <c r="E146" s="23"/>
      <c r="F146" s="30"/>
      <c r="G146" s="23"/>
      <c r="H146" s="30"/>
      <c r="I146" s="23"/>
      <c r="J146" s="30"/>
      <c r="K146" s="23"/>
      <c r="L146" s="30"/>
      <c r="M146" s="23"/>
      <c r="N146" s="30"/>
      <c r="O146" s="27">
        <v>168</v>
      </c>
      <c r="P146" s="27">
        <v>37555</v>
      </c>
      <c r="Q146" s="46"/>
      <c r="R146" s="30"/>
      <c r="S146" s="23"/>
      <c r="T146" s="30"/>
      <c r="U146" s="23"/>
      <c r="V146" s="30"/>
      <c r="W146" s="23"/>
      <c r="X146" s="30"/>
      <c r="Y146" s="23"/>
      <c r="Z146" s="30"/>
      <c r="AA146" s="23"/>
      <c r="AB146" s="39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</row>
    <row r="147" spans="1:54" ht="12.75">
      <c r="A147" s="23" t="s">
        <v>129</v>
      </c>
      <c r="B147" s="32" t="s">
        <v>167</v>
      </c>
      <c r="C147" s="181" t="s">
        <v>993</v>
      </c>
      <c r="D147" s="127" t="s">
        <v>149</v>
      </c>
      <c r="E147" s="23"/>
      <c r="F147" s="30"/>
      <c r="G147" s="23"/>
      <c r="H147" s="30"/>
      <c r="I147" s="23"/>
      <c r="J147" s="30"/>
      <c r="K147" s="23"/>
      <c r="L147" s="30"/>
      <c r="M147" s="23"/>
      <c r="N147" s="30"/>
      <c r="O147" s="27">
        <v>77</v>
      </c>
      <c r="P147" s="27">
        <v>35154</v>
      </c>
      <c r="Q147" s="46"/>
      <c r="R147" s="30"/>
      <c r="S147" s="23"/>
      <c r="T147" s="30"/>
      <c r="U147" s="23"/>
      <c r="V147" s="30"/>
      <c r="W147" s="23"/>
      <c r="X147" s="30"/>
      <c r="Y147" s="23"/>
      <c r="Z147" s="30"/>
      <c r="AA147" s="23"/>
      <c r="AB147" s="30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</row>
    <row r="148" spans="1:54" ht="12.75">
      <c r="A148" s="23" t="s">
        <v>129</v>
      </c>
      <c r="B148" s="32" t="s">
        <v>168</v>
      </c>
      <c r="C148" s="181" t="s">
        <v>994</v>
      </c>
      <c r="D148" s="127" t="s">
        <v>149</v>
      </c>
      <c r="E148" s="23"/>
      <c r="F148" s="30"/>
      <c r="G148" s="23"/>
      <c r="H148" s="30"/>
      <c r="I148" s="23"/>
      <c r="J148" s="30"/>
      <c r="K148" s="23"/>
      <c r="L148" s="30"/>
      <c r="M148" s="23"/>
      <c r="N148" s="30"/>
      <c r="O148" s="27">
        <v>240</v>
      </c>
      <c r="P148" s="27">
        <v>37209</v>
      </c>
      <c r="Q148" s="46"/>
      <c r="R148" s="30"/>
      <c r="S148" s="23"/>
      <c r="T148" s="30"/>
      <c r="U148" s="23"/>
      <c r="V148" s="30"/>
      <c r="W148" s="23"/>
      <c r="X148" s="30"/>
      <c r="Y148" s="23"/>
      <c r="Z148" s="30"/>
      <c r="AA148" s="23"/>
      <c r="AB148" s="30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</row>
    <row r="149" spans="1:54" ht="12.75">
      <c r="A149" s="23" t="s">
        <v>129</v>
      </c>
      <c r="B149" s="32" t="s">
        <v>169</v>
      </c>
      <c r="C149" s="181" t="s">
        <v>995</v>
      </c>
      <c r="D149" s="127" t="s">
        <v>149</v>
      </c>
      <c r="E149" s="23"/>
      <c r="F149" s="39"/>
      <c r="G149" s="23"/>
      <c r="H149" s="39"/>
      <c r="I149" s="23"/>
      <c r="J149" s="39"/>
      <c r="K149" s="23"/>
      <c r="L149" s="39"/>
      <c r="M149" s="23"/>
      <c r="N149" s="39"/>
      <c r="O149" s="28">
        <v>104</v>
      </c>
      <c r="P149" s="28">
        <v>32994</v>
      </c>
      <c r="Q149" s="46"/>
      <c r="R149" s="30"/>
      <c r="S149" s="23"/>
      <c r="T149" s="30"/>
      <c r="U149" s="23"/>
      <c r="V149" s="30"/>
      <c r="W149" s="23"/>
      <c r="X149" s="30"/>
      <c r="Y149" s="23"/>
      <c r="Z149" s="30"/>
      <c r="AA149" s="23"/>
      <c r="AB149" s="30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</row>
    <row r="150" spans="1:54" ht="12.75">
      <c r="A150" s="23" t="s">
        <v>129</v>
      </c>
      <c r="B150" s="32" t="s">
        <v>170</v>
      </c>
      <c r="C150" s="181" t="s">
        <v>996</v>
      </c>
      <c r="D150" s="127" t="s">
        <v>149</v>
      </c>
      <c r="E150" s="23"/>
      <c r="F150" s="30"/>
      <c r="G150" s="23"/>
      <c r="H150" s="30"/>
      <c r="I150" s="23"/>
      <c r="J150" s="30"/>
      <c r="K150" s="23"/>
      <c r="L150" s="30"/>
      <c r="M150" s="23"/>
      <c r="N150" s="30"/>
      <c r="O150" s="28">
        <v>227</v>
      </c>
      <c r="P150" s="28">
        <v>36310</v>
      </c>
      <c r="Q150" s="46"/>
      <c r="R150" s="30"/>
      <c r="S150" s="23"/>
      <c r="T150" s="30"/>
      <c r="U150" s="23"/>
      <c r="V150" s="30"/>
      <c r="W150" s="23"/>
      <c r="X150" s="30"/>
      <c r="Y150" s="23"/>
      <c r="Z150" s="30"/>
      <c r="AA150" s="23"/>
      <c r="AB150" s="30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</row>
    <row r="151" spans="1:54" ht="12.75">
      <c r="A151" s="23" t="s">
        <v>129</v>
      </c>
      <c r="B151" s="32" t="s">
        <v>171</v>
      </c>
      <c r="C151" s="181" t="s">
        <v>997</v>
      </c>
      <c r="D151" s="127" t="s">
        <v>149</v>
      </c>
      <c r="E151" s="23"/>
      <c r="F151" s="30"/>
      <c r="G151" s="23"/>
      <c r="H151" s="30"/>
      <c r="I151" s="23"/>
      <c r="J151" s="30"/>
      <c r="K151" s="23"/>
      <c r="L151" s="30"/>
      <c r="M151" s="23"/>
      <c r="N151" s="30"/>
      <c r="O151" s="28">
        <v>136</v>
      </c>
      <c r="P151" s="28">
        <v>36109</v>
      </c>
      <c r="Q151" s="46"/>
      <c r="R151" s="30"/>
      <c r="S151" s="23"/>
      <c r="T151" s="30"/>
      <c r="U151" s="23"/>
      <c r="V151" s="30"/>
      <c r="W151" s="23"/>
      <c r="X151" s="30"/>
      <c r="Y151" s="23"/>
      <c r="Z151" s="30"/>
      <c r="AA151" s="23"/>
      <c r="AB151" s="30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</row>
    <row r="152" spans="1:54" ht="12.75">
      <c r="A152" s="23" t="s">
        <v>129</v>
      </c>
      <c r="B152" s="32" t="s">
        <v>172</v>
      </c>
      <c r="C152" s="181" t="s">
        <v>998</v>
      </c>
      <c r="D152" s="127" t="s">
        <v>149</v>
      </c>
      <c r="E152" s="31"/>
      <c r="F152" s="30"/>
      <c r="G152" s="32"/>
      <c r="H152" s="30"/>
      <c r="I152" s="32"/>
      <c r="J152" s="30"/>
      <c r="K152" s="31"/>
      <c r="L152" s="30"/>
      <c r="M152" s="32"/>
      <c r="N152" s="30"/>
      <c r="O152" s="28">
        <v>44</v>
      </c>
      <c r="P152" s="28">
        <v>35698</v>
      </c>
      <c r="Q152" s="45"/>
      <c r="R152" s="30"/>
      <c r="S152" s="32"/>
      <c r="T152" s="30"/>
      <c r="U152" s="32"/>
      <c r="V152" s="44"/>
      <c r="W152" s="32"/>
      <c r="X152" s="42"/>
      <c r="Y152" s="32"/>
      <c r="Z152" s="30"/>
      <c r="AA152" s="32"/>
      <c r="AB152" s="30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</row>
    <row r="153" spans="1:54" ht="12.75">
      <c r="A153" s="23" t="s">
        <v>129</v>
      </c>
      <c r="B153" s="32" t="s">
        <v>173</v>
      </c>
      <c r="C153" s="181" t="s">
        <v>999</v>
      </c>
      <c r="D153" s="127" t="s">
        <v>149</v>
      </c>
      <c r="E153" s="31"/>
      <c r="F153" s="30"/>
      <c r="G153" s="32"/>
      <c r="H153" s="30"/>
      <c r="I153" s="32"/>
      <c r="J153" s="30"/>
      <c r="K153" s="31"/>
      <c r="L153" s="30"/>
      <c r="M153" s="32"/>
      <c r="N153" s="30"/>
      <c r="O153" s="27">
        <v>69</v>
      </c>
      <c r="P153" s="28">
        <v>32265</v>
      </c>
      <c r="Q153" s="45"/>
      <c r="R153" s="30"/>
      <c r="S153" s="32"/>
      <c r="T153" s="30"/>
      <c r="U153" s="32"/>
      <c r="V153" s="44"/>
      <c r="W153" s="32"/>
      <c r="X153" s="42"/>
      <c r="Y153" s="32"/>
      <c r="Z153" s="30"/>
      <c r="AA153" s="32"/>
      <c r="AB153" s="30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</row>
    <row r="154" spans="1:54" ht="12.75">
      <c r="A154" s="23" t="s">
        <v>129</v>
      </c>
      <c r="B154" s="32" t="s">
        <v>174</v>
      </c>
      <c r="C154" s="181" t="s">
        <v>1000</v>
      </c>
      <c r="D154" s="182" t="s">
        <v>149</v>
      </c>
      <c r="E154" s="31"/>
      <c r="F154" s="30"/>
      <c r="G154" s="32"/>
      <c r="H154" s="30"/>
      <c r="I154" s="32"/>
      <c r="J154" s="30"/>
      <c r="K154" s="31"/>
      <c r="L154" s="30"/>
      <c r="M154" s="32"/>
      <c r="N154" s="30"/>
      <c r="O154" s="28">
        <v>254</v>
      </c>
      <c r="P154" s="28">
        <v>36021</v>
      </c>
      <c r="Q154" s="45"/>
      <c r="R154" s="30"/>
      <c r="S154" s="32"/>
      <c r="T154" s="30"/>
      <c r="U154" s="32"/>
      <c r="V154" s="44"/>
      <c r="W154" s="32"/>
      <c r="X154" s="44"/>
      <c r="Y154" s="32"/>
      <c r="Z154" s="30"/>
      <c r="AA154" s="32"/>
      <c r="AB154" s="30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</row>
    <row r="155" spans="1:54" ht="12.75">
      <c r="A155" s="23" t="s">
        <v>129</v>
      </c>
      <c r="B155" s="32" t="s">
        <v>175</v>
      </c>
      <c r="C155" s="181" t="s">
        <v>1001</v>
      </c>
      <c r="D155" s="127" t="s">
        <v>149</v>
      </c>
      <c r="E155" s="32"/>
      <c r="F155" s="30"/>
      <c r="G155" s="32"/>
      <c r="H155" s="30"/>
      <c r="I155" s="32"/>
      <c r="J155" s="30"/>
      <c r="K155" s="31"/>
      <c r="L155" s="30"/>
      <c r="M155" s="32"/>
      <c r="N155" s="30"/>
      <c r="O155" s="28">
        <v>132</v>
      </c>
      <c r="P155" s="28">
        <v>47890</v>
      </c>
      <c r="Q155" s="45"/>
      <c r="R155" s="30"/>
      <c r="S155" s="32"/>
      <c r="T155" s="30"/>
      <c r="U155" s="32"/>
      <c r="V155" s="44"/>
      <c r="W155" s="32"/>
      <c r="X155" s="44"/>
      <c r="Y155" s="32"/>
      <c r="Z155" s="30"/>
      <c r="AA155" s="32"/>
      <c r="AB155" s="30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</row>
    <row r="156" spans="1:54" ht="12.75">
      <c r="A156" s="23" t="s">
        <v>129</v>
      </c>
      <c r="B156" s="32" t="s">
        <v>176</v>
      </c>
      <c r="C156" s="181" t="s">
        <v>1002</v>
      </c>
      <c r="D156" s="127" t="s">
        <v>149</v>
      </c>
      <c r="E156" s="32"/>
      <c r="F156" s="30"/>
      <c r="G156" s="32"/>
      <c r="H156" s="30"/>
      <c r="I156" s="32"/>
      <c r="J156" s="30"/>
      <c r="K156" s="31"/>
      <c r="L156" s="30"/>
      <c r="M156" s="32"/>
      <c r="N156" s="30"/>
      <c r="O156" s="28">
        <v>184</v>
      </c>
      <c r="P156" s="28">
        <v>38686</v>
      </c>
      <c r="Q156" s="45"/>
      <c r="R156" s="30"/>
      <c r="S156" s="32"/>
      <c r="T156" s="30"/>
      <c r="U156" s="32"/>
      <c r="V156" s="44"/>
      <c r="W156" s="32"/>
      <c r="X156" s="44"/>
      <c r="Y156" s="32"/>
      <c r="Z156" s="30"/>
      <c r="AA156" s="32"/>
      <c r="AB156" s="30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</row>
    <row r="157" spans="1:54" ht="12.75">
      <c r="A157" s="23"/>
      <c r="B157" s="32"/>
      <c r="C157" s="32"/>
      <c r="D157" s="30"/>
      <c r="E157" s="23"/>
      <c r="F157" s="30"/>
      <c r="G157" s="23"/>
      <c r="H157" s="30"/>
      <c r="I157" s="23"/>
      <c r="J157" s="30"/>
      <c r="K157" s="23"/>
      <c r="L157" s="30"/>
      <c r="M157" s="23"/>
      <c r="N157" s="30"/>
      <c r="O157" s="23">
        <f>SUM(O129:O156)</f>
        <v>4559</v>
      </c>
      <c r="P157" s="79">
        <f>((O129*P129)+(O130*P130)+(O131*P131)+(O132*P132)+(O133*P133)+(O134*P134)+(O135*P135)+(O136*P136)+(O137*P137)+(O138*P138)+(O139*P139)+(O140*P140)+(O141*P141)+(O142*P142)+(O143*P143)+(O144*P144)+(O145*P145)+(O146*P146)+(O147*P147)+(O148*P148)+(O149*P149)+(O150*P150)+(O151*P151)+(O152*P152)+(O153*P153)+(O154*P154)+(O155*P155)+(O156*P156))/O157</f>
        <v>38198.831761351175</v>
      </c>
      <c r="Q157" s="46"/>
      <c r="R157" s="30"/>
      <c r="S157" s="23"/>
      <c r="T157" s="30"/>
      <c r="U157" s="23"/>
      <c r="V157" s="30"/>
      <c r="W157" s="23"/>
      <c r="X157" s="30"/>
      <c r="Y157" s="23"/>
      <c r="Z157" s="30"/>
      <c r="AA157" s="23"/>
      <c r="AB157" s="30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</row>
    <row r="158" spans="1:54" ht="12.75">
      <c r="A158" s="23"/>
      <c r="B158" s="32"/>
      <c r="C158" s="32"/>
      <c r="D158" s="30"/>
      <c r="E158" s="23"/>
      <c r="F158" s="30"/>
      <c r="G158" s="23"/>
      <c r="H158" s="30"/>
      <c r="I158" s="23"/>
      <c r="J158" s="30"/>
      <c r="K158" s="23"/>
      <c r="L158" s="30"/>
      <c r="M158" s="23"/>
      <c r="N158" s="30"/>
      <c r="O158" s="23"/>
      <c r="P158" s="126"/>
      <c r="Q158" s="46"/>
      <c r="R158" s="30"/>
      <c r="S158" s="23"/>
      <c r="T158" s="30"/>
      <c r="U158" s="23"/>
      <c r="V158" s="30"/>
      <c r="W158" s="23"/>
      <c r="X158" s="30"/>
      <c r="Y158" s="23"/>
      <c r="Z158" s="30"/>
      <c r="AA158" s="23"/>
      <c r="AB158" s="30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</row>
    <row r="159" spans="1:54" ht="12.75">
      <c r="A159" s="23" t="s">
        <v>177</v>
      </c>
      <c r="B159" s="32" t="s">
        <v>1003</v>
      </c>
      <c r="C159" s="181" t="s">
        <v>179</v>
      </c>
      <c r="D159" s="127">
        <v>1</v>
      </c>
      <c r="E159" s="28">
        <v>247</v>
      </c>
      <c r="F159" s="27">
        <v>78411</v>
      </c>
      <c r="G159" s="28">
        <v>262</v>
      </c>
      <c r="H159" s="27">
        <v>54830</v>
      </c>
      <c r="I159" s="28">
        <v>209</v>
      </c>
      <c r="J159" s="27">
        <v>45721</v>
      </c>
      <c r="K159" s="27">
        <v>61</v>
      </c>
      <c r="L159" s="27">
        <v>38517</v>
      </c>
      <c r="M159" s="27"/>
      <c r="N159" s="27"/>
      <c r="O159" s="27"/>
      <c r="P159" s="27"/>
      <c r="Q159" s="23" t="s">
        <v>181</v>
      </c>
      <c r="R159" s="28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</row>
    <row r="160" spans="1:54" ht="12.75">
      <c r="A160" s="23"/>
      <c r="B160" s="32" t="s">
        <v>182</v>
      </c>
      <c r="C160" s="181" t="s">
        <v>183</v>
      </c>
      <c r="D160" s="127" t="s">
        <v>180</v>
      </c>
      <c r="E160" s="28">
        <v>639</v>
      </c>
      <c r="F160" s="28">
        <v>72572</v>
      </c>
      <c r="G160" s="28">
        <v>508</v>
      </c>
      <c r="H160" s="28">
        <v>51131</v>
      </c>
      <c r="I160" s="28">
        <v>284</v>
      </c>
      <c r="J160" s="28">
        <v>44391</v>
      </c>
      <c r="K160" s="28">
        <v>18</v>
      </c>
      <c r="L160" s="28">
        <v>37466</v>
      </c>
      <c r="M160" s="28">
        <v>131</v>
      </c>
      <c r="N160" s="28">
        <v>42508</v>
      </c>
      <c r="O160" s="23"/>
      <c r="P160" s="23"/>
      <c r="Q160" s="23" t="s">
        <v>181</v>
      </c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</row>
    <row r="161" spans="1:54" ht="12.75">
      <c r="A161" s="23"/>
      <c r="B161" s="32"/>
      <c r="C161" s="32"/>
      <c r="D161" s="30"/>
      <c r="E161" s="31">
        <f>SUM(E159:E160)</f>
        <v>886</v>
      </c>
      <c r="F161" s="79">
        <f>((E159*F159)+(E160*F160))/E161</f>
        <v>74199.80248306997</v>
      </c>
      <c r="G161" s="31">
        <f>SUM(G159:G160)</f>
        <v>770</v>
      </c>
      <c r="H161" s="79">
        <f>((G159*H159)+(G160*H160))/G161</f>
        <v>52389.62077922078</v>
      </c>
      <c r="I161" s="31">
        <f>SUM(I159:I160)</f>
        <v>493</v>
      </c>
      <c r="J161" s="79">
        <f>((I159*J159)+(I160*J160))/I161</f>
        <v>44954.833671399596</v>
      </c>
      <c r="K161" s="31">
        <f>SUM(K159:K160)</f>
        <v>79</v>
      </c>
      <c r="L161" s="79">
        <f>((K159*L159)+(K160*L160))/K161</f>
        <v>38277.53164556962</v>
      </c>
      <c r="M161" s="31">
        <f>SUM(M159:M160)</f>
        <v>131</v>
      </c>
      <c r="N161" s="79">
        <f>((M159*N159)+(M160*N160))/M161</f>
        <v>42508</v>
      </c>
      <c r="O161" s="31">
        <f>SUM(O159:O160)</f>
        <v>0</v>
      </c>
      <c r="P161" s="79">
        <v>0</v>
      </c>
      <c r="Q161" s="31">
        <f>SUM(Q159:Q160)</f>
        <v>0</v>
      </c>
      <c r="R161" s="79">
        <v>0</v>
      </c>
      <c r="S161" s="31">
        <f>SUM(S159:S160)</f>
        <v>0</v>
      </c>
      <c r="T161" s="79">
        <v>0</v>
      </c>
      <c r="U161" s="31">
        <f>SUM(U159:U160)</f>
        <v>0</v>
      </c>
      <c r="V161" s="79">
        <v>0</v>
      </c>
      <c r="W161" s="31">
        <f>SUM(W159:W160)</f>
        <v>0</v>
      </c>
      <c r="X161" s="79">
        <v>0</v>
      </c>
      <c r="Y161" s="31">
        <f>SUM(Y159:Y160)</f>
        <v>0</v>
      </c>
      <c r="Z161" s="79">
        <v>0</v>
      </c>
      <c r="AA161" s="31">
        <f>SUM(AA159:AA160)</f>
        <v>0</v>
      </c>
      <c r="AB161" s="79">
        <v>0</v>
      </c>
      <c r="AC161" s="31"/>
      <c r="AD161" s="79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</row>
    <row r="162" spans="1:54" ht="12.75">
      <c r="A162" s="23"/>
      <c r="B162" s="32"/>
      <c r="C162" s="32"/>
      <c r="D162" s="30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</row>
    <row r="163" spans="1:54" ht="12.75">
      <c r="A163" s="23" t="s">
        <v>177</v>
      </c>
      <c r="B163" s="32" t="s">
        <v>184</v>
      </c>
      <c r="C163" s="181" t="s">
        <v>185</v>
      </c>
      <c r="D163" s="127" t="s">
        <v>186</v>
      </c>
      <c r="E163" s="27">
        <v>275</v>
      </c>
      <c r="F163" s="27">
        <v>83649</v>
      </c>
      <c r="G163" s="28">
        <v>242</v>
      </c>
      <c r="H163" s="27">
        <v>61144</v>
      </c>
      <c r="I163" s="28">
        <v>172</v>
      </c>
      <c r="J163" s="27">
        <v>53010</v>
      </c>
      <c r="K163" s="27">
        <v>25</v>
      </c>
      <c r="L163" s="27">
        <v>26755</v>
      </c>
      <c r="M163" s="27">
        <v>1</v>
      </c>
      <c r="N163" s="27">
        <v>80203</v>
      </c>
      <c r="O163" s="27"/>
      <c r="P163" s="27"/>
      <c r="Q163" s="23" t="s">
        <v>181</v>
      </c>
      <c r="R163" s="28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</row>
    <row r="164" spans="1:54" ht="12.75">
      <c r="A164" s="23"/>
      <c r="B164" s="32"/>
      <c r="C164" s="32"/>
      <c r="D164" s="30"/>
      <c r="E164" s="23">
        <f>SUM(E163)</f>
        <v>275</v>
      </c>
      <c r="F164" s="79">
        <f>((E162*F162)+(E163*F163))/E164</f>
        <v>83649</v>
      </c>
      <c r="G164" s="23">
        <f>SUM(G163)</f>
        <v>242</v>
      </c>
      <c r="H164" s="79">
        <f>((G162*H162)+(G163*H163))/G164</f>
        <v>61144</v>
      </c>
      <c r="I164" s="23">
        <f>SUM(I163)</f>
        <v>172</v>
      </c>
      <c r="J164" s="79">
        <f>((I162*J162)+(I163*J163))/I164</f>
        <v>53010</v>
      </c>
      <c r="K164" s="23">
        <f>SUM(K163)</f>
        <v>25</v>
      </c>
      <c r="L164" s="79">
        <f>((K162*L162)+(K163*L163))/K164</f>
        <v>26755</v>
      </c>
      <c r="M164" s="23">
        <f>SUM(M163)</f>
        <v>1</v>
      </c>
      <c r="N164" s="79">
        <f>((M162*N162)+(M163*N163))/M164</f>
        <v>80203</v>
      </c>
      <c r="O164" s="23">
        <f>SUM(O163)</f>
        <v>0</v>
      </c>
      <c r="P164" s="79">
        <v>0</v>
      </c>
      <c r="Q164" s="23">
        <f>SUM(Q163)</f>
        <v>0</v>
      </c>
      <c r="R164" s="79">
        <v>0</v>
      </c>
      <c r="S164" s="23">
        <f>SUM(S163)</f>
        <v>0</v>
      </c>
      <c r="T164" s="79">
        <v>0</v>
      </c>
      <c r="U164" s="23">
        <f>SUM(U163)</f>
        <v>0</v>
      </c>
      <c r="V164" s="79">
        <v>0</v>
      </c>
      <c r="W164" s="23">
        <f>SUM(W163)</f>
        <v>0</v>
      </c>
      <c r="X164" s="79">
        <v>0</v>
      </c>
      <c r="Y164" s="23">
        <f>SUM(Y163)</f>
        <v>0</v>
      </c>
      <c r="Z164" s="79">
        <v>0</v>
      </c>
      <c r="AA164" s="23">
        <f>SUM(AA163)</f>
        <v>0</v>
      </c>
      <c r="AB164" s="79">
        <v>0</v>
      </c>
      <c r="AC164" s="23"/>
      <c r="AD164" s="79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</row>
    <row r="165" spans="1:54" ht="12.75">
      <c r="A165" s="23"/>
      <c r="B165" s="32"/>
      <c r="C165" s="32"/>
      <c r="D165" s="30"/>
      <c r="E165" s="31"/>
      <c r="F165" s="30"/>
      <c r="G165" s="32"/>
      <c r="H165" s="30"/>
      <c r="I165" s="32"/>
      <c r="J165" s="30"/>
      <c r="K165" s="31"/>
      <c r="L165" s="30"/>
      <c r="M165" s="32"/>
      <c r="N165" s="30"/>
      <c r="O165" s="32"/>
      <c r="P165" s="30"/>
      <c r="Q165" s="45"/>
      <c r="R165" s="30"/>
      <c r="S165" s="32"/>
      <c r="T165" s="30"/>
      <c r="U165" s="32"/>
      <c r="V165" s="44"/>
      <c r="W165" s="32"/>
      <c r="X165" s="44"/>
      <c r="Y165" s="32"/>
      <c r="Z165" s="30"/>
      <c r="AA165" s="32"/>
      <c r="AB165" s="30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</row>
    <row r="166" spans="1:54" ht="12.75">
      <c r="A166" s="23" t="s">
        <v>177</v>
      </c>
      <c r="B166" s="32" t="s">
        <v>188</v>
      </c>
      <c r="C166" s="181" t="s">
        <v>189</v>
      </c>
      <c r="D166" s="64">
        <v>3</v>
      </c>
      <c r="E166" s="28">
        <v>118</v>
      </c>
      <c r="F166" s="27">
        <v>58160</v>
      </c>
      <c r="G166" s="28">
        <v>152</v>
      </c>
      <c r="H166" s="27">
        <v>47212</v>
      </c>
      <c r="I166" s="28">
        <v>219</v>
      </c>
      <c r="J166" s="27">
        <v>38349</v>
      </c>
      <c r="K166" s="28">
        <v>70</v>
      </c>
      <c r="L166" s="27">
        <v>30812</v>
      </c>
      <c r="M166" s="28"/>
      <c r="N166" s="27"/>
      <c r="O166" s="27"/>
      <c r="P166" s="27"/>
      <c r="Q166" s="23" t="s">
        <v>181</v>
      </c>
      <c r="R166" s="28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</row>
    <row r="167" spans="1:54" ht="12.75">
      <c r="A167" s="23"/>
      <c r="B167" s="32"/>
      <c r="C167" s="32"/>
      <c r="D167" s="64"/>
      <c r="E167" s="28"/>
      <c r="F167" s="27"/>
      <c r="G167" s="28"/>
      <c r="H167" s="27"/>
      <c r="I167" s="28"/>
      <c r="J167" s="27"/>
      <c r="K167" s="28"/>
      <c r="L167" s="27"/>
      <c r="M167" s="28"/>
      <c r="N167" s="27"/>
      <c r="O167" s="27"/>
      <c r="P167" s="27"/>
      <c r="Q167" s="23"/>
      <c r="R167" s="28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</row>
    <row r="168" spans="1:54" ht="12.75">
      <c r="A168" s="23" t="s">
        <v>177</v>
      </c>
      <c r="B168" s="66" t="s">
        <v>190</v>
      </c>
      <c r="C168" s="175" t="s">
        <v>191</v>
      </c>
      <c r="D168" s="70">
        <v>4</v>
      </c>
      <c r="E168" s="28">
        <v>42</v>
      </c>
      <c r="F168" s="27">
        <v>55168</v>
      </c>
      <c r="G168" s="28">
        <v>28</v>
      </c>
      <c r="H168" s="27">
        <v>45685</v>
      </c>
      <c r="I168" s="28">
        <v>67</v>
      </c>
      <c r="J168" s="27">
        <v>41049</v>
      </c>
      <c r="K168" s="28">
        <v>8</v>
      </c>
      <c r="L168" s="27">
        <v>30875</v>
      </c>
      <c r="M168" s="28"/>
      <c r="N168" s="27"/>
      <c r="O168" s="27"/>
      <c r="P168" s="27"/>
      <c r="Q168" s="23" t="s">
        <v>181</v>
      </c>
      <c r="R168" s="28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3"/>
      <c r="AE168" s="28"/>
      <c r="AF168" s="28"/>
      <c r="AG168" s="28"/>
      <c r="AH168" s="28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</row>
    <row r="169" spans="1:54" ht="12.75">
      <c r="A169" s="23" t="s">
        <v>177</v>
      </c>
      <c r="B169" s="24" t="s">
        <v>192</v>
      </c>
      <c r="C169" s="26" t="s">
        <v>193</v>
      </c>
      <c r="D169" s="173" t="s">
        <v>194</v>
      </c>
      <c r="E169" s="28">
        <v>59</v>
      </c>
      <c r="F169" s="27">
        <v>52510</v>
      </c>
      <c r="G169" s="28">
        <v>52</v>
      </c>
      <c r="H169" s="27">
        <v>45562</v>
      </c>
      <c r="I169" s="28">
        <v>55</v>
      </c>
      <c r="J169" s="27">
        <v>39888</v>
      </c>
      <c r="K169" s="28">
        <v>4</v>
      </c>
      <c r="L169" s="27">
        <v>34669</v>
      </c>
      <c r="M169" s="28"/>
      <c r="N169" s="27"/>
      <c r="O169" s="27"/>
      <c r="P169" s="27"/>
      <c r="Q169" s="23" t="s">
        <v>181</v>
      </c>
      <c r="R169" s="28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3"/>
      <c r="AE169" s="28"/>
      <c r="AF169" s="28"/>
      <c r="AG169" s="28"/>
      <c r="AH169" s="28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</row>
    <row r="170" spans="1:54" ht="12.75">
      <c r="A170" s="23" t="s">
        <v>177</v>
      </c>
      <c r="B170" s="24" t="s">
        <v>195</v>
      </c>
      <c r="C170" s="26" t="s">
        <v>196</v>
      </c>
      <c r="D170" s="173" t="s">
        <v>194</v>
      </c>
      <c r="E170" s="28">
        <v>87</v>
      </c>
      <c r="F170" s="27">
        <v>53818</v>
      </c>
      <c r="G170" s="28">
        <v>62</v>
      </c>
      <c r="H170" s="27">
        <v>45250</v>
      </c>
      <c r="I170" s="28">
        <v>96</v>
      </c>
      <c r="J170" s="27">
        <v>41108</v>
      </c>
      <c r="K170" s="28">
        <v>15</v>
      </c>
      <c r="L170" s="27">
        <v>29743</v>
      </c>
      <c r="M170" s="28"/>
      <c r="N170" s="27"/>
      <c r="O170" s="27"/>
      <c r="P170" s="27"/>
      <c r="Q170" s="23" t="s">
        <v>181</v>
      </c>
      <c r="R170" s="28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3"/>
      <c r="AE170" s="28"/>
      <c r="AF170" s="28"/>
      <c r="AG170" s="28"/>
      <c r="AH170" s="28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</row>
    <row r="171" spans="1:54" ht="12.75">
      <c r="A171" s="23" t="s">
        <v>177</v>
      </c>
      <c r="B171" s="24" t="s">
        <v>197</v>
      </c>
      <c r="C171" s="26" t="s">
        <v>198</v>
      </c>
      <c r="D171" s="173" t="s">
        <v>194</v>
      </c>
      <c r="E171" s="28">
        <v>100</v>
      </c>
      <c r="F171" s="27">
        <v>54278</v>
      </c>
      <c r="G171" s="28">
        <v>100</v>
      </c>
      <c r="H171" s="27">
        <v>45992</v>
      </c>
      <c r="I171" s="28">
        <v>145</v>
      </c>
      <c r="J171" s="27">
        <v>39720</v>
      </c>
      <c r="K171" s="28">
        <v>26</v>
      </c>
      <c r="L171" s="27">
        <v>31346</v>
      </c>
      <c r="M171" s="28"/>
      <c r="N171" s="27"/>
      <c r="O171" s="27"/>
      <c r="P171" s="27"/>
      <c r="Q171" s="23" t="s">
        <v>181</v>
      </c>
      <c r="R171" s="28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3"/>
      <c r="AE171" s="28"/>
      <c r="AF171" s="28"/>
      <c r="AG171" s="28"/>
      <c r="AH171" s="28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</row>
    <row r="172" spans="1:54" ht="12.75">
      <c r="A172" s="23"/>
      <c r="B172" s="24"/>
      <c r="C172" s="24"/>
      <c r="D172" s="64"/>
      <c r="E172" s="28">
        <f>SUM(E168:E171)</f>
        <v>288</v>
      </c>
      <c r="F172" s="28">
        <v>53906.63888888889</v>
      </c>
      <c r="G172" s="28">
        <f>SUM(G168:G171)</f>
        <v>242</v>
      </c>
      <c r="H172" s="28">
        <v>45673.98347107438</v>
      </c>
      <c r="I172" s="28">
        <f>SUM(I168:I171)</f>
        <v>363</v>
      </c>
      <c r="J172" s="28">
        <v>40357.82644628099</v>
      </c>
      <c r="K172" s="28">
        <f>SUM(K168:K171)</f>
        <v>53</v>
      </c>
      <c r="L172" s="28">
        <v>31072.01886792453</v>
      </c>
      <c r="M172" s="28">
        <f>SUM(M168:M171)</f>
        <v>0</v>
      </c>
      <c r="N172" s="28"/>
      <c r="O172" s="28">
        <f aca="true" t="shared" si="0" ref="O172:AB172">SUM(O168:O171)</f>
        <v>0</v>
      </c>
      <c r="P172" s="28">
        <f t="shared" si="0"/>
        <v>0</v>
      </c>
      <c r="Q172" s="28">
        <f t="shared" si="0"/>
        <v>0</v>
      </c>
      <c r="R172" s="28">
        <f t="shared" si="0"/>
        <v>0</v>
      </c>
      <c r="S172" s="28">
        <f t="shared" si="0"/>
        <v>0</v>
      </c>
      <c r="T172" s="28">
        <f t="shared" si="0"/>
        <v>0</v>
      </c>
      <c r="U172" s="28">
        <f t="shared" si="0"/>
        <v>0</v>
      </c>
      <c r="V172" s="28">
        <f t="shared" si="0"/>
        <v>0</v>
      </c>
      <c r="W172" s="28">
        <f t="shared" si="0"/>
        <v>0</v>
      </c>
      <c r="X172" s="28">
        <f t="shared" si="0"/>
        <v>0</v>
      </c>
      <c r="Y172" s="28">
        <f t="shared" si="0"/>
        <v>0</v>
      </c>
      <c r="Z172" s="28">
        <f t="shared" si="0"/>
        <v>0</v>
      </c>
      <c r="AA172" s="28">
        <f t="shared" si="0"/>
        <v>0</v>
      </c>
      <c r="AB172" s="28">
        <f t="shared" si="0"/>
        <v>0</v>
      </c>
      <c r="AC172" s="28"/>
      <c r="AD172" s="79"/>
      <c r="AE172" s="28"/>
      <c r="AF172" s="28"/>
      <c r="AG172" s="28"/>
      <c r="AH172" s="28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</row>
    <row r="173" spans="1:54" ht="12.75">
      <c r="A173" s="23"/>
      <c r="B173" s="24"/>
      <c r="C173" s="24"/>
      <c r="D173" s="64"/>
      <c r="E173" s="28"/>
      <c r="F173" s="27"/>
      <c r="G173" s="28"/>
      <c r="H173" s="27"/>
      <c r="I173" s="28"/>
      <c r="J173" s="27"/>
      <c r="K173" s="28"/>
      <c r="L173" s="27"/>
      <c r="M173" s="28"/>
      <c r="N173" s="27"/>
      <c r="O173" s="27"/>
      <c r="P173" s="27"/>
      <c r="Q173" s="23"/>
      <c r="R173" s="28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3"/>
      <c r="AE173" s="28"/>
      <c r="AF173" s="28"/>
      <c r="AG173" s="28"/>
      <c r="AH173" s="28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</row>
    <row r="174" spans="1:54" ht="12.75">
      <c r="A174" s="23" t="s">
        <v>177</v>
      </c>
      <c r="B174" s="24" t="s">
        <v>199</v>
      </c>
      <c r="C174" s="26" t="s">
        <v>200</v>
      </c>
      <c r="D174" s="173" t="s">
        <v>201</v>
      </c>
      <c r="E174" s="28">
        <v>34</v>
      </c>
      <c r="F174" s="27">
        <v>58841</v>
      </c>
      <c r="G174" s="28">
        <v>51</v>
      </c>
      <c r="H174" s="27">
        <v>46829</v>
      </c>
      <c r="I174" s="28">
        <v>59</v>
      </c>
      <c r="J174" s="27">
        <v>38608</v>
      </c>
      <c r="K174" s="28">
        <v>10</v>
      </c>
      <c r="L174" s="27">
        <v>31309</v>
      </c>
      <c r="M174" s="28"/>
      <c r="N174" s="28"/>
      <c r="O174" s="28"/>
      <c r="P174" s="28"/>
      <c r="Q174" s="23" t="s">
        <v>181</v>
      </c>
      <c r="R174" s="28"/>
      <c r="S174" s="27"/>
      <c r="T174" s="27"/>
      <c r="U174" s="27"/>
      <c r="V174" s="27"/>
      <c r="W174" s="27"/>
      <c r="X174" s="27"/>
      <c r="Y174" s="27"/>
      <c r="Z174" s="27"/>
      <c r="AA174" s="28"/>
      <c r="AB174" s="28"/>
      <c r="AC174" s="28"/>
      <c r="AD174" s="23"/>
      <c r="AE174" s="28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</row>
    <row r="175" spans="1:54" ht="12.75">
      <c r="A175" s="23" t="s">
        <v>177</v>
      </c>
      <c r="B175" s="24" t="s">
        <v>202</v>
      </c>
      <c r="C175" s="26" t="s">
        <v>203</v>
      </c>
      <c r="D175" s="173" t="s">
        <v>201</v>
      </c>
      <c r="E175" s="28">
        <v>58</v>
      </c>
      <c r="F175" s="27">
        <v>53318</v>
      </c>
      <c r="G175" s="28">
        <v>48</v>
      </c>
      <c r="H175" s="27">
        <v>44882</v>
      </c>
      <c r="I175" s="28">
        <v>57</v>
      </c>
      <c r="J175" s="27">
        <v>40391</v>
      </c>
      <c r="K175" s="28">
        <v>5</v>
      </c>
      <c r="L175" s="27">
        <v>32546</v>
      </c>
      <c r="M175" s="28"/>
      <c r="N175" s="28"/>
      <c r="O175" s="28"/>
      <c r="P175" s="28"/>
      <c r="Q175" s="23" t="s">
        <v>181</v>
      </c>
      <c r="R175" s="28"/>
      <c r="S175" s="27"/>
      <c r="T175" s="27"/>
      <c r="U175" s="27"/>
      <c r="V175" s="27"/>
      <c r="W175" s="27"/>
      <c r="X175" s="27"/>
      <c r="Y175" s="27"/>
      <c r="Z175" s="27"/>
      <c r="AA175" s="28"/>
      <c r="AB175" s="28"/>
      <c r="AC175" s="28"/>
      <c r="AD175" s="23"/>
      <c r="AE175" s="28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</row>
    <row r="176" spans="1:54" ht="12.75">
      <c r="A176" s="23" t="s">
        <v>177</v>
      </c>
      <c r="B176" s="24" t="s">
        <v>204</v>
      </c>
      <c r="C176" s="26" t="s">
        <v>205</v>
      </c>
      <c r="D176" s="173" t="s">
        <v>201</v>
      </c>
      <c r="E176" s="28">
        <v>15</v>
      </c>
      <c r="F176" s="27">
        <v>53701</v>
      </c>
      <c r="G176" s="28">
        <v>26</v>
      </c>
      <c r="H176" s="28">
        <v>47088</v>
      </c>
      <c r="I176" s="28">
        <v>46</v>
      </c>
      <c r="J176" s="27">
        <v>38534</v>
      </c>
      <c r="K176" s="28">
        <v>14</v>
      </c>
      <c r="L176" s="27">
        <v>31774</v>
      </c>
      <c r="M176" s="28"/>
      <c r="N176" s="28"/>
      <c r="O176" s="28"/>
      <c r="P176" s="28"/>
      <c r="Q176" s="23" t="s">
        <v>181</v>
      </c>
      <c r="R176" s="28"/>
      <c r="S176" s="27"/>
      <c r="T176" s="27"/>
      <c r="U176" s="27"/>
      <c r="V176" s="27"/>
      <c r="W176" s="27"/>
      <c r="X176" s="27"/>
      <c r="Y176" s="27"/>
      <c r="Z176" s="27"/>
      <c r="AA176" s="28"/>
      <c r="AB176" s="28"/>
      <c r="AC176" s="28"/>
      <c r="AD176" s="23"/>
      <c r="AE176" s="28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</row>
    <row r="177" spans="1:54" ht="12.75">
      <c r="A177" s="23"/>
      <c r="B177" s="24" t="s">
        <v>206</v>
      </c>
      <c r="C177" s="26" t="s">
        <v>207</v>
      </c>
      <c r="D177" s="173" t="s">
        <v>201</v>
      </c>
      <c r="E177" s="28">
        <v>29</v>
      </c>
      <c r="F177" s="27">
        <v>51554</v>
      </c>
      <c r="G177" s="28">
        <v>25</v>
      </c>
      <c r="H177" s="27">
        <v>44831</v>
      </c>
      <c r="I177" s="28">
        <v>43</v>
      </c>
      <c r="J177" s="27">
        <v>36303</v>
      </c>
      <c r="K177" s="28">
        <v>5</v>
      </c>
      <c r="L177" s="27">
        <v>36788</v>
      </c>
      <c r="M177" s="28"/>
      <c r="N177" s="28"/>
      <c r="O177" s="28"/>
      <c r="P177" s="28"/>
      <c r="Q177" s="23" t="s">
        <v>181</v>
      </c>
      <c r="R177" s="28"/>
      <c r="S177" s="27"/>
      <c r="T177" s="27"/>
      <c r="U177" s="27"/>
      <c r="V177" s="27"/>
      <c r="W177" s="27"/>
      <c r="X177" s="27"/>
      <c r="Y177" s="27"/>
      <c r="Z177" s="27"/>
      <c r="AA177" s="28"/>
      <c r="AB177" s="28"/>
      <c r="AC177" s="28"/>
      <c r="AD177" s="23" t="s">
        <v>181</v>
      </c>
      <c r="AE177" s="28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</row>
    <row r="178" spans="1:54" ht="12.75">
      <c r="A178" s="23"/>
      <c r="B178" s="24" t="s">
        <v>208</v>
      </c>
      <c r="C178" s="26" t="s">
        <v>209</v>
      </c>
      <c r="D178" s="173" t="s">
        <v>201</v>
      </c>
      <c r="E178" s="28">
        <v>70</v>
      </c>
      <c r="F178" s="27">
        <v>60514</v>
      </c>
      <c r="G178" s="28">
        <v>123</v>
      </c>
      <c r="H178" s="27">
        <v>49657</v>
      </c>
      <c r="I178" s="28">
        <v>95</v>
      </c>
      <c r="J178" s="27">
        <v>40796</v>
      </c>
      <c r="K178" s="28">
        <v>26</v>
      </c>
      <c r="L178" s="27">
        <v>31150</v>
      </c>
      <c r="M178" s="28"/>
      <c r="N178" s="28"/>
      <c r="O178" s="28"/>
      <c r="P178" s="28"/>
      <c r="Q178" s="23" t="s">
        <v>181</v>
      </c>
      <c r="R178" s="28"/>
      <c r="S178" s="27"/>
      <c r="T178" s="27"/>
      <c r="U178" s="27"/>
      <c r="V178" s="27"/>
      <c r="W178" s="27"/>
      <c r="X178" s="27"/>
      <c r="Y178" s="27"/>
      <c r="Z178" s="27"/>
      <c r="AA178" s="28"/>
      <c r="AB178" s="28"/>
      <c r="AC178" s="28"/>
      <c r="AD178" s="23" t="s">
        <v>181</v>
      </c>
      <c r="AE178" s="28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</row>
    <row r="179" spans="1:54" ht="12.75">
      <c r="A179" s="23"/>
      <c r="B179" s="24" t="s">
        <v>210</v>
      </c>
      <c r="C179" s="26" t="s">
        <v>211</v>
      </c>
      <c r="D179" s="173" t="s">
        <v>201</v>
      </c>
      <c r="E179" s="27">
        <v>34</v>
      </c>
      <c r="F179" s="27">
        <v>50788</v>
      </c>
      <c r="G179" s="27">
        <v>31</v>
      </c>
      <c r="H179" s="27">
        <v>44934</v>
      </c>
      <c r="I179" s="27">
        <v>58</v>
      </c>
      <c r="J179" s="27">
        <v>40113</v>
      </c>
      <c r="K179" s="27">
        <v>2</v>
      </c>
      <c r="L179" s="27">
        <v>32655</v>
      </c>
      <c r="M179" s="27"/>
      <c r="N179" s="27"/>
      <c r="O179" s="27"/>
      <c r="P179" s="27"/>
      <c r="Q179" s="23" t="s">
        <v>181</v>
      </c>
      <c r="R179" s="28"/>
      <c r="S179" s="27"/>
      <c r="T179" s="27"/>
      <c r="U179" s="27"/>
      <c r="V179" s="27"/>
      <c r="W179" s="27"/>
      <c r="X179" s="27"/>
      <c r="Y179" s="27"/>
      <c r="Z179" s="27"/>
      <c r="AA179" s="28"/>
      <c r="AB179" s="28"/>
      <c r="AC179" s="28"/>
      <c r="AD179" s="23" t="s">
        <v>181</v>
      </c>
      <c r="AE179" s="28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</row>
    <row r="180" spans="1:54" ht="12.75">
      <c r="A180" s="23"/>
      <c r="B180" s="24"/>
      <c r="C180" s="24"/>
      <c r="D180" s="64"/>
      <c r="E180" s="27">
        <f>SUM(E174:E179)</f>
        <v>240</v>
      </c>
      <c r="F180" s="79">
        <f>((E174*F174)+(E175*F175)+(E176*F176)+(E177*F177)+(E178*F178)+(E179*F179))/E180</f>
        <v>55651.629166666666</v>
      </c>
      <c r="G180" s="27">
        <f>SUM(G174:G179)</f>
        <v>304</v>
      </c>
      <c r="H180" s="79">
        <f>((G174*H174)+(G175*H175)+(G176*H176)+(G177*H177)+(G178*H178)+(G179*H179))/G180</f>
        <v>47330.40460526316</v>
      </c>
      <c r="I180" s="27">
        <f>SUM(I174:I179)</f>
        <v>358</v>
      </c>
      <c r="J180" s="79">
        <f>((I174*J174)+(I175*J175)+(I176*J176)+(I177*J177)+(I178*J178)+(I179*J179))/I180</f>
        <v>39429.960893854746</v>
      </c>
      <c r="K180" s="27">
        <f>SUM(K174:K179)</f>
        <v>62</v>
      </c>
      <c r="L180" s="79">
        <f>((K174*L174)+(K175*L175)+(K176*L176)+(K177*L177)+(K178*L178)+(K179*L179))/K180</f>
        <v>31932.354838709678</v>
      </c>
      <c r="M180" s="27">
        <f>SUM(M174:M179)</f>
        <v>0</v>
      </c>
      <c r="N180" s="79">
        <v>0</v>
      </c>
      <c r="O180" s="27">
        <f>SUM(O174:O179)</f>
        <v>0</v>
      </c>
      <c r="P180" s="79">
        <v>0</v>
      </c>
      <c r="Q180" s="27">
        <f>SUM(Q174:Q179)</f>
        <v>0</v>
      </c>
      <c r="R180" s="79">
        <v>0</v>
      </c>
      <c r="S180" s="27">
        <f>SUM(S174:S179)</f>
        <v>0</v>
      </c>
      <c r="T180" s="79">
        <v>0</v>
      </c>
      <c r="U180" s="27">
        <f>SUM(U174:U179)</f>
        <v>0</v>
      </c>
      <c r="V180" s="79">
        <v>0</v>
      </c>
      <c r="W180" s="27">
        <f>SUM(W174:W179)</f>
        <v>0</v>
      </c>
      <c r="X180" s="79">
        <v>0</v>
      </c>
      <c r="Y180" s="27">
        <f>SUM(Y174:Y179)</f>
        <v>0</v>
      </c>
      <c r="Z180" s="79">
        <v>0</v>
      </c>
      <c r="AA180" s="27">
        <f>SUM(AA174:AA179)</f>
        <v>0</v>
      </c>
      <c r="AB180" s="79">
        <v>0</v>
      </c>
      <c r="AC180" s="27"/>
      <c r="AD180" s="79"/>
      <c r="AE180" s="28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</row>
    <row r="181" spans="1:54" ht="12.75">
      <c r="A181" s="23"/>
      <c r="B181" s="32"/>
      <c r="C181" s="32"/>
      <c r="D181" s="30"/>
      <c r="E181" s="32"/>
      <c r="F181" s="30"/>
      <c r="G181" s="32"/>
      <c r="H181" s="30"/>
      <c r="I181" s="32"/>
      <c r="J181" s="30"/>
      <c r="K181" s="31"/>
      <c r="L181" s="30"/>
      <c r="M181" s="32"/>
      <c r="N181" s="30"/>
      <c r="O181" s="32"/>
      <c r="P181" s="30"/>
      <c r="Q181" s="45"/>
      <c r="R181" s="30"/>
      <c r="S181" s="32"/>
      <c r="T181" s="30"/>
      <c r="U181" s="32"/>
      <c r="V181" s="30"/>
      <c r="W181" s="32"/>
      <c r="X181" s="30"/>
      <c r="Y181" s="32"/>
      <c r="Z181" s="30"/>
      <c r="AA181" s="32"/>
      <c r="AB181" s="30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</row>
    <row r="182" spans="1:54" ht="12.75">
      <c r="A182" s="23" t="s">
        <v>177</v>
      </c>
      <c r="B182" s="24" t="s">
        <v>212</v>
      </c>
      <c r="C182" s="26" t="s">
        <v>213</v>
      </c>
      <c r="D182" s="173" t="s">
        <v>214</v>
      </c>
      <c r="E182" s="27">
        <v>39</v>
      </c>
      <c r="F182" s="27">
        <v>52795</v>
      </c>
      <c r="G182" s="27">
        <v>47</v>
      </c>
      <c r="H182" s="27">
        <v>44208</v>
      </c>
      <c r="I182" s="27">
        <v>112</v>
      </c>
      <c r="J182" s="27">
        <v>36914</v>
      </c>
      <c r="K182" s="27">
        <v>2</v>
      </c>
      <c r="L182" s="27">
        <v>32837</v>
      </c>
      <c r="M182" s="32"/>
      <c r="N182" s="30"/>
      <c r="O182" s="32"/>
      <c r="P182" s="30"/>
      <c r="Q182" s="45"/>
      <c r="R182" s="30"/>
      <c r="S182" s="32"/>
      <c r="T182" s="30"/>
      <c r="U182" s="32"/>
      <c r="V182" s="30"/>
      <c r="W182" s="32"/>
      <c r="X182" s="30"/>
      <c r="Y182" s="32"/>
      <c r="Z182" s="30"/>
      <c r="AA182" s="32"/>
      <c r="AB182" s="30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</row>
    <row r="183" spans="1:54" ht="12.75">
      <c r="A183" s="23" t="s">
        <v>177</v>
      </c>
      <c r="B183" s="24" t="s">
        <v>215</v>
      </c>
      <c r="C183" s="26" t="s">
        <v>216</v>
      </c>
      <c r="D183" s="173" t="s">
        <v>214</v>
      </c>
      <c r="E183" s="27">
        <v>32</v>
      </c>
      <c r="F183" s="27">
        <v>58686</v>
      </c>
      <c r="G183" s="27">
        <v>30</v>
      </c>
      <c r="H183" s="27">
        <v>46307</v>
      </c>
      <c r="I183" s="27">
        <v>44</v>
      </c>
      <c r="J183" s="27">
        <v>41424</v>
      </c>
      <c r="K183" s="27">
        <v>17</v>
      </c>
      <c r="L183" s="27">
        <v>34818</v>
      </c>
      <c r="M183" s="32"/>
      <c r="N183" s="30"/>
      <c r="O183" s="32"/>
      <c r="P183" s="30"/>
      <c r="Q183" s="45"/>
      <c r="R183" s="30"/>
      <c r="S183" s="32"/>
      <c r="T183" s="30"/>
      <c r="U183" s="32"/>
      <c r="V183" s="30"/>
      <c r="W183" s="32"/>
      <c r="X183" s="30"/>
      <c r="Y183" s="32"/>
      <c r="Z183" s="30"/>
      <c r="AA183" s="32"/>
      <c r="AB183" s="30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</row>
    <row r="184" spans="1:54" ht="12.75">
      <c r="A184" s="23" t="s">
        <v>177</v>
      </c>
      <c r="B184" s="24" t="s">
        <v>217</v>
      </c>
      <c r="C184" s="26" t="s">
        <v>218</v>
      </c>
      <c r="D184" s="173" t="s">
        <v>214</v>
      </c>
      <c r="E184" s="27">
        <v>38</v>
      </c>
      <c r="F184" s="27">
        <v>52085</v>
      </c>
      <c r="G184" s="27">
        <v>53</v>
      </c>
      <c r="H184" s="27">
        <v>41887</v>
      </c>
      <c r="I184" s="27">
        <v>35</v>
      </c>
      <c r="J184" s="27">
        <v>41476</v>
      </c>
      <c r="K184" s="27">
        <v>4</v>
      </c>
      <c r="L184" s="27">
        <v>31541</v>
      </c>
      <c r="M184" s="32"/>
      <c r="N184" s="30"/>
      <c r="O184" s="32"/>
      <c r="P184" s="30"/>
      <c r="Q184" s="45"/>
      <c r="R184" s="30"/>
      <c r="S184" s="32"/>
      <c r="T184" s="30"/>
      <c r="U184" s="32"/>
      <c r="V184" s="30"/>
      <c r="W184" s="32"/>
      <c r="X184" s="30"/>
      <c r="Y184" s="32"/>
      <c r="Z184" s="30"/>
      <c r="AA184" s="32"/>
      <c r="AB184" s="30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</row>
    <row r="185" spans="1:54" ht="12.75">
      <c r="A185" s="23"/>
      <c r="B185" s="32"/>
      <c r="C185" s="32"/>
      <c r="D185" s="30"/>
      <c r="E185" s="23">
        <f>SUM(E182:E184)</f>
        <v>109</v>
      </c>
      <c r="F185" s="79">
        <f>((E182*F182)+(E183*F183)+(E184*F184))/E185</f>
        <v>54276.94495412844</v>
      </c>
      <c r="G185" s="23">
        <f>SUM(G182:G184)</f>
        <v>130</v>
      </c>
      <c r="H185" s="79">
        <f>((G182*H182)+(G183*H183)+(G184*H184))/G185</f>
        <v>43746.13076923077</v>
      </c>
      <c r="I185" s="23">
        <f>SUM(I182:I184)</f>
        <v>191</v>
      </c>
      <c r="J185" s="79">
        <f>((I182*J182)+(I183*J183)+(I184*J184))/I185</f>
        <v>38788.92146596859</v>
      </c>
      <c r="K185" s="23">
        <f>SUM(K182:K184)</f>
        <v>23</v>
      </c>
      <c r="L185" s="79">
        <f>((K182*L182)+(K183*L183)+(K184*L184))/K185</f>
        <v>34075.82608695652</v>
      </c>
      <c r="M185" s="23">
        <f>SUM(M182:M184)</f>
        <v>0</v>
      </c>
      <c r="N185" s="79">
        <v>0</v>
      </c>
      <c r="O185" s="23">
        <f>SUM(O182:O184)</f>
        <v>0</v>
      </c>
      <c r="P185" s="79">
        <v>0</v>
      </c>
      <c r="Q185" s="45"/>
      <c r="R185" s="30"/>
      <c r="S185" s="32"/>
      <c r="T185" s="30"/>
      <c r="U185" s="32"/>
      <c r="V185" s="30"/>
      <c r="W185" s="32"/>
      <c r="X185" s="30"/>
      <c r="Y185" s="32"/>
      <c r="Z185" s="30"/>
      <c r="AA185" s="32"/>
      <c r="AB185" s="30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</row>
    <row r="186" spans="1:54" ht="12.75">
      <c r="A186" s="23"/>
      <c r="B186" s="32"/>
      <c r="C186" s="32"/>
      <c r="D186" s="30"/>
      <c r="E186" s="32"/>
      <c r="F186" s="30"/>
      <c r="G186" s="32"/>
      <c r="H186" s="30"/>
      <c r="I186" s="32"/>
      <c r="J186" s="30"/>
      <c r="K186" s="31"/>
      <c r="L186" s="30"/>
      <c r="M186" s="32"/>
      <c r="N186" s="30"/>
      <c r="O186" s="32"/>
      <c r="P186" s="30"/>
      <c r="Q186" s="45"/>
      <c r="R186" s="30"/>
      <c r="S186" s="32"/>
      <c r="T186" s="30"/>
      <c r="U186" s="32"/>
      <c r="V186" s="30"/>
      <c r="W186" s="32"/>
      <c r="X186" s="30"/>
      <c r="Y186" s="32"/>
      <c r="Z186" s="30"/>
      <c r="AA186" s="32"/>
      <c r="AB186" s="30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</row>
    <row r="187" spans="1:54" ht="12.75">
      <c r="A187" s="23" t="s">
        <v>177</v>
      </c>
      <c r="B187" s="24" t="s">
        <v>219</v>
      </c>
      <c r="C187" s="26" t="s">
        <v>220</v>
      </c>
      <c r="D187" s="173" t="s">
        <v>149</v>
      </c>
      <c r="E187" s="27">
        <v>12</v>
      </c>
      <c r="F187" s="27">
        <v>47119</v>
      </c>
      <c r="G187" s="27">
        <v>27</v>
      </c>
      <c r="H187" s="27">
        <v>43209</v>
      </c>
      <c r="I187" s="27">
        <v>45</v>
      </c>
      <c r="J187" s="27">
        <v>35623</v>
      </c>
      <c r="K187" s="27">
        <v>15</v>
      </c>
      <c r="L187" s="27">
        <v>31254</v>
      </c>
      <c r="M187" s="27"/>
      <c r="N187" s="27"/>
      <c r="O187" s="27"/>
      <c r="P187" s="27"/>
      <c r="Q187" s="23" t="s">
        <v>181</v>
      </c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3" t="s">
        <v>181</v>
      </c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</row>
    <row r="188" spans="1:54" ht="12.75">
      <c r="A188" s="23" t="s">
        <v>177</v>
      </c>
      <c r="B188" s="24" t="s">
        <v>221</v>
      </c>
      <c r="C188" s="26" t="s">
        <v>222</v>
      </c>
      <c r="D188" s="173" t="s">
        <v>149</v>
      </c>
      <c r="E188" s="27">
        <v>10</v>
      </c>
      <c r="F188" s="27">
        <v>46942</v>
      </c>
      <c r="G188" s="27">
        <v>23</v>
      </c>
      <c r="H188" s="27">
        <v>42032</v>
      </c>
      <c r="I188" s="27">
        <v>13</v>
      </c>
      <c r="J188" s="27">
        <v>37446</v>
      </c>
      <c r="K188" s="27">
        <v>4</v>
      </c>
      <c r="L188" s="27">
        <v>36391</v>
      </c>
      <c r="M188" s="27"/>
      <c r="N188" s="27"/>
      <c r="O188" s="27"/>
      <c r="P188" s="27"/>
      <c r="Q188" s="23" t="s">
        <v>181</v>
      </c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3" t="s">
        <v>181</v>
      </c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</row>
    <row r="189" spans="1:54" ht="12.75">
      <c r="A189" s="23" t="s">
        <v>177</v>
      </c>
      <c r="B189" s="24" t="s">
        <v>223</v>
      </c>
      <c r="C189" s="26" t="s">
        <v>224</v>
      </c>
      <c r="D189" s="173" t="s">
        <v>149</v>
      </c>
      <c r="E189" s="27">
        <v>11</v>
      </c>
      <c r="F189" s="27">
        <v>44222</v>
      </c>
      <c r="G189" s="27">
        <v>2</v>
      </c>
      <c r="H189" s="27">
        <v>37376</v>
      </c>
      <c r="I189" s="27">
        <v>4</v>
      </c>
      <c r="J189" s="27">
        <v>35219</v>
      </c>
      <c r="K189" s="27">
        <v>2</v>
      </c>
      <c r="L189" s="27">
        <v>29060</v>
      </c>
      <c r="M189" s="27"/>
      <c r="N189" s="27"/>
      <c r="O189" s="27"/>
      <c r="P189" s="27"/>
      <c r="Q189" s="23" t="s">
        <v>181</v>
      </c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3" t="s">
        <v>181</v>
      </c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</row>
    <row r="190" spans="1:54" ht="12.75">
      <c r="A190" s="23" t="s">
        <v>177</v>
      </c>
      <c r="B190" s="24" t="s">
        <v>225</v>
      </c>
      <c r="C190" s="26" t="s">
        <v>226</v>
      </c>
      <c r="D190" s="173" t="s">
        <v>149</v>
      </c>
      <c r="E190" s="27">
        <v>8</v>
      </c>
      <c r="F190" s="27">
        <v>49470</v>
      </c>
      <c r="G190" s="27">
        <v>6</v>
      </c>
      <c r="H190" s="27">
        <v>42145</v>
      </c>
      <c r="I190" s="27">
        <v>22</v>
      </c>
      <c r="J190" s="27">
        <v>39189</v>
      </c>
      <c r="K190" s="27">
        <v>16</v>
      </c>
      <c r="L190" s="27">
        <v>32678</v>
      </c>
      <c r="M190" s="27"/>
      <c r="N190" s="27"/>
      <c r="O190" s="27"/>
      <c r="P190" s="27"/>
      <c r="Q190" s="23" t="s">
        <v>181</v>
      </c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3" t="s">
        <v>181</v>
      </c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</row>
    <row r="191" spans="1:54" ht="12.75">
      <c r="A191" s="23" t="s">
        <v>177</v>
      </c>
      <c r="B191" s="24" t="s">
        <v>227</v>
      </c>
      <c r="C191" s="26" t="s">
        <v>228</v>
      </c>
      <c r="D191" s="173" t="s">
        <v>149</v>
      </c>
      <c r="E191" s="28">
        <v>8</v>
      </c>
      <c r="F191" s="28">
        <v>50356</v>
      </c>
      <c r="G191" s="28">
        <v>15</v>
      </c>
      <c r="H191" s="28">
        <v>43645</v>
      </c>
      <c r="I191" s="28">
        <v>35</v>
      </c>
      <c r="J191" s="28">
        <v>35952</v>
      </c>
      <c r="K191" s="28">
        <v>17</v>
      </c>
      <c r="L191" s="27">
        <v>32628</v>
      </c>
      <c r="M191" s="28"/>
      <c r="N191" s="28"/>
      <c r="O191" s="28"/>
      <c r="P191" s="28"/>
      <c r="Q191" s="23" t="s">
        <v>181</v>
      </c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3" t="s">
        <v>181</v>
      </c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</row>
    <row r="192" spans="1:54" ht="12.75">
      <c r="A192" s="23" t="s">
        <v>177</v>
      </c>
      <c r="B192" s="24" t="s">
        <v>229</v>
      </c>
      <c r="C192" s="26" t="s">
        <v>230</v>
      </c>
      <c r="D192" s="173" t="s">
        <v>149</v>
      </c>
      <c r="E192" s="28">
        <v>14</v>
      </c>
      <c r="F192" s="28">
        <v>45369</v>
      </c>
      <c r="G192" s="28">
        <v>10</v>
      </c>
      <c r="H192" s="28">
        <v>42875</v>
      </c>
      <c r="I192" s="28">
        <v>36</v>
      </c>
      <c r="J192" s="28">
        <v>39449</v>
      </c>
      <c r="K192" s="28">
        <v>8</v>
      </c>
      <c r="L192" s="27">
        <v>34255</v>
      </c>
      <c r="M192" s="28"/>
      <c r="N192" s="28"/>
      <c r="O192" s="28"/>
      <c r="P192" s="28"/>
      <c r="Q192" s="23" t="s">
        <v>181</v>
      </c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3" t="s">
        <v>181</v>
      </c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</row>
    <row r="193" spans="1:54" ht="12.75">
      <c r="A193" s="23" t="s">
        <v>177</v>
      </c>
      <c r="B193" s="24" t="s">
        <v>231</v>
      </c>
      <c r="C193" s="26" t="s">
        <v>232</v>
      </c>
      <c r="D193" s="173" t="s">
        <v>149</v>
      </c>
      <c r="E193" s="28">
        <v>20</v>
      </c>
      <c r="F193" s="28">
        <v>50472</v>
      </c>
      <c r="G193" s="28">
        <v>97</v>
      </c>
      <c r="H193" s="28">
        <v>44449</v>
      </c>
      <c r="I193" s="28">
        <v>155</v>
      </c>
      <c r="J193" s="28">
        <v>35802</v>
      </c>
      <c r="K193" s="28">
        <v>51</v>
      </c>
      <c r="L193" s="27">
        <v>31540</v>
      </c>
      <c r="M193" s="28"/>
      <c r="N193" s="28"/>
      <c r="O193" s="28"/>
      <c r="P193" s="28"/>
      <c r="Q193" s="23" t="s">
        <v>181</v>
      </c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3" t="s">
        <v>181</v>
      </c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</row>
    <row r="194" spans="1:54" ht="12.75">
      <c r="A194" s="23" t="s">
        <v>177</v>
      </c>
      <c r="B194" s="24" t="s">
        <v>233</v>
      </c>
      <c r="C194" s="26" t="s">
        <v>234</v>
      </c>
      <c r="D194" s="173" t="s">
        <v>149</v>
      </c>
      <c r="E194" s="28">
        <v>1</v>
      </c>
      <c r="F194" s="28">
        <v>50073</v>
      </c>
      <c r="G194" s="28">
        <v>5</v>
      </c>
      <c r="H194" s="28">
        <v>46198</v>
      </c>
      <c r="I194" s="28">
        <v>9</v>
      </c>
      <c r="J194" s="28">
        <v>37773</v>
      </c>
      <c r="K194" s="28">
        <v>6</v>
      </c>
      <c r="L194" s="27">
        <v>30919</v>
      </c>
      <c r="M194" s="28"/>
      <c r="N194" s="28"/>
      <c r="O194" s="28"/>
      <c r="P194" s="28"/>
      <c r="Q194" s="23" t="s">
        <v>181</v>
      </c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7"/>
      <c r="AC194" s="28"/>
      <c r="AD194" s="23" t="s">
        <v>181</v>
      </c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</row>
    <row r="195" spans="1:54" ht="12.75">
      <c r="A195" s="23" t="s">
        <v>177</v>
      </c>
      <c r="B195" s="24" t="s">
        <v>235</v>
      </c>
      <c r="C195" s="26" t="s">
        <v>236</v>
      </c>
      <c r="D195" s="173" t="s">
        <v>149</v>
      </c>
      <c r="E195" s="28">
        <v>14</v>
      </c>
      <c r="F195" s="28">
        <v>48026</v>
      </c>
      <c r="G195" s="28">
        <v>17</v>
      </c>
      <c r="H195" s="28">
        <v>39620</v>
      </c>
      <c r="I195" s="28">
        <v>25</v>
      </c>
      <c r="J195" s="28">
        <v>34553</v>
      </c>
      <c r="K195" s="28">
        <v>5</v>
      </c>
      <c r="L195" s="27">
        <v>35723</v>
      </c>
      <c r="M195" s="28"/>
      <c r="N195" s="28"/>
      <c r="O195" s="27"/>
      <c r="P195" s="28"/>
      <c r="Q195" s="23" t="s">
        <v>181</v>
      </c>
      <c r="R195" s="27"/>
      <c r="S195" s="28"/>
      <c r="T195" s="28"/>
      <c r="U195" s="28"/>
      <c r="V195" s="28"/>
      <c r="W195" s="28"/>
      <c r="X195" s="28"/>
      <c r="Y195" s="28"/>
      <c r="Z195" s="28"/>
      <c r="AA195" s="28"/>
      <c r="AB195" s="27"/>
      <c r="AC195" s="28"/>
      <c r="AD195" s="23" t="s">
        <v>181</v>
      </c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</row>
    <row r="196" spans="1:54" ht="12.75">
      <c r="A196" s="23" t="s">
        <v>177</v>
      </c>
      <c r="B196" s="24" t="s">
        <v>237</v>
      </c>
      <c r="C196" s="26" t="s">
        <v>238</v>
      </c>
      <c r="D196" s="173" t="s">
        <v>149</v>
      </c>
      <c r="E196" s="28">
        <v>10</v>
      </c>
      <c r="F196" s="28">
        <v>52289</v>
      </c>
      <c r="G196" s="28">
        <v>28</v>
      </c>
      <c r="H196" s="28">
        <v>41433</v>
      </c>
      <c r="I196" s="28">
        <v>39</v>
      </c>
      <c r="J196" s="28">
        <v>34460</v>
      </c>
      <c r="K196" s="28">
        <v>8</v>
      </c>
      <c r="L196" s="27">
        <v>27510</v>
      </c>
      <c r="M196" s="28"/>
      <c r="N196" s="28"/>
      <c r="O196" s="28"/>
      <c r="P196" s="28"/>
      <c r="Q196" s="23" t="s">
        <v>181</v>
      </c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3" t="s">
        <v>181</v>
      </c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</row>
    <row r="197" spans="1:54" ht="12.75">
      <c r="A197" s="23" t="s">
        <v>177</v>
      </c>
      <c r="B197" s="24" t="s">
        <v>239</v>
      </c>
      <c r="C197" s="26" t="s">
        <v>240</v>
      </c>
      <c r="D197" s="173" t="s">
        <v>149</v>
      </c>
      <c r="E197" s="28">
        <v>12</v>
      </c>
      <c r="F197" s="28">
        <v>46709</v>
      </c>
      <c r="G197" s="28">
        <v>14</v>
      </c>
      <c r="H197" s="28">
        <v>40992</v>
      </c>
      <c r="I197" s="28">
        <v>33</v>
      </c>
      <c r="J197" s="28">
        <v>33436</v>
      </c>
      <c r="K197" s="28">
        <v>7</v>
      </c>
      <c r="L197" s="27">
        <v>30085</v>
      </c>
      <c r="M197" s="28"/>
      <c r="N197" s="28"/>
      <c r="O197" s="28"/>
      <c r="P197" s="28"/>
      <c r="Q197" s="23" t="s">
        <v>181</v>
      </c>
      <c r="R197" s="28"/>
      <c r="S197" s="28"/>
      <c r="T197" s="28"/>
      <c r="U197" s="28"/>
      <c r="V197" s="28"/>
      <c r="W197" s="28"/>
      <c r="X197" s="28"/>
      <c r="Y197" s="27"/>
      <c r="Z197" s="28"/>
      <c r="AA197" s="28"/>
      <c r="AB197" s="28"/>
      <c r="AC197" s="28"/>
      <c r="AD197" s="23" t="s">
        <v>181</v>
      </c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</row>
    <row r="198" spans="1:54" ht="12.75">
      <c r="A198" s="23" t="s">
        <v>177</v>
      </c>
      <c r="B198" s="24" t="s">
        <v>241</v>
      </c>
      <c r="C198" s="26" t="s">
        <v>242</v>
      </c>
      <c r="D198" s="173" t="s">
        <v>149</v>
      </c>
      <c r="E198" s="28">
        <v>19</v>
      </c>
      <c r="F198" s="28">
        <v>48997</v>
      </c>
      <c r="G198" s="28">
        <v>24</v>
      </c>
      <c r="H198" s="28">
        <v>42730</v>
      </c>
      <c r="I198" s="28">
        <v>50</v>
      </c>
      <c r="J198" s="28">
        <v>37067</v>
      </c>
      <c r="K198" s="28">
        <v>17</v>
      </c>
      <c r="L198" s="28">
        <v>32713</v>
      </c>
      <c r="M198" s="28"/>
      <c r="N198" s="28"/>
      <c r="O198" s="28"/>
      <c r="P198" s="28"/>
      <c r="Q198" s="23" t="s">
        <v>181</v>
      </c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3" t="s">
        <v>181</v>
      </c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</row>
    <row r="199" spans="1:54" ht="12.75">
      <c r="A199" s="23" t="s">
        <v>177</v>
      </c>
      <c r="B199" s="24" t="s">
        <v>243</v>
      </c>
      <c r="C199" s="26" t="s">
        <v>244</v>
      </c>
      <c r="D199" s="173" t="s">
        <v>149</v>
      </c>
      <c r="E199" s="28">
        <v>12</v>
      </c>
      <c r="F199" s="28">
        <v>47953</v>
      </c>
      <c r="G199" s="28">
        <v>23</v>
      </c>
      <c r="H199" s="28">
        <v>41389</v>
      </c>
      <c r="I199" s="28">
        <v>23</v>
      </c>
      <c r="J199" s="28">
        <v>34529</v>
      </c>
      <c r="K199" s="28">
        <v>8</v>
      </c>
      <c r="L199" s="28">
        <v>29000</v>
      </c>
      <c r="M199" s="28"/>
      <c r="N199" s="28"/>
      <c r="O199" s="28"/>
      <c r="P199" s="28"/>
      <c r="Q199" s="23" t="s">
        <v>181</v>
      </c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3" t="s">
        <v>181</v>
      </c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</row>
    <row r="200" spans="1:54" ht="12.75">
      <c r="A200" s="23" t="s">
        <v>177</v>
      </c>
      <c r="B200" s="24" t="s">
        <v>245</v>
      </c>
      <c r="C200" s="26" t="s">
        <v>246</v>
      </c>
      <c r="D200" s="173" t="s">
        <v>149</v>
      </c>
      <c r="E200" s="28">
        <v>5</v>
      </c>
      <c r="F200" s="28">
        <v>52941</v>
      </c>
      <c r="G200" s="28">
        <v>8</v>
      </c>
      <c r="H200" s="28">
        <v>42273</v>
      </c>
      <c r="I200" s="28">
        <v>22</v>
      </c>
      <c r="J200" s="28">
        <v>35328</v>
      </c>
      <c r="K200" s="28">
        <v>3</v>
      </c>
      <c r="L200" s="28">
        <v>32196</v>
      </c>
      <c r="M200" s="28"/>
      <c r="N200" s="28"/>
      <c r="O200" s="28"/>
      <c r="P200" s="28"/>
      <c r="Q200" s="23" t="s">
        <v>181</v>
      </c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3" t="s">
        <v>181</v>
      </c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</row>
    <row r="201" spans="1:54" ht="12.75">
      <c r="A201" s="23" t="s">
        <v>177</v>
      </c>
      <c r="B201" s="24" t="s">
        <v>247</v>
      </c>
      <c r="C201" s="26" t="s">
        <v>248</v>
      </c>
      <c r="D201" s="173" t="s">
        <v>149</v>
      </c>
      <c r="E201" s="28">
        <v>3</v>
      </c>
      <c r="F201" s="28">
        <v>48112</v>
      </c>
      <c r="G201" s="28">
        <v>3</v>
      </c>
      <c r="H201" s="28">
        <v>42715</v>
      </c>
      <c r="I201" s="28">
        <v>9</v>
      </c>
      <c r="J201" s="28">
        <v>36912</v>
      </c>
      <c r="K201" s="28">
        <v>6</v>
      </c>
      <c r="L201" s="27">
        <v>31560</v>
      </c>
      <c r="M201" s="28"/>
      <c r="N201" s="28"/>
      <c r="O201" s="28"/>
      <c r="P201" s="28"/>
      <c r="Q201" s="23" t="s">
        <v>181</v>
      </c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3" t="s">
        <v>181</v>
      </c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</row>
    <row r="202" spans="1:54" ht="12.75">
      <c r="A202" s="23"/>
      <c r="B202" s="32"/>
      <c r="C202" s="32"/>
      <c r="D202" s="30"/>
      <c r="E202" s="23">
        <f>SUM(E187:E201)</f>
        <v>159</v>
      </c>
      <c r="F202" s="126">
        <f>((E187*F187)+(E188*F188)+(E189*F189)+(E190*F190)+(E191*F191)+(E192*F192)+(E193*F193)+(E194*F194)+(E194*F194)+(E195*F195)+(E196*F196)+(E197*F197)+(E198*F198)+(E199*F199)+(E200*F200)+(E201*F201))/E202</f>
        <v>48653.03144654088</v>
      </c>
      <c r="G202" s="23">
        <f>SUM(G187:G201)</f>
        <v>302</v>
      </c>
      <c r="H202" s="126">
        <f>((G187*H187)+(G188*H188)+(G189*H189)+(G190*H190)+(G191*H191)+(G192*H192)+(G193*H193)+(G194*H194)+(G194*H194)+(G195*H195)+(G196*H196)+(G197*H197)+(G198*H198)+(G199*H199)+(G200*H200)+(G201*H201))/G202</f>
        <v>43606.97682119205</v>
      </c>
      <c r="I202" s="23">
        <f>SUM(I187:I201)</f>
        <v>520</v>
      </c>
      <c r="J202" s="126">
        <f>((I187*J187)+(I188*J188)+(I189*J189)+(I190*J190)+(I191*J191)+(I192*J192)+(I193*J193)+(I194*J194)+(I194*J194)+(I195*J195)+(I196*J196)+(I197*J197)+(I198*J198)+(I199*J199)+(I200*J200)+(I201*J201))/I202</f>
        <v>36670.51730769231</v>
      </c>
      <c r="K202" s="23">
        <f>SUM(K187:K201)</f>
        <v>173</v>
      </c>
      <c r="L202" s="126">
        <f>((K187*L187)+(K188*L188)+(K189*L189)+(K190*L190)+(K191*L191)+(K192*L192)+(K193*L193)+(K194*L194)+(K194*L194)+(K195*L195)+(K196*L196)+(K197*L197)+(K198*L198)+(K199*L199)+(K200*L200)+(K201*L201))/K202</f>
        <v>32872.74566473989</v>
      </c>
      <c r="M202" s="32"/>
      <c r="N202" s="30"/>
      <c r="O202" s="32"/>
      <c r="P202" s="30"/>
      <c r="Q202" s="45"/>
      <c r="R202" s="30"/>
      <c r="S202" s="32"/>
      <c r="T202" s="30"/>
      <c r="U202" s="32"/>
      <c r="V202" s="30"/>
      <c r="W202" s="32"/>
      <c r="X202" s="30"/>
      <c r="Y202" s="32"/>
      <c r="Z202" s="30"/>
      <c r="AA202" s="32"/>
      <c r="AB202" s="30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</row>
    <row r="203" spans="1:54" ht="12.75">
      <c r="A203" s="23"/>
      <c r="B203" s="32"/>
      <c r="C203" s="32"/>
      <c r="D203" s="30"/>
      <c r="E203" s="23"/>
      <c r="F203" s="126"/>
      <c r="G203" s="23"/>
      <c r="H203" s="126"/>
      <c r="I203" s="23"/>
      <c r="J203" s="126"/>
      <c r="K203" s="23"/>
      <c r="L203" s="126"/>
      <c r="M203" s="32"/>
      <c r="N203" s="30"/>
      <c r="O203" s="32"/>
      <c r="P203" s="30"/>
      <c r="Q203" s="45"/>
      <c r="R203" s="30"/>
      <c r="S203" s="32"/>
      <c r="T203" s="30"/>
      <c r="U203" s="32"/>
      <c r="V203" s="30"/>
      <c r="W203" s="32"/>
      <c r="X203" s="30"/>
      <c r="Y203" s="32"/>
      <c r="Z203" s="30"/>
      <c r="AA203" s="32"/>
      <c r="AB203" s="30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</row>
    <row r="204" spans="1:54" ht="12.75">
      <c r="A204" s="23"/>
      <c r="B204" s="24" t="s">
        <v>249</v>
      </c>
      <c r="C204" s="26" t="s">
        <v>250</v>
      </c>
      <c r="D204" s="173" t="s">
        <v>251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0"/>
      <c r="O204" s="32"/>
      <c r="P204" s="30"/>
      <c r="Q204" s="45"/>
      <c r="R204" s="30"/>
      <c r="S204" s="32"/>
      <c r="T204" s="30"/>
      <c r="U204" s="32"/>
      <c r="V204" s="30"/>
      <c r="W204" s="32"/>
      <c r="X204" s="30"/>
      <c r="Y204" s="32"/>
      <c r="Z204" s="30"/>
      <c r="AA204" s="32"/>
      <c r="AB204" s="30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</row>
    <row r="205" spans="1:54" ht="12.75">
      <c r="A205" s="23"/>
      <c r="B205" s="24" t="s">
        <v>252</v>
      </c>
      <c r="C205" s="26" t="s">
        <v>253</v>
      </c>
      <c r="D205" s="173" t="s">
        <v>251</v>
      </c>
      <c r="E205" s="28">
        <v>51</v>
      </c>
      <c r="F205" s="28">
        <v>54200</v>
      </c>
      <c r="G205" s="28">
        <v>52</v>
      </c>
      <c r="H205" s="28">
        <v>45882</v>
      </c>
      <c r="I205" s="28">
        <v>26</v>
      </c>
      <c r="J205" s="28">
        <v>42973</v>
      </c>
      <c r="K205" s="28">
        <v>2</v>
      </c>
      <c r="L205" s="27">
        <v>33695</v>
      </c>
      <c r="M205" s="32"/>
      <c r="N205" s="30"/>
      <c r="O205" s="32"/>
      <c r="P205" s="30"/>
      <c r="Q205" s="45"/>
      <c r="R205" s="30"/>
      <c r="S205" s="32"/>
      <c r="T205" s="30"/>
      <c r="U205" s="32"/>
      <c r="V205" s="30"/>
      <c r="W205" s="32"/>
      <c r="X205" s="30"/>
      <c r="Y205" s="32"/>
      <c r="Z205" s="30"/>
      <c r="AA205" s="32"/>
      <c r="AB205" s="30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</row>
    <row r="206" spans="1:54" ht="12.75">
      <c r="A206" s="23"/>
      <c r="B206" s="32"/>
      <c r="C206" s="32"/>
      <c r="D206" s="30"/>
      <c r="E206" s="31"/>
      <c r="F206" s="30"/>
      <c r="G206" s="31"/>
      <c r="H206" s="30"/>
      <c r="I206" s="31"/>
      <c r="J206" s="30"/>
      <c r="K206" s="31"/>
      <c r="L206" s="30"/>
      <c r="M206" s="32"/>
      <c r="N206" s="30"/>
      <c r="O206" s="32"/>
      <c r="P206" s="30"/>
      <c r="Q206" s="45"/>
      <c r="R206" s="30"/>
      <c r="S206" s="32"/>
      <c r="T206" s="30"/>
      <c r="U206" s="32"/>
      <c r="V206" s="30"/>
      <c r="W206" s="32"/>
      <c r="X206" s="30"/>
      <c r="Y206" s="32"/>
      <c r="Z206" s="30"/>
      <c r="AA206" s="32"/>
      <c r="AB206" s="30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</row>
    <row r="207" spans="1:54" ht="12.75">
      <c r="A207" s="23"/>
      <c r="B207" s="32"/>
      <c r="C207" s="32"/>
      <c r="D207" s="30"/>
      <c r="E207" s="31"/>
      <c r="F207" s="30"/>
      <c r="G207" s="31"/>
      <c r="H207" s="30"/>
      <c r="I207" s="31"/>
      <c r="J207" s="30"/>
      <c r="K207" s="31"/>
      <c r="L207" s="30"/>
      <c r="M207" s="32"/>
      <c r="N207" s="30"/>
      <c r="O207" s="32"/>
      <c r="P207" s="30"/>
      <c r="Q207" s="45"/>
      <c r="R207" s="30"/>
      <c r="S207" s="32"/>
      <c r="T207" s="30"/>
      <c r="U207" s="32"/>
      <c r="V207" s="30"/>
      <c r="W207" s="32"/>
      <c r="X207" s="30"/>
      <c r="Y207" s="32"/>
      <c r="Z207" s="30"/>
      <c r="AA207" s="32"/>
      <c r="AB207" s="30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</row>
    <row r="208" spans="1:54" ht="12.75">
      <c r="A208" s="23" t="s">
        <v>177</v>
      </c>
      <c r="B208" s="32" t="s">
        <v>254</v>
      </c>
      <c r="C208" s="181" t="s">
        <v>1004</v>
      </c>
      <c r="D208" s="127" t="s">
        <v>955</v>
      </c>
      <c r="E208" s="32"/>
      <c r="F208" s="30"/>
      <c r="G208" s="32"/>
      <c r="H208" s="30"/>
      <c r="I208" s="32"/>
      <c r="J208" s="30"/>
      <c r="K208" s="31"/>
      <c r="L208" s="30"/>
      <c r="M208" s="32"/>
      <c r="N208" s="30"/>
      <c r="O208" s="27">
        <v>1</v>
      </c>
      <c r="P208" s="71">
        <v>30439</v>
      </c>
      <c r="Q208" s="23" t="s">
        <v>181</v>
      </c>
      <c r="R208" s="30"/>
      <c r="S208" s="32"/>
      <c r="T208" s="30"/>
      <c r="U208" s="32"/>
      <c r="V208" s="30"/>
      <c r="W208" s="32"/>
      <c r="X208" s="44"/>
      <c r="Y208" s="32"/>
      <c r="Z208" s="30"/>
      <c r="AA208" s="27">
        <v>57</v>
      </c>
      <c r="AB208" s="27">
        <v>46432</v>
      </c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</row>
    <row r="209" spans="1:54" ht="12.75">
      <c r="A209" s="23" t="s">
        <v>177</v>
      </c>
      <c r="B209" s="32" t="s">
        <v>255</v>
      </c>
      <c r="C209" s="181" t="s">
        <v>1005</v>
      </c>
      <c r="D209" s="127" t="s">
        <v>955</v>
      </c>
      <c r="E209" s="32"/>
      <c r="F209" s="30"/>
      <c r="G209" s="32"/>
      <c r="H209" s="30"/>
      <c r="I209" s="32"/>
      <c r="J209" s="30"/>
      <c r="K209" s="31"/>
      <c r="L209" s="30"/>
      <c r="M209" s="32"/>
      <c r="N209" s="30"/>
      <c r="O209" s="27">
        <v>2</v>
      </c>
      <c r="P209" s="71">
        <v>28125</v>
      </c>
      <c r="Q209" s="23" t="s">
        <v>181</v>
      </c>
      <c r="R209" s="30"/>
      <c r="S209" s="32"/>
      <c r="T209" s="30"/>
      <c r="U209" s="32"/>
      <c r="V209" s="30"/>
      <c r="W209" s="32"/>
      <c r="X209" s="30"/>
      <c r="Y209" s="32"/>
      <c r="Z209" s="30"/>
      <c r="AA209" s="27">
        <v>19</v>
      </c>
      <c r="AB209" s="27">
        <v>41909</v>
      </c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</row>
    <row r="210" spans="1:54" ht="12.75">
      <c r="A210" s="23" t="s">
        <v>177</v>
      </c>
      <c r="B210" s="32" t="s">
        <v>256</v>
      </c>
      <c r="C210" s="181" t="s">
        <v>1006</v>
      </c>
      <c r="D210" s="127" t="s">
        <v>955</v>
      </c>
      <c r="E210" s="31"/>
      <c r="F210" s="30"/>
      <c r="G210" s="32"/>
      <c r="H210" s="30"/>
      <c r="I210" s="32"/>
      <c r="J210" s="30"/>
      <c r="K210" s="31"/>
      <c r="L210" s="30"/>
      <c r="M210" s="32"/>
      <c r="N210" s="30"/>
      <c r="O210" s="27">
        <v>16</v>
      </c>
      <c r="P210" s="71">
        <v>36012</v>
      </c>
      <c r="Q210" s="23" t="s">
        <v>181</v>
      </c>
      <c r="R210" s="30"/>
      <c r="S210" s="32"/>
      <c r="T210" s="30"/>
      <c r="U210" s="32"/>
      <c r="V210" s="30"/>
      <c r="W210" s="32"/>
      <c r="X210" s="30"/>
      <c r="Y210" s="32"/>
      <c r="Z210" s="30"/>
      <c r="AA210" s="27">
        <v>56</v>
      </c>
      <c r="AB210" s="27">
        <v>51846</v>
      </c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</row>
    <row r="211" spans="1:54" ht="12.75">
      <c r="A211" s="23" t="s">
        <v>177</v>
      </c>
      <c r="B211" s="32" t="s">
        <v>257</v>
      </c>
      <c r="C211" s="181" t="s">
        <v>1007</v>
      </c>
      <c r="D211" s="127" t="s">
        <v>955</v>
      </c>
      <c r="E211" s="32"/>
      <c r="F211" s="30"/>
      <c r="G211" s="32"/>
      <c r="H211" s="30"/>
      <c r="I211" s="32"/>
      <c r="J211" s="30"/>
      <c r="K211" s="31"/>
      <c r="L211" s="30"/>
      <c r="M211" s="32"/>
      <c r="N211" s="30"/>
      <c r="O211" s="27">
        <v>0</v>
      </c>
      <c r="P211" s="71" t="s">
        <v>258</v>
      </c>
      <c r="Q211" s="23" t="s">
        <v>181</v>
      </c>
      <c r="R211" s="30"/>
      <c r="S211" s="32"/>
      <c r="T211" s="30"/>
      <c r="U211" s="32"/>
      <c r="V211" s="30"/>
      <c r="W211" s="32"/>
      <c r="X211" s="30"/>
      <c r="Y211" s="32"/>
      <c r="Z211" s="30"/>
      <c r="AA211" s="27">
        <v>89</v>
      </c>
      <c r="AB211" s="27">
        <v>48062</v>
      </c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</row>
    <row r="212" spans="1:54" ht="12.75">
      <c r="A212" s="23" t="s">
        <v>177</v>
      </c>
      <c r="B212" s="32" t="s">
        <v>259</v>
      </c>
      <c r="C212" s="181" t="s">
        <v>1008</v>
      </c>
      <c r="D212" s="127" t="s">
        <v>955</v>
      </c>
      <c r="E212" s="31"/>
      <c r="F212" s="30"/>
      <c r="G212" s="32"/>
      <c r="H212" s="30"/>
      <c r="I212" s="32"/>
      <c r="J212" s="30"/>
      <c r="K212" s="31"/>
      <c r="L212" s="30"/>
      <c r="M212" s="32"/>
      <c r="N212" s="30"/>
      <c r="O212" s="27">
        <v>1</v>
      </c>
      <c r="P212" s="71">
        <v>52300</v>
      </c>
      <c r="Q212" s="23" t="s">
        <v>181</v>
      </c>
      <c r="R212" s="30"/>
      <c r="S212" s="32"/>
      <c r="T212" s="30"/>
      <c r="U212" s="32"/>
      <c r="V212" s="30"/>
      <c r="W212" s="32"/>
      <c r="X212" s="30"/>
      <c r="Y212" s="32"/>
      <c r="Z212" s="30"/>
      <c r="AA212" s="27">
        <v>86</v>
      </c>
      <c r="AB212" s="27">
        <v>48683</v>
      </c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</row>
    <row r="213" spans="1:54" ht="12.75">
      <c r="A213" s="23" t="s">
        <v>177</v>
      </c>
      <c r="B213" s="32" t="s">
        <v>260</v>
      </c>
      <c r="C213" s="181" t="s">
        <v>1009</v>
      </c>
      <c r="D213" s="127" t="s">
        <v>955</v>
      </c>
      <c r="E213" s="32"/>
      <c r="F213" s="30"/>
      <c r="G213" s="32"/>
      <c r="H213" s="30"/>
      <c r="I213" s="32"/>
      <c r="J213" s="30"/>
      <c r="K213" s="31"/>
      <c r="L213" s="30"/>
      <c r="M213" s="32"/>
      <c r="N213" s="30"/>
      <c r="O213" s="27">
        <v>0</v>
      </c>
      <c r="P213" s="71" t="s">
        <v>258</v>
      </c>
      <c r="Q213" s="23" t="s">
        <v>181</v>
      </c>
      <c r="R213" s="30"/>
      <c r="S213" s="32"/>
      <c r="T213" s="30"/>
      <c r="U213" s="32"/>
      <c r="V213" s="30"/>
      <c r="W213" s="32"/>
      <c r="X213" s="30"/>
      <c r="Y213" s="32"/>
      <c r="Z213" s="30"/>
      <c r="AA213" s="27">
        <v>36</v>
      </c>
      <c r="AB213" s="27">
        <v>41018</v>
      </c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</row>
    <row r="214" spans="1:54" ht="12.75">
      <c r="A214" s="23" t="s">
        <v>177</v>
      </c>
      <c r="B214" s="32" t="s">
        <v>261</v>
      </c>
      <c r="C214" s="181" t="s">
        <v>1010</v>
      </c>
      <c r="D214" s="127" t="s">
        <v>955</v>
      </c>
      <c r="E214" s="32"/>
      <c r="F214" s="30"/>
      <c r="G214" s="32"/>
      <c r="H214" s="30"/>
      <c r="I214" s="32"/>
      <c r="J214" s="30"/>
      <c r="K214" s="31"/>
      <c r="L214" s="30"/>
      <c r="M214" s="32"/>
      <c r="N214" s="30"/>
      <c r="O214" s="27">
        <v>2</v>
      </c>
      <c r="P214" s="71">
        <v>34400</v>
      </c>
      <c r="Q214" s="23" t="s">
        <v>181</v>
      </c>
      <c r="R214" s="30"/>
      <c r="S214" s="32"/>
      <c r="T214" s="30"/>
      <c r="U214" s="32"/>
      <c r="V214" s="30"/>
      <c r="W214" s="32"/>
      <c r="X214" s="30"/>
      <c r="Y214" s="32"/>
      <c r="Z214" s="30"/>
      <c r="AA214" s="27">
        <v>53</v>
      </c>
      <c r="AB214" s="27">
        <v>42233</v>
      </c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</row>
    <row r="215" spans="1:54" ht="12.75">
      <c r="A215" s="23" t="s">
        <v>177</v>
      </c>
      <c r="B215" s="32" t="s">
        <v>262</v>
      </c>
      <c r="C215" s="181" t="s">
        <v>1011</v>
      </c>
      <c r="D215" s="127" t="s">
        <v>955</v>
      </c>
      <c r="E215" s="32"/>
      <c r="F215" s="30"/>
      <c r="G215" s="32"/>
      <c r="H215" s="30"/>
      <c r="I215" s="32"/>
      <c r="J215" s="30"/>
      <c r="K215" s="31"/>
      <c r="L215" s="30"/>
      <c r="M215" s="32"/>
      <c r="N215" s="30"/>
      <c r="O215" s="28">
        <v>17</v>
      </c>
      <c r="P215" s="71">
        <v>38011</v>
      </c>
      <c r="Q215" s="23" t="s">
        <v>181</v>
      </c>
      <c r="R215" s="30"/>
      <c r="S215" s="32"/>
      <c r="T215" s="30"/>
      <c r="U215" s="32"/>
      <c r="V215" s="30"/>
      <c r="W215" s="32"/>
      <c r="X215" s="30"/>
      <c r="Y215" s="32"/>
      <c r="Z215" s="30"/>
      <c r="AA215" s="28">
        <v>39</v>
      </c>
      <c r="AB215" s="28">
        <v>52762</v>
      </c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</row>
    <row r="216" spans="1:54" ht="12.75">
      <c r="A216" s="23" t="s">
        <v>177</v>
      </c>
      <c r="B216" s="32" t="s">
        <v>263</v>
      </c>
      <c r="C216" s="181" t="s">
        <v>1012</v>
      </c>
      <c r="D216" s="127" t="s">
        <v>955</v>
      </c>
      <c r="E216" s="32"/>
      <c r="F216" s="30"/>
      <c r="G216" s="32"/>
      <c r="H216" s="30"/>
      <c r="I216" s="32"/>
      <c r="J216" s="30"/>
      <c r="K216" s="31"/>
      <c r="L216" s="30"/>
      <c r="M216" s="32"/>
      <c r="N216" s="30"/>
      <c r="O216" s="28">
        <v>1</v>
      </c>
      <c r="P216" s="71">
        <v>44093</v>
      </c>
      <c r="Q216" s="23" t="s">
        <v>181</v>
      </c>
      <c r="R216" s="30"/>
      <c r="S216" s="32"/>
      <c r="T216" s="30"/>
      <c r="U216" s="32"/>
      <c r="V216" s="30"/>
      <c r="W216" s="32"/>
      <c r="X216" s="30"/>
      <c r="Y216" s="32"/>
      <c r="Z216" s="30"/>
      <c r="AA216" s="28">
        <v>69</v>
      </c>
      <c r="AB216" s="28">
        <v>47604</v>
      </c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</row>
    <row r="217" spans="1:54" ht="12.75">
      <c r="A217" s="23" t="s">
        <v>177</v>
      </c>
      <c r="B217" s="32" t="s">
        <v>264</v>
      </c>
      <c r="C217" s="181" t="s">
        <v>1013</v>
      </c>
      <c r="D217" s="127" t="s">
        <v>955</v>
      </c>
      <c r="E217" s="32"/>
      <c r="F217" s="30"/>
      <c r="G217" s="32"/>
      <c r="H217" s="30"/>
      <c r="I217" s="32"/>
      <c r="J217" s="30"/>
      <c r="K217" s="31"/>
      <c r="L217" s="30"/>
      <c r="M217" s="32"/>
      <c r="N217" s="30"/>
      <c r="O217" s="28">
        <v>1</v>
      </c>
      <c r="P217" s="71">
        <v>39110</v>
      </c>
      <c r="Q217" s="23" t="s">
        <v>181</v>
      </c>
      <c r="R217" s="30"/>
      <c r="S217" s="32"/>
      <c r="T217" s="30"/>
      <c r="U217" s="32"/>
      <c r="V217" s="30"/>
      <c r="W217" s="32"/>
      <c r="X217" s="30"/>
      <c r="Y217" s="32"/>
      <c r="Z217" s="30"/>
      <c r="AA217" s="28">
        <v>40</v>
      </c>
      <c r="AB217" s="28">
        <v>45323</v>
      </c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</row>
    <row r="218" spans="1:54" ht="12.75">
      <c r="A218" s="23" t="s">
        <v>177</v>
      </c>
      <c r="B218" s="32" t="s">
        <v>1014</v>
      </c>
      <c r="C218" s="181" t="s">
        <v>1015</v>
      </c>
      <c r="D218" s="127" t="s">
        <v>955</v>
      </c>
      <c r="E218" s="32"/>
      <c r="F218" s="30"/>
      <c r="G218" s="32"/>
      <c r="H218" s="30"/>
      <c r="I218" s="32"/>
      <c r="J218" s="30"/>
      <c r="K218" s="31"/>
      <c r="L218" s="30"/>
      <c r="M218" s="32"/>
      <c r="N218" s="30"/>
      <c r="O218" s="28">
        <v>0</v>
      </c>
      <c r="P218" s="71" t="s">
        <v>258</v>
      </c>
      <c r="Q218" s="23" t="s">
        <v>181</v>
      </c>
      <c r="R218" s="30"/>
      <c r="S218" s="32"/>
      <c r="T218" s="30"/>
      <c r="U218" s="32"/>
      <c r="V218" s="30"/>
      <c r="W218" s="32"/>
      <c r="X218" s="30"/>
      <c r="Y218" s="32"/>
      <c r="Z218" s="30"/>
      <c r="AA218" s="28">
        <v>83</v>
      </c>
      <c r="AB218" s="28">
        <v>53235</v>
      </c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</row>
    <row r="219" spans="1:54" ht="12.75">
      <c r="A219" s="23" t="s">
        <v>177</v>
      </c>
      <c r="B219" s="32" t="s">
        <v>265</v>
      </c>
      <c r="C219" s="181" t="s">
        <v>1016</v>
      </c>
      <c r="D219" s="127" t="s">
        <v>955</v>
      </c>
      <c r="E219" s="32"/>
      <c r="F219" s="30"/>
      <c r="G219" s="32"/>
      <c r="H219" s="30"/>
      <c r="I219" s="32"/>
      <c r="J219" s="30"/>
      <c r="K219" s="31"/>
      <c r="L219" s="30"/>
      <c r="M219" s="32"/>
      <c r="N219" s="30"/>
      <c r="O219" s="27">
        <v>15</v>
      </c>
      <c r="P219" s="71">
        <v>35729</v>
      </c>
      <c r="Q219" s="23" t="s">
        <v>181</v>
      </c>
      <c r="R219" s="30"/>
      <c r="S219" s="32"/>
      <c r="T219" s="30"/>
      <c r="U219" s="32"/>
      <c r="V219" s="30"/>
      <c r="W219" s="32"/>
      <c r="X219" s="30"/>
      <c r="Y219" s="32"/>
      <c r="Z219" s="30"/>
      <c r="AA219" s="28">
        <v>12</v>
      </c>
      <c r="AB219" s="28">
        <v>49424</v>
      </c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</row>
    <row r="220" spans="1:54" ht="12.75">
      <c r="A220" s="23" t="s">
        <v>177</v>
      </c>
      <c r="B220" s="32" t="s">
        <v>266</v>
      </c>
      <c r="C220" s="181" t="s">
        <v>1017</v>
      </c>
      <c r="D220" s="127" t="s">
        <v>955</v>
      </c>
      <c r="E220" s="32"/>
      <c r="F220" s="30"/>
      <c r="G220" s="32"/>
      <c r="H220" s="30"/>
      <c r="I220" s="32"/>
      <c r="J220" s="30"/>
      <c r="K220" s="31"/>
      <c r="L220" s="30"/>
      <c r="M220" s="32"/>
      <c r="N220" s="30"/>
      <c r="O220" s="27">
        <v>0</v>
      </c>
      <c r="P220" s="71" t="s">
        <v>258</v>
      </c>
      <c r="Q220" s="23" t="s">
        <v>181</v>
      </c>
      <c r="R220" s="30"/>
      <c r="S220" s="32"/>
      <c r="T220" s="30"/>
      <c r="U220" s="32"/>
      <c r="V220" s="30"/>
      <c r="W220" s="32"/>
      <c r="X220" s="30"/>
      <c r="Y220" s="32"/>
      <c r="Z220" s="30"/>
      <c r="AA220" s="28">
        <v>35</v>
      </c>
      <c r="AB220" s="28">
        <v>43325</v>
      </c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</row>
    <row r="221" spans="1:54" ht="12.75">
      <c r="A221" s="23" t="s">
        <v>177</v>
      </c>
      <c r="B221" s="32" t="s">
        <v>267</v>
      </c>
      <c r="C221" s="181" t="s">
        <v>1018</v>
      </c>
      <c r="D221" s="127" t="s">
        <v>955</v>
      </c>
      <c r="E221" s="32"/>
      <c r="F221" s="30"/>
      <c r="G221" s="32"/>
      <c r="H221" s="30"/>
      <c r="I221" s="32"/>
      <c r="J221" s="30"/>
      <c r="K221" s="31"/>
      <c r="L221" s="30"/>
      <c r="M221" s="32"/>
      <c r="N221" s="30"/>
      <c r="O221" s="27">
        <v>0</v>
      </c>
      <c r="P221" s="71" t="s">
        <v>258</v>
      </c>
      <c r="Q221" s="23" t="s">
        <v>181</v>
      </c>
      <c r="R221" s="30"/>
      <c r="S221" s="32"/>
      <c r="T221" s="30"/>
      <c r="U221" s="32"/>
      <c r="V221" s="30"/>
      <c r="W221" s="32"/>
      <c r="X221" s="30"/>
      <c r="Y221" s="32"/>
      <c r="Z221" s="30"/>
      <c r="AA221" s="28">
        <v>82</v>
      </c>
      <c r="AB221" s="28">
        <v>60200</v>
      </c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</row>
    <row r="222" spans="1:54" ht="12.75">
      <c r="A222" s="23" t="s">
        <v>177</v>
      </c>
      <c r="B222" s="32" t="s">
        <v>268</v>
      </c>
      <c r="C222" s="181" t="s">
        <v>1019</v>
      </c>
      <c r="D222" s="127" t="s">
        <v>955</v>
      </c>
      <c r="E222" s="32"/>
      <c r="F222" s="30"/>
      <c r="G222" s="32"/>
      <c r="H222" s="30"/>
      <c r="I222" s="32"/>
      <c r="J222" s="30"/>
      <c r="K222" s="31"/>
      <c r="L222" s="30"/>
      <c r="M222" s="32"/>
      <c r="N222" s="30"/>
      <c r="O222" s="27">
        <v>0</v>
      </c>
      <c r="P222" s="71" t="s">
        <v>258</v>
      </c>
      <c r="Q222" s="23" t="s">
        <v>181</v>
      </c>
      <c r="R222" s="30"/>
      <c r="S222" s="32"/>
      <c r="T222" s="30"/>
      <c r="U222" s="32"/>
      <c r="V222" s="30"/>
      <c r="W222" s="32"/>
      <c r="X222" s="30"/>
      <c r="Y222" s="32"/>
      <c r="Z222" s="30"/>
      <c r="AA222" s="28">
        <v>42</v>
      </c>
      <c r="AB222" s="28">
        <v>37224</v>
      </c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</row>
    <row r="223" spans="1:54" ht="12.75">
      <c r="A223" s="23" t="s">
        <v>177</v>
      </c>
      <c r="B223" s="32" t="s">
        <v>269</v>
      </c>
      <c r="C223" s="181" t="s">
        <v>1020</v>
      </c>
      <c r="D223" s="127" t="s">
        <v>955</v>
      </c>
      <c r="E223" s="32"/>
      <c r="F223" s="30"/>
      <c r="G223" s="32"/>
      <c r="H223" s="30"/>
      <c r="I223" s="32"/>
      <c r="J223" s="30"/>
      <c r="K223" s="31"/>
      <c r="L223" s="30"/>
      <c r="M223" s="32"/>
      <c r="N223" s="30"/>
      <c r="O223" s="27">
        <v>2</v>
      </c>
      <c r="P223" s="71">
        <v>33806</v>
      </c>
      <c r="Q223" s="23" t="s">
        <v>181</v>
      </c>
      <c r="R223" s="30"/>
      <c r="S223" s="32"/>
      <c r="T223" s="30"/>
      <c r="U223" s="32"/>
      <c r="V223" s="30"/>
      <c r="W223" s="32"/>
      <c r="X223" s="30"/>
      <c r="Y223" s="32"/>
      <c r="Z223" s="30"/>
      <c r="AA223" s="28">
        <v>38</v>
      </c>
      <c r="AB223" s="28">
        <v>44277</v>
      </c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</row>
    <row r="224" spans="1:54" ht="12.75">
      <c r="A224" s="23" t="s">
        <v>177</v>
      </c>
      <c r="B224" s="32" t="s">
        <v>270</v>
      </c>
      <c r="C224" s="181" t="s">
        <v>1021</v>
      </c>
      <c r="D224" s="127" t="s">
        <v>955</v>
      </c>
      <c r="E224" s="32"/>
      <c r="F224" s="30"/>
      <c r="G224" s="32"/>
      <c r="H224" s="30"/>
      <c r="I224" s="32"/>
      <c r="J224" s="30"/>
      <c r="K224" s="31"/>
      <c r="L224" s="30"/>
      <c r="M224" s="32"/>
      <c r="N224" s="30"/>
      <c r="O224" s="27">
        <v>0</v>
      </c>
      <c r="P224" s="71" t="s">
        <v>258</v>
      </c>
      <c r="Q224" s="23" t="s">
        <v>181</v>
      </c>
      <c r="R224" s="30"/>
      <c r="S224" s="32"/>
      <c r="T224" s="30"/>
      <c r="U224" s="32"/>
      <c r="V224" s="30"/>
      <c r="W224" s="32"/>
      <c r="X224" s="30"/>
      <c r="Y224" s="32"/>
      <c r="Z224" s="30"/>
      <c r="AA224" s="28">
        <v>68</v>
      </c>
      <c r="AB224" s="28">
        <v>43343</v>
      </c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</row>
    <row r="225" spans="1:54" ht="12.75">
      <c r="A225" s="23" t="s">
        <v>177</v>
      </c>
      <c r="B225" s="32" t="s">
        <v>271</v>
      </c>
      <c r="C225" s="181" t="s">
        <v>1022</v>
      </c>
      <c r="D225" s="127" t="s">
        <v>955</v>
      </c>
      <c r="E225" s="32"/>
      <c r="F225" s="30"/>
      <c r="G225" s="32"/>
      <c r="H225" s="30"/>
      <c r="I225" s="32"/>
      <c r="J225" s="30"/>
      <c r="K225" s="31"/>
      <c r="L225" s="30"/>
      <c r="M225" s="32"/>
      <c r="N225" s="30"/>
      <c r="O225" s="27">
        <v>1</v>
      </c>
      <c r="P225" s="71">
        <v>34604</v>
      </c>
      <c r="Q225" s="23" t="s">
        <v>181</v>
      </c>
      <c r="R225" s="30"/>
      <c r="S225" s="32"/>
      <c r="T225" s="30"/>
      <c r="U225" s="32"/>
      <c r="V225" s="30"/>
      <c r="W225" s="32"/>
      <c r="X225" s="30"/>
      <c r="Y225" s="32"/>
      <c r="Z225" s="30"/>
      <c r="AA225" s="28">
        <v>37</v>
      </c>
      <c r="AB225" s="28">
        <v>42512</v>
      </c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</row>
    <row r="226" spans="1:54" ht="12.75">
      <c r="A226" s="23" t="s">
        <v>177</v>
      </c>
      <c r="B226" s="32" t="s">
        <v>272</v>
      </c>
      <c r="C226" s="181" t="s">
        <v>1023</v>
      </c>
      <c r="D226" s="127" t="s">
        <v>955</v>
      </c>
      <c r="E226" s="32"/>
      <c r="F226" s="30"/>
      <c r="G226" s="32"/>
      <c r="H226" s="30"/>
      <c r="I226" s="32"/>
      <c r="J226" s="30"/>
      <c r="K226" s="31"/>
      <c r="L226" s="30"/>
      <c r="M226" s="32"/>
      <c r="N226" s="30"/>
      <c r="O226" s="27">
        <v>1</v>
      </c>
      <c r="P226" s="71">
        <v>28206</v>
      </c>
      <c r="Q226" s="23" t="s">
        <v>181</v>
      </c>
      <c r="R226" s="30"/>
      <c r="S226" s="32"/>
      <c r="T226" s="30"/>
      <c r="U226" s="32"/>
      <c r="V226" s="30"/>
      <c r="W226" s="32"/>
      <c r="X226" s="30"/>
      <c r="Y226" s="32"/>
      <c r="Z226" s="30"/>
      <c r="AA226" s="28">
        <v>31</v>
      </c>
      <c r="AB226" s="28">
        <v>46506</v>
      </c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</row>
    <row r="227" spans="1:54" ht="12.75">
      <c r="A227" s="23" t="s">
        <v>177</v>
      </c>
      <c r="B227" s="32" t="s">
        <v>273</v>
      </c>
      <c r="C227" s="181" t="s">
        <v>1024</v>
      </c>
      <c r="D227" s="127" t="s">
        <v>955</v>
      </c>
      <c r="E227" s="31"/>
      <c r="F227" s="30"/>
      <c r="G227" s="31"/>
      <c r="H227" s="30"/>
      <c r="I227" s="31"/>
      <c r="J227" s="30"/>
      <c r="K227" s="31"/>
      <c r="L227" s="30"/>
      <c r="M227" s="32"/>
      <c r="N227" s="30"/>
      <c r="O227" s="28">
        <v>6</v>
      </c>
      <c r="P227" s="71">
        <v>28548</v>
      </c>
      <c r="Q227" s="23" t="s">
        <v>181</v>
      </c>
      <c r="R227" s="30"/>
      <c r="S227" s="32"/>
      <c r="T227" s="30"/>
      <c r="U227" s="32"/>
      <c r="V227" s="30"/>
      <c r="W227" s="32"/>
      <c r="X227" s="30"/>
      <c r="Y227" s="32"/>
      <c r="Z227" s="30"/>
      <c r="AA227" s="28">
        <v>38</v>
      </c>
      <c r="AB227" s="28">
        <v>39468</v>
      </c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</row>
    <row r="228" spans="1:54" ht="12.75">
      <c r="A228" s="23" t="s">
        <v>177</v>
      </c>
      <c r="B228" s="32" t="s">
        <v>274</v>
      </c>
      <c r="C228" s="181" t="s">
        <v>1025</v>
      </c>
      <c r="D228" s="127" t="s">
        <v>955</v>
      </c>
      <c r="E228" s="31"/>
      <c r="F228" s="30"/>
      <c r="G228" s="31"/>
      <c r="H228" s="30"/>
      <c r="I228" s="31"/>
      <c r="J228" s="30"/>
      <c r="K228" s="31"/>
      <c r="L228" s="30"/>
      <c r="M228" s="32"/>
      <c r="N228" s="30"/>
      <c r="O228" s="28">
        <v>0</v>
      </c>
      <c r="P228" s="71" t="s">
        <v>258</v>
      </c>
      <c r="Q228" s="23" t="s">
        <v>181</v>
      </c>
      <c r="R228" s="30"/>
      <c r="S228" s="32"/>
      <c r="T228" s="30"/>
      <c r="U228" s="32"/>
      <c r="V228" s="30"/>
      <c r="W228" s="32"/>
      <c r="X228" s="30"/>
      <c r="Y228" s="32"/>
      <c r="Z228" s="30"/>
      <c r="AA228" s="28">
        <v>23</v>
      </c>
      <c r="AB228" s="28">
        <v>44949</v>
      </c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</row>
    <row r="229" spans="1:54" ht="12.75">
      <c r="A229" s="23" t="s">
        <v>177</v>
      </c>
      <c r="B229" s="32" t="s">
        <v>275</v>
      </c>
      <c r="C229" s="181" t="s">
        <v>1026</v>
      </c>
      <c r="D229" s="127" t="s">
        <v>955</v>
      </c>
      <c r="E229" s="31"/>
      <c r="F229" s="30"/>
      <c r="G229" s="31"/>
      <c r="H229" s="30"/>
      <c r="I229" s="31"/>
      <c r="J229" s="30"/>
      <c r="K229" s="31"/>
      <c r="L229" s="30"/>
      <c r="M229" s="32"/>
      <c r="N229" s="30"/>
      <c r="O229" s="28">
        <v>1</v>
      </c>
      <c r="P229" s="71">
        <v>40118</v>
      </c>
      <c r="Q229" s="23" t="s">
        <v>181</v>
      </c>
      <c r="R229" s="30"/>
      <c r="S229" s="32"/>
      <c r="T229" s="30"/>
      <c r="U229" s="32"/>
      <c r="V229" s="30"/>
      <c r="W229" s="32"/>
      <c r="X229" s="30"/>
      <c r="Y229" s="32"/>
      <c r="Z229" s="30"/>
      <c r="AA229" s="28">
        <v>34</v>
      </c>
      <c r="AB229" s="28">
        <v>35196</v>
      </c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</row>
    <row r="230" spans="1:54" ht="12.75">
      <c r="A230" s="23" t="s">
        <v>177</v>
      </c>
      <c r="B230" s="32" t="s">
        <v>276</v>
      </c>
      <c r="C230" s="181" t="s">
        <v>1027</v>
      </c>
      <c r="D230" s="127" t="s">
        <v>955</v>
      </c>
      <c r="E230" s="31"/>
      <c r="F230" s="30"/>
      <c r="G230" s="31"/>
      <c r="H230" s="30"/>
      <c r="I230" s="31"/>
      <c r="J230" s="30"/>
      <c r="K230" s="31"/>
      <c r="L230" s="30"/>
      <c r="M230" s="32"/>
      <c r="N230" s="30"/>
      <c r="O230" s="28">
        <v>4</v>
      </c>
      <c r="P230" s="71">
        <v>31909</v>
      </c>
      <c r="Q230" s="23" t="s">
        <v>181</v>
      </c>
      <c r="R230" s="30"/>
      <c r="S230" s="32"/>
      <c r="T230" s="30"/>
      <c r="U230" s="32"/>
      <c r="V230" s="30"/>
      <c r="W230" s="32"/>
      <c r="X230" s="30"/>
      <c r="Y230" s="32"/>
      <c r="Z230" s="30"/>
      <c r="AA230" s="27">
        <v>33</v>
      </c>
      <c r="AB230" s="28">
        <v>42866</v>
      </c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</row>
    <row r="231" spans="1:54" ht="12.75">
      <c r="A231" s="23" t="s">
        <v>177</v>
      </c>
      <c r="B231" s="32" t="s">
        <v>277</v>
      </c>
      <c r="C231" s="181" t="s">
        <v>1028</v>
      </c>
      <c r="D231" s="127" t="s">
        <v>955</v>
      </c>
      <c r="E231" s="31"/>
      <c r="F231" s="30"/>
      <c r="G231" s="31"/>
      <c r="H231" s="30"/>
      <c r="I231" s="31"/>
      <c r="J231" s="30"/>
      <c r="K231" s="31"/>
      <c r="L231" s="30"/>
      <c r="M231" s="32"/>
      <c r="N231" s="30"/>
      <c r="O231" s="27">
        <v>5</v>
      </c>
      <c r="P231" s="71">
        <v>36256</v>
      </c>
      <c r="Q231" s="23" t="s">
        <v>181</v>
      </c>
      <c r="R231" s="30"/>
      <c r="S231" s="32"/>
      <c r="T231" s="30"/>
      <c r="U231" s="32"/>
      <c r="V231" s="30"/>
      <c r="W231" s="32"/>
      <c r="X231" s="30"/>
      <c r="Y231" s="32"/>
      <c r="Z231" s="30"/>
      <c r="AA231" s="27">
        <v>24</v>
      </c>
      <c r="AB231" s="28">
        <v>42930</v>
      </c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</row>
    <row r="232" spans="1:54" ht="12.75">
      <c r="A232" s="23" t="s">
        <v>177</v>
      </c>
      <c r="B232" s="32" t="s">
        <v>278</v>
      </c>
      <c r="C232" s="181" t="s">
        <v>1029</v>
      </c>
      <c r="D232" s="127" t="s">
        <v>955</v>
      </c>
      <c r="E232" s="31"/>
      <c r="F232" s="30"/>
      <c r="G232" s="31"/>
      <c r="H232" s="30"/>
      <c r="I232" s="31"/>
      <c r="J232" s="30"/>
      <c r="K232" s="31"/>
      <c r="L232" s="30"/>
      <c r="M232" s="32"/>
      <c r="N232" s="30"/>
      <c r="O232" s="32"/>
      <c r="P232" s="30"/>
      <c r="Q232" s="23" t="s">
        <v>181</v>
      </c>
      <c r="R232" s="30"/>
      <c r="S232" s="32"/>
      <c r="T232" s="30"/>
      <c r="U232" s="32"/>
      <c r="V232" s="30"/>
      <c r="W232" s="32"/>
      <c r="X232" s="30"/>
      <c r="Y232" s="32"/>
      <c r="Z232" s="30"/>
      <c r="AA232" s="28">
        <v>14</v>
      </c>
      <c r="AB232" s="28">
        <v>44699</v>
      </c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</row>
    <row r="233" spans="1:54" ht="12.75">
      <c r="A233" s="23" t="s">
        <v>177</v>
      </c>
      <c r="B233" s="32" t="s">
        <v>280</v>
      </c>
      <c r="C233" s="181" t="s">
        <v>1030</v>
      </c>
      <c r="D233" s="127" t="s">
        <v>955</v>
      </c>
      <c r="E233" s="31"/>
      <c r="F233" s="30"/>
      <c r="G233" s="31"/>
      <c r="H233" s="30"/>
      <c r="I233" s="31"/>
      <c r="J233" s="30"/>
      <c r="K233" s="31"/>
      <c r="L233" s="30"/>
      <c r="M233" s="32"/>
      <c r="N233" s="30"/>
      <c r="O233" s="28">
        <v>1</v>
      </c>
      <c r="P233" s="71">
        <v>42145</v>
      </c>
      <c r="Q233" s="23" t="s">
        <v>181</v>
      </c>
      <c r="R233" s="30"/>
      <c r="S233" s="32"/>
      <c r="T233" s="30"/>
      <c r="U233" s="32"/>
      <c r="V233" s="30"/>
      <c r="W233" s="32"/>
      <c r="X233" s="30"/>
      <c r="Y233" s="32"/>
      <c r="Z233" s="30"/>
      <c r="AA233" s="28">
        <v>61</v>
      </c>
      <c r="AB233" s="28">
        <v>49868</v>
      </c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</row>
    <row r="234" spans="1:54" ht="12.75">
      <c r="A234" s="23" t="s">
        <v>177</v>
      </c>
      <c r="B234" s="32" t="s">
        <v>281</v>
      </c>
      <c r="C234" s="181" t="s">
        <v>1031</v>
      </c>
      <c r="D234" s="127" t="s">
        <v>955</v>
      </c>
      <c r="E234" s="31"/>
      <c r="F234" s="30"/>
      <c r="G234" s="32"/>
      <c r="H234" s="30"/>
      <c r="I234" s="32"/>
      <c r="J234" s="30"/>
      <c r="K234" s="32"/>
      <c r="L234" s="30"/>
      <c r="M234" s="32"/>
      <c r="N234" s="30"/>
      <c r="O234" s="28">
        <v>2</v>
      </c>
      <c r="P234" s="71">
        <v>33561</v>
      </c>
      <c r="Q234" s="23" t="s">
        <v>181</v>
      </c>
      <c r="R234" s="30"/>
      <c r="S234" s="32"/>
      <c r="T234" s="30"/>
      <c r="U234" s="32"/>
      <c r="V234" s="30"/>
      <c r="W234" s="32"/>
      <c r="X234" s="30"/>
      <c r="Y234" s="32"/>
      <c r="Z234" s="30"/>
      <c r="AA234" s="28">
        <v>48</v>
      </c>
      <c r="AB234" s="28">
        <v>39983</v>
      </c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</row>
    <row r="235" spans="1:54" ht="12.75">
      <c r="A235" s="23" t="s">
        <v>177</v>
      </c>
      <c r="B235" s="32" t="s">
        <v>282</v>
      </c>
      <c r="C235" s="181" t="s">
        <v>1032</v>
      </c>
      <c r="D235" s="127" t="s">
        <v>955</v>
      </c>
      <c r="E235" s="31"/>
      <c r="F235" s="30"/>
      <c r="G235" s="32"/>
      <c r="H235" s="30"/>
      <c r="I235" s="32"/>
      <c r="J235" s="30"/>
      <c r="K235" s="32"/>
      <c r="L235" s="30"/>
      <c r="M235" s="32"/>
      <c r="N235" s="30"/>
      <c r="O235" s="28">
        <v>3</v>
      </c>
      <c r="P235" s="71">
        <v>35301</v>
      </c>
      <c r="Q235" s="23" t="s">
        <v>181</v>
      </c>
      <c r="R235" s="30"/>
      <c r="S235" s="32"/>
      <c r="T235" s="30"/>
      <c r="U235" s="32"/>
      <c r="V235" s="30"/>
      <c r="W235" s="32"/>
      <c r="X235" s="30"/>
      <c r="Y235" s="32"/>
      <c r="Z235" s="30"/>
      <c r="AA235" s="28">
        <v>23</v>
      </c>
      <c r="AB235" s="28">
        <v>37109</v>
      </c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</row>
    <row r="236" spans="1:54" ht="12.75">
      <c r="A236" s="23" t="s">
        <v>177</v>
      </c>
      <c r="B236" s="32" t="s">
        <v>283</v>
      </c>
      <c r="C236" s="181" t="s">
        <v>1033</v>
      </c>
      <c r="D236" s="127" t="s">
        <v>955</v>
      </c>
      <c r="E236" s="31"/>
      <c r="F236" s="30"/>
      <c r="G236" s="32"/>
      <c r="H236" s="30"/>
      <c r="I236" s="32"/>
      <c r="J236" s="30"/>
      <c r="K236" s="32"/>
      <c r="L236" s="30"/>
      <c r="M236" s="32"/>
      <c r="N236" s="30"/>
      <c r="O236" s="28">
        <v>2</v>
      </c>
      <c r="P236" s="71">
        <v>29450</v>
      </c>
      <c r="Q236" s="23" t="s">
        <v>181</v>
      </c>
      <c r="R236" s="30"/>
      <c r="S236" s="32"/>
      <c r="T236" s="30"/>
      <c r="U236" s="32"/>
      <c r="V236" s="30"/>
      <c r="W236" s="32"/>
      <c r="X236" s="30"/>
      <c r="Y236" s="32"/>
      <c r="Z236" s="30"/>
      <c r="AA236" s="28">
        <v>28</v>
      </c>
      <c r="AB236" s="28">
        <v>48743</v>
      </c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</row>
    <row r="237" spans="1:54" ht="12.75">
      <c r="A237" s="23" t="s">
        <v>177</v>
      </c>
      <c r="B237" s="32" t="s">
        <v>284</v>
      </c>
      <c r="C237" s="181" t="s">
        <v>1034</v>
      </c>
      <c r="D237" s="127" t="s">
        <v>955</v>
      </c>
      <c r="E237" s="32"/>
      <c r="F237" s="30"/>
      <c r="G237" s="32"/>
      <c r="H237" s="30"/>
      <c r="I237" s="32"/>
      <c r="J237" s="30"/>
      <c r="K237" s="32"/>
      <c r="L237" s="30"/>
      <c r="M237" s="32"/>
      <c r="N237" s="30"/>
      <c r="O237" s="28">
        <v>0</v>
      </c>
      <c r="P237" s="30"/>
      <c r="Q237" s="23" t="s">
        <v>181</v>
      </c>
      <c r="R237" s="30"/>
      <c r="S237" s="32"/>
      <c r="T237" s="30"/>
      <c r="U237" s="32"/>
      <c r="V237" s="30"/>
      <c r="W237" s="32"/>
      <c r="X237" s="30"/>
      <c r="Y237" s="32"/>
      <c r="Z237" s="30"/>
      <c r="AA237" s="28">
        <v>35</v>
      </c>
      <c r="AB237" s="28">
        <v>43717</v>
      </c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</row>
    <row r="238" spans="1:54" ht="12.75">
      <c r="A238" s="23" t="s">
        <v>177</v>
      </c>
      <c r="B238" s="32" t="s">
        <v>285</v>
      </c>
      <c r="C238" s="181" t="s">
        <v>1035</v>
      </c>
      <c r="D238" s="127" t="s">
        <v>955</v>
      </c>
      <c r="E238" s="32"/>
      <c r="F238" s="30"/>
      <c r="G238" s="32"/>
      <c r="H238" s="30"/>
      <c r="I238" s="32"/>
      <c r="J238" s="30"/>
      <c r="K238" s="32"/>
      <c r="L238" s="30"/>
      <c r="M238" s="32"/>
      <c r="N238" s="30"/>
      <c r="O238" s="28">
        <v>0</v>
      </c>
      <c r="P238" s="30"/>
      <c r="Q238" s="23" t="s">
        <v>181</v>
      </c>
      <c r="R238" s="30"/>
      <c r="S238" s="32"/>
      <c r="T238" s="30"/>
      <c r="U238" s="32"/>
      <c r="V238" s="30"/>
      <c r="W238" s="32"/>
      <c r="X238" s="30"/>
      <c r="Y238" s="32"/>
      <c r="Z238" s="30"/>
      <c r="AA238" s="28">
        <v>42</v>
      </c>
      <c r="AB238" s="28">
        <v>44683</v>
      </c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</row>
    <row r="239" spans="1:54" ht="12.75">
      <c r="A239" s="23" t="s">
        <v>177</v>
      </c>
      <c r="B239" s="32" t="s">
        <v>286</v>
      </c>
      <c r="C239" s="181" t="s">
        <v>1036</v>
      </c>
      <c r="D239" s="127" t="s">
        <v>955</v>
      </c>
      <c r="E239" s="32"/>
      <c r="F239" s="30"/>
      <c r="G239" s="32"/>
      <c r="H239" s="30"/>
      <c r="I239" s="32"/>
      <c r="J239" s="30"/>
      <c r="K239" s="32"/>
      <c r="L239" s="30"/>
      <c r="M239" s="32"/>
      <c r="N239" s="30"/>
      <c r="O239" s="28">
        <v>6</v>
      </c>
      <c r="P239" s="71">
        <v>37453</v>
      </c>
      <c r="Q239" s="23" t="s">
        <v>181</v>
      </c>
      <c r="R239" s="30"/>
      <c r="S239" s="32"/>
      <c r="T239" s="30"/>
      <c r="U239" s="32"/>
      <c r="V239" s="30"/>
      <c r="W239" s="32"/>
      <c r="X239" s="30"/>
      <c r="Y239" s="32"/>
      <c r="Z239" s="30"/>
      <c r="AA239" s="28">
        <v>29</v>
      </c>
      <c r="AB239" s="28">
        <v>37876</v>
      </c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</row>
    <row r="240" spans="1:54" ht="12.75">
      <c r="A240" s="23" t="s">
        <v>177</v>
      </c>
      <c r="B240" s="32" t="s">
        <v>287</v>
      </c>
      <c r="C240" s="181" t="s">
        <v>1037</v>
      </c>
      <c r="D240" s="127" t="s">
        <v>955</v>
      </c>
      <c r="E240" s="32"/>
      <c r="F240" s="30"/>
      <c r="G240" s="32"/>
      <c r="H240" s="30"/>
      <c r="I240" s="32"/>
      <c r="J240" s="30"/>
      <c r="K240" s="32"/>
      <c r="L240" s="30"/>
      <c r="M240" s="32"/>
      <c r="N240" s="30"/>
      <c r="O240" s="28">
        <v>0</v>
      </c>
      <c r="P240" s="30"/>
      <c r="Q240" s="23" t="s">
        <v>181</v>
      </c>
      <c r="R240" s="30"/>
      <c r="S240" s="32"/>
      <c r="T240" s="30"/>
      <c r="U240" s="32"/>
      <c r="V240" s="30"/>
      <c r="W240" s="32"/>
      <c r="X240" s="30"/>
      <c r="Y240" s="32"/>
      <c r="Z240" s="30"/>
      <c r="AA240" s="28">
        <v>30</v>
      </c>
      <c r="AB240" s="28">
        <v>45738</v>
      </c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</row>
    <row r="241" spans="1:54" ht="12.75">
      <c r="A241" s="23"/>
      <c r="B241" s="32"/>
      <c r="C241" s="32"/>
      <c r="D241" s="30"/>
      <c r="E241" s="32"/>
      <c r="F241" s="30"/>
      <c r="G241" s="32"/>
      <c r="H241" s="30"/>
      <c r="I241" s="32"/>
      <c r="J241" s="30"/>
      <c r="K241" s="32"/>
      <c r="L241" s="30"/>
      <c r="M241" s="32"/>
      <c r="N241" s="30"/>
      <c r="O241" s="99">
        <f>SUM(O208:O240)</f>
        <v>90</v>
      </c>
      <c r="P241" s="79">
        <f>((O208*P208)+(O209*P209)+(O210*P210)+(O211*P211)+(O212*P212)+(O213*P213)+(O214*P214)+(O215*P215)+(O216*P216)+(O217*P217)+(O218*P218)+(O219*P219)+(O220*P220)+(O221*P221)+(O222*P222)+(O223*P223)+(O224*P224)+(O225*P225)+(O226*P226)+(O227*P227)+(O228*P228)+(O229*P229)+(O230*P230)+(O231*P231)+(O232*P232)+(O233*P233)+(O234*P234)+(O235*P235)+(O236*P236)+(O237*P237)+(O238*P238)+(O239*P239)+(O240*P240))/O241</f>
        <v>35542.64444444444</v>
      </c>
      <c r="Q241" s="45"/>
      <c r="R241" s="30"/>
      <c r="S241" s="32"/>
      <c r="T241" s="30"/>
      <c r="U241" s="32"/>
      <c r="V241" s="30"/>
      <c r="W241" s="32"/>
      <c r="X241" s="30"/>
      <c r="Y241" s="32"/>
      <c r="Z241" s="30"/>
      <c r="AA241" s="99">
        <f>SUM(AA208:AA240)</f>
        <v>1434</v>
      </c>
      <c r="AB241" s="79">
        <f>((AA208*AB208)+(AA209*AB209)+(AA210*AB210)+(AA211*AB211)+(AA212*AB212)+(AA213*AB213)+(AA214*AB214)+(AA215*AB215)+(AA216*AB216)+(AA217*AB217)+(AA218*AB218)+(AA219*AB219)+(AA220*AB220)+(AA221*AB221)+(AA222*AB222)+(AA223*AB223)+(AA224*AB224)+(AA225*AB225)+(AA226*AB226)+(AA227*AB227)+(AA228*AB228)+(AA229*AB229)+(AA230*AB230)+(AA231*AB231)+(AA232*AB232)+(AA233*AB233)+(AA234*AB234)+(AA235*AB235)+(AA236*AB236)+(AA237*AB237)+(AA238*AB238)+(AA239*AB239)+(AA240*AB240))/AA241</f>
        <v>46172.12064156206</v>
      </c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</row>
    <row r="242" spans="1:54" ht="12.75">
      <c r="A242" s="23"/>
      <c r="B242" s="32"/>
      <c r="C242" s="32"/>
      <c r="D242" s="30"/>
      <c r="E242" s="32"/>
      <c r="F242" s="30"/>
      <c r="G242" s="32"/>
      <c r="H242" s="30"/>
      <c r="I242" s="32"/>
      <c r="J242" s="30"/>
      <c r="K242" s="32"/>
      <c r="L242" s="30"/>
      <c r="M242" s="32"/>
      <c r="N242" s="30"/>
      <c r="O242" s="99"/>
      <c r="P242" s="79"/>
      <c r="Q242" s="45"/>
      <c r="R242" s="30"/>
      <c r="S242" s="32"/>
      <c r="T242" s="30"/>
      <c r="U242" s="32"/>
      <c r="V242" s="30"/>
      <c r="W242" s="32"/>
      <c r="X242" s="30"/>
      <c r="Y242" s="32"/>
      <c r="Z242" s="30"/>
      <c r="AA242" s="99"/>
      <c r="AB242" s="79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</row>
    <row r="243" spans="1:54" ht="12.75">
      <c r="A243" s="23"/>
      <c r="B243" s="32"/>
      <c r="C243" s="32"/>
      <c r="D243" s="30"/>
      <c r="E243" s="32"/>
      <c r="F243" s="30"/>
      <c r="G243" s="32"/>
      <c r="H243" s="30"/>
      <c r="I243" s="32"/>
      <c r="J243" s="30"/>
      <c r="K243" s="32"/>
      <c r="L243" s="30"/>
      <c r="M243" s="32"/>
      <c r="N243" s="30"/>
      <c r="O243" s="31"/>
      <c r="P243" s="30"/>
      <c r="Q243" s="45"/>
      <c r="R243" s="30"/>
      <c r="S243" s="32"/>
      <c r="T243" s="30"/>
      <c r="U243" s="32"/>
      <c r="V243" s="30"/>
      <c r="W243" s="32"/>
      <c r="X243" s="30"/>
      <c r="Y243" s="32"/>
      <c r="Z243" s="30"/>
      <c r="AA243" s="32"/>
      <c r="AB243" s="30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</row>
    <row r="244" spans="1:54" ht="12.75">
      <c r="A244" s="23" t="s">
        <v>288</v>
      </c>
      <c r="B244" s="32" t="s">
        <v>289</v>
      </c>
      <c r="C244" s="181" t="s">
        <v>1038</v>
      </c>
      <c r="D244" s="127" t="s">
        <v>180</v>
      </c>
      <c r="E244" s="59">
        <v>306</v>
      </c>
      <c r="F244" s="59">
        <v>71465</v>
      </c>
      <c r="G244" s="74">
        <v>313</v>
      </c>
      <c r="H244" s="59">
        <v>50860</v>
      </c>
      <c r="I244" s="74">
        <v>188</v>
      </c>
      <c r="J244" s="59">
        <v>43222</v>
      </c>
      <c r="K244" s="59">
        <v>7</v>
      </c>
      <c r="L244" s="59">
        <v>50256</v>
      </c>
      <c r="M244" s="59">
        <v>0</v>
      </c>
      <c r="N244" s="59">
        <v>0</v>
      </c>
      <c r="O244" s="59">
        <v>0</v>
      </c>
      <c r="P244" s="59">
        <v>0</v>
      </c>
      <c r="Q244" s="74">
        <v>183</v>
      </c>
      <c r="R244" s="59">
        <v>81235</v>
      </c>
      <c r="S244" s="59">
        <v>157</v>
      </c>
      <c r="T244" s="59">
        <v>65057</v>
      </c>
      <c r="U244" s="59">
        <v>82</v>
      </c>
      <c r="V244" s="59">
        <v>55706</v>
      </c>
      <c r="W244" s="59">
        <v>3</v>
      </c>
      <c r="X244" s="59">
        <v>52866</v>
      </c>
      <c r="Y244" s="59">
        <v>0</v>
      </c>
      <c r="Z244" s="59">
        <v>0</v>
      </c>
      <c r="AA244" s="59">
        <v>0</v>
      </c>
      <c r="AB244" s="59">
        <v>0</v>
      </c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</row>
    <row r="245" spans="1:54" ht="12.75">
      <c r="A245" s="23"/>
      <c r="B245" s="32"/>
      <c r="C245" s="32"/>
      <c r="D245" s="30"/>
      <c r="E245" s="31"/>
      <c r="F245" s="30"/>
      <c r="G245" s="32"/>
      <c r="H245" s="30"/>
      <c r="I245" s="32"/>
      <c r="J245" s="30"/>
      <c r="K245" s="31"/>
      <c r="L245" s="30"/>
      <c r="M245" s="31"/>
      <c r="N245" s="30"/>
      <c r="O245" s="31"/>
      <c r="P245" s="30"/>
      <c r="Q245" s="45"/>
      <c r="R245" s="30"/>
      <c r="S245" s="32"/>
      <c r="T245" s="30"/>
      <c r="U245" s="32"/>
      <c r="V245" s="30"/>
      <c r="W245" s="32"/>
      <c r="X245" s="30"/>
      <c r="Y245" s="32"/>
      <c r="Z245" s="30"/>
      <c r="AA245" s="32"/>
      <c r="AB245" s="30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</row>
    <row r="246" spans="1:54" ht="12.75">
      <c r="A246" s="23" t="s">
        <v>288</v>
      </c>
      <c r="B246" s="32" t="s">
        <v>290</v>
      </c>
      <c r="C246" s="181" t="s">
        <v>1039</v>
      </c>
      <c r="D246" s="127" t="s">
        <v>186</v>
      </c>
      <c r="E246" s="74">
        <v>168</v>
      </c>
      <c r="F246" s="59">
        <v>62703</v>
      </c>
      <c r="G246" s="74">
        <v>144</v>
      </c>
      <c r="H246" s="59">
        <v>46243</v>
      </c>
      <c r="I246" s="74">
        <v>128</v>
      </c>
      <c r="J246" s="59">
        <v>39555</v>
      </c>
      <c r="K246" s="59">
        <v>12</v>
      </c>
      <c r="L246" s="59">
        <v>35442</v>
      </c>
      <c r="M246" s="59">
        <v>8</v>
      </c>
      <c r="N246" s="59">
        <v>28655</v>
      </c>
      <c r="O246" s="59">
        <v>0</v>
      </c>
      <c r="P246" s="59">
        <v>0</v>
      </c>
      <c r="Q246" s="74">
        <v>122</v>
      </c>
      <c r="R246" s="59">
        <v>81598</v>
      </c>
      <c r="S246" s="59">
        <v>66</v>
      </c>
      <c r="T246" s="59">
        <v>60284</v>
      </c>
      <c r="U246" s="59">
        <v>26</v>
      </c>
      <c r="V246" s="59">
        <v>53022</v>
      </c>
      <c r="W246" s="59">
        <v>2</v>
      </c>
      <c r="X246" s="59">
        <v>25252</v>
      </c>
      <c r="Y246" s="59">
        <v>15</v>
      </c>
      <c r="Z246" s="59">
        <v>33921</v>
      </c>
      <c r="AA246" s="59">
        <v>0</v>
      </c>
      <c r="AB246">
        <v>0</v>
      </c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</row>
    <row r="247" spans="1:54" ht="12.75">
      <c r="A247" s="23"/>
      <c r="B247" s="32"/>
      <c r="C247" s="32"/>
      <c r="D247" s="30"/>
      <c r="E247" s="32"/>
      <c r="F247" s="30"/>
      <c r="G247" s="32"/>
      <c r="H247" s="30"/>
      <c r="I247" s="32"/>
      <c r="J247" s="30"/>
      <c r="K247" s="31"/>
      <c r="L247" s="30"/>
      <c r="M247" s="31"/>
      <c r="N247" s="30"/>
      <c r="O247" s="31"/>
      <c r="P247" s="30"/>
      <c r="Q247" s="45"/>
      <c r="R247" s="30"/>
      <c r="S247" s="32"/>
      <c r="T247" s="30"/>
      <c r="U247" s="32"/>
      <c r="V247" s="30"/>
      <c r="W247" s="32"/>
      <c r="X247" s="30"/>
      <c r="Y247" s="32"/>
      <c r="Z247" s="30"/>
      <c r="AA247" s="32"/>
      <c r="AB247" s="30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</row>
    <row r="248" spans="1:54" ht="12.75">
      <c r="A248" s="23" t="s">
        <v>288</v>
      </c>
      <c r="B248" s="32" t="s">
        <v>291</v>
      </c>
      <c r="C248" s="181" t="s">
        <v>1040</v>
      </c>
      <c r="D248" s="127" t="s">
        <v>431</v>
      </c>
      <c r="E248" s="74">
        <v>183</v>
      </c>
      <c r="F248" s="59">
        <v>56025</v>
      </c>
      <c r="G248" s="74">
        <v>146</v>
      </c>
      <c r="H248" s="59">
        <v>48389</v>
      </c>
      <c r="I248" s="74">
        <v>179</v>
      </c>
      <c r="J248" s="59">
        <v>39575</v>
      </c>
      <c r="K248" s="74">
        <v>21</v>
      </c>
      <c r="L248" s="59">
        <v>30223</v>
      </c>
      <c r="M248" s="74">
        <v>0</v>
      </c>
      <c r="N248" s="59">
        <v>0</v>
      </c>
      <c r="O248" s="59">
        <v>0</v>
      </c>
      <c r="P248" s="59">
        <v>0</v>
      </c>
      <c r="Q248" s="74">
        <v>40</v>
      </c>
      <c r="R248" s="59">
        <v>71804</v>
      </c>
      <c r="S248" s="59">
        <v>8</v>
      </c>
      <c r="T248" s="59">
        <v>63570</v>
      </c>
      <c r="U248" s="59">
        <v>3</v>
      </c>
      <c r="V248" s="59">
        <v>53341</v>
      </c>
      <c r="W248" s="59">
        <v>0</v>
      </c>
      <c r="X248" s="59">
        <v>0</v>
      </c>
      <c r="Y248" s="59">
        <v>0</v>
      </c>
      <c r="Z248" s="59">
        <v>0</v>
      </c>
      <c r="AA248" s="59">
        <v>0</v>
      </c>
      <c r="AB248" s="59">
        <v>0</v>
      </c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</row>
    <row r="249" spans="1:54" ht="12.75">
      <c r="A249" s="23" t="s">
        <v>288</v>
      </c>
      <c r="B249" s="32" t="s">
        <v>292</v>
      </c>
      <c r="C249" s="181" t="s">
        <v>1041</v>
      </c>
      <c r="D249" s="127" t="s">
        <v>431</v>
      </c>
      <c r="E249" s="74">
        <v>81</v>
      </c>
      <c r="F249" s="59">
        <v>52610</v>
      </c>
      <c r="G249" s="74">
        <v>81</v>
      </c>
      <c r="H249" s="59">
        <v>44444</v>
      </c>
      <c r="I249" s="74">
        <v>100</v>
      </c>
      <c r="J249" s="59">
        <v>36889</v>
      </c>
      <c r="K249" s="74">
        <v>3</v>
      </c>
      <c r="L249" s="59">
        <v>27740</v>
      </c>
      <c r="M249" s="74">
        <v>43</v>
      </c>
      <c r="N249" s="59">
        <v>31207</v>
      </c>
      <c r="O249" s="59">
        <v>0</v>
      </c>
      <c r="P249" s="59">
        <v>0</v>
      </c>
      <c r="Q249" s="74">
        <v>24</v>
      </c>
      <c r="R249" s="59">
        <v>64035</v>
      </c>
      <c r="S249" s="59">
        <v>11</v>
      </c>
      <c r="T249" s="59">
        <v>56416</v>
      </c>
      <c r="U249" s="59">
        <v>3</v>
      </c>
      <c r="V249" s="59">
        <v>50756</v>
      </c>
      <c r="W249" s="59">
        <v>0</v>
      </c>
      <c r="X249" s="59">
        <v>0</v>
      </c>
      <c r="Y249" s="59">
        <v>1</v>
      </c>
      <c r="Z249" s="59">
        <v>43921</v>
      </c>
      <c r="AA249" s="59">
        <v>0</v>
      </c>
      <c r="AB249" s="59">
        <v>0</v>
      </c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</row>
    <row r="250" spans="1:54" ht="12.75">
      <c r="A250" s="23" t="s">
        <v>288</v>
      </c>
      <c r="B250" s="32" t="s">
        <v>293</v>
      </c>
      <c r="C250" s="181" t="s">
        <v>1042</v>
      </c>
      <c r="D250" s="127" t="s">
        <v>431</v>
      </c>
      <c r="E250" s="74">
        <v>174</v>
      </c>
      <c r="F250" s="59">
        <v>55354</v>
      </c>
      <c r="G250" s="74">
        <v>133</v>
      </c>
      <c r="H250" s="59">
        <v>44263</v>
      </c>
      <c r="I250" s="74">
        <v>149</v>
      </c>
      <c r="J250" s="59">
        <v>36959</v>
      </c>
      <c r="K250" s="74">
        <v>48</v>
      </c>
      <c r="L250" s="59">
        <v>30646</v>
      </c>
      <c r="M250" s="74">
        <v>0</v>
      </c>
      <c r="N250" s="59">
        <v>0</v>
      </c>
      <c r="O250" s="59">
        <v>0</v>
      </c>
      <c r="P250" s="59">
        <v>0</v>
      </c>
      <c r="Q250" s="74">
        <v>31</v>
      </c>
      <c r="R250" s="59">
        <v>70127</v>
      </c>
      <c r="S250" s="59">
        <v>7</v>
      </c>
      <c r="T250" s="59">
        <v>60461</v>
      </c>
      <c r="U250" s="59">
        <v>1</v>
      </c>
      <c r="V250" s="59">
        <v>50964</v>
      </c>
      <c r="W250" s="59">
        <v>0</v>
      </c>
      <c r="X250" s="59">
        <v>0</v>
      </c>
      <c r="Y250" s="59">
        <v>0</v>
      </c>
      <c r="Z250" s="59">
        <v>0</v>
      </c>
      <c r="AA250" s="59">
        <v>0</v>
      </c>
      <c r="AB250" s="59">
        <v>0</v>
      </c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</row>
    <row r="251" spans="1:54" ht="12.75">
      <c r="A251" s="23"/>
      <c r="B251" s="32"/>
      <c r="C251" s="32"/>
      <c r="D251" s="30"/>
      <c r="E251" s="23">
        <f>SUM(E248:E250)</f>
        <v>438</v>
      </c>
      <c r="F251" s="79">
        <f>((E248*F248)+(E249*F249)+(E250*F250))/E251</f>
        <v>55126.897260273974</v>
      </c>
      <c r="G251" s="23">
        <f>SUM(G248:G250)</f>
        <v>360</v>
      </c>
      <c r="H251" s="79">
        <f>((G248*H248)+(G249*H249)+(G250*H250))/G251</f>
        <v>45977.04722222222</v>
      </c>
      <c r="I251" s="23">
        <f>SUM(I248:I250)</f>
        <v>428</v>
      </c>
      <c r="J251" s="79">
        <f>((I248*J248)+(I249*J249)+(I250*J250))/I251</f>
        <v>38036.719626168226</v>
      </c>
      <c r="K251" s="23">
        <f>SUM(K248:K250)</f>
        <v>72</v>
      </c>
      <c r="L251" s="79">
        <f>((K248*L248)+(K249*L249)+(K250*L250))/K251</f>
        <v>30401.541666666668</v>
      </c>
      <c r="M251" s="23">
        <f>SUM(M248:M250)</f>
        <v>43</v>
      </c>
      <c r="N251" s="79">
        <f>((M248*N248)+(M249*N249)+(M250*N250))/M251</f>
        <v>31207</v>
      </c>
      <c r="O251" s="23">
        <f>SUM(O248:O250)</f>
        <v>0</v>
      </c>
      <c r="P251" s="79">
        <v>0</v>
      </c>
      <c r="Q251" s="23">
        <f>SUM(Q248:Q250)</f>
        <v>95</v>
      </c>
      <c r="R251" s="79">
        <f>((Q248*R248)+(Q249*R249)+(Q250*R250))/Q251</f>
        <v>69294.07368421053</v>
      </c>
      <c r="S251" s="23">
        <f>SUM(S248:S250)</f>
        <v>26</v>
      </c>
      <c r="T251" s="79">
        <f>((S248*T248)+(S249*T249)+(S250*T250))/S251</f>
        <v>59706.269230769234</v>
      </c>
      <c r="U251" s="23">
        <f>SUM(U248:U250)</f>
        <v>7</v>
      </c>
      <c r="V251" s="79">
        <f>((U248*V248)+(U249*V249)+(U250*V250))/U251</f>
        <v>51893.57142857143</v>
      </c>
      <c r="W251" s="23">
        <f>SUM(W248:W250)</f>
        <v>0</v>
      </c>
      <c r="X251" s="79">
        <v>0</v>
      </c>
      <c r="Y251" s="23">
        <f>SUM(Y248:Y250)</f>
        <v>1</v>
      </c>
      <c r="Z251" s="79">
        <f>((Y248*Z248)+(Y249*Z249)+(Y250*Z250))/Y251</f>
        <v>43921</v>
      </c>
      <c r="AA251" s="23">
        <f>SUM(AA248:AA250)</f>
        <v>0</v>
      </c>
      <c r="AB251" s="79">
        <v>0</v>
      </c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</row>
    <row r="252" spans="1:54" ht="12.75">
      <c r="A252" s="23"/>
      <c r="B252" s="32"/>
      <c r="C252" s="32"/>
      <c r="D252" s="30"/>
      <c r="E252" s="32"/>
      <c r="F252" s="30"/>
      <c r="G252" s="32"/>
      <c r="H252" s="30"/>
      <c r="I252" s="32"/>
      <c r="J252" s="30"/>
      <c r="K252" s="32"/>
      <c r="L252" s="30"/>
      <c r="M252" s="32"/>
      <c r="N252" s="30"/>
      <c r="O252" s="32"/>
      <c r="P252" s="30"/>
      <c r="Q252" s="45"/>
      <c r="R252" s="30"/>
      <c r="S252" s="32"/>
      <c r="T252" s="30"/>
      <c r="U252" s="32"/>
      <c r="V252" s="30"/>
      <c r="W252" s="32"/>
      <c r="X252" s="30"/>
      <c r="Y252" s="32"/>
      <c r="Z252" s="30"/>
      <c r="AA252" s="32"/>
      <c r="AB252" s="30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</row>
    <row r="253" spans="1:54" ht="12.75">
      <c r="A253" s="23" t="s">
        <v>288</v>
      </c>
      <c r="B253" s="32" t="s">
        <v>294</v>
      </c>
      <c r="C253" s="181" t="s">
        <v>1043</v>
      </c>
      <c r="D253" s="127" t="s">
        <v>194</v>
      </c>
      <c r="E253" s="74">
        <v>77</v>
      </c>
      <c r="F253" s="59">
        <v>54168</v>
      </c>
      <c r="G253" s="74">
        <v>83</v>
      </c>
      <c r="H253" s="59">
        <v>42080</v>
      </c>
      <c r="I253" s="74">
        <v>144</v>
      </c>
      <c r="J253" s="59">
        <v>35178</v>
      </c>
      <c r="K253" s="74">
        <v>22</v>
      </c>
      <c r="L253" s="59">
        <v>25502</v>
      </c>
      <c r="M253" s="74">
        <v>0</v>
      </c>
      <c r="N253" s="59">
        <v>0</v>
      </c>
      <c r="O253" s="59">
        <v>0</v>
      </c>
      <c r="P253" s="59">
        <v>0</v>
      </c>
      <c r="Q253" s="74">
        <v>0</v>
      </c>
      <c r="R253" s="59">
        <v>0</v>
      </c>
      <c r="S253" s="59">
        <v>0</v>
      </c>
      <c r="T253" s="59">
        <v>0</v>
      </c>
      <c r="U253" s="59">
        <v>0</v>
      </c>
      <c r="V253" s="59">
        <v>0</v>
      </c>
      <c r="W253" s="59">
        <v>0</v>
      </c>
      <c r="X253" s="59">
        <v>0</v>
      </c>
      <c r="Y253" s="59">
        <v>0</v>
      </c>
      <c r="Z253" s="59">
        <v>0</v>
      </c>
      <c r="AA253" s="59">
        <v>0</v>
      </c>
      <c r="AB253" s="59">
        <v>0</v>
      </c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</row>
    <row r="254" spans="1:54" ht="12.75">
      <c r="A254" s="23"/>
      <c r="B254" s="32"/>
      <c r="C254" s="32"/>
      <c r="D254" s="30"/>
      <c r="E254" s="32"/>
      <c r="F254" s="30"/>
      <c r="G254" s="32"/>
      <c r="H254" s="30"/>
      <c r="I254" s="32"/>
      <c r="J254" s="30"/>
      <c r="K254" s="32"/>
      <c r="L254" s="30"/>
      <c r="M254" s="32"/>
      <c r="N254" s="30"/>
      <c r="O254" s="32"/>
      <c r="P254" s="30"/>
      <c r="Q254" s="128"/>
      <c r="R254" s="30"/>
      <c r="S254" s="32"/>
      <c r="T254" s="30"/>
      <c r="U254" s="32"/>
      <c r="V254" s="30"/>
      <c r="W254" s="32"/>
      <c r="X254" s="30"/>
      <c r="Y254" s="32"/>
      <c r="Z254" s="30"/>
      <c r="AA254" s="32"/>
      <c r="AB254" s="30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</row>
    <row r="255" spans="1:54" ht="12.75">
      <c r="A255" s="23" t="s">
        <v>288</v>
      </c>
      <c r="B255" s="32" t="s">
        <v>295</v>
      </c>
      <c r="C255" s="181" t="s">
        <v>1044</v>
      </c>
      <c r="D255" s="127" t="s">
        <v>201</v>
      </c>
      <c r="E255" s="74">
        <v>82</v>
      </c>
      <c r="F255" s="59">
        <v>60168</v>
      </c>
      <c r="G255" s="74">
        <v>113</v>
      </c>
      <c r="H255" s="59">
        <v>44099</v>
      </c>
      <c r="I255" s="74">
        <v>84</v>
      </c>
      <c r="J255" s="59">
        <v>37664</v>
      </c>
      <c r="K255" s="74">
        <v>5</v>
      </c>
      <c r="L255" s="59">
        <v>27099</v>
      </c>
      <c r="M255" s="74">
        <v>63</v>
      </c>
      <c r="N255" s="59">
        <v>25645</v>
      </c>
      <c r="O255" s="59">
        <v>0</v>
      </c>
      <c r="P255" s="59">
        <v>0</v>
      </c>
      <c r="Q255" s="74">
        <v>16</v>
      </c>
      <c r="R255" s="59">
        <v>70867</v>
      </c>
      <c r="S255" s="59">
        <v>6</v>
      </c>
      <c r="T255" s="59">
        <v>73801</v>
      </c>
      <c r="U255" s="59">
        <v>0</v>
      </c>
      <c r="V255" s="59">
        <v>0</v>
      </c>
      <c r="W255" s="59">
        <v>0</v>
      </c>
      <c r="X255" s="59">
        <v>0</v>
      </c>
      <c r="Y255" s="59">
        <v>4</v>
      </c>
      <c r="Z255" s="59">
        <v>29781</v>
      </c>
      <c r="AA255" s="59">
        <v>0</v>
      </c>
      <c r="AB255" s="59">
        <v>0</v>
      </c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</row>
    <row r="256" spans="1:54" ht="12.75">
      <c r="A256" s="23"/>
      <c r="B256" s="32"/>
      <c r="C256" s="32"/>
      <c r="D256" s="30"/>
      <c r="E256" s="32"/>
      <c r="F256" s="30"/>
      <c r="G256" s="32"/>
      <c r="H256" s="30"/>
      <c r="I256" s="32"/>
      <c r="J256" s="30"/>
      <c r="K256" s="32"/>
      <c r="L256" s="30"/>
      <c r="M256" s="32"/>
      <c r="N256" s="30"/>
      <c r="O256" s="32"/>
      <c r="P256" s="30"/>
      <c r="Q256" s="128"/>
      <c r="R256" s="30"/>
      <c r="S256" s="32"/>
      <c r="T256" s="30"/>
      <c r="U256" s="32"/>
      <c r="V256" s="30"/>
      <c r="W256" s="32"/>
      <c r="X256" s="30"/>
      <c r="Y256" s="32"/>
      <c r="Z256" s="30"/>
      <c r="AA256" s="32"/>
      <c r="AB256" s="30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</row>
    <row r="257" spans="1:54" ht="12.75">
      <c r="A257" s="23" t="s">
        <v>288</v>
      </c>
      <c r="B257" s="32" t="s">
        <v>296</v>
      </c>
      <c r="C257" s="181" t="s">
        <v>1045</v>
      </c>
      <c r="D257" s="127" t="s">
        <v>214</v>
      </c>
      <c r="E257" s="74">
        <v>20</v>
      </c>
      <c r="F257" s="59">
        <v>53519</v>
      </c>
      <c r="G257" s="74">
        <v>36</v>
      </c>
      <c r="H257" s="59">
        <v>44208</v>
      </c>
      <c r="I257" s="74">
        <v>46</v>
      </c>
      <c r="J257" s="59">
        <v>37336</v>
      </c>
      <c r="K257" s="74">
        <v>8</v>
      </c>
      <c r="L257" s="59">
        <v>27860</v>
      </c>
      <c r="M257" s="74">
        <v>3</v>
      </c>
      <c r="N257" s="59">
        <v>27893</v>
      </c>
      <c r="O257" s="74">
        <v>0</v>
      </c>
      <c r="P257" s="74">
        <v>0</v>
      </c>
      <c r="Q257" s="74">
        <v>4</v>
      </c>
      <c r="R257" s="59">
        <v>54801</v>
      </c>
      <c r="S257" s="59">
        <v>4</v>
      </c>
      <c r="T257" s="59">
        <v>48591</v>
      </c>
      <c r="U257" s="59">
        <v>1</v>
      </c>
      <c r="V257" s="59">
        <v>46551</v>
      </c>
      <c r="W257" s="59">
        <v>1</v>
      </c>
      <c r="X257" s="59">
        <v>40400</v>
      </c>
      <c r="Y257" s="59">
        <v>0</v>
      </c>
      <c r="Z257" s="74">
        <v>0</v>
      </c>
      <c r="AA257" s="74">
        <v>0</v>
      </c>
      <c r="AB257" s="74">
        <v>0</v>
      </c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</row>
    <row r="258" spans="1:54" ht="12.75">
      <c r="A258" s="23"/>
      <c r="B258" s="32"/>
      <c r="C258" s="32"/>
      <c r="D258" s="30"/>
      <c r="E258" s="23"/>
      <c r="F258" s="79"/>
      <c r="G258" s="23"/>
      <c r="H258" s="79"/>
      <c r="I258" s="23"/>
      <c r="J258" s="79"/>
      <c r="K258" s="23"/>
      <c r="L258" s="79"/>
      <c r="M258" s="23"/>
      <c r="N258" s="79"/>
      <c r="O258" s="23"/>
      <c r="P258" s="79"/>
      <c r="Q258" s="46"/>
      <c r="R258" s="79"/>
      <c r="S258" s="23"/>
      <c r="T258" s="79"/>
      <c r="U258" s="23"/>
      <c r="V258" s="79"/>
      <c r="W258" s="23"/>
      <c r="X258" s="79"/>
      <c r="Y258" s="23"/>
      <c r="Z258" s="79"/>
      <c r="AA258" s="23"/>
      <c r="AB258" s="79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</row>
    <row r="259" spans="1:54" ht="12.75">
      <c r="A259" s="23" t="s">
        <v>288</v>
      </c>
      <c r="B259" s="32" t="s">
        <v>297</v>
      </c>
      <c r="C259" s="181" t="s">
        <v>1046</v>
      </c>
      <c r="D259" s="127" t="s">
        <v>149</v>
      </c>
      <c r="E259" s="74">
        <v>208</v>
      </c>
      <c r="F259" s="59">
        <v>45612</v>
      </c>
      <c r="G259" s="74">
        <v>425</v>
      </c>
      <c r="H259" s="59">
        <v>35070</v>
      </c>
      <c r="I259" s="74">
        <v>240</v>
      </c>
      <c r="J259" s="59">
        <v>30815</v>
      </c>
      <c r="K259" s="74">
        <v>89</v>
      </c>
      <c r="L259" s="59">
        <v>27920</v>
      </c>
      <c r="M259" s="74">
        <v>0</v>
      </c>
      <c r="N259" s="74">
        <v>0</v>
      </c>
      <c r="O259" s="74">
        <v>0</v>
      </c>
      <c r="P259" s="74">
        <v>0</v>
      </c>
      <c r="Q259" s="74">
        <v>21</v>
      </c>
      <c r="R259" s="59">
        <v>54412</v>
      </c>
      <c r="S259" s="59">
        <v>25</v>
      </c>
      <c r="T259" s="59">
        <v>43802</v>
      </c>
      <c r="U259" s="59">
        <v>6</v>
      </c>
      <c r="V259" s="59">
        <v>38887</v>
      </c>
      <c r="W259" s="59">
        <v>3</v>
      </c>
      <c r="X259" s="59">
        <v>33106</v>
      </c>
      <c r="Y259" s="59">
        <v>0</v>
      </c>
      <c r="Z259" s="74">
        <v>0</v>
      </c>
      <c r="AA259" s="74">
        <v>0</v>
      </c>
      <c r="AB259" s="74">
        <v>0</v>
      </c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</row>
    <row r="260" spans="1:54" ht="12.75">
      <c r="A260" s="23"/>
      <c r="B260" s="32"/>
      <c r="C260" s="32"/>
      <c r="D260" s="30"/>
      <c r="E260" s="23"/>
      <c r="F260" s="79"/>
      <c r="G260" s="23"/>
      <c r="H260" s="79"/>
      <c r="I260" s="23"/>
      <c r="J260" s="79"/>
      <c r="K260" s="23"/>
      <c r="L260" s="79"/>
      <c r="M260" s="23"/>
      <c r="N260" s="79"/>
      <c r="O260" s="23"/>
      <c r="P260" s="79"/>
      <c r="Q260" s="46"/>
      <c r="R260" s="79"/>
      <c r="S260" s="23"/>
      <c r="T260" s="79"/>
      <c r="U260" s="23"/>
      <c r="V260" s="79"/>
      <c r="W260" s="23"/>
      <c r="X260" s="79"/>
      <c r="Y260" s="23"/>
      <c r="Z260" s="79"/>
      <c r="AA260" s="23"/>
      <c r="AB260" s="79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</row>
    <row r="261" spans="1:54" ht="12.75">
      <c r="A261" s="23" t="s">
        <v>298</v>
      </c>
      <c r="B261" s="28" t="s">
        <v>299</v>
      </c>
      <c r="C261" s="28">
        <v>159391</v>
      </c>
      <c r="D261" s="76">
        <v>1</v>
      </c>
      <c r="E261" s="24">
        <v>402</v>
      </c>
      <c r="F261" s="24">
        <v>69783</v>
      </c>
      <c r="G261" s="24">
        <v>295</v>
      </c>
      <c r="H261" s="24">
        <v>51425</v>
      </c>
      <c r="I261" s="24">
        <v>208</v>
      </c>
      <c r="J261" s="24">
        <v>42097</v>
      </c>
      <c r="K261" s="24">
        <v>169</v>
      </c>
      <c r="L261" s="24">
        <v>30986</v>
      </c>
      <c r="M261" s="23"/>
      <c r="N261" s="126"/>
      <c r="O261" s="23"/>
      <c r="P261" s="79"/>
      <c r="Q261" s="52"/>
      <c r="R261" s="126"/>
      <c r="S261" s="99"/>
      <c r="T261" s="126"/>
      <c r="U261" s="99"/>
      <c r="V261" s="126"/>
      <c r="W261" s="99"/>
      <c r="X261" s="126"/>
      <c r="Y261" s="23"/>
      <c r="Z261" s="79"/>
      <c r="AA261" s="23"/>
      <c r="AB261" s="79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</row>
    <row r="262" spans="1:54" ht="12.75">
      <c r="A262" s="23"/>
      <c r="B262" s="28"/>
      <c r="C262" s="28"/>
      <c r="D262" s="76"/>
      <c r="E262" s="28"/>
      <c r="F262" s="28"/>
      <c r="G262" s="28"/>
      <c r="H262" s="28"/>
      <c r="I262" s="28"/>
      <c r="J262" s="28"/>
      <c r="K262" s="28"/>
      <c r="L262" s="28"/>
      <c r="M262" s="23"/>
      <c r="N262" s="126"/>
      <c r="O262" s="23"/>
      <c r="P262" s="79"/>
      <c r="Q262" s="52"/>
      <c r="R262" s="126"/>
      <c r="S262" s="99"/>
      <c r="T262" s="126"/>
      <c r="U262" s="99"/>
      <c r="V262" s="126"/>
      <c r="W262" s="99"/>
      <c r="X262" s="126"/>
      <c r="Y262" s="23"/>
      <c r="Z262" s="79"/>
      <c r="AA262" s="23"/>
      <c r="AB262" s="79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</row>
    <row r="263" spans="1:54" ht="12.75">
      <c r="A263" s="23" t="s">
        <v>298</v>
      </c>
      <c r="B263" s="28" t="s">
        <v>300</v>
      </c>
      <c r="C263" s="28">
        <v>160658</v>
      </c>
      <c r="D263" s="76">
        <v>2</v>
      </c>
      <c r="E263" s="28">
        <v>149</v>
      </c>
      <c r="F263" s="28">
        <v>63477</v>
      </c>
      <c r="G263" s="28">
        <v>144</v>
      </c>
      <c r="H263" s="28">
        <v>48682</v>
      </c>
      <c r="I263" s="28">
        <v>134</v>
      </c>
      <c r="J263" s="28">
        <v>40516</v>
      </c>
      <c r="K263" s="28">
        <v>80</v>
      </c>
      <c r="L263" s="28">
        <v>31573</v>
      </c>
      <c r="M263" s="23"/>
      <c r="N263" s="39"/>
      <c r="O263" s="23"/>
      <c r="P263" s="79"/>
      <c r="Q263" s="49"/>
      <c r="R263" s="39"/>
      <c r="S263" s="31"/>
      <c r="T263" s="39"/>
      <c r="U263" s="31"/>
      <c r="V263" s="39"/>
      <c r="W263" s="31"/>
      <c r="X263" s="39"/>
      <c r="Y263" s="23"/>
      <c r="Z263" s="30"/>
      <c r="AA263" s="23"/>
      <c r="AB263" s="30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</row>
    <row r="264" spans="1:54" ht="12.75">
      <c r="A264" s="23" t="s">
        <v>298</v>
      </c>
      <c r="B264" s="28" t="s">
        <v>301</v>
      </c>
      <c r="C264" s="28">
        <v>159939</v>
      </c>
      <c r="D264" s="76">
        <v>2</v>
      </c>
      <c r="E264" s="28">
        <v>220</v>
      </c>
      <c r="F264" s="28">
        <v>61669</v>
      </c>
      <c r="G264" s="28">
        <v>148</v>
      </c>
      <c r="H264" s="28">
        <v>44947</v>
      </c>
      <c r="I264" s="28">
        <v>105</v>
      </c>
      <c r="J264" s="28">
        <v>40698</v>
      </c>
      <c r="K264" s="28">
        <v>83</v>
      </c>
      <c r="L264" s="28">
        <v>26943</v>
      </c>
      <c r="M264" s="23"/>
      <c r="N264" s="39"/>
      <c r="O264" s="23"/>
      <c r="P264" s="79"/>
      <c r="Q264" s="49"/>
      <c r="R264" s="39"/>
      <c r="S264" s="31"/>
      <c r="T264" s="39"/>
      <c r="U264" s="31"/>
      <c r="V264" s="39"/>
      <c r="W264" s="31"/>
      <c r="X264" s="39"/>
      <c r="Y264" s="23"/>
      <c r="Z264" s="30"/>
      <c r="AA264" s="23"/>
      <c r="AB264" s="30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</row>
    <row r="265" spans="1:54" ht="12.75">
      <c r="A265" s="23"/>
      <c r="B265" s="28"/>
      <c r="C265" s="28"/>
      <c r="D265" s="76"/>
      <c r="E265" s="24">
        <f>SUM(E263:E264)</f>
        <v>369</v>
      </c>
      <c r="F265" s="24">
        <f>((E263*F263)+(E264*F264))/E265</f>
        <v>62399.05962059621</v>
      </c>
      <c r="G265" s="24">
        <f>SUM(G263:G264)</f>
        <v>292</v>
      </c>
      <c r="H265" s="24">
        <f>((G263*H263)+(G264*H264))/G265</f>
        <v>46788.91780821918</v>
      </c>
      <c r="I265" s="24">
        <f>SUM(I263:I264)</f>
        <v>239</v>
      </c>
      <c r="J265" s="24">
        <f>((I263*J263)+(I264*J264))/I265</f>
        <v>40595.95815899582</v>
      </c>
      <c r="K265" s="24">
        <f>SUM(K263:K264)</f>
        <v>163</v>
      </c>
      <c r="L265" s="24">
        <f>((K263*L263)+(K264*L264))/K265</f>
        <v>29215.39263803681</v>
      </c>
      <c r="M265" s="23"/>
      <c r="N265" s="39"/>
      <c r="O265" s="23"/>
      <c r="P265" s="79"/>
      <c r="Q265" s="49"/>
      <c r="R265" s="39"/>
      <c r="S265" s="31"/>
      <c r="T265" s="39"/>
      <c r="U265" s="31"/>
      <c r="V265" s="39"/>
      <c r="W265" s="31"/>
      <c r="X265" s="39"/>
      <c r="Y265" s="23"/>
      <c r="Z265" s="30"/>
      <c r="AA265" s="23"/>
      <c r="AB265" s="30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</row>
    <row r="266" spans="1:54" ht="12.75">
      <c r="A266" s="23"/>
      <c r="B266" s="28"/>
      <c r="C266" s="28"/>
      <c r="D266" s="76"/>
      <c r="E266" s="28"/>
      <c r="F266" s="28"/>
      <c r="G266" s="28"/>
      <c r="H266" s="28"/>
      <c r="I266" s="28"/>
      <c r="J266" s="28"/>
      <c r="K266" s="28"/>
      <c r="L266" s="28"/>
      <c r="M266" s="23"/>
      <c r="N266" s="39"/>
      <c r="O266" s="23"/>
      <c r="P266" s="79"/>
      <c r="Q266" s="49"/>
      <c r="R266" s="39"/>
      <c r="S266" s="31"/>
      <c r="T266" s="39"/>
      <c r="U266" s="31"/>
      <c r="V266" s="39"/>
      <c r="W266" s="31"/>
      <c r="X266" s="39"/>
      <c r="Y266" s="23"/>
      <c r="Z266" s="30"/>
      <c r="AA266" s="23"/>
      <c r="AB266" s="30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</row>
    <row r="267" spans="1:54" ht="12.75">
      <c r="A267" s="23" t="s">
        <v>298</v>
      </c>
      <c r="B267" s="28" t="s">
        <v>302</v>
      </c>
      <c r="C267" s="28">
        <v>159993</v>
      </c>
      <c r="D267" s="76">
        <v>3</v>
      </c>
      <c r="E267" s="28">
        <v>96</v>
      </c>
      <c r="F267" s="28">
        <v>53717</v>
      </c>
      <c r="G267" s="28">
        <v>114</v>
      </c>
      <c r="H267" s="28">
        <v>43998</v>
      </c>
      <c r="I267" s="28">
        <v>156</v>
      </c>
      <c r="J267" s="28">
        <v>36055</v>
      </c>
      <c r="K267" s="28">
        <v>95</v>
      </c>
      <c r="L267" s="28">
        <v>27726</v>
      </c>
      <c r="M267" s="23"/>
      <c r="N267" s="39"/>
      <c r="O267" s="23"/>
      <c r="P267" s="79"/>
      <c r="Q267" s="49"/>
      <c r="R267" s="39"/>
      <c r="S267" s="31"/>
      <c r="T267" s="39"/>
      <c r="U267" s="31"/>
      <c r="V267" s="39"/>
      <c r="W267" s="31"/>
      <c r="X267" s="39"/>
      <c r="Y267" s="23"/>
      <c r="Z267" s="30"/>
      <c r="AA267" s="23"/>
      <c r="AB267" s="30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</row>
    <row r="268" spans="1:54" ht="12.75">
      <c r="A268" s="23" t="s">
        <v>298</v>
      </c>
      <c r="B268" s="28" t="s">
        <v>303</v>
      </c>
      <c r="C268" s="28">
        <v>160621</v>
      </c>
      <c r="D268" s="76">
        <v>3</v>
      </c>
      <c r="E268" s="28">
        <v>115</v>
      </c>
      <c r="F268" s="28">
        <v>57286</v>
      </c>
      <c r="G268" s="28">
        <v>91</v>
      </c>
      <c r="H268" s="28">
        <v>47668</v>
      </c>
      <c r="I268" s="28">
        <v>190</v>
      </c>
      <c r="J268" s="28">
        <v>39489</v>
      </c>
      <c r="K268" s="28">
        <v>51</v>
      </c>
      <c r="L268" s="28">
        <v>30457</v>
      </c>
      <c r="M268" s="23"/>
      <c r="N268" s="79"/>
      <c r="O268" s="23"/>
      <c r="P268" s="79"/>
      <c r="Q268" s="23"/>
      <c r="R268" s="79"/>
      <c r="S268" s="23"/>
      <c r="T268" s="79"/>
      <c r="U268" s="23"/>
      <c r="V268" s="79"/>
      <c r="W268" s="23"/>
      <c r="X268" s="79"/>
      <c r="Y268" s="23"/>
      <c r="Z268" s="79"/>
      <c r="AA268" s="23"/>
      <c r="AB268" s="79"/>
      <c r="AC268" s="23"/>
      <c r="AD268" s="79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</row>
    <row r="269" spans="1:54" ht="12.75">
      <c r="A269" s="23" t="s">
        <v>298</v>
      </c>
      <c r="B269" s="28" t="s">
        <v>304</v>
      </c>
      <c r="C269" s="28">
        <v>159647</v>
      </c>
      <c r="D269" s="76">
        <v>3</v>
      </c>
      <c r="E269" s="28">
        <v>134</v>
      </c>
      <c r="F269" s="28">
        <v>57583</v>
      </c>
      <c r="G269" s="28">
        <v>96</v>
      </c>
      <c r="H269" s="28">
        <v>47696</v>
      </c>
      <c r="I269" s="28">
        <v>109</v>
      </c>
      <c r="J269" s="28">
        <v>39362</v>
      </c>
      <c r="K269" s="28">
        <v>30</v>
      </c>
      <c r="L269" s="28">
        <v>28433</v>
      </c>
      <c r="M269" s="23"/>
      <c r="N269" s="39"/>
      <c r="O269" s="23"/>
      <c r="P269" s="79"/>
      <c r="Q269" s="49"/>
      <c r="R269" s="39"/>
      <c r="S269" s="31"/>
      <c r="T269" s="39"/>
      <c r="U269" s="31"/>
      <c r="V269" s="39"/>
      <c r="W269" s="31"/>
      <c r="X269" s="39"/>
      <c r="Y269" s="23"/>
      <c r="Z269" s="30"/>
      <c r="AA269" s="23"/>
      <c r="AB269" s="30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</row>
    <row r="270" spans="1:54" ht="12.75">
      <c r="A270" s="23" t="s">
        <v>298</v>
      </c>
      <c r="B270" s="28" t="s">
        <v>305</v>
      </c>
      <c r="C270" s="28">
        <v>159717</v>
      </c>
      <c r="D270" s="76">
        <v>3</v>
      </c>
      <c r="E270" s="28">
        <v>85</v>
      </c>
      <c r="F270" s="28">
        <v>52279</v>
      </c>
      <c r="G270" s="28">
        <v>85</v>
      </c>
      <c r="H270" s="28">
        <v>42529</v>
      </c>
      <c r="I270" s="28">
        <v>84</v>
      </c>
      <c r="J270" s="28">
        <v>36396</v>
      </c>
      <c r="K270" s="28">
        <v>29</v>
      </c>
      <c r="L270" s="28">
        <v>28967</v>
      </c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23"/>
      <c r="Z270" s="79"/>
      <c r="AA270" s="32"/>
      <c r="AB270" s="32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</row>
    <row r="271" spans="1:54" ht="12.75">
      <c r="A271" s="23"/>
      <c r="B271" s="28"/>
      <c r="C271" s="28"/>
      <c r="D271" s="76"/>
      <c r="E271" s="24">
        <f>SUM(E267:E270)</f>
        <v>430</v>
      </c>
      <c r="F271" s="24">
        <f>((E267*F267)+(E268*F268)+(E269*F269)+(E270*F270))/E271</f>
        <v>55591.997674418606</v>
      </c>
      <c r="G271" s="24">
        <f>SUM(G267:G270)</f>
        <v>386</v>
      </c>
      <c r="H271" s="24">
        <f>((G267*H267)+(G268*H268)+(G269*H269)+(G270*H270))/G271</f>
        <v>45459.432642487045</v>
      </c>
      <c r="I271" s="24">
        <f>SUM(I267:I270)</f>
        <v>539</v>
      </c>
      <c r="J271" s="24">
        <f>((I267*J267)+(I268*J268)+(I269*J269)+(I270*J270))/I271</f>
        <v>37987.40630797773</v>
      </c>
      <c r="K271" s="24">
        <f>SUM(K267:K270)</f>
        <v>205</v>
      </c>
      <c r="L271" s="24">
        <f>((K267*L267)+(K268*L268)+(K269*L269)+(K270*L270))/K271</f>
        <v>28684.439024390245</v>
      </c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23"/>
      <c r="Z271" s="79"/>
      <c r="AA271" s="32"/>
      <c r="AB271" s="32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</row>
    <row r="272" spans="1:54" ht="12.75">
      <c r="A272" s="23"/>
      <c r="B272" s="28"/>
      <c r="C272" s="28"/>
      <c r="D272" s="76"/>
      <c r="E272" s="28"/>
      <c r="F272" s="28"/>
      <c r="G272" s="28"/>
      <c r="H272" s="28"/>
      <c r="I272" s="28"/>
      <c r="J272" s="28"/>
      <c r="K272" s="28"/>
      <c r="L272" s="28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23"/>
      <c r="Z272" s="79"/>
      <c r="AA272" s="32"/>
      <c r="AB272" s="32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</row>
    <row r="273" spans="1:54" ht="12.75">
      <c r="A273" s="23" t="s">
        <v>298</v>
      </c>
      <c r="B273" s="28" t="s">
        <v>306</v>
      </c>
      <c r="C273" s="28">
        <v>159009</v>
      </c>
      <c r="D273" s="76">
        <v>4</v>
      </c>
      <c r="E273" s="28">
        <v>46</v>
      </c>
      <c r="F273" s="28">
        <v>55730</v>
      </c>
      <c r="G273" s="28">
        <v>64</v>
      </c>
      <c r="H273" s="28">
        <v>46627</v>
      </c>
      <c r="I273" s="28">
        <v>126</v>
      </c>
      <c r="J273" s="28">
        <v>38916</v>
      </c>
      <c r="K273" s="28">
        <v>48</v>
      </c>
      <c r="L273" s="28">
        <v>29459</v>
      </c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23"/>
      <c r="Z273" s="79"/>
      <c r="AA273" s="32"/>
      <c r="AB273" s="32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</row>
    <row r="274" spans="1:54" ht="12.75">
      <c r="A274" s="23" t="s">
        <v>298</v>
      </c>
      <c r="B274" s="28" t="s">
        <v>307</v>
      </c>
      <c r="C274" s="28">
        <v>160038</v>
      </c>
      <c r="D274" s="76">
        <v>4</v>
      </c>
      <c r="E274" s="28">
        <v>56</v>
      </c>
      <c r="F274" s="28">
        <v>52858</v>
      </c>
      <c r="G274" s="28">
        <v>59</v>
      </c>
      <c r="H274" s="28">
        <v>45165</v>
      </c>
      <c r="I274" s="28">
        <v>116</v>
      </c>
      <c r="J274" s="28">
        <v>36332</v>
      </c>
      <c r="K274" s="28">
        <v>25</v>
      </c>
      <c r="L274" s="28">
        <v>29989</v>
      </c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23"/>
      <c r="Z274" s="79"/>
      <c r="AA274" s="32"/>
      <c r="AB274" s="32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</row>
    <row r="275" spans="1:54" ht="12.75">
      <c r="A275" s="23" t="s">
        <v>298</v>
      </c>
      <c r="B275" s="28" t="s">
        <v>308</v>
      </c>
      <c r="C275" s="28">
        <v>160612</v>
      </c>
      <c r="D275" s="76">
        <v>4</v>
      </c>
      <c r="E275" s="28">
        <v>74</v>
      </c>
      <c r="F275" s="28">
        <v>55075</v>
      </c>
      <c r="G275" s="28">
        <v>92</v>
      </c>
      <c r="H275" s="28">
        <v>46603</v>
      </c>
      <c r="I275" s="28">
        <v>144</v>
      </c>
      <c r="J275" s="28">
        <v>38065</v>
      </c>
      <c r="K275" s="28">
        <v>102</v>
      </c>
      <c r="L275" s="28">
        <v>29352</v>
      </c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23"/>
      <c r="Z275" s="79"/>
      <c r="AA275" s="32"/>
      <c r="AB275" s="32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</row>
    <row r="276" spans="1:54" ht="12.75">
      <c r="A276" s="23"/>
      <c r="B276" s="28"/>
      <c r="C276" s="28"/>
      <c r="D276" s="76"/>
      <c r="E276" s="24">
        <f>SUM(E273:E275)</f>
        <v>176</v>
      </c>
      <c r="F276" s="24">
        <f>((E273*F273)+(E274*F274)+(E275*F275))/E276</f>
        <v>54540.78409090909</v>
      </c>
      <c r="G276" s="24">
        <f>SUM(G273:G275)</f>
        <v>215</v>
      </c>
      <c r="H276" s="24">
        <f>((G273*H273)+(G274*H274)+(G275*H275))/G276</f>
        <v>46215.530232558136</v>
      </c>
      <c r="I276" s="24">
        <f>SUM(I273:I275)</f>
        <v>386</v>
      </c>
      <c r="J276" s="24">
        <f>((I273*J273)+(I274*J274)+(I275*J275))/I276</f>
        <v>37821.9896373057</v>
      </c>
      <c r="K276" s="24">
        <f>SUM(K273:K275)</f>
        <v>175</v>
      </c>
      <c r="L276" s="24">
        <f>((K273*L273)+(K274*L274)+(K275*L275))/K276</f>
        <v>29472.34857142857</v>
      </c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23"/>
      <c r="Z276" s="79"/>
      <c r="AA276" s="32"/>
      <c r="AB276" s="32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</row>
    <row r="277" spans="1:54" ht="12.75">
      <c r="A277" s="23"/>
      <c r="B277" s="28"/>
      <c r="C277" s="28"/>
      <c r="D277" s="76"/>
      <c r="E277" s="28"/>
      <c r="F277" s="28"/>
      <c r="G277" s="28"/>
      <c r="H277" s="28"/>
      <c r="I277" s="28"/>
      <c r="J277" s="28"/>
      <c r="K277" s="28"/>
      <c r="L277" s="28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23"/>
      <c r="Z277" s="79"/>
      <c r="AA277" s="32"/>
      <c r="AB277" s="32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</row>
    <row r="278" spans="1:54" ht="12.75">
      <c r="A278" s="23" t="s">
        <v>298</v>
      </c>
      <c r="B278" s="28" t="s">
        <v>309</v>
      </c>
      <c r="C278" s="28">
        <v>159416</v>
      </c>
      <c r="D278" s="76">
        <v>5</v>
      </c>
      <c r="E278" s="28">
        <v>60</v>
      </c>
      <c r="F278" s="28">
        <v>52661</v>
      </c>
      <c r="G278" s="28">
        <v>37</v>
      </c>
      <c r="H278" s="28">
        <v>43267</v>
      </c>
      <c r="I278" s="28">
        <v>38</v>
      </c>
      <c r="J278" s="28">
        <v>36578</v>
      </c>
      <c r="K278" s="28">
        <v>12</v>
      </c>
      <c r="L278" s="28">
        <v>30438</v>
      </c>
      <c r="M278" s="23"/>
      <c r="N278" s="79"/>
      <c r="O278" s="23"/>
      <c r="P278" s="79"/>
      <c r="Q278" s="23"/>
      <c r="R278" s="79"/>
      <c r="S278" s="23"/>
      <c r="T278" s="79"/>
      <c r="U278" s="23"/>
      <c r="V278" s="79"/>
      <c r="W278" s="23"/>
      <c r="X278" s="79"/>
      <c r="Y278" s="23"/>
      <c r="Z278" s="79"/>
      <c r="AA278" s="23"/>
      <c r="AB278" s="79"/>
      <c r="AC278" s="23"/>
      <c r="AD278" s="79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</row>
    <row r="279" spans="1:54" ht="12.75">
      <c r="A279" s="23" t="s">
        <v>298</v>
      </c>
      <c r="B279" s="28" t="s">
        <v>310</v>
      </c>
      <c r="C279" s="28">
        <v>159966</v>
      </c>
      <c r="D279" s="76">
        <v>5</v>
      </c>
      <c r="E279" s="28">
        <v>64</v>
      </c>
      <c r="F279" s="28">
        <v>51326</v>
      </c>
      <c r="G279" s="28">
        <v>61</v>
      </c>
      <c r="H279" s="28">
        <v>43545</v>
      </c>
      <c r="I279" s="28">
        <v>83</v>
      </c>
      <c r="J279" s="28">
        <v>36870</v>
      </c>
      <c r="K279" s="28">
        <v>50</v>
      </c>
      <c r="L279" s="28">
        <v>29388</v>
      </c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</row>
    <row r="280" spans="1:54" ht="12.75">
      <c r="A280" s="23" t="s">
        <v>298</v>
      </c>
      <c r="B280" s="28" t="s">
        <v>311</v>
      </c>
      <c r="C280" s="28">
        <v>160360</v>
      </c>
      <c r="D280" s="76">
        <v>5</v>
      </c>
      <c r="E280" s="28">
        <v>17</v>
      </c>
      <c r="F280" s="28">
        <v>52064</v>
      </c>
      <c r="G280" s="28">
        <v>19</v>
      </c>
      <c r="H280" s="28">
        <v>43915</v>
      </c>
      <c r="I280" s="28">
        <v>63</v>
      </c>
      <c r="J280" s="28">
        <v>37879</v>
      </c>
      <c r="K280" s="28">
        <v>15</v>
      </c>
      <c r="L280" s="28">
        <v>33668</v>
      </c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</row>
    <row r="281" spans="1:54" ht="12.75">
      <c r="A281" s="23"/>
      <c r="B281" s="28"/>
      <c r="C281" s="28"/>
      <c r="D281" s="76"/>
      <c r="E281" s="24">
        <f>SUM(E278:E280)</f>
        <v>141</v>
      </c>
      <c r="F281" s="24">
        <f>((E278*F278)+(E279*F279)+(E280*F280))/E281</f>
        <v>51983.063829787236</v>
      </c>
      <c r="G281" s="24">
        <f>SUM(G278:G280)</f>
        <v>117</v>
      </c>
      <c r="H281" s="24">
        <f>((G278*H278)+(G279*H279)+(G280*H280))/G281</f>
        <v>43517.17094017094</v>
      </c>
      <c r="I281" s="24">
        <f>SUM(I278:I280)</f>
        <v>184</v>
      </c>
      <c r="J281" s="24">
        <f>((I278*J278)+(I279*J279)+(I280*J280))/I281</f>
        <v>37155.16847826087</v>
      </c>
      <c r="K281" s="24">
        <f>SUM(K278:K280)</f>
        <v>77</v>
      </c>
      <c r="L281" s="24">
        <f>((K278*L278)+(K279*L279)+(K280*L280))/K281</f>
        <v>30385.402597402597</v>
      </c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</row>
    <row r="282" spans="1:54" ht="12.75">
      <c r="A282" s="23"/>
      <c r="B282" s="28"/>
      <c r="C282" s="28"/>
      <c r="D282" s="76"/>
      <c r="E282" s="24"/>
      <c r="F282" s="24"/>
      <c r="G282" s="24"/>
      <c r="H282" s="24"/>
      <c r="I282" s="24"/>
      <c r="J282" s="24"/>
      <c r="K282" s="24"/>
      <c r="L282" s="24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</row>
    <row r="283" spans="1:54" ht="12.75">
      <c r="A283" s="23" t="s">
        <v>298</v>
      </c>
      <c r="B283" s="28" t="s">
        <v>312</v>
      </c>
      <c r="C283" s="28">
        <v>158431</v>
      </c>
      <c r="D283" s="76">
        <v>7</v>
      </c>
      <c r="E283" s="28"/>
      <c r="F283" s="28"/>
      <c r="G283" s="28"/>
      <c r="H283" s="28"/>
      <c r="I283" s="28"/>
      <c r="J283" s="28"/>
      <c r="K283" s="28"/>
      <c r="L283" s="28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</row>
    <row r="284" spans="1:54" ht="12.75">
      <c r="A284" s="23" t="s">
        <v>298</v>
      </c>
      <c r="B284" s="28" t="s">
        <v>313</v>
      </c>
      <c r="C284" s="28">
        <v>158662</v>
      </c>
      <c r="D284" s="76">
        <v>7</v>
      </c>
      <c r="E284" s="28">
        <v>34</v>
      </c>
      <c r="F284" s="28">
        <v>47835</v>
      </c>
      <c r="G284" s="28">
        <v>93</v>
      </c>
      <c r="H284" s="28">
        <v>41164</v>
      </c>
      <c r="I284" s="28">
        <v>92</v>
      </c>
      <c r="J284" s="28">
        <v>34621</v>
      </c>
      <c r="K284" s="28">
        <v>92</v>
      </c>
      <c r="L284" s="28">
        <v>31110</v>
      </c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</row>
    <row r="285" spans="1:54" ht="12.75">
      <c r="A285" s="23" t="s">
        <v>298</v>
      </c>
      <c r="B285" s="28" t="s">
        <v>314</v>
      </c>
      <c r="C285" s="28">
        <v>159382</v>
      </c>
      <c r="D285" s="76">
        <v>7</v>
      </c>
      <c r="E285" s="28">
        <v>19</v>
      </c>
      <c r="F285" s="28">
        <v>44418</v>
      </c>
      <c r="G285" s="28">
        <v>29</v>
      </c>
      <c r="H285" s="28">
        <v>37075</v>
      </c>
      <c r="I285" s="28">
        <v>16</v>
      </c>
      <c r="J285" s="28">
        <v>31614</v>
      </c>
      <c r="K285" s="28">
        <v>6</v>
      </c>
      <c r="L285" s="28">
        <v>27548</v>
      </c>
      <c r="M285" s="23"/>
      <c r="N285" s="79"/>
      <c r="O285" s="23"/>
      <c r="P285" s="79"/>
      <c r="Q285" s="23"/>
      <c r="R285" s="79"/>
      <c r="S285" s="23"/>
      <c r="T285" s="79"/>
      <c r="U285" s="23"/>
      <c r="V285" s="79"/>
      <c r="W285" s="23"/>
      <c r="X285" s="79"/>
      <c r="Y285" s="32"/>
      <c r="Z285" s="79"/>
      <c r="AA285" s="23"/>
      <c r="AB285" s="79"/>
      <c r="AC285" s="23"/>
      <c r="AD285" s="79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</row>
    <row r="286" spans="1:54" ht="12.75">
      <c r="A286" s="23" t="s">
        <v>298</v>
      </c>
      <c r="B286" s="28" t="s">
        <v>315</v>
      </c>
      <c r="C286" s="28">
        <v>159407</v>
      </c>
      <c r="D286" s="76">
        <v>7</v>
      </c>
      <c r="E286" s="28">
        <v>11</v>
      </c>
      <c r="F286" s="28">
        <v>47522</v>
      </c>
      <c r="G286" s="28">
        <v>18</v>
      </c>
      <c r="H286" s="28">
        <v>42317</v>
      </c>
      <c r="I286" s="28">
        <v>23</v>
      </c>
      <c r="J286" s="28">
        <v>34114</v>
      </c>
      <c r="K286" s="28">
        <v>15</v>
      </c>
      <c r="L286" s="28">
        <v>29035</v>
      </c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4" ht="12.75">
      <c r="A287" s="23" t="s">
        <v>298</v>
      </c>
      <c r="B287" s="28" t="s">
        <v>316</v>
      </c>
      <c r="C287" s="28">
        <v>158884</v>
      </c>
      <c r="D287" s="76">
        <v>7</v>
      </c>
      <c r="E287" s="28">
        <v>0</v>
      </c>
      <c r="F287" s="28">
        <v>0</v>
      </c>
      <c r="G287" s="28">
        <v>11</v>
      </c>
      <c r="H287" s="28">
        <v>38081</v>
      </c>
      <c r="I287" s="28">
        <v>16</v>
      </c>
      <c r="J287" s="28">
        <v>34770</v>
      </c>
      <c r="K287" s="28">
        <v>26</v>
      </c>
      <c r="L287" s="28">
        <v>28300</v>
      </c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</row>
    <row r="288" spans="1:54" ht="12.75">
      <c r="A288" s="23" t="s">
        <v>298</v>
      </c>
      <c r="B288" s="28" t="s">
        <v>317</v>
      </c>
      <c r="C288" s="28">
        <v>160649</v>
      </c>
      <c r="D288" s="76">
        <v>7</v>
      </c>
      <c r="E288" s="28">
        <v>3</v>
      </c>
      <c r="F288" s="28">
        <v>46580</v>
      </c>
      <c r="G288" s="28">
        <v>7</v>
      </c>
      <c r="H288" s="28">
        <v>39748</v>
      </c>
      <c r="I288" s="28">
        <v>14</v>
      </c>
      <c r="J288" s="28">
        <v>33035</v>
      </c>
      <c r="K288" s="28">
        <v>16</v>
      </c>
      <c r="L288" s="28">
        <v>34177</v>
      </c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</row>
    <row r="289" spans="1:54" ht="12.75">
      <c r="A289" s="23"/>
      <c r="B289" s="32"/>
      <c r="C289" s="32"/>
      <c r="D289" s="39"/>
      <c r="E289" s="23">
        <f>SUM(E283:E288)</f>
        <v>67</v>
      </c>
      <c r="F289" s="23">
        <f>((E283*F283)+(E284*F284)+(E285*F285)+(E286*F286)+(E287*F287)+(E288*F288))/E289</f>
        <v>46758.41791044776</v>
      </c>
      <c r="G289" s="23">
        <f>SUM(G283:G288)</f>
        <v>158</v>
      </c>
      <c r="H289" s="23">
        <f>((G283*H283)+(G284*H284)+(G285*H285)+(G286*H286)+(G287*H287)+(G288*H288))/G289</f>
        <v>40267.46835443038</v>
      </c>
      <c r="I289" s="23">
        <f>SUM(I283:I288)</f>
        <v>161</v>
      </c>
      <c r="J289" s="23">
        <f>((I283*J283)+(I284*J284)+(I285*J285)+(I286*J286)+(I287*J287)+(I288*J288))/I289</f>
        <v>34126.63354037267</v>
      </c>
      <c r="K289" s="23">
        <f>SUM(K283:K288)</f>
        <v>155</v>
      </c>
      <c r="L289" s="23">
        <f>((K283*L283)+(K284*L284)+(K285*L285)+(K286*L286)+(K287*L287)+(K288*L288))/K289</f>
        <v>30616.548387096773</v>
      </c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</row>
    <row r="290" spans="1:54" ht="12.75">
      <c r="A290" s="23"/>
      <c r="B290" s="32"/>
      <c r="C290" s="32"/>
      <c r="D290" s="39"/>
      <c r="E290" s="23"/>
      <c r="F290" s="79"/>
      <c r="G290" s="23"/>
      <c r="H290" s="79"/>
      <c r="I290" s="23"/>
      <c r="J290" s="79"/>
      <c r="K290" s="23"/>
      <c r="L290" s="79"/>
      <c r="M290" s="23"/>
      <c r="N290" s="79"/>
      <c r="O290" s="32"/>
      <c r="P290" s="32"/>
      <c r="Q290" s="52"/>
      <c r="R290" s="79"/>
      <c r="S290" s="23"/>
      <c r="T290" s="79"/>
      <c r="U290" s="23"/>
      <c r="V290" s="79"/>
      <c r="W290" s="23"/>
      <c r="X290" s="79"/>
      <c r="Y290" s="23"/>
      <c r="Z290" s="79"/>
      <c r="AA290" s="23"/>
      <c r="AB290" s="79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</row>
    <row r="291" spans="1:54" ht="12.75">
      <c r="A291" s="23" t="s">
        <v>298</v>
      </c>
      <c r="B291" s="23" t="s">
        <v>318</v>
      </c>
      <c r="C291" s="32"/>
      <c r="D291" s="127" t="s">
        <v>955</v>
      </c>
      <c r="E291" s="32"/>
      <c r="F291" s="30"/>
      <c r="G291" s="32"/>
      <c r="H291" s="30"/>
      <c r="I291" s="32"/>
      <c r="J291" s="30"/>
      <c r="K291" s="32"/>
      <c r="L291" s="30"/>
      <c r="M291" s="32"/>
      <c r="N291" s="30"/>
      <c r="O291" s="32"/>
      <c r="P291" s="30"/>
      <c r="Q291" s="45"/>
      <c r="R291" s="30"/>
      <c r="S291" s="32"/>
      <c r="T291" s="30"/>
      <c r="U291" s="32"/>
      <c r="V291" s="30"/>
      <c r="Y291" s="32"/>
      <c r="Z291" s="30"/>
      <c r="AA291" s="27">
        <v>21</v>
      </c>
      <c r="AB291" s="27">
        <v>34908</v>
      </c>
      <c r="AC291" s="23">
        <f aca="true" t="shared" si="1" ref="AC291:AC333">AB291*AA291</f>
        <v>733068</v>
      </c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</row>
    <row r="292" spans="1:54" ht="12.75">
      <c r="A292" s="23" t="s">
        <v>298</v>
      </c>
      <c r="B292" s="23" t="s">
        <v>319</v>
      </c>
      <c r="C292" s="165" t="s">
        <v>1047</v>
      </c>
      <c r="D292" s="127" t="s">
        <v>955</v>
      </c>
      <c r="E292" s="32"/>
      <c r="F292" s="30"/>
      <c r="G292" s="32"/>
      <c r="H292" s="30"/>
      <c r="I292" s="32"/>
      <c r="J292" s="30"/>
      <c r="K292" s="32"/>
      <c r="L292" s="30"/>
      <c r="M292" s="32"/>
      <c r="N292" s="30"/>
      <c r="O292" s="32"/>
      <c r="P292" s="30"/>
      <c r="Q292" s="45"/>
      <c r="R292" s="30"/>
      <c r="S292" s="32"/>
      <c r="T292" s="30"/>
      <c r="U292" s="32"/>
      <c r="V292" s="30"/>
      <c r="Y292" s="32"/>
      <c r="Z292" s="30"/>
      <c r="AA292" s="27">
        <v>25</v>
      </c>
      <c r="AB292" s="27">
        <v>35816</v>
      </c>
      <c r="AC292" s="23">
        <f t="shared" si="1"/>
        <v>895400</v>
      </c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</row>
    <row r="293" spans="1:54" ht="12.75">
      <c r="A293" s="23" t="s">
        <v>298</v>
      </c>
      <c r="B293" s="23" t="s">
        <v>320</v>
      </c>
      <c r="C293" s="165" t="s">
        <v>1048</v>
      </c>
      <c r="D293" s="127" t="s">
        <v>955</v>
      </c>
      <c r="E293" s="32"/>
      <c r="F293" s="30"/>
      <c r="G293" s="32"/>
      <c r="H293" s="30"/>
      <c r="I293" s="32"/>
      <c r="J293" s="30"/>
      <c r="K293" s="32"/>
      <c r="L293" s="30"/>
      <c r="M293" s="32"/>
      <c r="N293" s="30"/>
      <c r="O293" s="32"/>
      <c r="P293" s="30"/>
      <c r="Q293" s="45"/>
      <c r="R293" s="30"/>
      <c r="S293" s="32"/>
      <c r="T293" s="30"/>
      <c r="U293" s="32"/>
      <c r="V293" s="30"/>
      <c r="Y293" s="32"/>
      <c r="Z293" s="30"/>
      <c r="AA293" s="28">
        <v>10</v>
      </c>
      <c r="AB293" s="27">
        <v>30955</v>
      </c>
      <c r="AC293" s="23">
        <f t="shared" si="1"/>
        <v>309550</v>
      </c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</row>
    <row r="294" spans="1:54" ht="12.75">
      <c r="A294" s="23" t="s">
        <v>298</v>
      </c>
      <c r="B294" s="23" t="s">
        <v>321</v>
      </c>
      <c r="C294" s="165" t="s">
        <v>1049</v>
      </c>
      <c r="D294" s="127" t="s">
        <v>955</v>
      </c>
      <c r="E294" s="32"/>
      <c r="F294" s="30"/>
      <c r="G294" s="32"/>
      <c r="H294" s="30"/>
      <c r="I294" s="32"/>
      <c r="J294" s="30"/>
      <c r="K294" s="32"/>
      <c r="L294" s="30"/>
      <c r="M294" s="32"/>
      <c r="N294" s="30"/>
      <c r="O294" s="32"/>
      <c r="P294" s="30"/>
      <c r="Q294" s="45"/>
      <c r="R294" s="30"/>
      <c r="S294" s="32"/>
      <c r="T294" s="30"/>
      <c r="U294" s="32"/>
      <c r="V294" s="30"/>
      <c r="Y294" s="32"/>
      <c r="Z294" s="30"/>
      <c r="AA294" s="28">
        <v>20</v>
      </c>
      <c r="AB294" s="27">
        <v>32445</v>
      </c>
      <c r="AC294" s="23">
        <f t="shared" si="1"/>
        <v>648900</v>
      </c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</row>
    <row r="295" spans="1:54" ht="12.75">
      <c r="A295" s="23" t="s">
        <v>298</v>
      </c>
      <c r="B295" s="23" t="s">
        <v>322</v>
      </c>
      <c r="C295" s="165" t="s">
        <v>1050</v>
      </c>
      <c r="D295" s="127" t="s">
        <v>955</v>
      </c>
      <c r="E295" s="32"/>
      <c r="F295" s="30"/>
      <c r="G295" s="32"/>
      <c r="H295" s="30"/>
      <c r="I295" s="32"/>
      <c r="J295" s="30"/>
      <c r="K295" s="32"/>
      <c r="L295" s="30"/>
      <c r="M295" s="32"/>
      <c r="N295" s="30"/>
      <c r="O295" s="32"/>
      <c r="P295" s="30"/>
      <c r="Q295" s="45"/>
      <c r="R295" s="30"/>
      <c r="S295" s="32"/>
      <c r="T295" s="30"/>
      <c r="U295" s="32"/>
      <c r="V295" s="30"/>
      <c r="Y295" s="32"/>
      <c r="Z295" s="30"/>
      <c r="AA295" s="28">
        <v>14</v>
      </c>
      <c r="AB295" s="27">
        <v>32283</v>
      </c>
      <c r="AC295" s="23">
        <f t="shared" si="1"/>
        <v>451962</v>
      </c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</row>
    <row r="296" spans="1:54" ht="12.75">
      <c r="A296" s="23" t="s">
        <v>298</v>
      </c>
      <c r="B296" s="23" t="s">
        <v>323</v>
      </c>
      <c r="C296" s="165" t="s">
        <v>1051</v>
      </c>
      <c r="D296" s="127" t="s">
        <v>955</v>
      </c>
      <c r="E296" s="32"/>
      <c r="F296" s="30"/>
      <c r="G296" s="32"/>
      <c r="H296" s="30"/>
      <c r="I296" s="32"/>
      <c r="J296" s="30"/>
      <c r="K296" s="32"/>
      <c r="L296" s="30"/>
      <c r="M296" s="32"/>
      <c r="N296" s="30"/>
      <c r="O296" s="32"/>
      <c r="P296" s="30"/>
      <c r="Q296" s="45"/>
      <c r="R296" s="30"/>
      <c r="S296" s="32"/>
      <c r="T296" s="30"/>
      <c r="U296" s="32"/>
      <c r="V296" s="30"/>
      <c r="Y296" s="32"/>
      <c r="Z296" s="30"/>
      <c r="AA296" s="28">
        <v>39</v>
      </c>
      <c r="AB296" s="27">
        <v>33366</v>
      </c>
      <c r="AC296" s="23">
        <f t="shared" si="1"/>
        <v>1301274</v>
      </c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</row>
    <row r="297" spans="1:54" ht="12.75">
      <c r="A297" s="23" t="s">
        <v>298</v>
      </c>
      <c r="B297" s="23" t="s">
        <v>324</v>
      </c>
      <c r="C297" s="165" t="s">
        <v>1052</v>
      </c>
      <c r="D297" s="127" t="s">
        <v>955</v>
      </c>
      <c r="E297" s="32"/>
      <c r="F297" s="30"/>
      <c r="G297" s="32"/>
      <c r="H297" s="30"/>
      <c r="I297" s="32"/>
      <c r="J297" s="30"/>
      <c r="K297" s="32"/>
      <c r="L297" s="30"/>
      <c r="M297" s="32"/>
      <c r="N297" s="30"/>
      <c r="O297" s="32"/>
      <c r="P297" s="30"/>
      <c r="Q297" s="45"/>
      <c r="R297" s="30"/>
      <c r="S297" s="32"/>
      <c r="T297" s="30"/>
      <c r="U297" s="32"/>
      <c r="V297" s="30"/>
      <c r="Y297" s="32"/>
      <c r="Z297" s="30"/>
      <c r="AA297" s="28">
        <v>12</v>
      </c>
      <c r="AB297" s="27">
        <v>35355</v>
      </c>
      <c r="AC297" s="23">
        <f t="shared" si="1"/>
        <v>424260</v>
      </c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</row>
    <row r="298" spans="1:54" ht="12.75">
      <c r="A298" s="23" t="s">
        <v>298</v>
      </c>
      <c r="B298" s="23" t="s">
        <v>325</v>
      </c>
      <c r="C298" s="165" t="s">
        <v>1053</v>
      </c>
      <c r="D298" s="127" t="s">
        <v>955</v>
      </c>
      <c r="E298" s="32"/>
      <c r="F298" s="30"/>
      <c r="G298" s="32"/>
      <c r="H298" s="30"/>
      <c r="I298" s="32"/>
      <c r="J298" s="30"/>
      <c r="K298" s="32"/>
      <c r="L298" s="30"/>
      <c r="M298" s="32"/>
      <c r="N298" s="30"/>
      <c r="O298" s="31"/>
      <c r="P298" s="30"/>
      <c r="Q298" s="45"/>
      <c r="R298" s="30"/>
      <c r="S298" s="32"/>
      <c r="T298" s="30"/>
      <c r="U298" s="32"/>
      <c r="V298" s="30"/>
      <c r="Y298" s="32"/>
      <c r="Z298" s="30"/>
      <c r="AA298" s="28">
        <v>9</v>
      </c>
      <c r="AB298" s="27">
        <v>30997</v>
      </c>
      <c r="AC298" s="23">
        <f t="shared" si="1"/>
        <v>278973</v>
      </c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</row>
    <row r="299" spans="1:54" ht="12.75">
      <c r="A299" s="23" t="s">
        <v>298</v>
      </c>
      <c r="B299" s="23" t="s">
        <v>326</v>
      </c>
      <c r="C299" s="32"/>
      <c r="D299" s="127" t="s">
        <v>955</v>
      </c>
      <c r="E299" s="32"/>
      <c r="F299" s="30"/>
      <c r="G299" s="32"/>
      <c r="H299" s="30"/>
      <c r="I299" s="32"/>
      <c r="J299" s="30"/>
      <c r="K299" s="32"/>
      <c r="L299" s="30"/>
      <c r="M299" s="32"/>
      <c r="N299" s="30"/>
      <c r="O299" s="31"/>
      <c r="P299" s="30"/>
      <c r="Q299" s="4"/>
      <c r="R299" s="30"/>
      <c r="S299" s="32"/>
      <c r="T299" s="30"/>
      <c r="U299" s="32"/>
      <c r="V299" s="30"/>
      <c r="Y299" s="32"/>
      <c r="Z299" s="30"/>
      <c r="AA299" s="28">
        <v>14</v>
      </c>
      <c r="AB299" s="27">
        <v>32495</v>
      </c>
      <c r="AC299" s="23">
        <f t="shared" si="1"/>
        <v>454930</v>
      </c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</row>
    <row r="300" spans="1:54" ht="12.75">
      <c r="A300" s="23" t="s">
        <v>298</v>
      </c>
      <c r="B300" s="23" t="s">
        <v>327</v>
      </c>
      <c r="C300" s="165" t="s">
        <v>1054</v>
      </c>
      <c r="D300" s="127" t="s">
        <v>955</v>
      </c>
      <c r="E300" s="32"/>
      <c r="F300" s="30"/>
      <c r="G300" s="32"/>
      <c r="H300" s="30"/>
      <c r="I300" s="32"/>
      <c r="J300" s="30"/>
      <c r="K300" s="32"/>
      <c r="L300" s="30"/>
      <c r="M300" s="32"/>
      <c r="N300" s="30"/>
      <c r="O300" s="31"/>
      <c r="P300" s="30"/>
      <c r="Q300" s="46"/>
      <c r="R300" s="30"/>
      <c r="S300" s="32"/>
      <c r="T300" s="30"/>
      <c r="U300" s="32"/>
      <c r="V300" s="30"/>
      <c r="Y300" s="32"/>
      <c r="Z300" s="30"/>
      <c r="AA300" s="28">
        <v>29</v>
      </c>
      <c r="AB300" s="27">
        <v>36556</v>
      </c>
      <c r="AC300" s="23">
        <f t="shared" si="1"/>
        <v>1060124</v>
      </c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</row>
    <row r="301" spans="1:54" ht="12.75">
      <c r="A301" s="23" t="s">
        <v>298</v>
      </c>
      <c r="B301" s="23" t="s">
        <v>328</v>
      </c>
      <c r="C301" s="165" t="s">
        <v>1055</v>
      </c>
      <c r="D301" s="127" t="s">
        <v>955</v>
      </c>
      <c r="E301" s="32"/>
      <c r="F301" s="30"/>
      <c r="G301" s="32"/>
      <c r="H301" s="30"/>
      <c r="I301" s="32"/>
      <c r="J301" s="30"/>
      <c r="K301" s="32"/>
      <c r="L301" s="30"/>
      <c r="M301" s="32"/>
      <c r="N301" s="30"/>
      <c r="O301" s="31"/>
      <c r="P301" s="30"/>
      <c r="Q301" s="40"/>
      <c r="R301" s="30"/>
      <c r="S301" s="32"/>
      <c r="T301" s="30"/>
      <c r="U301" s="32"/>
      <c r="V301" s="30"/>
      <c r="Y301" s="32"/>
      <c r="Z301" s="30"/>
      <c r="AA301" s="28">
        <v>14</v>
      </c>
      <c r="AB301" s="27">
        <v>35086</v>
      </c>
      <c r="AC301" s="23">
        <f t="shared" si="1"/>
        <v>491204</v>
      </c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</row>
    <row r="302" spans="1:54" ht="12.75">
      <c r="A302" s="23" t="s">
        <v>298</v>
      </c>
      <c r="B302" s="23" t="s">
        <v>329</v>
      </c>
      <c r="C302" s="165" t="s">
        <v>1056</v>
      </c>
      <c r="D302" s="127" t="s">
        <v>955</v>
      </c>
      <c r="E302" s="32"/>
      <c r="F302" s="30"/>
      <c r="G302" s="32"/>
      <c r="H302" s="30"/>
      <c r="I302" s="32"/>
      <c r="J302" s="30"/>
      <c r="K302" s="32"/>
      <c r="L302" s="30"/>
      <c r="M302" s="32"/>
      <c r="N302" s="30"/>
      <c r="O302" s="31"/>
      <c r="P302" s="30"/>
      <c r="Q302" s="40"/>
      <c r="R302" s="30"/>
      <c r="S302" s="32"/>
      <c r="T302" s="30"/>
      <c r="U302" s="32"/>
      <c r="V302" s="30"/>
      <c r="Y302" s="32"/>
      <c r="Z302" s="30"/>
      <c r="AA302" s="28">
        <v>7</v>
      </c>
      <c r="AB302" s="27">
        <v>33576</v>
      </c>
      <c r="AC302" s="23">
        <f t="shared" si="1"/>
        <v>235032</v>
      </c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</row>
    <row r="303" spans="1:54" ht="12.75">
      <c r="A303" s="23" t="s">
        <v>298</v>
      </c>
      <c r="B303" s="23" t="s">
        <v>330</v>
      </c>
      <c r="C303" s="165" t="s">
        <v>1057</v>
      </c>
      <c r="D303" s="127" t="s">
        <v>955</v>
      </c>
      <c r="E303" s="32"/>
      <c r="F303" s="30"/>
      <c r="G303" s="32"/>
      <c r="H303" s="30"/>
      <c r="I303" s="32"/>
      <c r="J303" s="30"/>
      <c r="K303" s="32"/>
      <c r="L303" s="30"/>
      <c r="M303" s="32"/>
      <c r="N303" s="30"/>
      <c r="O303" s="31"/>
      <c r="P303" s="30"/>
      <c r="Q303" s="45"/>
      <c r="R303" s="30"/>
      <c r="S303" s="32"/>
      <c r="T303" s="30"/>
      <c r="U303" s="32"/>
      <c r="V303" s="30"/>
      <c r="Y303" s="32"/>
      <c r="Z303" s="30"/>
      <c r="AA303" s="27">
        <v>13</v>
      </c>
      <c r="AB303" s="27">
        <v>35000</v>
      </c>
      <c r="AC303" s="23">
        <f t="shared" si="1"/>
        <v>455000</v>
      </c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</row>
    <row r="304" spans="1:54" ht="12.75">
      <c r="A304" s="23" t="s">
        <v>298</v>
      </c>
      <c r="B304" s="23" t="s">
        <v>331</v>
      </c>
      <c r="C304" s="165" t="s">
        <v>1058</v>
      </c>
      <c r="D304" s="127" t="s">
        <v>955</v>
      </c>
      <c r="E304" s="32"/>
      <c r="F304" s="30"/>
      <c r="G304" s="32"/>
      <c r="H304" s="30"/>
      <c r="I304" s="32"/>
      <c r="J304" s="30"/>
      <c r="K304" s="32"/>
      <c r="L304" s="30"/>
      <c r="M304" s="32"/>
      <c r="N304" s="30"/>
      <c r="O304" s="31"/>
      <c r="P304" s="30"/>
      <c r="Q304" s="45"/>
      <c r="R304" s="30"/>
      <c r="S304" s="32"/>
      <c r="T304" s="30"/>
      <c r="U304" s="32"/>
      <c r="V304" s="30"/>
      <c r="Y304" s="32"/>
      <c r="Z304" s="30"/>
      <c r="AA304" s="27">
        <v>18</v>
      </c>
      <c r="AB304" s="27">
        <v>33309</v>
      </c>
      <c r="AC304" s="23">
        <f t="shared" si="1"/>
        <v>599562</v>
      </c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</row>
    <row r="305" spans="1:54" ht="12.75">
      <c r="A305" s="23" t="s">
        <v>298</v>
      </c>
      <c r="B305" s="23" t="s">
        <v>332</v>
      </c>
      <c r="C305" s="165" t="s">
        <v>1059</v>
      </c>
      <c r="D305" s="127" t="s">
        <v>955</v>
      </c>
      <c r="E305" s="32"/>
      <c r="F305" s="30"/>
      <c r="G305" s="32"/>
      <c r="H305" s="30"/>
      <c r="I305" s="32"/>
      <c r="J305" s="30"/>
      <c r="K305" s="32"/>
      <c r="L305" s="30"/>
      <c r="M305" s="32"/>
      <c r="N305" s="30"/>
      <c r="O305" s="31"/>
      <c r="P305" s="30"/>
      <c r="Q305" s="45"/>
      <c r="R305" s="30"/>
      <c r="S305" s="32"/>
      <c r="T305" s="30"/>
      <c r="U305" s="32"/>
      <c r="V305" s="30"/>
      <c r="Y305" s="32"/>
      <c r="Z305" s="30"/>
      <c r="AA305" s="27">
        <v>14</v>
      </c>
      <c r="AB305" s="27">
        <v>33638</v>
      </c>
      <c r="AC305" s="23">
        <f t="shared" si="1"/>
        <v>470932</v>
      </c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</row>
    <row r="306" spans="1:54" ht="12.75">
      <c r="A306" s="23" t="s">
        <v>298</v>
      </c>
      <c r="B306" s="23" t="s">
        <v>333</v>
      </c>
      <c r="C306" s="165" t="s">
        <v>1060</v>
      </c>
      <c r="D306" s="127" t="s">
        <v>955</v>
      </c>
      <c r="E306" s="31"/>
      <c r="F306" s="30"/>
      <c r="G306" s="31"/>
      <c r="H306" s="30"/>
      <c r="I306" s="31"/>
      <c r="J306" s="30"/>
      <c r="K306" s="31"/>
      <c r="L306" s="30"/>
      <c r="M306" s="32"/>
      <c r="N306" s="30"/>
      <c r="O306" s="32"/>
      <c r="P306" s="30"/>
      <c r="Q306" s="45"/>
      <c r="R306" s="30"/>
      <c r="S306" s="32"/>
      <c r="T306" s="30"/>
      <c r="U306" s="32"/>
      <c r="V306" s="30"/>
      <c r="Y306" s="32"/>
      <c r="Z306" s="30"/>
      <c r="AA306" s="27">
        <v>25</v>
      </c>
      <c r="AB306" s="27">
        <v>34778</v>
      </c>
      <c r="AC306" s="23">
        <f t="shared" si="1"/>
        <v>869450</v>
      </c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</row>
    <row r="307" spans="1:54" ht="12.75">
      <c r="A307" s="23" t="s">
        <v>298</v>
      </c>
      <c r="B307" s="23" t="s">
        <v>334</v>
      </c>
      <c r="C307" s="165" t="s">
        <v>1061</v>
      </c>
      <c r="D307" s="127" t="s">
        <v>955</v>
      </c>
      <c r="E307" s="31"/>
      <c r="F307" s="30"/>
      <c r="G307" s="31"/>
      <c r="H307" s="30"/>
      <c r="I307" s="31"/>
      <c r="J307" s="30"/>
      <c r="K307" s="31"/>
      <c r="L307" s="30"/>
      <c r="M307" s="32"/>
      <c r="N307" s="30"/>
      <c r="O307" s="32"/>
      <c r="P307" s="30"/>
      <c r="Q307" s="45"/>
      <c r="R307" s="30"/>
      <c r="S307" s="32"/>
      <c r="T307" s="30"/>
      <c r="U307" s="32"/>
      <c r="V307" s="30"/>
      <c r="Y307" s="32"/>
      <c r="Z307" s="30"/>
      <c r="AA307" s="27">
        <v>28</v>
      </c>
      <c r="AB307" s="27">
        <v>34501</v>
      </c>
      <c r="AC307" s="23">
        <f t="shared" si="1"/>
        <v>966028</v>
      </c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</row>
    <row r="308" spans="1:54" ht="12.75">
      <c r="A308" s="23" t="s">
        <v>298</v>
      </c>
      <c r="B308" s="23" t="s">
        <v>335</v>
      </c>
      <c r="C308" s="165" t="s">
        <v>1062</v>
      </c>
      <c r="D308" s="127" t="s">
        <v>955</v>
      </c>
      <c r="E308" s="31"/>
      <c r="F308" s="30"/>
      <c r="G308" s="32"/>
      <c r="H308" s="30"/>
      <c r="I308" s="32"/>
      <c r="J308" s="30"/>
      <c r="K308" s="31"/>
      <c r="L308" s="30"/>
      <c r="M308" s="31"/>
      <c r="N308" s="30"/>
      <c r="O308" s="31"/>
      <c r="P308" s="30"/>
      <c r="Q308" s="45"/>
      <c r="R308" s="30"/>
      <c r="S308" s="32"/>
      <c r="T308" s="30"/>
      <c r="U308" s="32"/>
      <c r="V308" s="30"/>
      <c r="Y308" s="32"/>
      <c r="Z308" s="30"/>
      <c r="AA308" s="27">
        <v>45</v>
      </c>
      <c r="AB308" s="27">
        <v>34833</v>
      </c>
      <c r="AC308" s="23">
        <f t="shared" si="1"/>
        <v>1567485</v>
      </c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</row>
    <row r="309" spans="1:54" ht="12.75">
      <c r="A309" s="23" t="s">
        <v>298</v>
      </c>
      <c r="B309" s="23" t="s">
        <v>336</v>
      </c>
      <c r="C309" s="165" t="s">
        <v>1063</v>
      </c>
      <c r="D309" s="127" t="s">
        <v>955</v>
      </c>
      <c r="E309" s="32"/>
      <c r="F309" s="30"/>
      <c r="G309" s="32"/>
      <c r="H309" s="30"/>
      <c r="I309" s="32"/>
      <c r="J309" s="30"/>
      <c r="K309" s="31"/>
      <c r="L309" s="30"/>
      <c r="M309" s="31"/>
      <c r="N309" s="30"/>
      <c r="O309" s="31"/>
      <c r="P309" s="30"/>
      <c r="Q309" s="45"/>
      <c r="R309" s="30"/>
      <c r="S309" s="32"/>
      <c r="T309" s="30"/>
      <c r="U309" s="32"/>
      <c r="V309" s="30"/>
      <c r="Y309" s="32"/>
      <c r="Z309" s="30"/>
      <c r="AA309" s="27">
        <v>14</v>
      </c>
      <c r="AB309" s="27">
        <v>31110</v>
      </c>
      <c r="AC309" s="23">
        <f t="shared" si="1"/>
        <v>435540</v>
      </c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</row>
    <row r="310" spans="1:54" ht="12.75">
      <c r="A310" s="23" t="s">
        <v>298</v>
      </c>
      <c r="B310" s="23" t="s">
        <v>337</v>
      </c>
      <c r="C310" s="165" t="s">
        <v>1064</v>
      </c>
      <c r="D310" s="127" t="s">
        <v>955</v>
      </c>
      <c r="E310" s="32"/>
      <c r="F310" s="30"/>
      <c r="G310" s="32"/>
      <c r="H310" s="30"/>
      <c r="I310" s="32"/>
      <c r="J310" s="30"/>
      <c r="K310" s="32"/>
      <c r="L310" s="30"/>
      <c r="M310" s="32"/>
      <c r="N310" s="30"/>
      <c r="O310" s="32"/>
      <c r="P310" s="30"/>
      <c r="Q310" s="45"/>
      <c r="R310" s="30"/>
      <c r="S310" s="32"/>
      <c r="T310" s="30"/>
      <c r="U310" s="32"/>
      <c r="V310" s="30"/>
      <c r="Y310" s="32"/>
      <c r="Z310" s="30"/>
      <c r="AA310" s="27">
        <v>12</v>
      </c>
      <c r="AB310" s="27">
        <v>30393</v>
      </c>
      <c r="AC310" s="23">
        <f t="shared" si="1"/>
        <v>364716</v>
      </c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</row>
    <row r="311" spans="1:54" ht="12.75">
      <c r="A311" s="23" t="s">
        <v>298</v>
      </c>
      <c r="B311" s="23" t="s">
        <v>338</v>
      </c>
      <c r="C311" s="165" t="s">
        <v>1065</v>
      </c>
      <c r="D311" s="127" t="s">
        <v>955</v>
      </c>
      <c r="E311" s="32"/>
      <c r="F311" s="30"/>
      <c r="G311" s="32"/>
      <c r="H311" s="30"/>
      <c r="I311" s="32"/>
      <c r="J311" s="30"/>
      <c r="K311" s="32"/>
      <c r="L311" s="30"/>
      <c r="M311" s="32"/>
      <c r="N311" s="30"/>
      <c r="O311" s="32"/>
      <c r="P311" s="30"/>
      <c r="Q311" s="45"/>
      <c r="R311" s="30"/>
      <c r="S311" s="32"/>
      <c r="T311" s="30"/>
      <c r="U311" s="32"/>
      <c r="V311" s="30"/>
      <c r="Y311" s="32"/>
      <c r="Z311" s="30"/>
      <c r="AA311" s="28">
        <v>16</v>
      </c>
      <c r="AB311" s="27">
        <v>34520</v>
      </c>
      <c r="AC311" s="23">
        <f t="shared" si="1"/>
        <v>552320</v>
      </c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</row>
    <row r="312" spans="1:54" ht="12.75">
      <c r="A312" s="23" t="s">
        <v>298</v>
      </c>
      <c r="B312" s="23" t="s">
        <v>339</v>
      </c>
      <c r="C312" s="165" t="s">
        <v>1066</v>
      </c>
      <c r="D312" s="127" t="s">
        <v>955</v>
      </c>
      <c r="E312" s="32"/>
      <c r="F312" s="30"/>
      <c r="G312" s="32"/>
      <c r="H312" s="30"/>
      <c r="I312" s="32"/>
      <c r="J312" s="30"/>
      <c r="K312" s="32"/>
      <c r="L312" s="30"/>
      <c r="M312" s="32"/>
      <c r="N312" s="30"/>
      <c r="O312" s="32"/>
      <c r="P312" s="30"/>
      <c r="Q312" s="45"/>
      <c r="R312" s="30"/>
      <c r="S312" s="32"/>
      <c r="T312" s="30"/>
      <c r="U312" s="32"/>
      <c r="V312" s="30"/>
      <c r="Y312" s="32"/>
      <c r="Z312" s="30"/>
      <c r="AA312" s="28">
        <v>23</v>
      </c>
      <c r="AB312" s="27">
        <v>31823</v>
      </c>
      <c r="AC312" s="23">
        <f t="shared" si="1"/>
        <v>731929</v>
      </c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</row>
    <row r="313" spans="1:54" ht="12.75">
      <c r="A313" s="23" t="s">
        <v>298</v>
      </c>
      <c r="B313" s="23" t="s">
        <v>340</v>
      </c>
      <c r="C313" s="165" t="s">
        <v>1067</v>
      </c>
      <c r="D313" s="127" t="s">
        <v>955</v>
      </c>
      <c r="E313" s="32"/>
      <c r="F313" s="30"/>
      <c r="G313" s="32"/>
      <c r="H313" s="30"/>
      <c r="I313" s="32"/>
      <c r="J313" s="30"/>
      <c r="K313" s="32"/>
      <c r="L313" s="30"/>
      <c r="M313" s="32"/>
      <c r="N313" s="30"/>
      <c r="O313" s="32"/>
      <c r="P313" s="30"/>
      <c r="Q313" s="40"/>
      <c r="R313" s="30"/>
      <c r="S313" s="32"/>
      <c r="T313" s="30"/>
      <c r="U313" s="32"/>
      <c r="V313" s="30"/>
      <c r="Y313" s="32"/>
      <c r="Z313" s="30"/>
      <c r="AA313" s="28">
        <v>8</v>
      </c>
      <c r="AB313" s="27">
        <v>35903</v>
      </c>
      <c r="AC313" s="23">
        <f t="shared" si="1"/>
        <v>287224</v>
      </c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</row>
    <row r="314" spans="1:54" ht="12.75">
      <c r="A314" s="23" t="s">
        <v>298</v>
      </c>
      <c r="B314" s="23" t="s">
        <v>341</v>
      </c>
      <c r="C314" s="165" t="s">
        <v>1068</v>
      </c>
      <c r="D314" s="127" t="s">
        <v>955</v>
      </c>
      <c r="E314" s="32"/>
      <c r="F314" s="30"/>
      <c r="G314" s="32"/>
      <c r="H314" s="30"/>
      <c r="I314" s="32"/>
      <c r="J314" s="30"/>
      <c r="K314" s="32"/>
      <c r="L314" s="30"/>
      <c r="M314" s="32"/>
      <c r="N314" s="30"/>
      <c r="O314" s="32"/>
      <c r="P314" s="30"/>
      <c r="Q314" s="40"/>
      <c r="R314" s="30"/>
      <c r="S314" s="32"/>
      <c r="T314" s="30"/>
      <c r="U314" s="32"/>
      <c r="V314" s="30"/>
      <c r="Y314" s="32"/>
      <c r="Z314" s="30"/>
      <c r="AA314" s="28">
        <v>13</v>
      </c>
      <c r="AB314" s="27">
        <v>35290</v>
      </c>
      <c r="AC314" s="23">
        <f t="shared" si="1"/>
        <v>458770</v>
      </c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</row>
    <row r="315" spans="1:54" ht="12.75">
      <c r="A315" s="23" t="s">
        <v>298</v>
      </c>
      <c r="B315" s="23" t="s">
        <v>342</v>
      </c>
      <c r="C315" s="165" t="s">
        <v>1069</v>
      </c>
      <c r="D315" s="127" t="s">
        <v>955</v>
      </c>
      <c r="E315" s="32"/>
      <c r="F315" s="30"/>
      <c r="G315" s="32"/>
      <c r="H315" s="30"/>
      <c r="I315" s="32"/>
      <c r="J315" s="30"/>
      <c r="K315" s="32"/>
      <c r="L315" s="30"/>
      <c r="M315" s="32"/>
      <c r="N315" s="30"/>
      <c r="O315" s="32"/>
      <c r="P315" s="30"/>
      <c r="Q315" s="45"/>
      <c r="R315" s="30"/>
      <c r="S315" s="32"/>
      <c r="T315" s="30"/>
      <c r="U315" s="32"/>
      <c r="V315" s="30"/>
      <c r="Y315" s="32"/>
      <c r="Z315" s="30"/>
      <c r="AA315" s="28">
        <v>23</v>
      </c>
      <c r="AB315" s="27">
        <v>34157</v>
      </c>
      <c r="AC315" s="23">
        <f t="shared" si="1"/>
        <v>785611</v>
      </c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</row>
    <row r="316" spans="1:54" ht="12.75">
      <c r="A316" s="23" t="s">
        <v>298</v>
      </c>
      <c r="B316" s="23" t="s">
        <v>343</v>
      </c>
      <c r="C316" s="165" t="s">
        <v>1070</v>
      </c>
      <c r="D316" s="127" t="s">
        <v>955</v>
      </c>
      <c r="E316" s="32"/>
      <c r="F316" s="30"/>
      <c r="G316" s="32"/>
      <c r="H316" s="30"/>
      <c r="I316" s="32"/>
      <c r="J316" s="30"/>
      <c r="K316" s="32"/>
      <c r="L316" s="30"/>
      <c r="M316" s="32"/>
      <c r="N316" s="30"/>
      <c r="O316" s="32"/>
      <c r="P316" s="30"/>
      <c r="Q316" s="45"/>
      <c r="R316" s="30"/>
      <c r="S316" s="32"/>
      <c r="T316" s="30"/>
      <c r="U316" s="32"/>
      <c r="V316" s="30"/>
      <c r="Y316" s="32"/>
      <c r="Z316" s="30"/>
      <c r="AA316" s="28">
        <v>13</v>
      </c>
      <c r="AB316" s="27">
        <v>28967</v>
      </c>
      <c r="AC316" s="23">
        <f t="shared" si="1"/>
        <v>376571</v>
      </c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</row>
    <row r="317" spans="1:54" ht="12.75">
      <c r="A317" s="23" t="s">
        <v>298</v>
      </c>
      <c r="B317" s="23" t="s">
        <v>344</v>
      </c>
      <c r="C317" s="165" t="s">
        <v>1071</v>
      </c>
      <c r="D317" s="127" t="s">
        <v>955</v>
      </c>
      <c r="E317" s="31"/>
      <c r="F317" s="39"/>
      <c r="G317" s="31"/>
      <c r="H317" s="39"/>
      <c r="I317" s="31"/>
      <c r="J317" s="39"/>
      <c r="K317" s="31"/>
      <c r="L317" s="39"/>
      <c r="M317" s="23"/>
      <c r="N317" s="39"/>
      <c r="O317" s="23"/>
      <c r="P317" s="79"/>
      <c r="Q317" s="49"/>
      <c r="R317" s="39"/>
      <c r="S317" s="31"/>
      <c r="T317" s="39"/>
      <c r="U317" s="31"/>
      <c r="V317" s="39"/>
      <c r="Y317" s="23"/>
      <c r="Z317" s="30"/>
      <c r="AA317" s="28">
        <v>0</v>
      </c>
      <c r="AB317" s="27">
        <v>0</v>
      </c>
      <c r="AC317" s="23">
        <f t="shared" si="1"/>
        <v>0</v>
      </c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</row>
    <row r="318" spans="1:54" ht="12.75">
      <c r="A318" s="23" t="s">
        <v>298</v>
      </c>
      <c r="B318" s="23" t="s">
        <v>345</v>
      </c>
      <c r="C318" s="165" t="s">
        <v>1072</v>
      </c>
      <c r="D318" s="127" t="s">
        <v>955</v>
      </c>
      <c r="E318" s="31"/>
      <c r="F318" s="39"/>
      <c r="G318" s="31"/>
      <c r="H318" s="39"/>
      <c r="I318" s="31"/>
      <c r="J318" s="39"/>
      <c r="K318" s="31"/>
      <c r="L318" s="39"/>
      <c r="M318" s="23"/>
      <c r="N318" s="39"/>
      <c r="O318" s="23"/>
      <c r="P318" s="79"/>
      <c r="Q318" s="49"/>
      <c r="R318" s="39"/>
      <c r="S318" s="31"/>
      <c r="T318" s="39"/>
      <c r="U318" s="31"/>
      <c r="V318" s="39"/>
      <c r="Y318" s="23"/>
      <c r="Z318" s="30"/>
      <c r="AA318" s="28">
        <v>13</v>
      </c>
      <c r="AB318" s="27">
        <v>31932</v>
      </c>
      <c r="AC318" s="23">
        <f t="shared" si="1"/>
        <v>415116</v>
      </c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</row>
    <row r="319" spans="1:54" ht="12.75">
      <c r="A319" s="23" t="s">
        <v>298</v>
      </c>
      <c r="B319" s="23" t="s">
        <v>346</v>
      </c>
      <c r="C319" s="165" t="s">
        <v>1073</v>
      </c>
      <c r="D319" s="127" t="s">
        <v>955</v>
      </c>
      <c r="E319" s="32"/>
      <c r="F319" s="39"/>
      <c r="G319" s="31"/>
      <c r="H319" s="39"/>
      <c r="I319" s="31"/>
      <c r="J319" s="39"/>
      <c r="K319" s="31"/>
      <c r="L319" s="39"/>
      <c r="M319" s="23"/>
      <c r="N319" s="39"/>
      <c r="O319" s="23"/>
      <c r="P319" s="79"/>
      <c r="Q319" s="49"/>
      <c r="R319" s="39"/>
      <c r="S319" s="31"/>
      <c r="T319" s="39"/>
      <c r="U319" s="31"/>
      <c r="V319" s="39"/>
      <c r="Y319" s="23"/>
      <c r="Z319" s="30"/>
      <c r="AA319" s="28">
        <v>11</v>
      </c>
      <c r="AB319" s="27">
        <v>35226</v>
      </c>
      <c r="AC319" s="23">
        <f t="shared" si="1"/>
        <v>387486</v>
      </c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</row>
    <row r="320" spans="1:54" ht="12.75">
      <c r="A320" s="23" t="s">
        <v>298</v>
      </c>
      <c r="B320" s="23" t="s">
        <v>347</v>
      </c>
      <c r="C320" s="165" t="s">
        <v>1074</v>
      </c>
      <c r="D320" s="127" t="s">
        <v>955</v>
      </c>
      <c r="E320" s="32"/>
      <c r="F320" s="39"/>
      <c r="G320" s="31"/>
      <c r="H320" s="39"/>
      <c r="I320" s="31"/>
      <c r="J320" s="39"/>
      <c r="K320" s="31"/>
      <c r="L320" s="39"/>
      <c r="M320" s="23"/>
      <c r="N320" s="39"/>
      <c r="O320" s="23"/>
      <c r="P320" s="79"/>
      <c r="Q320" s="49"/>
      <c r="R320" s="39"/>
      <c r="S320" s="31"/>
      <c r="T320" s="39"/>
      <c r="U320" s="31"/>
      <c r="V320" s="39"/>
      <c r="Y320" s="23"/>
      <c r="Z320" s="39"/>
      <c r="AA320" s="28">
        <v>9</v>
      </c>
      <c r="AB320" s="27">
        <v>33698</v>
      </c>
      <c r="AC320" s="23">
        <f t="shared" si="1"/>
        <v>303282</v>
      </c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</row>
    <row r="321" spans="1:54" ht="12.75">
      <c r="A321" s="23" t="s">
        <v>298</v>
      </c>
      <c r="B321" s="23" t="s">
        <v>348</v>
      </c>
      <c r="C321" s="165" t="s">
        <v>1075</v>
      </c>
      <c r="D321" s="127" t="s">
        <v>955</v>
      </c>
      <c r="E321" s="32"/>
      <c r="F321" s="39"/>
      <c r="G321" s="31"/>
      <c r="H321" s="39"/>
      <c r="I321" s="31"/>
      <c r="J321" s="39"/>
      <c r="K321" s="31"/>
      <c r="L321" s="39"/>
      <c r="M321" s="23"/>
      <c r="N321" s="39"/>
      <c r="O321" s="23"/>
      <c r="P321" s="79"/>
      <c r="Q321" s="49"/>
      <c r="R321" s="39"/>
      <c r="S321" s="31"/>
      <c r="T321" s="39"/>
      <c r="U321" s="31"/>
      <c r="V321" s="39"/>
      <c r="Y321" s="23"/>
      <c r="Z321" s="39"/>
      <c r="AA321" s="28">
        <v>26</v>
      </c>
      <c r="AB321" s="27">
        <v>34406</v>
      </c>
      <c r="AC321" s="23">
        <f t="shared" si="1"/>
        <v>894556</v>
      </c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</row>
    <row r="322" spans="1:54" ht="12.75">
      <c r="A322" s="23" t="s">
        <v>298</v>
      </c>
      <c r="B322" s="23" t="s">
        <v>349</v>
      </c>
      <c r="C322" s="165" t="s">
        <v>1076</v>
      </c>
      <c r="D322" s="127" t="s">
        <v>955</v>
      </c>
      <c r="E322" s="32"/>
      <c r="F322" s="39"/>
      <c r="G322" s="31"/>
      <c r="H322" s="39"/>
      <c r="I322" s="31"/>
      <c r="J322" s="39"/>
      <c r="K322" s="31"/>
      <c r="L322" s="39"/>
      <c r="M322" s="23"/>
      <c r="N322" s="39"/>
      <c r="O322" s="23"/>
      <c r="P322" s="79"/>
      <c r="Q322" s="49"/>
      <c r="R322" s="39"/>
      <c r="S322" s="31"/>
      <c r="T322" s="39"/>
      <c r="U322" s="31"/>
      <c r="V322" s="39"/>
      <c r="Y322" s="23"/>
      <c r="Z322" s="39"/>
      <c r="AA322" s="28">
        <v>17</v>
      </c>
      <c r="AB322" s="27">
        <v>33715</v>
      </c>
      <c r="AC322" s="23">
        <f t="shared" si="1"/>
        <v>573155</v>
      </c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</row>
    <row r="323" spans="1:54" ht="12.75">
      <c r="A323" s="23" t="s">
        <v>298</v>
      </c>
      <c r="B323" s="23" t="s">
        <v>350</v>
      </c>
      <c r="C323" s="165" t="s">
        <v>1077</v>
      </c>
      <c r="D323" s="127" t="s">
        <v>955</v>
      </c>
      <c r="E323" s="32"/>
      <c r="F323" s="39"/>
      <c r="G323" s="31"/>
      <c r="H323" s="39"/>
      <c r="I323" s="31"/>
      <c r="J323" s="39"/>
      <c r="K323" s="31"/>
      <c r="L323" s="39"/>
      <c r="M323" s="23"/>
      <c r="N323" s="39"/>
      <c r="O323" s="23"/>
      <c r="P323" s="79"/>
      <c r="Q323" s="49"/>
      <c r="R323" s="39"/>
      <c r="S323" s="31"/>
      <c r="T323" s="39"/>
      <c r="U323" s="31"/>
      <c r="V323" s="39"/>
      <c r="Y323" s="23"/>
      <c r="Z323" s="39"/>
      <c r="AA323" s="28">
        <v>14</v>
      </c>
      <c r="AB323" s="27">
        <v>33947</v>
      </c>
      <c r="AC323" s="23">
        <f t="shared" si="1"/>
        <v>475258</v>
      </c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</row>
    <row r="324" spans="1:54" ht="12.75">
      <c r="A324" s="23" t="s">
        <v>298</v>
      </c>
      <c r="B324" s="23" t="s">
        <v>351</v>
      </c>
      <c r="C324" s="165" t="s">
        <v>1078</v>
      </c>
      <c r="D324" s="127" t="s">
        <v>955</v>
      </c>
      <c r="E324" s="32"/>
      <c r="F324" s="39"/>
      <c r="G324" s="31"/>
      <c r="H324" s="39"/>
      <c r="I324" s="31"/>
      <c r="J324" s="39"/>
      <c r="K324" s="31"/>
      <c r="L324" s="39"/>
      <c r="M324" s="23"/>
      <c r="N324" s="39"/>
      <c r="O324" s="23"/>
      <c r="P324" s="79"/>
      <c r="Q324" s="49"/>
      <c r="R324" s="39"/>
      <c r="S324" s="31"/>
      <c r="T324" s="39"/>
      <c r="U324" s="31"/>
      <c r="V324" s="39"/>
      <c r="Y324" s="23"/>
      <c r="Z324" s="39"/>
      <c r="AA324" s="28">
        <v>18</v>
      </c>
      <c r="AB324" s="27">
        <v>36491</v>
      </c>
      <c r="AC324" s="23">
        <f t="shared" si="1"/>
        <v>656838</v>
      </c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</row>
    <row r="325" spans="1:54" ht="12.75">
      <c r="A325" s="23" t="s">
        <v>298</v>
      </c>
      <c r="B325" s="23" t="s">
        <v>352</v>
      </c>
      <c r="C325" s="165" t="s">
        <v>1079</v>
      </c>
      <c r="D325" s="127" t="s">
        <v>955</v>
      </c>
      <c r="E325" s="32"/>
      <c r="F325" s="39"/>
      <c r="G325" s="31"/>
      <c r="H325" s="39"/>
      <c r="I325" s="31"/>
      <c r="J325" s="39"/>
      <c r="K325" s="31"/>
      <c r="L325" s="39"/>
      <c r="M325" s="23"/>
      <c r="N325" s="39"/>
      <c r="O325" s="23"/>
      <c r="P325" s="79"/>
      <c r="Q325" s="49"/>
      <c r="R325" s="39"/>
      <c r="S325" s="31"/>
      <c r="T325" s="39"/>
      <c r="U325" s="31"/>
      <c r="V325" s="39"/>
      <c r="Y325" s="23"/>
      <c r="Z325" s="39"/>
      <c r="AA325" s="28">
        <v>48</v>
      </c>
      <c r="AB325" s="27">
        <v>35807</v>
      </c>
      <c r="AC325" s="23">
        <f t="shared" si="1"/>
        <v>1718736</v>
      </c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</row>
    <row r="326" spans="1:54" ht="12.75">
      <c r="A326" s="23" t="s">
        <v>298</v>
      </c>
      <c r="B326" s="23" t="s">
        <v>353</v>
      </c>
      <c r="C326" s="165" t="s">
        <v>1080</v>
      </c>
      <c r="D326" s="127" t="s">
        <v>955</v>
      </c>
      <c r="E326" s="32"/>
      <c r="F326" s="39"/>
      <c r="G326" s="31"/>
      <c r="H326" s="39"/>
      <c r="I326" s="31"/>
      <c r="J326" s="39"/>
      <c r="K326" s="31"/>
      <c r="L326" s="39"/>
      <c r="M326" s="23"/>
      <c r="N326" s="39"/>
      <c r="O326" s="23"/>
      <c r="P326" s="79"/>
      <c r="Q326" s="49"/>
      <c r="R326" s="39"/>
      <c r="S326" s="31"/>
      <c r="T326" s="39"/>
      <c r="U326" s="31"/>
      <c r="V326" s="39"/>
      <c r="Y326" s="23"/>
      <c r="Z326" s="39"/>
      <c r="AA326" s="28">
        <v>29</v>
      </c>
      <c r="AB326" s="27">
        <v>36256</v>
      </c>
      <c r="AC326" s="23">
        <f t="shared" si="1"/>
        <v>1051424</v>
      </c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4" ht="12.75">
      <c r="A327" s="23" t="s">
        <v>298</v>
      </c>
      <c r="B327" s="23" t="s">
        <v>354</v>
      </c>
      <c r="C327" s="165" t="s">
        <v>1081</v>
      </c>
      <c r="D327" s="127" t="s">
        <v>955</v>
      </c>
      <c r="E327" s="32"/>
      <c r="F327" s="39"/>
      <c r="G327" s="31"/>
      <c r="H327" s="39"/>
      <c r="I327" s="31"/>
      <c r="J327" s="39"/>
      <c r="K327" s="31"/>
      <c r="L327" s="39"/>
      <c r="M327" s="23"/>
      <c r="N327" s="39"/>
      <c r="O327" s="23"/>
      <c r="P327" s="79"/>
      <c r="Q327" s="49"/>
      <c r="R327" s="39"/>
      <c r="S327" s="31"/>
      <c r="T327" s="39"/>
      <c r="U327" s="31"/>
      <c r="V327" s="39"/>
      <c r="Y327" s="23"/>
      <c r="Z327" s="39"/>
      <c r="AA327" s="28">
        <v>16</v>
      </c>
      <c r="AB327" s="27">
        <v>36574</v>
      </c>
      <c r="AC327" s="23">
        <f t="shared" si="1"/>
        <v>585184</v>
      </c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</row>
    <row r="328" spans="1:54" ht="12.75">
      <c r="A328" s="23" t="s">
        <v>298</v>
      </c>
      <c r="B328" s="23" t="s">
        <v>355</v>
      </c>
      <c r="C328" s="165" t="s">
        <v>1082</v>
      </c>
      <c r="D328" s="127" t="s">
        <v>955</v>
      </c>
      <c r="E328" s="32"/>
      <c r="F328" s="39"/>
      <c r="G328" s="31"/>
      <c r="H328" s="39"/>
      <c r="I328" s="31"/>
      <c r="J328" s="39"/>
      <c r="K328" s="31"/>
      <c r="L328" s="39"/>
      <c r="M328" s="31"/>
      <c r="N328" s="39"/>
      <c r="O328" s="23"/>
      <c r="P328" s="79"/>
      <c r="Q328" s="49"/>
      <c r="R328" s="39"/>
      <c r="S328" s="31"/>
      <c r="T328" s="39"/>
      <c r="U328" s="31"/>
      <c r="V328" s="39"/>
      <c r="Y328" s="31"/>
      <c r="Z328" s="39"/>
      <c r="AA328" s="28">
        <v>19</v>
      </c>
      <c r="AB328" s="27">
        <v>36300</v>
      </c>
      <c r="AC328" s="23">
        <f t="shared" si="1"/>
        <v>689700</v>
      </c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</row>
    <row r="329" spans="1:54" ht="12.75">
      <c r="A329" s="23" t="s">
        <v>298</v>
      </c>
      <c r="B329" s="23" t="s">
        <v>356</v>
      </c>
      <c r="C329" s="165" t="s">
        <v>1083</v>
      </c>
      <c r="D329" s="127" t="s">
        <v>955</v>
      </c>
      <c r="E329" s="31"/>
      <c r="F329" s="39"/>
      <c r="G329" s="31"/>
      <c r="H329" s="39"/>
      <c r="I329" s="31"/>
      <c r="J329" s="39"/>
      <c r="K329" s="31"/>
      <c r="L329" s="39"/>
      <c r="M329" s="23"/>
      <c r="N329" s="39"/>
      <c r="O329" s="23"/>
      <c r="P329" s="79"/>
      <c r="Q329" s="49"/>
      <c r="R329" s="39"/>
      <c r="S329" s="31"/>
      <c r="T329" s="39"/>
      <c r="U329" s="31"/>
      <c r="V329" s="39"/>
      <c r="Y329" s="23"/>
      <c r="Z329" s="39"/>
      <c r="AA329" s="28">
        <v>12</v>
      </c>
      <c r="AB329" s="27">
        <v>34580</v>
      </c>
      <c r="AC329" s="23">
        <f t="shared" si="1"/>
        <v>414960</v>
      </c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</row>
    <row r="330" spans="1:54" ht="12.75">
      <c r="A330" s="23" t="s">
        <v>298</v>
      </c>
      <c r="B330" s="23" t="s">
        <v>357</v>
      </c>
      <c r="C330" s="165" t="s">
        <v>1084</v>
      </c>
      <c r="D330" s="127" t="s">
        <v>955</v>
      </c>
      <c r="E330" s="23"/>
      <c r="F330" s="39"/>
      <c r="G330" s="23"/>
      <c r="H330" s="39"/>
      <c r="I330" s="23"/>
      <c r="J330" s="39"/>
      <c r="K330" s="23"/>
      <c r="L330" s="39"/>
      <c r="M330" s="23"/>
      <c r="N330" s="39"/>
      <c r="O330" s="23"/>
      <c r="P330" s="79"/>
      <c r="Q330" s="49"/>
      <c r="R330" s="39"/>
      <c r="S330" s="23"/>
      <c r="T330" s="39"/>
      <c r="U330" s="23"/>
      <c r="V330" s="39"/>
      <c r="Y330" s="23"/>
      <c r="Z330" s="39"/>
      <c r="AA330" s="28">
        <v>35</v>
      </c>
      <c r="AB330" s="27">
        <v>35700</v>
      </c>
      <c r="AC330" s="23">
        <f t="shared" si="1"/>
        <v>1249500</v>
      </c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</row>
    <row r="331" spans="1:54" ht="12.75">
      <c r="A331" s="23" t="s">
        <v>298</v>
      </c>
      <c r="B331" s="23" t="s">
        <v>358</v>
      </c>
      <c r="C331" s="165" t="s">
        <v>1085</v>
      </c>
      <c r="D331" s="127" t="s">
        <v>955</v>
      </c>
      <c r="E331" s="31"/>
      <c r="F331" s="39"/>
      <c r="G331" s="31"/>
      <c r="H331" s="39"/>
      <c r="I331" s="31"/>
      <c r="J331" s="39"/>
      <c r="K331" s="31"/>
      <c r="L331" s="39"/>
      <c r="M331" s="31"/>
      <c r="N331" s="39"/>
      <c r="O331" s="31"/>
      <c r="P331" s="31"/>
      <c r="Q331" s="49"/>
      <c r="R331" s="39"/>
      <c r="S331" s="31"/>
      <c r="T331" s="39"/>
      <c r="U331" s="31"/>
      <c r="V331" s="39"/>
      <c r="Y331" s="31"/>
      <c r="Z331" s="39"/>
      <c r="AA331" s="28">
        <v>16</v>
      </c>
      <c r="AB331" s="27">
        <v>35625</v>
      </c>
      <c r="AC331" s="23">
        <f t="shared" si="1"/>
        <v>570000</v>
      </c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</row>
    <row r="332" spans="1:54" ht="12.75">
      <c r="A332" s="23" t="s">
        <v>298</v>
      </c>
      <c r="B332" s="23" t="s">
        <v>359</v>
      </c>
      <c r="C332" s="165" t="s">
        <v>1086</v>
      </c>
      <c r="D332" s="127" t="s">
        <v>955</v>
      </c>
      <c r="E332" s="31"/>
      <c r="F332" s="39"/>
      <c r="G332" s="31"/>
      <c r="H332" s="39"/>
      <c r="I332" s="31"/>
      <c r="J332" s="39"/>
      <c r="K332" s="31"/>
      <c r="L332" s="39"/>
      <c r="M332" s="23"/>
      <c r="N332" s="39"/>
      <c r="O332" s="23"/>
      <c r="P332" s="79"/>
      <c r="Q332" s="49"/>
      <c r="R332" s="39"/>
      <c r="S332" s="31"/>
      <c r="T332" s="39"/>
      <c r="U332" s="31"/>
      <c r="V332" s="39"/>
      <c r="Y332" s="23"/>
      <c r="Z332" s="39"/>
      <c r="AA332" s="28">
        <v>28</v>
      </c>
      <c r="AB332" s="27">
        <v>31821</v>
      </c>
      <c r="AC332" s="23">
        <f t="shared" si="1"/>
        <v>890988</v>
      </c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</row>
    <row r="333" spans="1:54" ht="12.75">
      <c r="A333" s="23" t="s">
        <v>298</v>
      </c>
      <c r="B333" s="23" t="s">
        <v>360</v>
      </c>
      <c r="C333" s="165" t="s">
        <v>1087</v>
      </c>
      <c r="D333" s="127" t="s">
        <v>955</v>
      </c>
      <c r="E333" s="31"/>
      <c r="F333" s="39"/>
      <c r="G333" s="31"/>
      <c r="H333" s="39"/>
      <c r="I333" s="31"/>
      <c r="J333" s="39"/>
      <c r="K333" s="31"/>
      <c r="L333" s="39"/>
      <c r="M333" s="23"/>
      <c r="N333" s="39"/>
      <c r="O333" s="23"/>
      <c r="P333" s="79"/>
      <c r="Q333" s="49"/>
      <c r="R333" s="39"/>
      <c r="S333" s="31"/>
      <c r="T333" s="39"/>
      <c r="U333" s="31"/>
      <c r="V333" s="39"/>
      <c r="Y333" s="23"/>
      <c r="Z333" s="39"/>
      <c r="AA333" s="28">
        <v>24</v>
      </c>
      <c r="AB333" s="27">
        <v>35221</v>
      </c>
      <c r="AC333" s="23">
        <f t="shared" si="1"/>
        <v>845304</v>
      </c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</row>
    <row r="334" spans="1:54" ht="12.75">
      <c r="A334" s="23"/>
      <c r="B334" s="32"/>
      <c r="C334" s="32"/>
      <c r="D334" s="39"/>
      <c r="E334" s="23"/>
      <c r="F334" s="79"/>
      <c r="G334" s="23"/>
      <c r="H334" s="79"/>
      <c r="I334" s="23"/>
      <c r="J334" s="79"/>
      <c r="K334" s="23"/>
      <c r="L334" s="79"/>
      <c r="M334" s="23"/>
      <c r="N334" s="79"/>
      <c r="O334" s="23"/>
      <c r="P334" s="23"/>
      <c r="Q334" s="52"/>
      <c r="R334" s="79"/>
      <c r="S334" s="23"/>
      <c r="T334" s="79"/>
      <c r="U334" s="23"/>
      <c r="V334" s="79"/>
      <c r="Y334" s="23"/>
      <c r="Z334" s="79"/>
      <c r="AA334" s="23">
        <f>SUM(AA291:AA333)</f>
        <v>814</v>
      </c>
      <c r="AB334" s="23">
        <f>SUM(AC291:AC333)/AA334</f>
        <v>34308.72481572482</v>
      </c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</row>
    <row r="335" spans="1:54" ht="12.75">
      <c r="A335" s="23"/>
      <c r="B335" s="32"/>
      <c r="C335" s="32"/>
      <c r="D335" s="39"/>
      <c r="E335" s="23"/>
      <c r="F335" s="79"/>
      <c r="G335" s="23"/>
      <c r="H335" s="79"/>
      <c r="I335" s="23"/>
      <c r="J335" s="79"/>
      <c r="K335" s="23"/>
      <c r="L335" s="79"/>
      <c r="M335" s="23"/>
      <c r="N335" s="79"/>
      <c r="O335" s="23"/>
      <c r="P335" s="23"/>
      <c r="Q335" s="52"/>
      <c r="R335" s="79"/>
      <c r="S335" s="23"/>
      <c r="T335" s="79"/>
      <c r="U335" s="23"/>
      <c r="V335" s="79"/>
      <c r="W335" s="23"/>
      <c r="X335" s="79"/>
      <c r="Y335" s="23"/>
      <c r="Z335" s="79"/>
      <c r="AA335" s="23"/>
      <c r="AB335" s="79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</row>
    <row r="336" spans="1:54" ht="12.75">
      <c r="A336" s="23"/>
      <c r="B336" s="32"/>
      <c r="C336" s="32"/>
      <c r="D336" s="39"/>
      <c r="E336" s="31"/>
      <c r="F336" s="39"/>
      <c r="G336" s="31"/>
      <c r="H336" s="39"/>
      <c r="I336" s="31"/>
      <c r="J336" s="39"/>
      <c r="K336" s="31"/>
      <c r="L336" s="39"/>
      <c r="M336" s="23"/>
      <c r="N336" s="39"/>
      <c r="O336" s="23"/>
      <c r="P336" s="23"/>
      <c r="Q336" s="49"/>
      <c r="R336" s="39"/>
      <c r="S336" s="31"/>
      <c r="T336" s="39"/>
      <c r="U336" s="31"/>
      <c r="V336" s="39"/>
      <c r="W336" s="31"/>
      <c r="X336" s="39"/>
      <c r="Y336" s="23"/>
      <c r="Z336" s="39"/>
      <c r="AA336" s="23"/>
      <c r="AB336" s="39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</row>
    <row r="337" spans="1:54" ht="12.75">
      <c r="A337" s="23" t="s">
        <v>363</v>
      </c>
      <c r="B337" s="32" t="s">
        <v>364</v>
      </c>
      <c r="C337" s="181" t="s">
        <v>1088</v>
      </c>
      <c r="D337" s="182" t="s">
        <v>180</v>
      </c>
      <c r="E337" s="83">
        <v>420</v>
      </c>
      <c r="F337" s="84">
        <v>76329.1833333333</v>
      </c>
      <c r="G337" s="83">
        <v>337</v>
      </c>
      <c r="H337" s="85">
        <v>54022.5816023739</v>
      </c>
      <c r="I337" s="83">
        <v>206</v>
      </c>
      <c r="J337" s="84">
        <v>46841.3932038835</v>
      </c>
      <c r="K337" s="83">
        <v>23</v>
      </c>
      <c r="L337" s="84">
        <v>35869.3043478261</v>
      </c>
      <c r="M337" s="83">
        <v>89</v>
      </c>
      <c r="N337" s="84">
        <v>32864.2808988764</v>
      </c>
      <c r="O337" s="83"/>
      <c r="P337" s="86"/>
      <c r="Q337" s="87">
        <v>224</v>
      </c>
      <c r="R337" s="88">
        <v>100884.772321429</v>
      </c>
      <c r="S337" s="83">
        <v>78</v>
      </c>
      <c r="T337" s="84">
        <v>70411.0128205128</v>
      </c>
      <c r="U337" s="83">
        <v>30</v>
      </c>
      <c r="V337" s="84">
        <v>57407.5333333333</v>
      </c>
      <c r="W337" s="83">
        <v>8</v>
      </c>
      <c r="X337" s="84">
        <v>49313.125</v>
      </c>
      <c r="Y337" s="83">
        <v>81</v>
      </c>
      <c r="Z337" s="84">
        <v>41420.037037037</v>
      </c>
      <c r="AA337" s="83"/>
      <c r="AB337" s="84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</row>
    <row r="338" spans="1:54" ht="12.75">
      <c r="A338" s="23"/>
      <c r="B338" s="32"/>
      <c r="C338" s="32"/>
      <c r="D338" s="39"/>
      <c r="E338" s="32"/>
      <c r="F338" s="39"/>
      <c r="G338" s="32"/>
      <c r="H338" s="39"/>
      <c r="I338" s="31"/>
      <c r="J338" s="39"/>
      <c r="K338" s="31"/>
      <c r="L338" s="39"/>
      <c r="M338" s="31"/>
      <c r="N338" s="39"/>
      <c r="O338" s="32"/>
      <c r="P338" s="30"/>
      <c r="Q338" s="45"/>
      <c r="R338" s="39"/>
      <c r="S338" s="31"/>
      <c r="T338" s="39"/>
      <c r="U338" s="31"/>
      <c r="V338" s="39"/>
      <c r="W338" s="31"/>
      <c r="X338" s="39"/>
      <c r="Y338" s="31"/>
      <c r="Z338" s="39"/>
      <c r="AA338" s="32"/>
      <c r="AB338" s="30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</row>
    <row r="339" spans="1:54" ht="12.75">
      <c r="A339" s="23" t="s">
        <v>363</v>
      </c>
      <c r="B339" s="32" t="s">
        <v>1089</v>
      </c>
      <c r="C339" s="181" t="s">
        <v>1090</v>
      </c>
      <c r="D339" s="182" t="s">
        <v>186</v>
      </c>
      <c r="E339" s="83">
        <v>84</v>
      </c>
      <c r="F339" s="85">
        <v>67721.1785714286</v>
      </c>
      <c r="G339" s="83">
        <v>114</v>
      </c>
      <c r="H339" s="85">
        <v>48378.4736842105</v>
      </c>
      <c r="I339" s="83">
        <v>92</v>
      </c>
      <c r="J339" s="85">
        <v>43733.7391304348</v>
      </c>
      <c r="K339" s="83">
        <v>20</v>
      </c>
      <c r="L339" s="85">
        <v>30171</v>
      </c>
      <c r="M339" s="83">
        <v>16</v>
      </c>
      <c r="N339" s="85">
        <v>31503.625</v>
      </c>
      <c r="O339" s="83"/>
      <c r="P339" s="85"/>
      <c r="Q339" s="83">
        <v>23</v>
      </c>
      <c r="R339" s="85">
        <v>92398.4782608696</v>
      </c>
      <c r="S339" s="83">
        <v>22</v>
      </c>
      <c r="T339" s="85">
        <v>70332.9090909091</v>
      </c>
      <c r="U339" s="83">
        <v>4</v>
      </c>
      <c r="V339" s="85">
        <v>51542</v>
      </c>
      <c r="W339" s="83">
        <v>3</v>
      </c>
      <c r="X339" s="85">
        <v>41682.6666666667</v>
      </c>
      <c r="Y339" s="83">
        <v>3</v>
      </c>
      <c r="Z339" s="85">
        <v>49262.6666666667</v>
      </c>
      <c r="AA339" s="83"/>
      <c r="AB339" s="85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</row>
    <row r="340" spans="1:54" ht="12.75">
      <c r="A340" s="23"/>
      <c r="B340" s="32"/>
      <c r="C340" s="32"/>
      <c r="D340" s="39"/>
      <c r="E340" s="32"/>
      <c r="F340" s="39"/>
      <c r="G340" s="32"/>
      <c r="H340" s="39"/>
      <c r="I340" s="31"/>
      <c r="J340" s="39"/>
      <c r="K340" s="31"/>
      <c r="L340" s="39"/>
      <c r="M340" s="31"/>
      <c r="N340" s="39"/>
      <c r="O340" s="32"/>
      <c r="P340" s="30"/>
      <c r="Q340" s="45"/>
      <c r="R340" s="39"/>
      <c r="S340" s="31"/>
      <c r="T340" s="39"/>
      <c r="U340" s="31"/>
      <c r="V340" s="39"/>
      <c r="W340" s="31"/>
      <c r="X340" s="39"/>
      <c r="Y340" s="31"/>
      <c r="Z340" s="39"/>
      <c r="AA340" s="32"/>
      <c r="AB340" s="30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</row>
    <row r="341" spans="1:54" ht="12.75">
      <c r="A341" s="23" t="s">
        <v>363</v>
      </c>
      <c r="B341" s="32" t="s">
        <v>366</v>
      </c>
      <c r="C341" s="181" t="s">
        <v>1091</v>
      </c>
      <c r="D341" s="182" t="s">
        <v>194</v>
      </c>
      <c r="E341" s="83">
        <v>30</v>
      </c>
      <c r="F341" s="85">
        <v>56532.9666666667</v>
      </c>
      <c r="G341" s="83">
        <v>22</v>
      </c>
      <c r="H341" s="85">
        <v>46839.9090909091</v>
      </c>
      <c r="I341" s="83">
        <v>67</v>
      </c>
      <c r="J341" s="85">
        <v>40172.9402985075</v>
      </c>
      <c r="K341" s="83">
        <v>11</v>
      </c>
      <c r="L341" s="85">
        <v>33301.4545454545</v>
      </c>
      <c r="M341" s="83">
        <v>9</v>
      </c>
      <c r="N341" s="85">
        <v>31954.6666666667</v>
      </c>
      <c r="O341" s="83"/>
      <c r="P341" s="85"/>
      <c r="Q341" s="83">
        <v>0</v>
      </c>
      <c r="R341" s="85">
        <v>0</v>
      </c>
      <c r="S341" s="83">
        <v>0</v>
      </c>
      <c r="T341" s="85">
        <v>0</v>
      </c>
      <c r="U341" s="83">
        <v>0</v>
      </c>
      <c r="V341" s="85">
        <v>0</v>
      </c>
      <c r="W341" s="83">
        <v>0</v>
      </c>
      <c r="X341" s="85">
        <v>0</v>
      </c>
      <c r="Y341" s="83">
        <v>0</v>
      </c>
      <c r="Z341" s="85">
        <v>0</v>
      </c>
      <c r="AA341" s="83"/>
      <c r="AB341" s="85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</row>
    <row r="342" spans="1:54" ht="12.75">
      <c r="A342" s="23" t="s">
        <v>363</v>
      </c>
      <c r="B342" s="32" t="s">
        <v>367</v>
      </c>
      <c r="C342" s="181" t="s">
        <v>1092</v>
      </c>
      <c r="D342" s="182" t="s">
        <v>194</v>
      </c>
      <c r="E342" s="83">
        <v>77</v>
      </c>
      <c r="F342" s="85">
        <v>54609.025974026</v>
      </c>
      <c r="G342" s="83">
        <v>63</v>
      </c>
      <c r="H342" s="85">
        <v>44346.253968254</v>
      </c>
      <c r="I342" s="83">
        <v>64</v>
      </c>
      <c r="J342" s="85">
        <v>38775.75</v>
      </c>
      <c r="K342" s="83">
        <v>8</v>
      </c>
      <c r="L342" s="85">
        <v>34203.875</v>
      </c>
      <c r="M342" s="83">
        <v>25</v>
      </c>
      <c r="N342" s="85">
        <v>28512.24</v>
      </c>
      <c r="O342" s="83"/>
      <c r="P342" s="85"/>
      <c r="Q342" s="83">
        <v>0</v>
      </c>
      <c r="R342" s="85">
        <v>0</v>
      </c>
      <c r="S342" s="83">
        <v>0</v>
      </c>
      <c r="T342" s="85">
        <v>0</v>
      </c>
      <c r="U342" s="83">
        <v>0</v>
      </c>
      <c r="V342" s="85">
        <v>0</v>
      </c>
      <c r="W342" s="83">
        <v>0</v>
      </c>
      <c r="X342" s="85">
        <v>0</v>
      </c>
      <c r="Y342" s="83">
        <v>0</v>
      </c>
      <c r="Z342" s="85">
        <v>0</v>
      </c>
      <c r="AA342" s="83"/>
      <c r="AB342" s="85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</row>
    <row r="343" spans="1:54" ht="12.75">
      <c r="A343" s="23" t="s">
        <v>363</v>
      </c>
      <c r="B343" s="32" t="s">
        <v>368</v>
      </c>
      <c r="C343" s="181" t="s">
        <v>1093</v>
      </c>
      <c r="D343" s="182" t="s">
        <v>194</v>
      </c>
      <c r="E343" s="94">
        <v>31</v>
      </c>
      <c r="F343" s="95">
        <v>64118.6451612903</v>
      </c>
      <c r="G343" s="94">
        <v>56</v>
      </c>
      <c r="H343" s="95">
        <v>52354.1428571429</v>
      </c>
      <c r="I343" s="94">
        <v>75</v>
      </c>
      <c r="J343" s="95">
        <v>44286.08</v>
      </c>
      <c r="K343" s="94">
        <v>16</v>
      </c>
      <c r="L343" s="95">
        <v>36327</v>
      </c>
      <c r="M343" s="94">
        <v>15</v>
      </c>
      <c r="N343" s="95">
        <v>35030.2666666667</v>
      </c>
      <c r="O343" s="94"/>
      <c r="P343" s="94"/>
      <c r="Q343" s="94">
        <v>9</v>
      </c>
      <c r="R343" s="95">
        <v>84272.7777777778</v>
      </c>
      <c r="S343" s="94">
        <v>8</v>
      </c>
      <c r="T343" s="95">
        <v>60735.25</v>
      </c>
      <c r="U343" s="94">
        <v>8</v>
      </c>
      <c r="V343" s="96">
        <v>52859.625</v>
      </c>
      <c r="W343" s="97">
        <v>0</v>
      </c>
      <c r="X343" s="97">
        <v>0</v>
      </c>
      <c r="Y343" s="97">
        <v>2</v>
      </c>
      <c r="Z343" s="96">
        <v>45210</v>
      </c>
      <c r="AA343" s="97"/>
      <c r="AB343" s="96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</row>
    <row r="344" spans="1:54" ht="12.75">
      <c r="A344" s="23" t="s">
        <v>363</v>
      </c>
      <c r="B344" s="32" t="s">
        <v>369</v>
      </c>
      <c r="C344" s="181" t="s">
        <v>1094</v>
      </c>
      <c r="D344" s="182" t="s">
        <v>194</v>
      </c>
      <c r="E344" s="83">
        <v>54</v>
      </c>
      <c r="F344" s="85">
        <v>58646.4074074074</v>
      </c>
      <c r="G344" s="83">
        <v>68</v>
      </c>
      <c r="H344" s="85">
        <v>46690.9411764706</v>
      </c>
      <c r="I344" s="83">
        <v>73</v>
      </c>
      <c r="J344" s="85">
        <v>38661.5616438356</v>
      </c>
      <c r="K344" s="83">
        <v>9</v>
      </c>
      <c r="L344" s="85">
        <v>40193</v>
      </c>
      <c r="M344" s="83">
        <v>50</v>
      </c>
      <c r="N344" s="85">
        <v>30424.06</v>
      </c>
      <c r="O344" s="83"/>
      <c r="P344" s="85"/>
      <c r="Q344" s="83">
        <v>0</v>
      </c>
      <c r="R344" s="85">
        <v>0</v>
      </c>
      <c r="S344" s="83">
        <v>0</v>
      </c>
      <c r="T344" s="85">
        <v>0</v>
      </c>
      <c r="U344" s="83">
        <v>0</v>
      </c>
      <c r="V344" s="85">
        <v>0</v>
      </c>
      <c r="W344" s="83">
        <v>0</v>
      </c>
      <c r="X344" s="85">
        <v>0</v>
      </c>
      <c r="Y344" s="83">
        <v>0</v>
      </c>
      <c r="Z344" s="85">
        <v>0</v>
      </c>
      <c r="AA344" s="83"/>
      <c r="AB344" s="85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</row>
    <row r="345" spans="1:54" ht="12.75">
      <c r="A345" s="23" t="s">
        <v>363</v>
      </c>
      <c r="B345" s="32" t="s">
        <v>1095</v>
      </c>
      <c r="C345" s="181" t="s">
        <v>1096</v>
      </c>
      <c r="D345" s="182" t="s">
        <v>194</v>
      </c>
      <c r="E345" s="83">
        <v>151</v>
      </c>
      <c r="F345" s="85">
        <v>57838.2847682119</v>
      </c>
      <c r="G345" s="83">
        <v>140</v>
      </c>
      <c r="H345" s="85">
        <v>46675.6642857143</v>
      </c>
      <c r="I345" s="83">
        <v>143</v>
      </c>
      <c r="J345" s="85">
        <v>40678.8321678322</v>
      </c>
      <c r="K345" s="83">
        <v>20</v>
      </c>
      <c r="L345" s="85">
        <v>33193.1</v>
      </c>
      <c r="M345" s="83">
        <v>0</v>
      </c>
      <c r="N345" s="85">
        <v>0</v>
      </c>
      <c r="O345" s="83"/>
      <c r="P345" s="85"/>
      <c r="Q345" s="83">
        <v>0</v>
      </c>
      <c r="R345" s="85">
        <v>0</v>
      </c>
      <c r="S345" s="83">
        <v>0</v>
      </c>
      <c r="T345" s="85">
        <v>0</v>
      </c>
      <c r="U345" s="83">
        <v>0</v>
      </c>
      <c r="V345" s="85">
        <v>0</v>
      </c>
      <c r="W345" s="83">
        <v>0</v>
      </c>
      <c r="X345" s="85">
        <v>0</v>
      </c>
      <c r="Y345" s="83">
        <v>0</v>
      </c>
      <c r="Z345" s="85">
        <v>0</v>
      </c>
      <c r="AA345" s="83"/>
      <c r="AB345" s="85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</row>
    <row r="346" spans="1:54" ht="12.75">
      <c r="A346" s="23" t="s">
        <v>363</v>
      </c>
      <c r="B346" s="32" t="s">
        <v>371</v>
      </c>
      <c r="C346" s="181" t="s">
        <v>1097</v>
      </c>
      <c r="D346" s="182" t="s">
        <v>194</v>
      </c>
      <c r="E346" s="83">
        <v>53</v>
      </c>
      <c r="F346" s="85">
        <v>79874.7547169811</v>
      </c>
      <c r="G346" s="83">
        <v>59</v>
      </c>
      <c r="H346" s="85">
        <v>62876.7796610169</v>
      </c>
      <c r="I346" s="83">
        <v>38</v>
      </c>
      <c r="J346" s="85">
        <v>47720.1052631579</v>
      </c>
      <c r="K346" s="83">
        <v>0</v>
      </c>
      <c r="L346" s="85">
        <v>0</v>
      </c>
      <c r="M346" s="83">
        <v>0</v>
      </c>
      <c r="N346" s="85">
        <v>0</v>
      </c>
      <c r="O346" s="83"/>
      <c r="P346" s="85"/>
      <c r="Q346" s="83">
        <v>5</v>
      </c>
      <c r="R346" s="85">
        <v>86105.2</v>
      </c>
      <c r="S346" s="83">
        <v>3</v>
      </c>
      <c r="T346" s="85">
        <v>70707.3333333333</v>
      </c>
      <c r="U346" s="83">
        <v>0</v>
      </c>
      <c r="V346" s="85">
        <v>0</v>
      </c>
      <c r="W346" s="83">
        <v>0</v>
      </c>
      <c r="X346" s="85">
        <v>0</v>
      </c>
      <c r="Y346" s="83">
        <v>0</v>
      </c>
      <c r="Z346" s="85">
        <v>0</v>
      </c>
      <c r="AA346" s="83"/>
      <c r="AB346" s="85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</row>
    <row r="347" spans="1:54" ht="12.75">
      <c r="A347" s="23"/>
      <c r="B347" s="32"/>
      <c r="C347" s="32"/>
      <c r="D347" s="39"/>
      <c r="E347" s="23">
        <f>SUM(E341:E346)</f>
        <v>396</v>
      </c>
      <c r="F347" s="79">
        <f>((E341*F341)+(E342*F342)+(E343*F343)+(E344*F344)+(E345*F345)+(E346*F346))/E347</f>
        <v>60662.65404040404</v>
      </c>
      <c r="G347" s="23">
        <f>SUM(G341:G346)</f>
        <v>408</v>
      </c>
      <c r="H347" s="79">
        <f>((G341*H341)+(G342*H342)+(G343*H343)+(G344*H344)+(G345*H345)+(G346*H346))/G347</f>
        <v>49449.585784313735</v>
      </c>
      <c r="I347" s="23">
        <f>SUM(I341:I346)</f>
        <v>460</v>
      </c>
      <c r="J347" s="79">
        <f>((I341*J341)+(I342*J342)+(I343*J343)+(I344*J344)+(I345*J345)+(I346*J346))/I347</f>
        <v>41190.047826086964</v>
      </c>
      <c r="K347" s="23">
        <f>SUM(K341:K346)</f>
        <v>64</v>
      </c>
      <c r="L347" s="79">
        <f>((K341*L341)+(K342*L342)+(K343*L343)+(K344*L344)+(K345*L345)+(K346*L346))/K347</f>
        <v>35105.90624999999</v>
      </c>
      <c r="M347" s="23">
        <f>SUM(M341:M346)</f>
        <v>99</v>
      </c>
      <c r="N347" s="79">
        <f>((M341*N341)+(M342*N342)+(M343*N343)+(M344*N344)+(M345*N345)+(M346*N346))/M347</f>
        <v>30778.333333333343</v>
      </c>
      <c r="O347" s="23"/>
      <c r="P347" s="79"/>
      <c r="Q347" s="23">
        <f>SUM(Q341:Q346)</f>
        <v>14</v>
      </c>
      <c r="R347" s="79">
        <f>((Q341*R341)+(Q342*R342)+(Q343*R343)+(Q344*R344)+(Q345*R345)+(Q346*R346))/Q347</f>
        <v>84927.21428571429</v>
      </c>
      <c r="S347" s="23">
        <f>SUM(S341:S346)</f>
        <v>11</v>
      </c>
      <c r="T347" s="79">
        <f>((S341*T341)+(S342*T342)+(S343*T343)+(S344*T344)+(S345*T345)+(S346*T346))/S347</f>
        <v>63454.90909090908</v>
      </c>
      <c r="U347" s="23">
        <f>SUM(U341:U346)</f>
        <v>8</v>
      </c>
      <c r="V347" s="79">
        <f>((U341*V341)+(U342*V342)+(U343*V343)+(U344*V344)+(U345*V345)+(U346*V346))/U347</f>
        <v>52859.625</v>
      </c>
      <c r="W347" s="23">
        <f>SUM(W341:W346)</f>
        <v>0</v>
      </c>
      <c r="X347" s="79">
        <v>0</v>
      </c>
      <c r="Y347" s="23">
        <f>SUM(Y341:Y346)</f>
        <v>2</v>
      </c>
      <c r="Z347" s="79">
        <f>((Y341*Z341)+(Y342*Z342)+(Y343*Z343)+(Y344*Z344)+(Y345*Z345)+(Y346*Z346))/Y347</f>
        <v>45210</v>
      </c>
      <c r="AA347" s="23"/>
      <c r="AB347" s="79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</row>
    <row r="348" spans="1:54" ht="12.75">
      <c r="A348" s="23"/>
      <c r="B348" s="32"/>
      <c r="C348" s="32"/>
      <c r="D348" s="39"/>
      <c r="E348" s="23"/>
      <c r="F348" s="79"/>
      <c r="G348" s="23"/>
      <c r="H348" s="79"/>
      <c r="I348" s="23"/>
      <c r="J348" s="79"/>
      <c r="K348" s="23"/>
      <c r="L348" s="79"/>
      <c r="M348" s="23"/>
      <c r="N348" s="79"/>
      <c r="O348" s="23"/>
      <c r="P348" s="79"/>
      <c r="Q348" s="23"/>
      <c r="R348" s="79"/>
      <c r="S348" s="23"/>
      <c r="T348" s="79"/>
      <c r="U348" s="23"/>
      <c r="V348" s="79"/>
      <c r="W348" s="23"/>
      <c r="X348" s="79"/>
      <c r="Y348" s="23"/>
      <c r="Z348" s="79"/>
      <c r="AA348" s="23"/>
      <c r="AB348" s="79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</row>
    <row r="349" spans="1:54" ht="12.75">
      <c r="A349" s="23" t="s">
        <v>363</v>
      </c>
      <c r="B349" s="32" t="s">
        <v>372</v>
      </c>
      <c r="C349" s="181" t="s">
        <v>1098</v>
      </c>
      <c r="D349" s="182" t="s">
        <v>201</v>
      </c>
      <c r="E349" s="83">
        <v>24</v>
      </c>
      <c r="F349" s="85">
        <v>61300.375</v>
      </c>
      <c r="G349" s="83">
        <v>29</v>
      </c>
      <c r="H349" s="85">
        <v>48200.2068965517</v>
      </c>
      <c r="I349" s="83">
        <v>40</v>
      </c>
      <c r="J349" s="85">
        <v>41963.75</v>
      </c>
      <c r="K349" s="83">
        <v>5</v>
      </c>
      <c r="L349" s="85">
        <v>39116.2</v>
      </c>
      <c r="M349" s="83">
        <v>10</v>
      </c>
      <c r="N349" s="85">
        <v>26254.2</v>
      </c>
      <c r="O349" s="83"/>
      <c r="P349" s="83"/>
      <c r="Q349" s="83">
        <v>0</v>
      </c>
      <c r="R349" s="85">
        <v>0</v>
      </c>
      <c r="S349" s="83">
        <v>1</v>
      </c>
      <c r="T349" s="85">
        <v>57458</v>
      </c>
      <c r="U349" s="83">
        <v>0</v>
      </c>
      <c r="V349" s="85">
        <v>0</v>
      </c>
      <c r="W349" s="83">
        <v>1</v>
      </c>
      <c r="X349" s="85">
        <v>46891</v>
      </c>
      <c r="Y349" s="83">
        <v>0</v>
      </c>
      <c r="Z349" s="85">
        <v>0</v>
      </c>
      <c r="AA349" s="83"/>
      <c r="AB349" s="85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</row>
    <row r="350" spans="1:54" ht="12.75">
      <c r="A350" s="23" t="s">
        <v>363</v>
      </c>
      <c r="B350" s="32" t="s">
        <v>1099</v>
      </c>
      <c r="C350" s="181" t="s">
        <v>1100</v>
      </c>
      <c r="D350" s="182" t="s">
        <v>201</v>
      </c>
      <c r="E350" s="83">
        <v>5</v>
      </c>
      <c r="F350" s="85">
        <v>53367</v>
      </c>
      <c r="G350" s="83">
        <v>21</v>
      </c>
      <c r="H350" s="85">
        <v>45865.4761904762</v>
      </c>
      <c r="I350" s="83">
        <v>26</v>
      </c>
      <c r="J350" s="85">
        <v>42909.4615384615</v>
      </c>
      <c r="K350" s="83">
        <v>11</v>
      </c>
      <c r="L350" s="85">
        <v>31513.6363636364</v>
      </c>
      <c r="M350" s="83">
        <v>31</v>
      </c>
      <c r="N350" s="85">
        <v>31063.4193548387</v>
      </c>
      <c r="O350" s="83"/>
      <c r="P350" s="85"/>
      <c r="Q350" s="83">
        <v>5</v>
      </c>
      <c r="R350" s="85">
        <v>60664.8</v>
      </c>
      <c r="S350" s="83">
        <v>16</v>
      </c>
      <c r="T350" s="85">
        <v>63260.6875</v>
      </c>
      <c r="U350" s="83">
        <v>6</v>
      </c>
      <c r="V350" s="85">
        <v>50146.6666666667</v>
      </c>
      <c r="W350" s="83">
        <v>2</v>
      </c>
      <c r="X350" s="85">
        <v>42040</v>
      </c>
      <c r="Y350" s="83">
        <v>9</v>
      </c>
      <c r="Z350" s="85">
        <v>43910.2222222222</v>
      </c>
      <c r="AA350" s="83"/>
      <c r="AB350" s="85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</row>
    <row r="351" spans="1:54" ht="12.75">
      <c r="A351" s="23"/>
      <c r="B351" s="32"/>
      <c r="C351" s="32"/>
      <c r="D351" s="39"/>
      <c r="E351" s="23">
        <f>SUM(E349:E350)</f>
        <v>29</v>
      </c>
      <c r="F351" s="126">
        <f>((E349*F349)+(E350*F350))/E351</f>
        <v>59932.55172413793</v>
      </c>
      <c r="G351" s="23">
        <f>SUM(G349:G350)</f>
        <v>50</v>
      </c>
      <c r="H351" s="126">
        <f>((G349*H349)+(G350*H350))/G351</f>
        <v>47219.61999999999</v>
      </c>
      <c r="I351" s="23">
        <f>SUM(I349:I350)</f>
        <v>66</v>
      </c>
      <c r="J351" s="126">
        <f>((I349*J349)+(I350*J350))/I351</f>
        <v>42336.30303030302</v>
      </c>
      <c r="K351" s="23">
        <f>SUM(K349:K350)</f>
        <v>16</v>
      </c>
      <c r="L351" s="126">
        <f>((K349*L349)+(K350*L350))/K351</f>
        <v>33889.43750000003</v>
      </c>
      <c r="M351" s="23">
        <f>SUM(M349:M350)</f>
        <v>41</v>
      </c>
      <c r="N351" s="126">
        <f>((M349*N349)+(M350*N350))/M351</f>
        <v>29890.439024390238</v>
      </c>
      <c r="O351" s="23"/>
      <c r="P351" s="126"/>
      <c r="Q351" s="23">
        <f>SUM(Q349:Q350)</f>
        <v>5</v>
      </c>
      <c r="R351" s="126">
        <f>((Q349*R349)+(Q350*R350))/Q351</f>
        <v>60664.8</v>
      </c>
      <c r="S351" s="23">
        <f>SUM(S349:S350)</f>
        <v>17</v>
      </c>
      <c r="T351" s="126">
        <f>((S349*T349)+(S350*T350))/S351</f>
        <v>62919.35294117647</v>
      </c>
      <c r="U351" s="23">
        <f>SUM(U349:U350)</f>
        <v>6</v>
      </c>
      <c r="V351" s="126">
        <f>((U349*V349)+(U350*V350))/U351</f>
        <v>50146.66666666671</v>
      </c>
      <c r="W351" s="23">
        <f>SUM(W349:W350)</f>
        <v>3</v>
      </c>
      <c r="X351" s="126">
        <f>((W349*X349)+(W350*X350))/W351</f>
        <v>43657</v>
      </c>
      <c r="Y351" s="23">
        <f>SUM(Y349:Y350)</f>
        <v>9</v>
      </c>
      <c r="Z351" s="126">
        <f>((Y349*Z349)+(Y350*Z350))/Y351</f>
        <v>43910.2222222222</v>
      </c>
      <c r="AA351" s="23"/>
      <c r="AB351" s="126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</row>
    <row r="352" spans="1:54" ht="12.75">
      <c r="A352" s="23"/>
      <c r="B352" s="32"/>
      <c r="C352" s="32"/>
      <c r="D352" s="39"/>
      <c r="E352" s="32"/>
      <c r="F352" s="39"/>
      <c r="G352" s="32"/>
      <c r="H352" s="39"/>
      <c r="I352" s="31"/>
      <c r="J352" s="39"/>
      <c r="K352" s="31"/>
      <c r="L352" s="39"/>
      <c r="M352" s="31"/>
      <c r="N352" s="39"/>
      <c r="O352" s="32"/>
      <c r="P352" s="30"/>
      <c r="Q352" s="45"/>
      <c r="R352" s="39"/>
      <c r="S352" s="31"/>
      <c r="T352" s="39"/>
      <c r="U352" s="31"/>
      <c r="V352" s="39"/>
      <c r="W352" s="31"/>
      <c r="X352" s="39"/>
      <c r="Y352" s="31"/>
      <c r="Z352" s="39"/>
      <c r="AA352" s="32"/>
      <c r="AB352" s="30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</row>
    <row r="353" spans="1:54" ht="12.75">
      <c r="A353" s="23" t="s">
        <v>363</v>
      </c>
      <c r="B353" s="32" t="s">
        <v>374</v>
      </c>
      <c r="C353" s="181" t="s">
        <v>1101</v>
      </c>
      <c r="D353" s="182" t="s">
        <v>214</v>
      </c>
      <c r="E353" s="83">
        <v>27</v>
      </c>
      <c r="F353" s="85">
        <v>64819.3333333333</v>
      </c>
      <c r="G353" s="83">
        <v>34</v>
      </c>
      <c r="H353" s="85">
        <v>51956.9411764706</v>
      </c>
      <c r="I353" s="83">
        <v>39</v>
      </c>
      <c r="J353" s="85">
        <v>38274.8461538462</v>
      </c>
      <c r="K353" s="83">
        <v>8</v>
      </c>
      <c r="L353" s="85">
        <v>35294.875</v>
      </c>
      <c r="M353" s="83">
        <v>0</v>
      </c>
      <c r="N353" s="85">
        <v>0</v>
      </c>
      <c r="O353" s="83"/>
      <c r="P353" s="85"/>
      <c r="Q353" s="83">
        <v>0</v>
      </c>
      <c r="R353" s="85">
        <v>0</v>
      </c>
      <c r="S353" s="83">
        <v>0</v>
      </c>
      <c r="T353" s="85">
        <v>0</v>
      </c>
      <c r="U353" s="83">
        <v>0</v>
      </c>
      <c r="V353" s="85">
        <v>0</v>
      </c>
      <c r="W353" s="83">
        <v>0</v>
      </c>
      <c r="X353" s="85">
        <v>0</v>
      </c>
      <c r="Y353" s="83">
        <v>0</v>
      </c>
      <c r="Z353" s="85">
        <v>0</v>
      </c>
      <c r="AA353" s="83"/>
      <c r="AB353" s="85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</row>
    <row r="354" spans="1:54" ht="12.75">
      <c r="A354" s="23"/>
      <c r="B354" s="32"/>
      <c r="C354" s="32"/>
      <c r="D354" s="39"/>
      <c r="E354" s="32"/>
      <c r="F354" s="39"/>
      <c r="G354" s="32"/>
      <c r="H354" s="39"/>
      <c r="I354" s="31"/>
      <c r="J354" s="39"/>
      <c r="K354" s="31"/>
      <c r="L354" s="39"/>
      <c r="M354" s="31"/>
      <c r="N354" s="39"/>
      <c r="O354" s="32"/>
      <c r="P354" s="30"/>
      <c r="Q354" s="45"/>
      <c r="R354" s="39"/>
      <c r="S354" s="31"/>
      <c r="T354" s="39"/>
      <c r="U354" s="31"/>
      <c r="V354" s="39"/>
      <c r="W354" s="31"/>
      <c r="X354" s="39"/>
      <c r="Y354" s="31"/>
      <c r="Z354" s="39"/>
      <c r="AA354" s="32"/>
      <c r="AB354" s="30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</row>
    <row r="355" spans="1:54" ht="12.75">
      <c r="A355" s="23" t="s">
        <v>363</v>
      </c>
      <c r="B355" s="32" t="s">
        <v>375</v>
      </c>
      <c r="C355" s="181" t="s">
        <v>1102</v>
      </c>
      <c r="D355" s="182" t="s">
        <v>149</v>
      </c>
      <c r="E355" s="83">
        <v>21</v>
      </c>
      <c r="F355" s="85">
        <v>47126.7142857143</v>
      </c>
      <c r="G355" s="83">
        <v>20</v>
      </c>
      <c r="H355" s="85">
        <v>40324.25</v>
      </c>
      <c r="I355" s="83">
        <v>29</v>
      </c>
      <c r="J355" s="85">
        <v>31573.3793103448</v>
      </c>
      <c r="K355" s="83">
        <v>1</v>
      </c>
      <c r="L355" s="85">
        <v>23612</v>
      </c>
      <c r="M355" s="83">
        <v>0</v>
      </c>
      <c r="N355" s="85">
        <v>0</v>
      </c>
      <c r="O355" s="83"/>
      <c r="P355" s="85"/>
      <c r="Q355" s="83">
        <v>2</v>
      </c>
      <c r="R355" s="85">
        <v>69421.5</v>
      </c>
      <c r="S355" s="83">
        <v>6</v>
      </c>
      <c r="T355" s="85">
        <v>41686.1666666667</v>
      </c>
      <c r="U355" s="83">
        <v>12</v>
      </c>
      <c r="V355" s="85">
        <v>39330.25</v>
      </c>
      <c r="W355" s="83">
        <v>3</v>
      </c>
      <c r="X355" s="85">
        <v>33498.6666666667</v>
      </c>
      <c r="Y355" s="83">
        <v>0</v>
      </c>
      <c r="Z355" s="85">
        <v>0</v>
      </c>
      <c r="AA355" s="83"/>
      <c r="AB355" s="85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</row>
    <row r="356" spans="1:54" ht="12.75">
      <c r="A356" s="23" t="s">
        <v>363</v>
      </c>
      <c r="B356" s="32" t="s">
        <v>376</v>
      </c>
      <c r="C356" s="181" t="s">
        <v>1103</v>
      </c>
      <c r="D356" s="182" t="s">
        <v>149</v>
      </c>
      <c r="E356" s="83">
        <v>79</v>
      </c>
      <c r="F356" s="85">
        <v>54807.5063291139</v>
      </c>
      <c r="G356" s="83">
        <v>52</v>
      </c>
      <c r="H356" s="85">
        <v>44402.1923076923</v>
      </c>
      <c r="I356" s="83">
        <v>34</v>
      </c>
      <c r="J356" s="85">
        <v>36972.3235294118</v>
      </c>
      <c r="K356" s="83">
        <v>26</v>
      </c>
      <c r="L356" s="85">
        <v>32365.0769230769</v>
      </c>
      <c r="M356" s="83">
        <v>0</v>
      </c>
      <c r="N356" s="85">
        <v>0</v>
      </c>
      <c r="O356" s="83"/>
      <c r="P356" s="85"/>
      <c r="Q356" s="83">
        <v>4</v>
      </c>
      <c r="R356" s="85">
        <v>62820</v>
      </c>
      <c r="S356" s="83">
        <v>0</v>
      </c>
      <c r="T356" s="85">
        <v>0</v>
      </c>
      <c r="U356" s="83">
        <v>2</v>
      </c>
      <c r="V356" s="85">
        <v>46561</v>
      </c>
      <c r="W356" s="83">
        <v>1</v>
      </c>
      <c r="X356" s="85">
        <v>28446</v>
      </c>
      <c r="Y356" s="83">
        <v>0</v>
      </c>
      <c r="Z356" s="85">
        <v>0</v>
      </c>
      <c r="AA356" s="83"/>
      <c r="AB356" s="85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</row>
    <row r="357" spans="1:54" ht="12.75">
      <c r="A357" s="23" t="s">
        <v>363</v>
      </c>
      <c r="B357" s="32" t="s">
        <v>377</v>
      </c>
      <c r="C357" s="181" t="s">
        <v>1104</v>
      </c>
      <c r="D357" s="182" t="s">
        <v>149</v>
      </c>
      <c r="E357" s="83">
        <v>26</v>
      </c>
      <c r="F357" s="85">
        <v>45538.9230769231</v>
      </c>
      <c r="G357" s="83">
        <v>25</v>
      </c>
      <c r="H357" s="85">
        <v>40107.16</v>
      </c>
      <c r="I357" s="83">
        <v>65</v>
      </c>
      <c r="J357" s="85">
        <v>37615.8</v>
      </c>
      <c r="K357" s="83">
        <v>5</v>
      </c>
      <c r="L357" s="85">
        <v>27556.8</v>
      </c>
      <c r="M357" s="83">
        <v>0</v>
      </c>
      <c r="N357" s="85">
        <v>0</v>
      </c>
      <c r="O357" s="83"/>
      <c r="P357" s="85"/>
      <c r="Q357" s="83">
        <v>0</v>
      </c>
      <c r="R357" s="85">
        <v>0</v>
      </c>
      <c r="S357" s="83">
        <v>1</v>
      </c>
      <c r="T357" s="85">
        <v>50381</v>
      </c>
      <c r="U357" s="83">
        <v>1</v>
      </c>
      <c r="V357" s="85">
        <v>45678</v>
      </c>
      <c r="W357" s="83">
        <v>0</v>
      </c>
      <c r="X357" s="85">
        <v>0</v>
      </c>
      <c r="Y357" s="83">
        <v>0</v>
      </c>
      <c r="Z357" s="85">
        <v>0</v>
      </c>
      <c r="AA357" s="83"/>
      <c r="AB357" s="85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</row>
    <row r="358" spans="1:54" ht="12.75">
      <c r="A358" s="23" t="s">
        <v>363</v>
      </c>
      <c r="B358" s="32" t="s">
        <v>378</v>
      </c>
      <c r="C358" s="181" t="s">
        <v>1105</v>
      </c>
      <c r="D358" s="182" t="s">
        <v>149</v>
      </c>
      <c r="E358" s="83">
        <v>2</v>
      </c>
      <c r="F358" s="85">
        <v>58337</v>
      </c>
      <c r="G358" s="83">
        <v>11</v>
      </c>
      <c r="H358" s="85">
        <v>45186.4545454545</v>
      </c>
      <c r="I358" s="83">
        <v>20</v>
      </c>
      <c r="J358" s="85">
        <v>34045</v>
      </c>
      <c r="K358" s="83">
        <v>4</v>
      </c>
      <c r="L358" s="85">
        <v>33263.25</v>
      </c>
      <c r="M358" s="83">
        <v>0</v>
      </c>
      <c r="N358" s="85">
        <v>0</v>
      </c>
      <c r="O358" s="83"/>
      <c r="P358" s="85"/>
      <c r="Q358" s="83">
        <v>1</v>
      </c>
      <c r="R358" s="85">
        <v>70004</v>
      </c>
      <c r="S358" s="83">
        <v>1</v>
      </c>
      <c r="T358" s="85">
        <v>53485</v>
      </c>
      <c r="U358" s="83">
        <v>0</v>
      </c>
      <c r="V358" s="85">
        <v>0</v>
      </c>
      <c r="W358" s="83">
        <v>0</v>
      </c>
      <c r="X358" s="85">
        <v>0</v>
      </c>
      <c r="Y358" s="83">
        <v>0</v>
      </c>
      <c r="Z358" s="85">
        <v>0</v>
      </c>
      <c r="AA358" s="83"/>
      <c r="AB358" s="85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</row>
    <row r="359" spans="1:54" ht="12.75">
      <c r="A359" s="23" t="s">
        <v>363</v>
      </c>
      <c r="B359" s="32" t="s">
        <v>379</v>
      </c>
      <c r="C359" s="181" t="s">
        <v>1106</v>
      </c>
      <c r="D359" s="182" t="s">
        <v>149</v>
      </c>
      <c r="E359" s="83">
        <v>37</v>
      </c>
      <c r="F359" s="85">
        <v>54808.7567567568</v>
      </c>
      <c r="G359" s="83">
        <v>54</v>
      </c>
      <c r="H359" s="85">
        <v>46199.5555555556</v>
      </c>
      <c r="I359" s="83">
        <v>53</v>
      </c>
      <c r="J359" s="85">
        <v>36537.1698113208</v>
      </c>
      <c r="K359" s="83">
        <v>14</v>
      </c>
      <c r="L359" s="85">
        <v>31432.2857142857</v>
      </c>
      <c r="M359" s="83">
        <v>0</v>
      </c>
      <c r="N359" s="85">
        <v>0</v>
      </c>
      <c r="O359" s="83"/>
      <c r="P359" s="85"/>
      <c r="Q359" s="83">
        <v>4</v>
      </c>
      <c r="R359" s="85">
        <v>67400.25</v>
      </c>
      <c r="S359" s="83">
        <v>3</v>
      </c>
      <c r="T359" s="85">
        <v>57649</v>
      </c>
      <c r="U359" s="83">
        <v>5</v>
      </c>
      <c r="V359" s="85">
        <v>40645.6</v>
      </c>
      <c r="W359" s="83">
        <v>1</v>
      </c>
      <c r="X359" s="85">
        <v>31145</v>
      </c>
      <c r="Y359" s="83">
        <v>0</v>
      </c>
      <c r="Z359" s="85">
        <v>0</v>
      </c>
      <c r="AA359" s="83"/>
      <c r="AB359" s="85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</row>
    <row r="360" spans="1:54" ht="12.75">
      <c r="A360" s="23" t="s">
        <v>363</v>
      </c>
      <c r="B360" s="32" t="s">
        <v>380</v>
      </c>
      <c r="C360" s="181" t="s">
        <v>1107</v>
      </c>
      <c r="D360" s="182" t="s">
        <v>149</v>
      </c>
      <c r="E360" s="83">
        <v>14</v>
      </c>
      <c r="F360" s="85">
        <v>50018.2142857143</v>
      </c>
      <c r="G360" s="83">
        <v>8</v>
      </c>
      <c r="H360" s="85">
        <v>45344</v>
      </c>
      <c r="I360" s="83">
        <v>9</v>
      </c>
      <c r="J360" s="85">
        <v>37608.2222222222</v>
      </c>
      <c r="K360" s="83">
        <v>3</v>
      </c>
      <c r="L360" s="85">
        <v>31817.3333333333</v>
      </c>
      <c r="M360" s="83">
        <v>0</v>
      </c>
      <c r="N360" s="85">
        <v>0</v>
      </c>
      <c r="O360" s="83"/>
      <c r="P360" s="85"/>
      <c r="Q360" s="83">
        <v>0</v>
      </c>
      <c r="R360" s="85">
        <v>0</v>
      </c>
      <c r="S360" s="83">
        <v>1</v>
      </c>
      <c r="T360" s="85">
        <v>39501</v>
      </c>
      <c r="U360" s="83">
        <v>4</v>
      </c>
      <c r="V360" s="85">
        <v>38164</v>
      </c>
      <c r="W360" s="83">
        <v>1</v>
      </c>
      <c r="X360" s="85">
        <v>40701</v>
      </c>
      <c r="Y360" s="83">
        <v>0</v>
      </c>
      <c r="Z360" s="85">
        <v>0</v>
      </c>
      <c r="AA360" s="83"/>
      <c r="AB360" s="85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</row>
    <row r="361" spans="1:54" ht="12.75">
      <c r="A361" s="23" t="s">
        <v>363</v>
      </c>
      <c r="B361" s="32" t="s">
        <v>381</v>
      </c>
      <c r="C361" s="181" t="s">
        <v>1108</v>
      </c>
      <c r="D361" s="182" t="s">
        <v>149</v>
      </c>
      <c r="E361" s="83">
        <v>40</v>
      </c>
      <c r="F361" s="85">
        <v>50859.025</v>
      </c>
      <c r="G361" s="83">
        <v>22</v>
      </c>
      <c r="H361" s="85">
        <v>39955.7727272727</v>
      </c>
      <c r="I361" s="83">
        <v>14</v>
      </c>
      <c r="J361" s="85">
        <v>35210.1428571429</v>
      </c>
      <c r="K361" s="83">
        <v>4</v>
      </c>
      <c r="L361" s="85">
        <v>25357.75</v>
      </c>
      <c r="M361" s="83">
        <v>0</v>
      </c>
      <c r="N361" s="85">
        <v>0</v>
      </c>
      <c r="O361" s="83"/>
      <c r="P361" s="85"/>
      <c r="Q361" s="83">
        <v>0</v>
      </c>
      <c r="R361" s="85">
        <v>0</v>
      </c>
      <c r="S361" s="83">
        <v>0</v>
      </c>
      <c r="T361" s="85">
        <v>0</v>
      </c>
      <c r="U361" s="83">
        <v>0</v>
      </c>
      <c r="V361" s="85">
        <v>0</v>
      </c>
      <c r="W361" s="83">
        <v>0</v>
      </c>
      <c r="X361" s="85">
        <v>0</v>
      </c>
      <c r="Y361" s="83">
        <v>0</v>
      </c>
      <c r="Z361" s="85">
        <v>0</v>
      </c>
      <c r="AA361" s="83"/>
      <c r="AB361" s="85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</row>
    <row r="362" spans="1:54" ht="12.75">
      <c r="A362" s="23" t="s">
        <v>363</v>
      </c>
      <c r="B362" s="32" t="s">
        <v>382</v>
      </c>
      <c r="C362" s="181" t="s">
        <v>1109</v>
      </c>
      <c r="D362" s="182" t="s">
        <v>149</v>
      </c>
      <c r="E362" s="83">
        <v>13</v>
      </c>
      <c r="F362" s="85">
        <v>47994.6153846154</v>
      </c>
      <c r="G362" s="83">
        <v>7</v>
      </c>
      <c r="H362" s="85">
        <v>41485.2857142857</v>
      </c>
      <c r="I362" s="83">
        <v>6</v>
      </c>
      <c r="J362" s="85">
        <v>36775</v>
      </c>
      <c r="K362" s="83">
        <v>7</v>
      </c>
      <c r="L362" s="85">
        <v>29885.1428571429</v>
      </c>
      <c r="M362" s="83">
        <v>0</v>
      </c>
      <c r="N362" s="85">
        <v>0</v>
      </c>
      <c r="O362" s="83"/>
      <c r="P362" s="85"/>
      <c r="Q362" s="83">
        <v>0</v>
      </c>
      <c r="R362" s="85">
        <v>0</v>
      </c>
      <c r="S362" s="83">
        <v>1</v>
      </c>
      <c r="T362" s="85">
        <v>40370</v>
      </c>
      <c r="U362" s="83">
        <v>1</v>
      </c>
      <c r="V362" s="85">
        <v>46739</v>
      </c>
      <c r="W362" s="83">
        <v>1</v>
      </c>
      <c r="X362" s="85">
        <v>38449</v>
      </c>
      <c r="Y362" s="83">
        <v>0</v>
      </c>
      <c r="Z362" s="85">
        <v>0</v>
      </c>
      <c r="AA362" s="83"/>
      <c r="AB362" s="85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</row>
    <row r="363" spans="1:54" ht="12.75">
      <c r="A363" s="23" t="s">
        <v>363</v>
      </c>
      <c r="B363" s="32" t="s">
        <v>383</v>
      </c>
      <c r="C363" s="181" t="s">
        <v>1110</v>
      </c>
      <c r="D363" s="182" t="s">
        <v>149</v>
      </c>
      <c r="E363" s="83">
        <v>11</v>
      </c>
      <c r="F363" s="85">
        <v>52576.2727272727</v>
      </c>
      <c r="G363" s="83">
        <v>20</v>
      </c>
      <c r="H363" s="85">
        <v>43174.9</v>
      </c>
      <c r="I363" s="83">
        <v>15</v>
      </c>
      <c r="J363" s="85">
        <v>36531.0666666667</v>
      </c>
      <c r="K363" s="83">
        <v>1</v>
      </c>
      <c r="L363" s="85">
        <v>25589</v>
      </c>
      <c r="M363" s="83">
        <v>0</v>
      </c>
      <c r="N363" s="85">
        <v>0</v>
      </c>
      <c r="O363" s="83"/>
      <c r="P363" s="85"/>
      <c r="Q363" s="83">
        <v>3</v>
      </c>
      <c r="R363" s="85">
        <v>67844</v>
      </c>
      <c r="S363" s="83">
        <v>1</v>
      </c>
      <c r="T363" s="85">
        <v>55805</v>
      </c>
      <c r="U363" s="83">
        <v>0</v>
      </c>
      <c r="V363" s="85">
        <v>0</v>
      </c>
      <c r="W363" s="83">
        <v>0</v>
      </c>
      <c r="X363" s="85">
        <v>0</v>
      </c>
      <c r="Y363" s="83">
        <v>0</v>
      </c>
      <c r="Z363" s="85">
        <v>0</v>
      </c>
      <c r="AA363" s="83"/>
      <c r="AB363" s="85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</row>
    <row r="364" spans="1:54" ht="12.75">
      <c r="A364" s="23" t="s">
        <v>363</v>
      </c>
      <c r="B364" s="32" t="s">
        <v>384</v>
      </c>
      <c r="C364" s="181" t="s">
        <v>1111</v>
      </c>
      <c r="D364" s="182" t="s">
        <v>149</v>
      </c>
      <c r="E364" s="83">
        <v>50</v>
      </c>
      <c r="F364" s="85">
        <v>53560.88</v>
      </c>
      <c r="G364" s="83">
        <v>43</v>
      </c>
      <c r="H364" s="85">
        <v>45016.6046511628</v>
      </c>
      <c r="I364" s="83">
        <v>28</v>
      </c>
      <c r="J364" s="85">
        <v>35394.2857142857</v>
      </c>
      <c r="K364" s="83">
        <v>6</v>
      </c>
      <c r="L364" s="85">
        <v>26995.8333333333</v>
      </c>
      <c r="M364" s="83">
        <v>1</v>
      </c>
      <c r="N364" s="85">
        <v>24971</v>
      </c>
      <c r="O364" s="83"/>
      <c r="P364" s="85"/>
      <c r="Q364" s="83">
        <v>4</v>
      </c>
      <c r="R364" s="85">
        <v>70036.5</v>
      </c>
      <c r="S364" s="83">
        <v>4</v>
      </c>
      <c r="T364" s="85">
        <v>55721</v>
      </c>
      <c r="U364" s="83">
        <v>1</v>
      </c>
      <c r="V364" s="85">
        <v>49713</v>
      </c>
      <c r="W364" s="83">
        <v>2</v>
      </c>
      <c r="X364" s="85">
        <v>33564</v>
      </c>
      <c r="Y364" s="83">
        <v>0</v>
      </c>
      <c r="Z364" s="85">
        <v>0</v>
      </c>
      <c r="AA364" s="83"/>
      <c r="AB364" s="85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</row>
    <row r="365" spans="1:54" ht="12.75">
      <c r="A365" s="23" t="s">
        <v>363</v>
      </c>
      <c r="B365" s="32" t="s">
        <v>385</v>
      </c>
      <c r="C365" s="181" t="s">
        <v>1112</v>
      </c>
      <c r="D365" s="182" t="s">
        <v>149</v>
      </c>
      <c r="E365" s="83">
        <v>13</v>
      </c>
      <c r="F365" s="85">
        <v>50167.1538461538</v>
      </c>
      <c r="G365" s="83">
        <v>24</v>
      </c>
      <c r="H365" s="85">
        <v>44035.2083333333</v>
      </c>
      <c r="I365" s="83">
        <v>29</v>
      </c>
      <c r="J365" s="85">
        <v>37839.9310344828</v>
      </c>
      <c r="K365" s="83">
        <v>2</v>
      </c>
      <c r="L365" s="85">
        <v>34044</v>
      </c>
      <c r="M365" s="83">
        <v>2</v>
      </c>
      <c r="N365" s="85">
        <v>28687</v>
      </c>
      <c r="O365" s="83"/>
      <c r="P365" s="85"/>
      <c r="Q365" s="83">
        <v>1</v>
      </c>
      <c r="R365" s="85">
        <v>53795</v>
      </c>
      <c r="S365" s="83">
        <v>0</v>
      </c>
      <c r="T365" s="85">
        <v>0</v>
      </c>
      <c r="U365" s="83">
        <v>2</v>
      </c>
      <c r="V365" s="85">
        <v>50220</v>
      </c>
      <c r="W365" s="83">
        <v>0</v>
      </c>
      <c r="X365" s="85">
        <v>0</v>
      </c>
      <c r="Y365" s="83">
        <v>0</v>
      </c>
      <c r="Z365" s="85">
        <v>0</v>
      </c>
      <c r="AA365" s="83"/>
      <c r="AB365" s="85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</row>
    <row r="366" spans="1:54" ht="12.75">
      <c r="A366" s="23" t="s">
        <v>363</v>
      </c>
      <c r="B366" s="32" t="s">
        <v>386</v>
      </c>
      <c r="C366" s="181" t="s">
        <v>1113</v>
      </c>
      <c r="D366" s="182" t="s">
        <v>149</v>
      </c>
      <c r="E366" s="83">
        <v>7</v>
      </c>
      <c r="F366" s="85">
        <v>41151.2857142857</v>
      </c>
      <c r="G366" s="83">
        <v>4</v>
      </c>
      <c r="H366" s="85">
        <v>37607.75</v>
      </c>
      <c r="I366" s="83">
        <v>4</v>
      </c>
      <c r="J366" s="85">
        <v>33527</v>
      </c>
      <c r="K366" s="83">
        <v>1</v>
      </c>
      <c r="L366" s="85">
        <v>29640</v>
      </c>
      <c r="M366" s="83">
        <v>0</v>
      </c>
      <c r="N366" s="85">
        <v>0</v>
      </c>
      <c r="O366" s="83"/>
      <c r="P366" s="85"/>
      <c r="Q366" s="83">
        <v>0</v>
      </c>
      <c r="R366" s="85">
        <v>0</v>
      </c>
      <c r="S366" s="83">
        <v>0</v>
      </c>
      <c r="T366" s="85">
        <v>0</v>
      </c>
      <c r="U366" s="83">
        <v>0</v>
      </c>
      <c r="V366" s="85">
        <v>0</v>
      </c>
      <c r="W366" s="83">
        <v>0</v>
      </c>
      <c r="X366" s="85">
        <v>0</v>
      </c>
      <c r="Y366" s="83">
        <v>0</v>
      </c>
      <c r="Z366" s="85">
        <v>0</v>
      </c>
      <c r="AA366" s="83"/>
      <c r="AB366" s="85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</row>
    <row r="367" spans="1:54" ht="12.75">
      <c r="A367" s="23" t="s">
        <v>363</v>
      </c>
      <c r="B367" s="32" t="s">
        <v>387</v>
      </c>
      <c r="C367" s="181" t="s">
        <v>1114</v>
      </c>
      <c r="D367" s="182" t="s">
        <v>149</v>
      </c>
      <c r="E367" s="83">
        <v>25</v>
      </c>
      <c r="F367" s="85">
        <v>49288.36</v>
      </c>
      <c r="G367" s="83">
        <v>13</v>
      </c>
      <c r="H367" s="85">
        <v>37143.2307692308</v>
      </c>
      <c r="I367" s="83">
        <v>7</v>
      </c>
      <c r="J367" s="85">
        <v>31230</v>
      </c>
      <c r="K367" s="83">
        <v>3</v>
      </c>
      <c r="L367" s="85">
        <v>26542.6666666667</v>
      </c>
      <c r="M367" s="83">
        <v>0</v>
      </c>
      <c r="N367" s="85">
        <v>0</v>
      </c>
      <c r="O367" s="83"/>
      <c r="P367" s="85"/>
      <c r="Q367" s="83">
        <v>6</v>
      </c>
      <c r="R367" s="85">
        <v>60829.3333333333</v>
      </c>
      <c r="S367" s="83">
        <v>1</v>
      </c>
      <c r="T367" s="85">
        <v>46097</v>
      </c>
      <c r="U367" s="83">
        <v>0</v>
      </c>
      <c r="V367" s="85">
        <v>0</v>
      </c>
      <c r="W367" s="83">
        <v>0</v>
      </c>
      <c r="X367" s="85">
        <v>0</v>
      </c>
      <c r="Y367" s="83">
        <v>0</v>
      </c>
      <c r="Z367" s="85">
        <v>0</v>
      </c>
      <c r="AA367" s="83"/>
      <c r="AB367" s="85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</row>
    <row r="368" spans="1:54" ht="12.75">
      <c r="A368" s="23" t="s">
        <v>363</v>
      </c>
      <c r="B368" s="32" t="s">
        <v>388</v>
      </c>
      <c r="C368" s="181" t="s">
        <v>1115</v>
      </c>
      <c r="D368" s="182" t="s">
        <v>149</v>
      </c>
      <c r="E368" s="83">
        <v>11</v>
      </c>
      <c r="F368" s="85">
        <v>53765.3636363636</v>
      </c>
      <c r="G368" s="83">
        <v>37</v>
      </c>
      <c r="H368" s="85">
        <v>49958.8378378378</v>
      </c>
      <c r="I368" s="83">
        <v>17</v>
      </c>
      <c r="J368" s="85">
        <v>42514.4705882353</v>
      </c>
      <c r="K368" s="83">
        <v>3</v>
      </c>
      <c r="L368" s="85">
        <v>34663.6666666667</v>
      </c>
      <c r="M368" s="83">
        <v>6</v>
      </c>
      <c r="N368" s="85">
        <v>29887.1666666667</v>
      </c>
      <c r="O368" s="83"/>
      <c r="P368" s="85"/>
      <c r="Q368" s="83">
        <v>2</v>
      </c>
      <c r="R368" s="85">
        <v>55848.5</v>
      </c>
      <c r="S368" s="83">
        <v>7</v>
      </c>
      <c r="T368" s="85">
        <v>55115.8571428571</v>
      </c>
      <c r="U368" s="83">
        <v>2</v>
      </c>
      <c r="V368" s="85">
        <v>56333</v>
      </c>
      <c r="W368" s="83">
        <v>0</v>
      </c>
      <c r="X368" s="85">
        <v>0</v>
      </c>
      <c r="Y368" s="83">
        <v>0</v>
      </c>
      <c r="Z368" s="85">
        <v>0</v>
      </c>
      <c r="AA368" s="83"/>
      <c r="AB368" s="85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</row>
    <row r="369" spans="1:54" ht="12.75">
      <c r="A369" s="23" t="s">
        <v>363</v>
      </c>
      <c r="B369" s="32" t="s">
        <v>389</v>
      </c>
      <c r="C369" s="181" t="s">
        <v>1116</v>
      </c>
      <c r="D369" s="182" t="s">
        <v>149</v>
      </c>
      <c r="E369" s="83">
        <v>21</v>
      </c>
      <c r="F369" s="85">
        <v>55453.3333333333</v>
      </c>
      <c r="G369" s="83">
        <v>22</v>
      </c>
      <c r="H369" s="85">
        <v>44300.6363636364</v>
      </c>
      <c r="I369" s="83">
        <v>22</v>
      </c>
      <c r="J369" s="85">
        <v>40226.3636363636</v>
      </c>
      <c r="K369" s="83">
        <v>8</v>
      </c>
      <c r="L369" s="85">
        <v>32400.5</v>
      </c>
      <c r="M369" s="83">
        <v>3</v>
      </c>
      <c r="N369" s="85">
        <v>29609.3333333333</v>
      </c>
      <c r="O369" s="83"/>
      <c r="P369" s="85"/>
      <c r="Q369" s="83">
        <v>6</v>
      </c>
      <c r="R369" s="85">
        <v>72804.3333333333</v>
      </c>
      <c r="S369" s="83">
        <v>3</v>
      </c>
      <c r="T369" s="85">
        <v>57779</v>
      </c>
      <c r="U369" s="83">
        <v>1</v>
      </c>
      <c r="V369" s="85">
        <v>58431</v>
      </c>
      <c r="W369" s="83">
        <v>3</v>
      </c>
      <c r="X369" s="85">
        <v>42096.6666666667</v>
      </c>
      <c r="Y369" s="83">
        <v>0</v>
      </c>
      <c r="Z369" s="85">
        <v>0</v>
      </c>
      <c r="AA369" s="83"/>
      <c r="AB369" s="85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</row>
    <row r="370" spans="1:54" ht="12.75">
      <c r="A370" s="23" t="s">
        <v>363</v>
      </c>
      <c r="B370" s="32" t="s">
        <v>390</v>
      </c>
      <c r="C370" s="181" t="s">
        <v>1117</v>
      </c>
      <c r="D370" s="182" t="s">
        <v>149</v>
      </c>
      <c r="E370" s="83">
        <v>36</v>
      </c>
      <c r="F370" s="85">
        <v>55109.7222222222</v>
      </c>
      <c r="G370" s="83">
        <v>14</v>
      </c>
      <c r="H370" s="85">
        <v>46227.2142857143</v>
      </c>
      <c r="I370" s="83">
        <v>9</v>
      </c>
      <c r="J370" s="85">
        <v>40534.5555555556</v>
      </c>
      <c r="K370" s="83">
        <v>0</v>
      </c>
      <c r="L370" s="85">
        <v>0</v>
      </c>
      <c r="M370" s="83">
        <v>0</v>
      </c>
      <c r="N370" s="85">
        <v>0</v>
      </c>
      <c r="O370" s="83"/>
      <c r="P370" s="85"/>
      <c r="Q370" s="83">
        <v>0</v>
      </c>
      <c r="R370" s="85">
        <v>0</v>
      </c>
      <c r="S370" s="83">
        <v>0</v>
      </c>
      <c r="T370" s="85">
        <v>0</v>
      </c>
      <c r="U370" s="83">
        <v>0</v>
      </c>
      <c r="V370" s="85">
        <v>0</v>
      </c>
      <c r="W370" s="83">
        <v>0</v>
      </c>
      <c r="X370" s="85">
        <v>0</v>
      </c>
      <c r="Y370" s="83">
        <v>0</v>
      </c>
      <c r="Z370" s="85">
        <v>0</v>
      </c>
      <c r="AA370" s="83"/>
      <c r="AB370" s="85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</row>
    <row r="371" spans="1:54" ht="12.75">
      <c r="A371" s="23" t="s">
        <v>363</v>
      </c>
      <c r="B371" s="32" t="s">
        <v>391</v>
      </c>
      <c r="C371" s="181" t="s">
        <v>1118</v>
      </c>
      <c r="D371" s="182" t="s">
        <v>149</v>
      </c>
      <c r="E371" s="83">
        <v>145</v>
      </c>
      <c r="F371" s="85">
        <v>58437.7310344828</v>
      </c>
      <c r="G371" s="83">
        <v>59</v>
      </c>
      <c r="H371" s="85">
        <v>47461.1525423729</v>
      </c>
      <c r="I371" s="83">
        <v>34</v>
      </c>
      <c r="J371" s="85">
        <v>41713.3235294118</v>
      </c>
      <c r="K371" s="83">
        <v>8</v>
      </c>
      <c r="L371" s="85">
        <v>35171.625</v>
      </c>
      <c r="M371" s="83">
        <v>0</v>
      </c>
      <c r="N371" s="85">
        <v>0</v>
      </c>
      <c r="O371" s="83"/>
      <c r="P371" s="85"/>
      <c r="Q371" s="83">
        <v>0</v>
      </c>
      <c r="R371" s="85">
        <v>0</v>
      </c>
      <c r="S371" s="83">
        <v>0</v>
      </c>
      <c r="T371" s="85">
        <v>0</v>
      </c>
      <c r="U371" s="83">
        <v>0</v>
      </c>
      <c r="V371" s="85">
        <v>0</v>
      </c>
      <c r="W371" s="83">
        <v>0</v>
      </c>
      <c r="X371" s="85">
        <v>0</v>
      </c>
      <c r="Y371" s="83">
        <v>0</v>
      </c>
      <c r="Z371" s="85">
        <v>0</v>
      </c>
      <c r="AA371" s="83"/>
      <c r="AB371" s="85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</row>
    <row r="372" spans="1:54" ht="12.75">
      <c r="A372" s="23" t="s">
        <v>363</v>
      </c>
      <c r="B372" s="32" t="s">
        <v>392</v>
      </c>
      <c r="C372" s="181" t="s">
        <v>1119</v>
      </c>
      <c r="D372" s="182" t="s">
        <v>149</v>
      </c>
      <c r="E372" s="83">
        <v>51</v>
      </c>
      <c r="F372" s="85">
        <v>56475.9803921569</v>
      </c>
      <c r="G372" s="83">
        <v>19</v>
      </c>
      <c r="H372" s="85">
        <v>46604.6842105263</v>
      </c>
      <c r="I372" s="83">
        <v>8</v>
      </c>
      <c r="J372" s="85">
        <v>42960.5</v>
      </c>
      <c r="K372" s="83">
        <v>2</v>
      </c>
      <c r="L372" s="85">
        <v>38930.5</v>
      </c>
      <c r="M372" s="83">
        <v>0</v>
      </c>
      <c r="N372" s="85">
        <v>0</v>
      </c>
      <c r="O372" s="83"/>
      <c r="P372" s="85"/>
      <c r="Q372" s="83">
        <v>0</v>
      </c>
      <c r="R372" s="85">
        <v>0</v>
      </c>
      <c r="S372" s="83">
        <v>0</v>
      </c>
      <c r="T372" s="85">
        <v>0</v>
      </c>
      <c r="U372" s="83">
        <v>0</v>
      </c>
      <c r="V372" s="85">
        <v>0</v>
      </c>
      <c r="W372" s="83">
        <v>0</v>
      </c>
      <c r="X372" s="85">
        <v>0</v>
      </c>
      <c r="Y372" s="83">
        <v>0</v>
      </c>
      <c r="Z372" s="85">
        <v>0</v>
      </c>
      <c r="AA372" s="83"/>
      <c r="AB372" s="85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</row>
    <row r="373" spans="1:54" ht="12.75">
      <c r="A373" s="23" t="s">
        <v>363</v>
      </c>
      <c r="B373" s="32" t="s">
        <v>393</v>
      </c>
      <c r="C373" s="181" t="s">
        <v>1120</v>
      </c>
      <c r="D373" s="182" t="s">
        <v>149</v>
      </c>
      <c r="E373" s="83">
        <v>101</v>
      </c>
      <c r="F373" s="85">
        <v>55585.5742574257</v>
      </c>
      <c r="G373" s="83">
        <v>60</v>
      </c>
      <c r="H373" s="85">
        <v>45553.6666666667</v>
      </c>
      <c r="I373" s="83">
        <v>37</v>
      </c>
      <c r="J373" s="85">
        <v>34399.5135135135</v>
      </c>
      <c r="K373" s="83">
        <v>6</v>
      </c>
      <c r="L373" s="85">
        <v>32160.1666666667</v>
      </c>
      <c r="M373" s="83">
        <v>0</v>
      </c>
      <c r="N373" s="85">
        <v>0</v>
      </c>
      <c r="O373" s="83"/>
      <c r="P373" s="85"/>
      <c r="Q373" s="83">
        <v>0</v>
      </c>
      <c r="R373" s="85">
        <v>0</v>
      </c>
      <c r="S373" s="83">
        <v>0</v>
      </c>
      <c r="T373" s="85">
        <v>0</v>
      </c>
      <c r="U373" s="83">
        <v>0</v>
      </c>
      <c r="V373" s="85">
        <v>0</v>
      </c>
      <c r="W373" s="83">
        <v>0</v>
      </c>
      <c r="X373" s="85">
        <v>0</v>
      </c>
      <c r="Y373" s="83">
        <v>0</v>
      </c>
      <c r="Z373" s="85">
        <v>0</v>
      </c>
      <c r="AA373" s="83"/>
      <c r="AB373" s="85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</row>
    <row r="374" spans="1:54" ht="12.75">
      <c r="A374" s="23" t="s">
        <v>363</v>
      </c>
      <c r="B374" s="32" t="s">
        <v>394</v>
      </c>
      <c r="C374" s="181" t="s">
        <v>1121</v>
      </c>
      <c r="D374" s="182" t="s">
        <v>149</v>
      </c>
      <c r="E374" s="83">
        <v>4</v>
      </c>
      <c r="F374" s="85">
        <v>53354.5</v>
      </c>
      <c r="G374" s="83">
        <v>5</v>
      </c>
      <c r="H374" s="85">
        <v>8447</v>
      </c>
      <c r="I374" s="83">
        <v>17</v>
      </c>
      <c r="J374" s="85">
        <v>38768.4705882353</v>
      </c>
      <c r="K374" s="83">
        <v>8</v>
      </c>
      <c r="L374" s="85">
        <v>31195.5</v>
      </c>
      <c r="M374" s="83">
        <v>0</v>
      </c>
      <c r="N374" s="85">
        <v>0</v>
      </c>
      <c r="O374" s="83"/>
      <c r="P374" s="85"/>
      <c r="Q374" s="83">
        <v>1</v>
      </c>
      <c r="R374" s="85">
        <v>50682</v>
      </c>
      <c r="S374" s="83">
        <v>3</v>
      </c>
      <c r="T374" s="85">
        <v>52087</v>
      </c>
      <c r="U374" s="83">
        <v>0</v>
      </c>
      <c r="V374" s="85">
        <v>0</v>
      </c>
      <c r="W374" s="83">
        <v>0</v>
      </c>
      <c r="X374" s="85">
        <v>0</v>
      </c>
      <c r="Y374" s="83">
        <v>0</v>
      </c>
      <c r="Z374" s="85">
        <v>0</v>
      </c>
      <c r="AA374" s="83"/>
      <c r="AB374" s="85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</row>
    <row r="375" spans="1:54" ht="12.75">
      <c r="A375" s="23"/>
      <c r="B375" s="32"/>
      <c r="C375" s="32"/>
      <c r="D375" s="39"/>
      <c r="E375" s="23">
        <f>SUM(E355:E374)</f>
        <v>707</v>
      </c>
      <c r="F375" s="126">
        <f>((E355*F355)+(E356*F356)+(E357*F357)+(E358*F358)+(E359*F359)+(E360*F360)+(E361*F361)+(E362*F362)+(E363*F363)+(E364*F364)+(E365*F365)+(E366*F366)+(E367*F367)+(E367*F367)+(E368*F368)+(E369*F369)+(E370*F370)+(E371*F371)+(E372*F372)+(E373*F373)+(E374*F374))/E375</f>
        <v>55995.52899575672</v>
      </c>
      <c r="G375" s="23">
        <f>SUM(G355:G374)</f>
        <v>519</v>
      </c>
      <c r="H375" s="126">
        <f>((G355*H355)+(G356*H356)+(G357*H357)+(G358*H358)+(G359*H359)+(G360*H360)+(G361*H361)+(G362*H362)+(G363*H363)+(G364*H364)+(G365*H365)+(G366*H366)+(G367*H367)+(G367*H367)+(G368*H368)+(G369*H369)+(G370*H370)+(G371*H371)+(G372*H372)+(G373*H373)+(G374*H374))/G375</f>
        <v>45367.47013487476</v>
      </c>
      <c r="I375" s="23">
        <f>SUM(I355:I374)</f>
        <v>457</v>
      </c>
      <c r="J375" s="126">
        <f>((I355*J355)+(I356*J356)+(I357*J357)+(I358*J358)+(I359*J359)+(I360*J360)+(I361*J361)+(I362*J362)+(I363*J363)+(I364*J364)+(I365*J365)+(I366*J366)+(I367*J367)+(I367*J367)+(I368*J368)+(I369*J369)+(I370*J370)+(I371*J371)+(I372*J372)+(I373*J373)+(I374*J374))/I375</f>
        <v>37551.776805251655</v>
      </c>
      <c r="K375" s="23">
        <f>SUM(K355:K374)</f>
        <v>112</v>
      </c>
      <c r="L375" s="126">
        <f>((K355*L355)+(K356*L356)+(K357*L357)+(K358*L358)+(K359*L359)+(K360*L360)+(K361*L361)+(K362*L362)+(K363*L363)+(K364*L364)+(K365*L365)+(K366*L366)+(K367*L367)+(K367*L367)+(K368*L368)+(K369*L369)+(K370*L370)+(K371*L371)+(K372*L372)+(K373*L373)+(K374*L374))/K375</f>
        <v>32067.624999999996</v>
      </c>
      <c r="M375" s="23">
        <f>SUM(M355:M374)</f>
        <v>12</v>
      </c>
      <c r="N375" s="126">
        <f>((M355*N355)+(M356*N356)+(M357*N357)+(M358*N358)+(M359*N359)+(M360*N360)+(M361*N361)+(M362*N362)+(M363*N363)+(M364*N364)+(M365*N365)+(M366*N366)+(M367*N367)+(M367*N367)+(M368*N368)+(M369*N369)+(M370*N370)+(M371*N371)+(M372*N372)+(M373*N373)+(M374*N374))/M375</f>
        <v>29208.00000000001</v>
      </c>
      <c r="O375" s="23"/>
      <c r="P375" s="126"/>
      <c r="Q375" s="23">
        <f>SUM(Q355:Q374)</f>
        <v>34</v>
      </c>
      <c r="R375" s="126">
        <f>((Q355*R355)+(Q356*R356)+(Q357*R357)+(Q358*R358)+(Q359*R359)+(Q360*R360)+(Q361*R361)+(Q362*R362)+(Q363*R363)+(Q364*R364)+(Q365*R365)+(Q366*R366)+(Q367*R367)+(Q367*R367)+(Q368*R368)+(Q369*R369)+(Q370*R370)+(Q371*R371)+(Q372*R372)+(Q373*R373)+(Q374*R374))/Q375</f>
        <v>76363.47058823527</v>
      </c>
      <c r="S375" s="23">
        <f>SUM(S355:S374)</f>
        <v>32</v>
      </c>
      <c r="T375" s="126">
        <f>((S355*T355)+(S356*T356)+(S357*T357)+(S358*T358)+(S359*T359)+(S360*T360)+(S361*T361)+(S362*T362)+(S363*T363)+(S364*T364)+(S365*T365)+(S366*T366)+(S367*T367)+(S367*T367)+(S368*T368)+(S369*T369)+(S370*T370)+(S371*T371)+(S372*T372)+(S373*T373)+(S374*T374))/S375</f>
        <v>52909.15625</v>
      </c>
      <c r="U375" s="23">
        <f>SUM(U355:U374)</f>
        <v>31</v>
      </c>
      <c r="V375" s="126">
        <f>((U355*V355)+(U356*V356)+(U357*V357)+(U358*V358)+(U359*V359)+(U360*V360)+(U361*V361)+(U362*V362)+(U363*V363)+(U364*V364)+(U365*V365)+(U366*V366)+(U367*V367)+(U367*V367)+(U368*V368)+(U369*V369)+(U370*V370)+(U371*V371)+(U372*V372)+(U373*V373)+(U374*V374))/U375</f>
        <v>43052.77419354839</v>
      </c>
      <c r="W375" s="23">
        <f>SUM(W355:W374)</f>
        <v>12</v>
      </c>
      <c r="X375" s="126">
        <f>((W355*X355)+(W356*X356)+(W357*X357)+(W358*X358)+(W359*X359)+(W360*X360)+(W361*X361)+(W362*X362)+(W363*X363)+(W364*X364)+(W365*X365)+(W366*X366)+(W367*X367)+(W367*X367)+(W368*X368)+(W369*X369)+(W370*X370)+(W371*X371)+(W372*X372)+(W373*X373)+(W374*X374))/W375</f>
        <v>36054.58333333335</v>
      </c>
      <c r="Y375" s="23">
        <f>SUM(Y355:Y374)</f>
        <v>0</v>
      </c>
      <c r="Z375" s="126">
        <v>0</v>
      </c>
      <c r="AA375" s="23">
        <f>SUM(AA355:AA374)</f>
        <v>0</v>
      </c>
      <c r="AB375" s="126">
        <v>0</v>
      </c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</row>
    <row r="376" spans="1:54" ht="12.75">
      <c r="A376" s="23"/>
      <c r="B376" s="32"/>
      <c r="C376" s="32"/>
      <c r="D376" s="39"/>
      <c r="E376" s="32"/>
      <c r="F376" s="39"/>
      <c r="G376" s="32"/>
      <c r="H376" s="39"/>
      <c r="I376" s="31"/>
      <c r="J376" s="39"/>
      <c r="K376" s="31"/>
      <c r="L376" s="39"/>
      <c r="M376" s="31"/>
      <c r="N376" s="39"/>
      <c r="O376" s="32"/>
      <c r="P376" s="30"/>
      <c r="Q376" s="45"/>
      <c r="R376" s="39"/>
      <c r="S376" s="31"/>
      <c r="T376" s="39"/>
      <c r="U376" s="31"/>
      <c r="V376" s="39"/>
      <c r="W376" s="31"/>
      <c r="X376" s="39"/>
      <c r="Y376" s="31"/>
      <c r="Z376" s="39"/>
      <c r="AA376" s="32"/>
      <c r="AB376" s="30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</row>
    <row r="377" spans="1:54" ht="12.75">
      <c r="A377" s="23" t="s">
        <v>397</v>
      </c>
      <c r="B377" s="32" t="s">
        <v>413</v>
      </c>
      <c r="C377" s="181" t="s">
        <v>1122</v>
      </c>
      <c r="D377" s="127" t="s">
        <v>180</v>
      </c>
      <c r="E377" s="27">
        <v>134</v>
      </c>
      <c r="F377" s="27">
        <v>58185</v>
      </c>
      <c r="G377" s="28">
        <v>124</v>
      </c>
      <c r="H377" s="27">
        <v>46438</v>
      </c>
      <c r="I377" s="28">
        <v>156</v>
      </c>
      <c r="J377" s="27">
        <v>41439</v>
      </c>
      <c r="K377" s="27">
        <v>51</v>
      </c>
      <c r="L377" s="27">
        <v>27009</v>
      </c>
      <c r="M377" s="27">
        <v>35</v>
      </c>
      <c r="N377" s="27">
        <v>23587</v>
      </c>
      <c r="O377" s="27">
        <v>0</v>
      </c>
      <c r="P377" s="27">
        <v>0</v>
      </c>
      <c r="Q377" s="28">
        <v>175</v>
      </c>
      <c r="R377" s="27">
        <v>72707</v>
      </c>
      <c r="S377" s="27">
        <v>74</v>
      </c>
      <c r="T377" s="27">
        <v>58018</v>
      </c>
      <c r="U377" s="27">
        <v>62</v>
      </c>
      <c r="V377" s="27">
        <v>50931</v>
      </c>
      <c r="W377" s="27">
        <v>15</v>
      </c>
      <c r="X377" s="27">
        <v>37976</v>
      </c>
      <c r="Y377" s="27">
        <v>2</v>
      </c>
      <c r="Z377" s="27">
        <v>28698</v>
      </c>
      <c r="AA377" s="27">
        <v>0</v>
      </c>
      <c r="AB377" s="27">
        <v>0</v>
      </c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</row>
    <row r="378" spans="1:54" ht="12.75">
      <c r="A378" s="23"/>
      <c r="B378" s="32"/>
      <c r="C378" s="32"/>
      <c r="D378" s="30"/>
      <c r="E378" s="31"/>
      <c r="F378" s="30"/>
      <c r="G378" s="32"/>
      <c r="H378" s="30"/>
      <c r="I378" s="32"/>
      <c r="J378" s="30"/>
      <c r="K378" s="31"/>
      <c r="L378" s="30"/>
      <c r="M378" s="32"/>
      <c r="N378" s="30"/>
      <c r="O378" s="32"/>
      <c r="P378" s="30"/>
      <c r="Q378" s="45"/>
      <c r="R378" s="30"/>
      <c r="S378" s="31"/>
      <c r="T378" s="30"/>
      <c r="U378" s="31"/>
      <c r="V378" s="30"/>
      <c r="W378" s="31"/>
      <c r="X378" s="30"/>
      <c r="Y378" s="32"/>
      <c r="Z378" s="30"/>
      <c r="AA378" s="32"/>
      <c r="AB378" s="30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</row>
    <row r="379" spans="1:54" ht="12.75">
      <c r="A379" s="23" t="s">
        <v>397</v>
      </c>
      <c r="B379" s="32" t="s">
        <v>414</v>
      </c>
      <c r="C379" s="181" t="s">
        <v>1123</v>
      </c>
      <c r="D379" s="127" t="s">
        <v>186</v>
      </c>
      <c r="E379" s="28">
        <v>90</v>
      </c>
      <c r="F379" s="27">
        <v>60486</v>
      </c>
      <c r="G379" s="28">
        <v>132</v>
      </c>
      <c r="H379" s="27">
        <v>47681</v>
      </c>
      <c r="I379" s="28">
        <v>133</v>
      </c>
      <c r="J379" s="27">
        <v>39781</v>
      </c>
      <c r="K379" s="28">
        <v>29</v>
      </c>
      <c r="L379" s="27">
        <v>26702</v>
      </c>
      <c r="M379" s="28">
        <v>2</v>
      </c>
      <c r="N379" s="27">
        <v>28681</v>
      </c>
      <c r="O379" s="27">
        <v>0</v>
      </c>
      <c r="P379" s="27">
        <v>0</v>
      </c>
      <c r="Q379" s="28">
        <v>36</v>
      </c>
      <c r="R379" s="27">
        <v>79967</v>
      </c>
      <c r="S379" s="27">
        <v>26</v>
      </c>
      <c r="T379" s="27">
        <v>59279</v>
      </c>
      <c r="U379" s="27">
        <v>25</v>
      </c>
      <c r="V379" s="27">
        <v>50878</v>
      </c>
      <c r="W379" s="27">
        <v>1</v>
      </c>
      <c r="X379" s="27">
        <v>42282</v>
      </c>
      <c r="Y379" s="27">
        <v>0</v>
      </c>
      <c r="Z379" s="27">
        <v>0</v>
      </c>
      <c r="AA379" s="27">
        <v>0</v>
      </c>
      <c r="AB379" s="27">
        <v>0</v>
      </c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</row>
    <row r="380" spans="1:54" ht="12.75">
      <c r="A380" s="23" t="s">
        <v>397</v>
      </c>
      <c r="B380" s="32" t="s">
        <v>1124</v>
      </c>
      <c r="C380" s="181" t="s">
        <v>1125</v>
      </c>
      <c r="D380" s="127" t="s">
        <v>186</v>
      </c>
      <c r="E380" s="28">
        <v>165</v>
      </c>
      <c r="F380" s="27">
        <v>61525</v>
      </c>
      <c r="G380" s="28">
        <v>146</v>
      </c>
      <c r="H380" s="27">
        <v>47514</v>
      </c>
      <c r="I380" s="28">
        <v>158</v>
      </c>
      <c r="J380" s="27">
        <v>39894</v>
      </c>
      <c r="K380" s="28">
        <v>79</v>
      </c>
      <c r="L380" s="27">
        <v>31252</v>
      </c>
      <c r="M380" s="28">
        <v>0</v>
      </c>
      <c r="N380" s="27">
        <v>0</v>
      </c>
      <c r="O380" s="27">
        <v>0</v>
      </c>
      <c r="P380" s="27">
        <v>0</v>
      </c>
      <c r="Q380" s="28">
        <v>24</v>
      </c>
      <c r="R380" s="27">
        <v>77349</v>
      </c>
      <c r="S380" s="27">
        <v>23</v>
      </c>
      <c r="T380" s="27">
        <v>57920</v>
      </c>
      <c r="U380" s="27">
        <v>1</v>
      </c>
      <c r="V380" s="27">
        <v>52104</v>
      </c>
      <c r="W380" s="27">
        <v>2</v>
      </c>
      <c r="X380" s="27">
        <v>39435</v>
      </c>
      <c r="Y380" s="27">
        <v>0</v>
      </c>
      <c r="Z380" s="27">
        <v>0</v>
      </c>
      <c r="AA380" s="27">
        <v>0</v>
      </c>
      <c r="AB380" s="27">
        <v>0</v>
      </c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</row>
    <row r="381" spans="1:54" ht="12.75">
      <c r="A381" s="23"/>
      <c r="B381" s="32"/>
      <c r="C381" s="32"/>
      <c r="D381" s="30"/>
      <c r="E381" s="23">
        <f>SUM(E379:E380)</f>
        <v>255</v>
      </c>
      <c r="F381" s="126">
        <f>((E379*F379)+(E380*F380))/E381</f>
        <v>61158.294117647056</v>
      </c>
      <c r="G381" s="23">
        <f>SUM(G379:G380)</f>
        <v>278</v>
      </c>
      <c r="H381" s="126">
        <f>((G379*H379)+(G380*H380))/G381</f>
        <v>47593.29496402878</v>
      </c>
      <c r="I381" s="23">
        <f>SUM(I379:I380)</f>
        <v>291</v>
      </c>
      <c r="J381" s="126">
        <f>((I379*J379)+(I380*J380))/I381</f>
        <v>39842.353951890036</v>
      </c>
      <c r="K381" s="23">
        <f>SUM(K379:K380)</f>
        <v>108</v>
      </c>
      <c r="L381" s="126">
        <f>((K379*L379)+(K380*L380))/K381</f>
        <v>30030.24074074074</v>
      </c>
      <c r="M381" s="23">
        <f>SUM(M379:M380)</f>
        <v>2</v>
      </c>
      <c r="N381" s="126">
        <v>0</v>
      </c>
      <c r="O381" s="23">
        <f>SUM(O379:O380)</f>
        <v>0</v>
      </c>
      <c r="P381" s="126">
        <v>0</v>
      </c>
      <c r="Q381" s="23">
        <f>SUM(Q379:Q380)</f>
        <v>60</v>
      </c>
      <c r="R381" s="126">
        <f>((Q379*R379)+(Q380*R380))/Q381</f>
        <v>78919.8</v>
      </c>
      <c r="S381" s="23">
        <f>SUM(S379:S380)</f>
        <v>49</v>
      </c>
      <c r="T381" s="126">
        <f>((S379*T379)+(S380*T380))/S381</f>
        <v>58641.102040816324</v>
      </c>
      <c r="U381" s="23">
        <f>SUM(U379:U380)</f>
        <v>26</v>
      </c>
      <c r="V381" s="126">
        <f>((U379*V379)+(U380*V380))/U381</f>
        <v>50925.153846153844</v>
      </c>
      <c r="W381" s="23">
        <f>SUM(W379:W380)</f>
        <v>3</v>
      </c>
      <c r="X381" s="126">
        <f>((W379*X379)+(W380*X380))/W381</f>
        <v>40384</v>
      </c>
      <c r="Y381" s="23">
        <f>SUM(Y379:Y380)</f>
        <v>0</v>
      </c>
      <c r="Z381" s="126">
        <v>0</v>
      </c>
      <c r="AA381" s="23">
        <f>SUM(AA379:AA380)</f>
        <v>0</v>
      </c>
      <c r="AB381" s="126">
        <v>0</v>
      </c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</row>
    <row r="382" spans="1:54" ht="12.75">
      <c r="A382" s="23"/>
      <c r="B382" s="32"/>
      <c r="C382" s="32"/>
      <c r="D382" s="30"/>
      <c r="E382" s="32"/>
      <c r="F382" s="30"/>
      <c r="G382" s="32"/>
      <c r="H382" s="30"/>
      <c r="I382" s="32"/>
      <c r="J382" s="30"/>
      <c r="K382" s="32"/>
      <c r="L382" s="30"/>
      <c r="M382" s="32"/>
      <c r="N382" s="30"/>
      <c r="O382" s="32"/>
      <c r="P382" s="30"/>
      <c r="Q382" s="40"/>
      <c r="R382" s="30"/>
      <c r="S382" s="31"/>
      <c r="T382" s="30"/>
      <c r="U382" s="31"/>
      <c r="V382" s="30"/>
      <c r="W382" s="31"/>
      <c r="X382" s="30"/>
      <c r="Y382" s="32"/>
      <c r="Z382" s="30"/>
      <c r="AA382" s="32"/>
      <c r="AB382" s="30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</row>
    <row r="383" spans="1:54" ht="12.75">
      <c r="A383" s="23" t="s">
        <v>397</v>
      </c>
      <c r="B383" s="32" t="s">
        <v>416</v>
      </c>
      <c r="C383" s="181" t="s">
        <v>1126</v>
      </c>
      <c r="D383" s="127" t="s">
        <v>431</v>
      </c>
      <c r="E383" s="28">
        <v>53</v>
      </c>
      <c r="F383" s="27">
        <v>48917</v>
      </c>
      <c r="G383" s="28">
        <v>63</v>
      </c>
      <c r="H383" s="27">
        <v>43244</v>
      </c>
      <c r="I383" s="28">
        <v>98</v>
      </c>
      <c r="J383" s="27">
        <v>37872</v>
      </c>
      <c r="K383" s="28">
        <v>50</v>
      </c>
      <c r="L383" s="27">
        <v>28983</v>
      </c>
      <c r="M383" s="28">
        <v>0</v>
      </c>
      <c r="N383" s="27">
        <v>0</v>
      </c>
      <c r="O383" s="27">
        <v>0</v>
      </c>
      <c r="P383" s="27">
        <v>0</v>
      </c>
      <c r="Q383" s="28">
        <v>16</v>
      </c>
      <c r="R383" s="27">
        <v>65609</v>
      </c>
      <c r="S383" s="27">
        <v>17</v>
      </c>
      <c r="T383" s="27">
        <v>61305</v>
      </c>
      <c r="U383" s="27">
        <v>9</v>
      </c>
      <c r="V383" s="27">
        <v>47825</v>
      </c>
      <c r="W383" s="27">
        <v>1</v>
      </c>
      <c r="X383" s="27">
        <v>46338</v>
      </c>
      <c r="Y383" s="27">
        <v>0</v>
      </c>
      <c r="Z383" s="27">
        <v>0</v>
      </c>
      <c r="AA383" s="27">
        <v>0</v>
      </c>
      <c r="AB383" s="27">
        <v>0</v>
      </c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</row>
    <row r="384" spans="1:54" ht="12.75">
      <c r="A384" s="23"/>
      <c r="B384" s="32"/>
      <c r="C384" s="32"/>
      <c r="D384" s="30"/>
      <c r="E384" s="32"/>
      <c r="F384" s="30"/>
      <c r="G384" s="32"/>
      <c r="H384" s="30"/>
      <c r="I384" s="32"/>
      <c r="J384" s="30"/>
      <c r="K384" s="32"/>
      <c r="L384" s="30"/>
      <c r="M384" s="32"/>
      <c r="N384" s="30"/>
      <c r="O384" s="32"/>
      <c r="P384" s="30"/>
      <c r="Q384" s="40"/>
      <c r="R384" s="30"/>
      <c r="S384" s="31"/>
      <c r="T384" s="30"/>
      <c r="U384" s="31"/>
      <c r="V384" s="30"/>
      <c r="W384" s="31"/>
      <c r="X384" s="30"/>
      <c r="Y384" s="32"/>
      <c r="Z384" s="30"/>
      <c r="AA384" s="32"/>
      <c r="AB384" s="30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</row>
    <row r="385" spans="1:54" ht="12.75">
      <c r="A385" s="23" t="s">
        <v>397</v>
      </c>
      <c r="B385" s="32" t="s">
        <v>1127</v>
      </c>
      <c r="C385" s="181" t="s">
        <v>1128</v>
      </c>
      <c r="D385" s="127" t="s">
        <v>201</v>
      </c>
      <c r="E385" s="28">
        <v>33</v>
      </c>
      <c r="F385" s="27">
        <v>45663</v>
      </c>
      <c r="G385" s="28">
        <v>20</v>
      </c>
      <c r="H385" s="27">
        <v>40764</v>
      </c>
      <c r="I385" s="28">
        <v>33</v>
      </c>
      <c r="J385" s="27">
        <v>37900</v>
      </c>
      <c r="K385" s="28">
        <v>51</v>
      </c>
      <c r="L385" s="27">
        <v>27196</v>
      </c>
      <c r="M385" s="28">
        <v>0</v>
      </c>
      <c r="N385" s="28">
        <v>0</v>
      </c>
      <c r="O385" s="28">
        <v>0</v>
      </c>
      <c r="P385" s="28">
        <v>0</v>
      </c>
      <c r="Q385" s="28">
        <v>6</v>
      </c>
      <c r="R385" s="27">
        <v>61419</v>
      </c>
      <c r="S385" s="27">
        <v>9</v>
      </c>
      <c r="T385" s="27">
        <v>52281</v>
      </c>
      <c r="U385" s="27">
        <v>5</v>
      </c>
      <c r="V385" s="27">
        <v>43809</v>
      </c>
      <c r="W385" s="27">
        <v>5</v>
      </c>
      <c r="X385" s="27">
        <v>32564</v>
      </c>
      <c r="Y385" s="27">
        <v>0</v>
      </c>
      <c r="Z385" s="28">
        <v>0</v>
      </c>
      <c r="AA385" s="28">
        <v>0</v>
      </c>
      <c r="AB385" s="28">
        <v>0</v>
      </c>
      <c r="AC385" s="28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</row>
    <row r="386" spans="1:54" ht="12.75">
      <c r="A386" s="23" t="s">
        <v>397</v>
      </c>
      <c r="B386" s="32" t="s">
        <v>1129</v>
      </c>
      <c r="C386" s="181" t="s">
        <v>1130</v>
      </c>
      <c r="D386" s="127" t="s">
        <v>201</v>
      </c>
      <c r="E386" s="28">
        <v>56</v>
      </c>
      <c r="F386" s="27">
        <v>46554</v>
      </c>
      <c r="G386" s="28">
        <v>30</v>
      </c>
      <c r="H386" s="27">
        <v>40043</v>
      </c>
      <c r="I386" s="28">
        <v>60</v>
      </c>
      <c r="J386" s="27">
        <v>36781</v>
      </c>
      <c r="K386" s="28">
        <v>21</v>
      </c>
      <c r="L386" s="27">
        <v>29983</v>
      </c>
      <c r="M386" s="28">
        <v>0</v>
      </c>
      <c r="N386" s="28">
        <v>0</v>
      </c>
      <c r="O386" s="28">
        <v>0</v>
      </c>
      <c r="P386" s="28">
        <v>0</v>
      </c>
      <c r="Q386" s="28">
        <v>15</v>
      </c>
      <c r="R386" s="27">
        <v>59277</v>
      </c>
      <c r="S386" s="27">
        <v>3</v>
      </c>
      <c r="T386" s="27">
        <v>55517</v>
      </c>
      <c r="U386" s="27">
        <v>2</v>
      </c>
      <c r="V386" s="27">
        <v>44575</v>
      </c>
      <c r="W386" s="27">
        <v>4</v>
      </c>
      <c r="X386" s="27">
        <v>38128</v>
      </c>
      <c r="Y386" s="27">
        <v>0</v>
      </c>
      <c r="Z386" s="28">
        <v>0</v>
      </c>
      <c r="AA386" s="28">
        <v>0</v>
      </c>
      <c r="AB386" s="28">
        <v>0</v>
      </c>
      <c r="AC386" s="28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</row>
    <row r="387" spans="1:54" ht="12.75">
      <c r="A387" s="23"/>
      <c r="B387" s="32"/>
      <c r="C387" s="32"/>
      <c r="D387" s="30"/>
      <c r="E387" s="23">
        <f>SUM(E385:E386)</f>
        <v>89</v>
      </c>
      <c r="F387" s="126">
        <f>((E385*F385)+(E386*F386))/E387</f>
        <v>46223.629213483146</v>
      </c>
      <c r="G387" s="23">
        <f>SUM(G385:G386)</f>
        <v>50</v>
      </c>
      <c r="H387" s="126">
        <f>((G385*H385)+(G386*H386))/G387</f>
        <v>40331.4</v>
      </c>
      <c r="I387" s="23">
        <f>SUM(I385:I386)</f>
        <v>93</v>
      </c>
      <c r="J387" s="126">
        <f>((I385*J385)+(I386*J386))/I387</f>
        <v>37178.06451612903</v>
      </c>
      <c r="K387" s="23">
        <f>SUM(K385:K386)</f>
        <v>72</v>
      </c>
      <c r="L387" s="126">
        <f>((K385*L385)+(K386*L386))/K387</f>
        <v>28008.875</v>
      </c>
      <c r="M387" s="23">
        <f>SUM(M385:M386)</f>
        <v>0</v>
      </c>
      <c r="N387" s="126">
        <v>0</v>
      </c>
      <c r="O387" s="23">
        <f>SUM(O385:O386)</f>
        <v>0</v>
      </c>
      <c r="P387" s="126">
        <v>0</v>
      </c>
      <c r="Q387" s="23">
        <f>SUM(Q385:Q386)</f>
        <v>21</v>
      </c>
      <c r="R387" s="126">
        <f>((Q385*R385)+(Q386*R386))/Q387</f>
        <v>59889</v>
      </c>
      <c r="S387" s="23">
        <f>SUM(S385:S386)</f>
        <v>12</v>
      </c>
      <c r="T387" s="126">
        <f>((S385*T385)+(S386*T386))/S387</f>
        <v>53090</v>
      </c>
      <c r="U387" s="23">
        <f>SUM(U385:U386)</f>
        <v>7</v>
      </c>
      <c r="V387" s="126">
        <f>((U385*V385)+(U386*V386))/U387</f>
        <v>44027.857142857145</v>
      </c>
      <c r="W387" s="23">
        <f>SUM(W385:W386)</f>
        <v>9</v>
      </c>
      <c r="X387" s="126">
        <f>((W385*X385)+(W386*X386))/W387</f>
        <v>35036.88888888889</v>
      </c>
      <c r="Y387" s="23">
        <f>SUM(Y385:Y386)</f>
        <v>0</v>
      </c>
      <c r="Z387" s="126">
        <v>0</v>
      </c>
      <c r="AA387" s="23">
        <f>SUM(AA385:AA386)</f>
        <v>0</v>
      </c>
      <c r="AB387" s="126">
        <v>0</v>
      </c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</row>
    <row r="388" spans="1:54" ht="12.75">
      <c r="A388" s="23"/>
      <c r="B388" s="32"/>
      <c r="C388" s="32"/>
      <c r="D388" s="30"/>
      <c r="E388" s="32"/>
      <c r="F388" s="30"/>
      <c r="G388" s="32"/>
      <c r="H388" s="30"/>
      <c r="I388" s="32"/>
      <c r="J388" s="30"/>
      <c r="K388" s="32"/>
      <c r="L388" s="30"/>
      <c r="M388" s="32"/>
      <c r="N388" s="30"/>
      <c r="O388" s="32"/>
      <c r="P388" s="30"/>
      <c r="Q388" s="40"/>
      <c r="R388" s="30"/>
      <c r="S388" s="31"/>
      <c r="T388" s="30"/>
      <c r="U388" s="31"/>
      <c r="V388" s="30"/>
      <c r="W388" s="31"/>
      <c r="X388" s="30"/>
      <c r="Y388" s="32"/>
      <c r="Z388" s="30"/>
      <c r="AA388" s="32"/>
      <c r="AB388" s="30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</row>
    <row r="389" spans="1:54" ht="12.75">
      <c r="A389" s="23" t="s">
        <v>397</v>
      </c>
      <c r="B389" s="32" t="s">
        <v>419</v>
      </c>
      <c r="C389" s="181" t="s">
        <v>1131</v>
      </c>
      <c r="D389" s="127" t="s">
        <v>214</v>
      </c>
      <c r="E389" s="27">
        <v>19</v>
      </c>
      <c r="F389" s="27">
        <v>45122</v>
      </c>
      <c r="G389" s="27">
        <v>10</v>
      </c>
      <c r="H389" s="27">
        <v>37413</v>
      </c>
      <c r="I389" s="27">
        <v>47</v>
      </c>
      <c r="J389" s="27">
        <v>35308</v>
      </c>
      <c r="K389" s="27">
        <v>21</v>
      </c>
      <c r="L389" s="27">
        <v>30848</v>
      </c>
      <c r="M389" s="27">
        <v>0</v>
      </c>
      <c r="N389" s="27">
        <v>0</v>
      </c>
      <c r="O389" s="27">
        <v>0</v>
      </c>
      <c r="P389" s="27">
        <v>0</v>
      </c>
      <c r="Q389" s="28">
        <v>7</v>
      </c>
      <c r="R389" s="27">
        <v>58353</v>
      </c>
      <c r="S389" s="27">
        <v>5</v>
      </c>
      <c r="T389" s="27">
        <v>52021</v>
      </c>
      <c r="U389" s="27">
        <v>7</v>
      </c>
      <c r="V389" s="27">
        <v>45561</v>
      </c>
      <c r="W389" s="27">
        <v>2</v>
      </c>
      <c r="X389" s="27">
        <v>47385</v>
      </c>
      <c r="Y389" s="27">
        <v>0</v>
      </c>
      <c r="Z389" s="28">
        <v>0</v>
      </c>
      <c r="AA389" s="28">
        <v>0</v>
      </c>
      <c r="AB389" s="28">
        <v>0</v>
      </c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</row>
    <row r="390" spans="1:54" ht="12.75">
      <c r="A390" s="23" t="s">
        <v>397</v>
      </c>
      <c r="B390" s="32" t="s">
        <v>420</v>
      </c>
      <c r="C390" s="181" t="s">
        <v>1132</v>
      </c>
      <c r="D390" s="127" t="s">
        <v>214</v>
      </c>
      <c r="E390" s="27">
        <v>26</v>
      </c>
      <c r="F390" s="27">
        <v>43683</v>
      </c>
      <c r="G390" s="27">
        <v>18</v>
      </c>
      <c r="H390" s="27">
        <v>38218</v>
      </c>
      <c r="I390" s="27">
        <v>55</v>
      </c>
      <c r="J390" s="27">
        <v>36952</v>
      </c>
      <c r="K390" s="27">
        <v>17</v>
      </c>
      <c r="L390" s="27">
        <v>29040</v>
      </c>
      <c r="M390" s="27">
        <v>0</v>
      </c>
      <c r="N390" s="27">
        <v>0</v>
      </c>
      <c r="O390" s="27">
        <v>0</v>
      </c>
      <c r="P390" s="27">
        <v>0</v>
      </c>
      <c r="Q390" s="28">
        <v>0</v>
      </c>
      <c r="R390" s="27">
        <v>0</v>
      </c>
      <c r="S390" s="27">
        <v>2</v>
      </c>
      <c r="T390" s="27">
        <v>41095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8">
        <v>0</v>
      </c>
      <c r="AB390" s="28">
        <v>0</v>
      </c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</row>
    <row r="391" spans="1:54" ht="12.75">
      <c r="A391" s="23"/>
      <c r="B391" s="32"/>
      <c r="C391" s="32"/>
      <c r="D391" s="30"/>
      <c r="E391" s="23">
        <f>SUM(E389:E390)</f>
        <v>45</v>
      </c>
      <c r="F391" s="126">
        <f>((E389*F389)+(E390*F390))/E391</f>
        <v>44290.57777777778</v>
      </c>
      <c r="G391" s="23">
        <f>SUM(G389:G390)</f>
        <v>28</v>
      </c>
      <c r="H391" s="126">
        <f>((G389*H389)+(G390*H390))/G391</f>
        <v>37930.5</v>
      </c>
      <c r="I391" s="23">
        <f>SUM(I389:I390)</f>
        <v>102</v>
      </c>
      <c r="J391" s="126">
        <f>((I389*J389)+(I390*J390))/I391</f>
        <v>36194.470588235294</v>
      </c>
      <c r="K391" s="23">
        <f>SUM(K389:K390)</f>
        <v>38</v>
      </c>
      <c r="L391" s="126">
        <f>((K389*L389)+(K390*L390))/K391</f>
        <v>30039.157894736843</v>
      </c>
      <c r="M391" s="23">
        <f>SUM(M389:M390)</f>
        <v>0</v>
      </c>
      <c r="N391" s="126">
        <v>0</v>
      </c>
      <c r="O391" s="23">
        <f>SUM(O389:O390)</f>
        <v>0</v>
      </c>
      <c r="P391" s="126">
        <v>0</v>
      </c>
      <c r="Q391" s="23">
        <f>SUM(Q389:Q390)</f>
        <v>7</v>
      </c>
      <c r="R391" s="126">
        <f>((Q389*R389)+(Q390*R390))/Q391</f>
        <v>58353</v>
      </c>
      <c r="S391" s="23">
        <f>SUM(S389:S390)</f>
        <v>7</v>
      </c>
      <c r="T391" s="126">
        <f>((S389*T389)+(S390*T390))/S391</f>
        <v>48899.28571428572</v>
      </c>
      <c r="U391" s="23">
        <f>SUM(U389:U390)</f>
        <v>7</v>
      </c>
      <c r="V391" s="126">
        <f>((U389*V389)+(U390*V390))/U391</f>
        <v>45561</v>
      </c>
      <c r="W391" s="23">
        <f>SUM(W389:W390)</f>
        <v>2</v>
      </c>
      <c r="X391" s="126">
        <f>((W389*X389)+(W390*X390))/W391</f>
        <v>47385</v>
      </c>
      <c r="Y391" s="23">
        <f>SUM(Y389:Y390)</f>
        <v>0</v>
      </c>
      <c r="Z391" s="126">
        <v>0</v>
      </c>
      <c r="AA391" s="23">
        <f>SUM(AA389:AA390)</f>
        <v>0</v>
      </c>
      <c r="AB391" s="126">
        <v>0</v>
      </c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</row>
    <row r="392" spans="1:54" ht="12.75">
      <c r="A392" s="23"/>
      <c r="B392" s="32"/>
      <c r="C392" s="32"/>
      <c r="D392" s="30"/>
      <c r="E392" s="32"/>
      <c r="F392" s="30"/>
      <c r="G392" s="32"/>
      <c r="H392" s="30"/>
      <c r="I392" s="32"/>
      <c r="J392" s="30"/>
      <c r="K392" s="32"/>
      <c r="L392" s="30"/>
      <c r="M392" s="32"/>
      <c r="N392" s="30"/>
      <c r="O392" s="32"/>
      <c r="P392" s="30"/>
      <c r="Q392" s="40"/>
      <c r="R392" s="30"/>
      <c r="S392" s="31"/>
      <c r="T392" s="30"/>
      <c r="U392" s="31"/>
      <c r="V392" s="30"/>
      <c r="W392" s="31"/>
      <c r="X392" s="30"/>
      <c r="Y392" s="32"/>
      <c r="Z392" s="30"/>
      <c r="AA392" s="32"/>
      <c r="AB392" s="30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</row>
    <row r="393" spans="1:54" ht="12.75">
      <c r="A393" s="23" t="s">
        <v>397</v>
      </c>
      <c r="B393" s="32" t="s">
        <v>398</v>
      </c>
      <c r="C393" s="181" t="s">
        <v>1133</v>
      </c>
      <c r="D393" s="127" t="s">
        <v>149</v>
      </c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99">
        <v>25</v>
      </c>
      <c r="P393" s="99">
        <v>29331</v>
      </c>
      <c r="Q393" s="23" t="s">
        <v>181</v>
      </c>
      <c r="R393" s="23"/>
      <c r="S393" s="23"/>
      <c r="T393" s="23"/>
      <c r="U393" s="23"/>
      <c r="V393" s="23"/>
      <c r="W393" s="23"/>
      <c r="X393" s="23"/>
      <c r="Y393" s="23"/>
      <c r="Z393" s="23"/>
      <c r="AA393" s="23">
        <v>30.3</v>
      </c>
      <c r="AB393" s="99">
        <v>32451</v>
      </c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</row>
    <row r="394" spans="1:54" ht="12.75">
      <c r="A394" s="23" t="s">
        <v>397</v>
      </c>
      <c r="B394" s="32" t="s">
        <v>399</v>
      </c>
      <c r="C394" s="181" t="s">
        <v>1134</v>
      </c>
      <c r="D394" s="127" t="s">
        <v>149</v>
      </c>
      <c r="E394" s="31"/>
      <c r="F394" s="39"/>
      <c r="G394" s="31"/>
      <c r="H394" s="39"/>
      <c r="I394" s="31"/>
      <c r="J394" s="39"/>
      <c r="K394" s="31"/>
      <c r="L394" s="39"/>
      <c r="M394" s="23"/>
      <c r="N394" s="39"/>
      <c r="O394" s="99">
        <v>99.4</v>
      </c>
      <c r="P394" s="99">
        <v>34888</v>
      </c>
      <c r="Q394" s="49"/>
      <c r="R394" s="100"/>
      <c r="S394" s="100"/>
      <c r="T394" s="100"/>
      <c r="U394" s="100"/>
      <c r="V394" s="100"/>
      <c r="W394" s="100"/>
      <c r="X394" s="100"/>
      <c r="Y394" s="53"/>
      <c r="Z394" s="101"/>
      <c r="AA394" s="99">
        <v>0</v>
      </c>
      <c r="AB394" s="99">
        <v>0</v>
      </c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</row>
    <row r="395" spans="1:54" ht="12.75">
      <c r="A395" s="23" t="s">
        <v>397</v>
      </c>
      <c r="B395" s="32" t="s">
        <v>400</v>
      </c>
      <c r="C395" s="181" t="s">
        <v>1135</v>
      </c>
      <c r="D395" s="127" t="s">
        <v>149</v>
      </c>
      <c r="E395" s="31"/>
      <c r="F395" s="39"/>
      <c r="G395" s="31"/>
      <c r="H395" s="39"/>
      <c r="I395" s="31"/>
      <c r="J395" s="39"/>
      <c r="K395" s="31"/>
      <c r="L395" s="39"/>
      <c r="M395" s="23"/>
      <c r="N395" s="39"/>
      <c r="O395" s="99">
        <v>62</v>
      </c>
      <c r="P395" s="99">
        <v>32272</v>
      </c>
      <c r="Q395" s="49"/>
      <c r="R395" s="100"/>
      <c r="S395" s="100"/>
      <c r="T395" s="100"/>
      <c r="U395" s="100"/>
      <c r="V395" s="100"/>
      <c r="W395" s="100"/>
      <c r="X395" s="100"/>
      <c r="Y395" s="53"/>
      <c r="Z395" s="101"/>
      <c r="AA395" s="99">
        <v>7</v>
      </c>
      <c r="AB395" s="99">
        <v>35492</v>
      </c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</row>
    <row r="396" spans="1:54" ht="12.75">
      <c r="A396" s="23" t="s">
        <v>397</v>
      </c>
      <c r="B396" s="32" t="s">
        <v>401</v>
      </c>
      <c r="C396" s="181" t="s">
        <v>1136</v>
      </c>
      <c r="D396" s="127" t="s">
        <v>149</v>
      </c>
      <c r="E396" s="31"/>
      <c r="F396" s="39"/>
      <c r="G396" s="31"/>
      <c r="H396" s="39"/>
      <c r="I396" s="31"/>
      <c r="J396" s="39"/>
      <c r="K396" s="31"/>
      <c r="L396" s="39"/>
      <c r="M396" s="23"/>
      <c r="N396" s="39"/>
      <c r="O396" s="99">
        <v>45.2</v>
      </c>
      <c r="P396" s="99">
        <v>33393</v>
      </c>
      <c r="Q396" s="49"/>
      <c r="R396" s="100"/>
      <c r="S396" s="100"/>
      <c r="T396" s="100"/>
      <c r="U396" s="100"/>
      <c r="V396" s="100"/>
      <c r="W396" s="100"/>
      <c r="X396" s="100"/>
      <c r="Y396" s="53"/>
      <c r="Z396" s="101"/>
      <c r="AA396" s="99">
        <v>15</v>
      </c>
      <c r="AB396" s="99">
        <v>33096</v>
      </c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</row>
    <row r="397" spans="1:54" ht="12.75">
      <c r="A397" s="23" t="s">
        <v>397</v>
      </c>
      <c r="B397" s="32" t="s">
        <v>402</v>
      </c>
      <c r="C397" s="181" t="s">
        <v>1137</v>
      </c>
      <c r="D397" s="127" t="s">
        <v>149</v>
      </c>
      <c r="E397" s="31"/>
      <c r="F397" s="39"/>
      <c r="G397" s="31"/>
      <c r="H397" s="39"/>
      <c r="I397" s="31"/>
      <c r="J397" s="39"/>
      <c r="K397" s="31"/>
      <c r="L397" s="39"/>
      <c r="M397" s="23"/>
      <c r="N397" s="39"/>
      <c r="O397" s="99">
        <v>303.3</v>
      </c>
      <c r="P397" s="99">
        <v>37181</v>
      </c>
      <c r="Q397" s="49"/>
      <c r="R397" s="39"/>
      <c r="S397" s="31"/>
      <c r="T397" s="39"/>
      <c r="U397" s="31"/>
      <c r="V397" s="39"/>
      <c r="W397" s="31"/>
      <c r="X397" s="39"/>
      <c r="Y397" s="23"/>
      <c r="Z397" s="101"/>
      <c r="AA397" s="99">
        <v>72</v>
      </c>
      <c r="AB397" s="99">
        <v>40162</v>
      </c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</row>
    <row r="398" spans="1:54" ht="12.75">
      <c r="A398" s="23" t="s">
        <v>397</v>
      </c>
      <c r="B398" s="32" t="s">
        <v>403</v>
      </c>
      <c r="C398" s="181" t="s">
        <v>1138</v>
      </c>
      <c r="D398" s="127" t="s">
        <v>149</v>
      </c>
      <c r="E398" s="31"/>
      <c r="F398" s="39"/>
      <c r="G398" s="31"/>
      <c r="H398" s="39"/>
      <c r="I398" s="31"/>
      <c r="J398" s="39"/>
      <c r="K398" s="31"/>
      <c r="L398" s="39"/>
      <c r="M398" s="23"/>
      <c r="N398" s="39"/>
      <c r="O398" s="99">
        <v>73</v>
      </c>
      <c r="P398" s="99">
        <v>32434</v>
      </c>
      <c r="Q398" s="49"/>
      <c r="R398" s="39"/>
      <c r="S398" s="31"/>
      <c r="T398" s="39"/>
      <c r="U398" s="31"/>
      <c r="V398" s="39"/>
      <c r="W398" s="31"/>
      <c r="X398" s="39"/>
      <c r="Y398" s="23"/>
      <c r="Z398" s="101"/>
      <c r="AA398" s="99">
        <v>32.2</v>
      </c>
      <c r="AB398" s="99">
        <v>36732</v>
      </c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</row>
    <row r="399" spans="1:54" ht="12.75">
      <c r="A399" s="23" t="s">
        <v>397</v>
      </c>
      <c r="B399" s="32" t="s">
        <v>404</v>
      </c>
      <c r="C399" s="181" t="s">
        <v>1139</v>
      </c>
      <c r="D399" s="127" t="s">
        <v>149</v>
      </c>
      <c r="E399" s="31"/>
      <c r="F399" s="39"/>
      <c r="G399" s="31"/>
      <c r="H399" s="39"/>
      <c r="I399" s="31"/>
      <c r="J399" s="39"/>
      <c r="K399" s="31"/>
      <c r="L399" s="39"/>
      <c r="M399" s="23"/>
      <c r="N399" s="39"/>
      <c r="O399" s="99">
        <v>77</v>
      </c>
      <c r="P399" s="99">
        <v>35682</v>
      </c>
      <c r="Q399" s="49"/>
      <c r="R399" s="39"/>
      <c r="S399" s="31"/>
      <c r="T399" s="39"/>
      <c r="U399" s="31"/>
      <c r="V399" s="39"/>
      <c r="W399" s="31"/>
      <c r="X399" s="39"/>
      <c r="Y399" s="23"/>
      <c r="Z399" s="101"/>
      <c r="AA399" s="99">
        <v>45</v>
      </c>
      <c r="AB399" s="99">
        <v>43654</v>
      </c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</row>
    <row r="400" spans="1:54" ht="12.75">
      <c r="A400" s="23" t="s">
        <v>397</v>
      </c>
      <c r="B400" s="32" t="s">
        <v>405</v>
      </c>
      <c r="C400" s="181" t="s">
        <v>1140</v>
      </c>
      <c r="D400" s="127" t="s">
        <v>149</v>
      </c>
      <c r="E400" s="31"/>
      <c r="F400" s="39"/>
      <c r="G400" s="31"/>
      <c r="H400" s="39"/>
      <c r="I400" s="31"/>
      <c r="J400" s="39"/>
      <c r="K400" s="31"/>
      <c r="L400" s="39"/>
      <c r="M400" s="23"/>
      <c r="N400" s="39"/>
      <c r="O400" s="99">
        <v>146.5</v>
      </c>
      <c r="P400" s="99">
        <v>40598</v>
      </c>
      <c r="Q400" s="49"/>
      <c r="R400" s="39"/>
      <c r="S400" s="31"/>
      <c r="T400" s="39"/>
      <c r="U400" s="31"/>
      <c r="V400" s="39"/>
      <c r="W400" s="31"/>
      <c r="X400" s="39"/>
      <c r="Y400" s="23"/>
      <c r="Z400" s="101"/>
      <c r="AA400" s="99">
        <v>19</v>
      </c>
      <c r="AB400" s="99">
        <v>44326</v>
      </c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</row>
    <row r="401" spans="1:54" ht="12.75">
      <c r="A401" s="23" t="s">
        <v>397</v>
      </c>
      <c r="B401" s="32" t="s">
        <v>406</v>
      </c>
      <c r="C401" s="181" t="s">
        <v>1141</v>
      </c>
      <c r="D401" s="127" t="s">
        <v>149</v>
      </c>
      <c r="E401" s="31"/>
      <c r="F401" s="39"/>
      <c r="G401" s="31"/>
      <c r="H401" s="39"/>
      <c r="I401" s="31"/>
      <c r="J401" s="39"/>
      <c r="K401" s="31"/>
      <c r="L401" s="39"/>
      <c r="M401" s="23"/>
      <c r="N401" s="39"/>
      <c r="O401" s="99">
        <v>64.8</v>
      </c>
      <c r="P401" s="99">
        <v>36057</v>
      </c>
      <c r="Q401" s="49"/>
      <c r="R401" s="39"/>
      <c r="S401" s="31"/>
      <c r="T401" s="39"/>
      <c r="U401" s="31"/>
      <c r="V401" s="39"/>
      <c r="W401" s="31"/>
      <c r="X401" s="39"/>
      <c r="Y401" s="23"/>
      <c r="Z401" s="101"/>
      <c r="AA401" s="99">
        <v>50.9</v>
      </c>
      <c r="AB401" s="99">
        <v>37192</v>
      </c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</row>
    <row r="402" spans="1:54" ht="12.75">
      <c r="A402" s="23" t="s">
        <v>397</v>
      </c>
      <c r="B402" s="32" t="s">
        <v>407</v>
      </c>
      <c r="C402" s="181" t="s">
        <v>1142</v>
      </c>
      <c r="D402" s="127" t="s">
        <v>149</v>
      </c>
      <c r="E402" s="31"/>
      <c r="F402" s="39"/>
      <c r="G402" s="31"/>
      <c r="H402" s="39"/>
      <c r="I402" s="31"/>
      <c r="J402" s="39"/>
      <c r="K402" s="31"/>
      <c r="L402" s="39"/>
      <c r="M402" s="23"/>
      <c r="N402" s="39"/>
      <c r="O402" s="99">
        <v>93</v>
      </c>
      <c r="P402" s="99">
        <v>38409</v>
      </c>
      <c r="Q402" s="49"/>
      <c r="R402" s="39"/>
      <c r="S402" s="31"/>
      <c r="T402" s="39"/>
      <c r="U402" s="31"/>
      <c r="V402" s="39"/>
      <c r="W402" s="31"/>
      <c r="X402" s="39"/>
      <c r="Y402" s="23"/>
      <c r="Z402" s="101"/>
      <c r="AA402" s="99">
        <v>9</v>
      </c>
      <c r="AB402" s="99">
        <v>42359</v>
      </c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</row>
    <row r="403" spans="1:54" ht="12.75">
      <c r="A403" s="23" t="s">
        <v>397</v>
      </c>
      <c r="B403" s="32" t="s">
        <v>408</v>
      </c>
      <c r="C403" s="181" t="s">
        <v>1143</v>
      </c>
      <c r="D403" s="127" t="s">
        <v>149</v>
      </c>
      <c r="E403" s="31"/>
      <c r="F403" s="39"/>
      <c r="G403" s="31"/>
      <c r="H403" s="39"/>
      <c r="I403" s="31"/>
      <c r="J403" s="39"/>
      <c r="K403" s="31"/>
      <c r="L403" s="39"/>
      <c r="M403" s="23"/>
      <c r="N403" s="39"/>
      <c r="O403" s="99">
        <v>233</v>
      </c>
      <c r="P403" s="99">
        <v>37719</v>
      </c>
      <c r="Q403" s="49"/>
      <c r="R403" s="39"/>
      <c r="S403" s="31"/>
      <c r="T403" s="39"/>
      <c r="U403" s="31"/>
      <c r="V403" s="39"/>
      <c r="W403" s="31"/>
      <c r="X403" s="39"/>
      <c r="Y403" s="23"/>
      <c r="Z403" s="101"/>
      <c r="AA403" s="99">
        <v>160</v>
      </c>
      <c r="AB403" s="99">
        <v>38653</v>
      </c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</row>
    <row r="404" spans="1:54" ht="12.75">
      <c r="A404" s="23" t="s">
        <v>397</v>
      </c>
      <c r="B404" s="32" t="s">
        <v>409</v>
      </c>
      <c r="C404" s="181" t="s">
        <v>1144</v>
      </c>
      <c r="D404" s="127" t="s">
        <v>149</v>
      </c>
      <c r="E404" s="23"/>
      <c r="F404" s="39"/>
      <c r="G404" s="23"/>
      <c r="H404" s="39"/>
      <c r="I404" s="23"/>
      <c r="J404" s="39"/>
      <c r="K404" s="23"/>
      <c r="L404" s="39"/>
      <c r="M404" s="23"/>
      <c r="N404" s="39"/>
      <c r="O404" s="99">
        <v>100</v>
      </c>
      <c r="P404" s="99">
        <v>40342</v>
      </c>
      <c r="Q404" s="49"/>
      <c r="R404" s="39"/>
      <c r="S404" s="23"/>
      <c r="T404" s="39"/>
      <c r="U404" s="23"/>
      <c r="V404" s="39"/>
      <c r="W404" s="23"/>
      <c r="X404" s="39"/>
      <c r="Y404" s="23"/>
      <c r="Z404" s="101"/>
      <c r="AA404" s="99">
        <v>28</v>
      </c>
      <c r="AB404" s="99">
        <v>42088</v>
      </c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</row>
    <row r="405" spans="1:54" ht="12.75">
      <c r="A405" s="23" t="s">
        <v>397</v>
      </c>
      <c r="B405" s="32" t="s">
        <v>410</v>
      </c>
      <c r="C405" s="181" t="s">
        <v>1145</v>
      </c>
      <c r="D405" s="127" t="s">
        <v>149</v>
      </c>
      <c r="E405" s="31"/>
      <c r="F405" s="39"/>
      <c r="G405" s="31"/>
      <c r="H405" s="39"/>
      <c r="I405" s="31"/>
      <c r="J405" s="39"/>
      <c r="K405" s="31"/>
      <c r="L405" s="39"/>
      <c r="M405" s="23"/>
      <c r="N405" s="39"/>
      <c r="O405" s="99">
        <v>139</v>
      </c>
      <c r="P405" s="99">
        <v>39117</v>
      </c>
      <c r="Q405" s="49"/>
      <c r="R405" s="39"/>
      <c r="S405" s="31"/>
      <c r="T405" s="39"/>
      <c r="U405" s="31"/>
      <c r="V405" s="39"/>
      <c r="W405" s="31"/>
      <c r="X405" s="39"/>
      <c r="Y405" s="23"/>
      <c r="Z405" s="101"/>
      <c r="AA405" s="99">
        <v>32</v>
      </c>
      <c r="AB405" s="99">
        <v>38675</v>
      </c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</row>
    <row r="406" spans="1:54" ht="12.75">
      <c r="A406" s="23" t="s">
        <v>397</v>
      </c>
      <c r="B406" s="32" t="s">
        <v>411</v>
      </c>
      <c r="C406" s="181" t="s">
        <v>1146</v>
      </c>
      <c r="D406" s="127" t="s">
        <v>149</v>
      </c>
      <c r="E406" s="32"/>
      <c r="F406" s="39"/>
      <c r="G406" s="32"/>
      <c r="H406" s="39"/>
      <c r="I406" s="31"/>
      <c r="J406" s="39"/>
      <c r="K406" s="31"/>
      <c r="L406" s="39"/>
      <c r="M406" s="31"/>
      <c r="N406" s="39"/>
      <c r="O406" s="99">
        <v>114</v>
      </c>
      <c r="P406" s="99">
        <v>33798</v>
      </c>
      <c r="Q406" s="45"/>
      <c r="R406" s="39"/>
      <c r="S406" s="31"/>
      <c r="T406" s="39"/>
      <c r="U406" s="31"/>
      <c r="V406" s="39"/>
      <c r="W406" s="31"/>
      <c r="X406" s="39"/>
      <c r="Y406" s="31"/>
      <c r="Z406" s="101"/>
      <c r="AA406" s="99">
        <v>21.5</v>
      </c>
      <c r="AB406" s="99">
        <v>38100</v>
      </c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</row>
    <row r="407" spans="1:54" ht="12.75">
      <c r="A407" s="23" t="s">
        <v>397</v>
      </c>
      <c r="B407" s="32" t="s">
        <v>412</v>
      </c>
      <c r="C407" s="181" t="s">
        <v>1147</v>
      </c>
      <c r="D407" s="127" t="s">
        <v>149</v>
      </c>
      <c r="E407" s="32"/>
      <c r="F407" s="39"/>
      <c r="G407" s="32"/>
      <c r="H407" s="39"/>
      <c r="I407" s="31"/>
      <c r="J407" s="39"/>
      <c r="K407" s="31"/>
      <c r="L407" s="39"/>
      <c r="M407" s="31"/>
      <c r="N407" s="39"/>
      <c r="O407" s="99">
        <v>48</v>
      </c>
      <c r="P407" s="99">
        <v>39249</v>
      </c>
      <c r="Q407" s="45"/>
      <c r="R407" s="39"/>
      <c r="S407" s="31"/>
      <c r="T407" s="39"/>
      <c r="U407" s="31"/>
      <c r="V407" s="39"/>
      <c r="W407" s="31"/>
      <c r="X407" s="39"/>
      <c r="Y407" s="31"/>
      <c r="Z407" s="101"/>
      <c r="AA407" s="99">
        <v>12</v>
      </c>
      <c r="AB407" s="99">
        <v>37939</v>
      </c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</row>
    <row r="408" spans="1:54" ht="12.75">
      <c r="A408" s="23"/>
      <c r="B408" s="32"/>
      <c r="C408" s="32"/>
      <c r="D408" s="30"/>
      <c r="E408" s="32"/>
      <c r="F408" s="30"/>
      <c r="G408" s="32"/>
      <c r="H408" s="30"/>
      <c r="I408" s="32"/>
      <c r="J408" s="30"/>
      <c r="K408" s="32"/>
      <c r="L408" s="30"/>
      <c r="M408" s="32"/>
      <c r="N408" s="30"/>
      <c r="O408" s="23">
        <f>SUM(O393:O407)</f>
        <v>1623.2</v>
      </c>
      <c r="P408" s="126">
        <f>((O393*P393)+(O394*P394)+(O395*P395)+(O396*P396)+(O397*P397)+(O398*P398)+(O399*P399)+(O400*P400)+(O401*P401)+(O402*P402)+(O403*P403)+(O404*P404)+(O405*P405)+(O406*P406)+(O407*P407))/O408</f>
        <v>36937.293432725484</v>
      </c>
      <c r="Q408" s="23"/>
      <c r="R408" s="30"/>
      <c r="S408" s="32"/>
      <c r="T408" s="30"/>
      <c r="U408" s="32"/>
      <c r="V408" s="30"/>
      <c r="W408" s="32"/>
      <c r="X408" s="30"/>
      <c r="Y408" s="32"/>
      <c r="Z408" s="30"/>
      <c r="AA408" s="23">
        <f>SUM(AA393:AA407)</f>
        <v>533.9</v>
      </c>
      <c r="AB408" s="126">
        <f>((AA393*AB393)+(AA394*AB394)+(AA395*AB395)+(AA396*AB396)+(AA397*AB397)+(AA398*AB398)+(AA399*AB399)+(AA400*AB400)+(AA401*AB401)+(AA402*AB402)+(AA403*AB403)+(AA404*AB404)+(AA405*AB405)+(AA406*AB406)+(AA407*AB407))/AA408</f>
        <v>38880.82693388275</v>
      </c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</row>
    <row r="409" spans="1:54" ht="12.75">
      <c r="A409" s="23"/>
      <c r="B409" s="32"/>
      <c r="C409" s="32"/>
      <c r="D409" s="30"/>
      <c r="E409" s="32"/>
      <c r="F409" s="30"/>
      <c r="G409" s="32"/>
      <c r="H409" s="30"/>
      <c r="I409" s="32"/>
      <c r="J409" s="30"/>
      <c r="K409" s="32"/>
      <c r="L409" s="30"/>
      <c r="M409" s="32"/>
      <c r="N409" s="30"/>
      <c r="O409" s="32"/>
      <c r="P409" s="32"/>
      <c r="Q409" s="40"/>
      <c r="R409" s="30"/>
      <c r="S409" s="32"/>
      <c r="T409" s="30"/>
      <c r="U409" s="32"/>
      <c r="V409" s="30"/>
      <c r="W409" s="32"/>
      <c r="X409" s="30"/>
      <c r="Y409" s="32"/>
      <c r="Z409" s="30"/>
      <c r="AA409" s="32">
        <f>SUM(AA394:AA408)</f>
        <v>1037.5</v>
      </c>
      <c r="AB409" s="32">
        <f>SUM(AB394:AB408)</f>
        <v>547348.8269338828</v>
      </c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</row>
    <row r="410" spans="1:54" ht="12.75">
      <c r="A410" s="23" t="s">
        <v>422</v>
      </c>
      <c r="B410" s="32" t="s">
        <v>423</v>
      </c>
      <c r="C410" s="181" t="s">
        <v>424</v>
      </c>
      <c r="D410" s="127" t="s">
        <v>180</v>
      </c>
      <c r="E410" s="27">
        <v>300</v>
      </c>
      <c r="F410" s="27">
        <v>78397</v>
      </c>
      <c r="G410" s="28">
        <v>285</v>
      </c>
      <c r="H410" s="27">
        <v>54163</v>
      </c>
      <c r="I410" s="28">
        <v>145</v>
      </c>
      <c r="J410" s="27">
        <v>49382</v>
      </c>
      <c r="K410" s="27">
        <v>7</v>
      </c>
      <c r="L410" s="27">
        <v>36449</v>
      </c>
      <c r="M410" s="27">
        <v>148</v>
      </c>
      <c r="N410" s="27">
        <v>31325</v>
      </c>
      <c r="O410" s="32"/>
      <c r="P410" s="32"/>
      <c r="Q410" s="28">
        <v>161</v>
      </c>
      <c r="R410" s="27">
        <v>90231</v>
      </c>
      <c r="S410" s="27">
        <v>71</v>
      </c>
      <c r="T410" s="27">
        <v>69999</v>
      </c>
      <c r="U410" s="27">
        <v>42</v>
      </c>
      <c r="V410" s="27">
        <v>59443</v>
      </c>
      <c r="W410" s="27">
        <v>1</v>
      </c>
      <c r="X410" s="27">
        <v>41210</v>
      </c>
      <c r="Y410" s="27">
        <v>38</v>
      </c>
      <c r="Z410" s="27">
        <v>49713</v>
      </c>
      <c r="AA410" s="23"/>
      <c r="AB410" s="39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</row>
    <row r="411" spans="1:54" ht="12.75">
      <c r="A411" s="23" t="s">
        <v>422</v>
      </c>
      <c r="B411" s="32" t="s">
        <v>425</v>
      </c>
      <c r="C411" s="181" t="s">
        <v>426</v>
      </c>
      <c r="D411" s="127" t="s">
        <v>180</v>
      </c>
      <c r="E411" s="28">
        <v>477</v>
      </c>
      <c r="F411" s="27">
        <v>79859</v>
      </c>
      <c r="G411" s="28">
        <v>222</v>
      </c>
      <c r="H411" s="27">
        <v>56975</v>
      </c>
      <c r="I411" s="28">
        <v>136</v>
      </c>
      <c r="J411" s="27">
        <v>47793</v>
      </c>
      <c r="K411" s="28">
        <v>8</v>
      </c>
      <c r="L411" s="27">
        <v>49913</v>
      </c>
      <c r="M411" s="28">
        <v>54</v>
      </c>
      <c r="N411" s="27">
        <v>46811</v>
      </c>
      <c r="O411" s="32"/>
      <c r="P411" s="32"/>
      <c r="Q411" s="28">
        <v>116</v>
      </c>
      <c r="R411" s="27">
        <v>112296</v>
      </c>
      <c r="S411" s="27">
        <v>87</v>
      </c>
      <c r="T411" s="27">
        <v>78542</v>
      </c>
      <c r="U411" s="27">
        <v>75</v>
      </c>
      <c r="V411" s="27">
        <v>60570</v>
      </c>
      <c r="W411" s="27">
        <v>3</v>
      </c>
      <c r="X411" s="27">
        <v>46889</v>
      </c>
      <c r="Y411" s="27">
        <v>47</v>
      </c>
      <c r="Z411" s="27">
        <v>66299</v>
      </c>
      <c r="AA411" s="23"/>
      <c r="AB411" s="39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</row>
    <row r="412" spans="1:54" ht="12.75">
      <c r="A412" s="23"/>
      <c r="B412" s="32"/>
      <c r="C412" s="32"/>
      <c r="D412" s="30"/>
      <c r="E412" s="23">
        <f>SUM(E410:E411)</f>
        <v>777</v>
      </c>
      <c r="F412" s="126">
        <f>((E410*F410)+(E411*F411))/E412</f>
        <v>79294.52123552124</v>
      </c>
      <c r="G412" s="23">
        <f>SUM(G410:G411)</f>
        <v>507</v>
      </c>
      <c r="H412" s="126">
        <f>((G410*H410)+(G411*H411))/G412</f>
        <v>55394.2899408284</v>
      </c>
      <c r="I412" s="23">
        <f>SUM(I410:I411)</f>
        <v>281</v>
      </c>
      <c r="J412" s="126">
        <f>((I410*J410)+(I411*J411))/I412</f>
        <v>48612.94661921708</v>
      </c>
      <c r="K412" s="23">
        <f>SUM(K410:K411)</f>
        <v>15</v>
      </c>
      <c r="L412" s="126">
        <f>((K410*L410)+(K411*L411))/K412</f>
        <v>43629.8</v>
      </c>
      <c r="M412" s="23">
        <f>SUM(M410:M411)</f>
        <v>202</v>
      </c>
      <c r="N412" s="126">
        <f>((M410*N410)+(M411*N411))/M412</f>
        <v>35464.82178217822</v>
      </c>
      <c r="O412" s="23">
        <f>SUM(O410:O411)</f>
        <v>0</v>
      </c>
      <c r="P412" s="126">
        <v>0</v>
      </c>
      <c r="Q412" s="23">
        <f>SUM(Q410:Q411)</f>
        <v>277</v>
      </c>
      <c r="R412" s="126">
        <f>((Q410*R410)+(Q411*R411))/Q412</f>
        <v>99471.2166064982</v>
      </c>
      <c r="S412" s="23">
        <f>SUM(S410:S411)</f>
        <v>158</v>
      </c>
      <c r="T412" s="126">
        <f>((S410*T410)+(S411*T411))/S412</f>
        <v>74703.05696202532</v>
      </c>
      <c r="U412" s="23">
        <f>SUM(U410:U411)</f>
        <v>117</v>
      </c>
      <c r="V412" s="126">
        <f>((U410*V410)+(U411*V411))/U412</f>
        <v>60165.4358974359</v>
      </c>
      <c r="W412" s="23">
        <f>SUM(W410:W411)</f>
        <v>4</v>
      </c>
      <c r="X412" s="126">
        <f>((W410*X410)+(W411*X411))/W412</f>
        <v>45469.25</v>
      </c>
      <c r="Y412" s="23">
        <f>SUM(Y410:Y411)</f>
        <v>85</v>
      </c>
      <c r="Z412" s="126">
        <f>((Y410*Z410)+(Y411*Z411))/Y412</f>
        <v>58884.08235294118</v>
      </c>
      <c r="AA412" s="23">
        <f>SUM(AA410:AA411)</f>
        <v>0</v>
      </c>
      <c r="AB412" s="126">
        <v>0</v>
      </c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</row>
    <row r="413" spans="1:54" ht="12.75">
      <c r="A413" s="23"/>
      <c r="B413" s="32"/>
      <c r="C413" s="32"/>
      <c r="D413" s="30"/>
      <c r="E413" s="32"/>
      <c r="F413" s="39"/>
      <c r="G413" s="31"/>
      <c r="H413" s="39"/>
      <c r="I413" s="31"/>
      <c r="J413" s="39"/>
      <c r="K413" s="31"/>
      <c r="L413" s="39"/>
      <c r="M413" s="31"/>
      <c r="N413" s="39"/>
      <c r="O413" s="31"/>
      <c r="P413" s="39"/>
      <c r="Q413" s="40"/>
      <c r="R413" s="39"/>
      <c r="S413" s="31"/>
      <c r="T413" s="39"/>
      <c r="U413" s="31"/>
      <c r="V413" s="39"/>
      <c r="W413" s="31"/>
      <c r="X413" s="39"/>
      <c r="Y413" s="31"/>
      <c r="Z413" s="39"/>
      <c r="AA413" s="32"/>
      <c r="AB413" s="39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</row>
    <row r="414" spans="1:54" ht="12.75">
      <c r="A414" s="23" t="s">
        <v>422</v>
      </c>
      <c r="B414" s="32" t="s">
        <v>427</v>
      </c>
      <c r="C414" s="181" t="s">
        <v>428</v>
      </c>
      <c r="D414" s="127" t="s">
        <v>186</v>
      </c>
      <c r="E414" s="28">
        <v>130</v>
      </c>
      <c r="F414" s="27">
        <v>68463</v>
      </c>
      <c r="G414" s="28">
        <v>168</v>
      </c>
      <c r="H414" s="27">
        <v>49497</v>
      </c>
      <c r="I414" s="28">
        <v>121</v>
      </c>
      <c r="J414" s="27">
        <v>40850</v>
      </c>
      <c r="K414" s="28">
        <v>13</v>
      </c>
      <c r="L414" s="27">
        <v>35289</v>
      </c>
      <c r="M414" s="28">
        <v>102</v>
      </c>
      <c r="N414" s="27">
        <v>31599</v>
      </c>
      <c r="O414" s="32"/>
      <c r="P414" s="32"/>
      <c r="Q414" s="28">
        <v>9</v>
      </c>
      <c r="R414" s="27">
        <v>79933</v>
      </c>
      <c r="S414" s="27">
        <v>3</v>
      </c>
      <c r="T414" s="27">
        <v>56122</v>
      </c>
      <c r="U414" s="27">
        <v>3</v>
      </c>
      <c r="V414" s="27">
        <v>46554</v>
      </c>
      <c r="W414" s="23"/>
      <c r="X414" s="39"/>
      <c r="Y414" s="27">
        <v>13</v>
      </c>
      <c r="Z414" s="27">
        <v>39237</v>
      </c>
      <c r="AA414" s="23"/>
      <c r="AB414" s="39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</row>
    <row r="415" spans="1:54" ht="12.75">
      <c r="A415" s="23"/>
      <c r="B415" s="32"/>
      <c r="C415" s="32"/>
      <c r="D415" s="30"/>
      <c r="E415" s="32"/>
      <c r="F415" s="39"/>
      <c r="G415" s="31"/>
      <c r="H415" s="39"/>
      <c r="I415" s="31"/>
      <c r="J415" s="39"/>
      <c r="K415" s="31"/>
      <c r="L415" s="39"/>
      <c r="M415" s="31"/>
      <c r="N415" s="39"/>
      <c r="O415" s="31"/>
      <c r="P415" s="39"/>
      <c r="Q415" s="40"/>
      <c r="R415" s="39"/>
      <c r="S415" s="31"/>
      <c r="T415" s="39"/>
      <c r="U415" s="31"/>
      <c r="V415" s="39"/>
      <c r="W415" s="31"/>
      <c r="X415" s="39"/>
      <c r="Y415" s="31"/>
      <c r="Z415" s="39"/>
      <c r="AA415" s="32"/>
      <c r="AB415" s="39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</row>
    <row r="416" spans="1:54" ht="12.75">
      <c r="A416" s="23" t="s">
        <v>422</v>
      </c>
      <c r="B416" s="32" t="s">
        <v>429</v>
      </c>
      <c r="C416" s="181" t="s">
        <v>430</v>
      </c>
      <c r="D416" s="127" t="s">
        <v>431</v>
      </c>
      <c r="E416" s="28">
        <v>230</v>
      </c>
      <c r="F416" s="27">
        <v>57537</v>
      </c>
      <c r="G416" s="28">
        <v>129</v>
      </c>
      <c r="H416" s="27">
        <v>46640</v>
      </c>
      <c r="I416" s="28">
        <v>144</v>
      </c>
      <c r="J416" s="27">
        <v>40331</v>
      </c>
      <c r="K416" s="28">
        <v>5</v>
      </c>
      <c r="L416" s="27">
        <v>30066</v>
      </c>
      <c r="M416" s="28">
        <v>52</v>
      </c>
      <c r="N416" s="27">
        <v>31341</v>
      </c>
      <c r="O416" s="32"/>
      <c r="P416" s="32"/>
      <c r="Q416" s="28">
        <v>15</v>
      </c>
      <c r="R416" s="27">
        <v>64864</v>
      </c>
      <c r="S416" s="27">
        <v>3</v>
      </c>
      <c r="T416" s="27">
        <v>55744</v>
      </c>
      <c r="U416" s="27">
        <v>1</v>
      </c>
      <c r="V416" s="27">
        <v>44540</v>
      </c>
      <c r="W416" s="23"/>
      <c r="X416" s="39"/>
      <c r="Y416" s="27">
        <v>4</v>
      </c>
      <c r="Z416" s="27">
        <v>40635</v>
      </c>
      <c r="AA416" s="23"/>
      <c r="AB416" s="39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</row>
    <row r="417" spans="1:54" ht="12.75">
      <c r="A417" s="23" t="s">
        <v>422</v>
      </c>
      <c r="B417" s="32" t="s">
        <v>432</v>
      </c>
      <c r="C417" s="181" t="s">
        <v>433</v>
      </c>
      <c r="D417" s="127" t="s">
        <v>431</v>
      </c>
      <c r="E417" s="28">
        <v>161</v>
      </c>
      <c r="F417" s="27">
        <v>62499</v>
      </c>
      <c r="G417" s="28">
        <v>217</v>
      </c>
      <c r="H417" s="27">
        <v>47828</v>
      </c>
      <c r="I417" s="28">
        <v>193</v>
      </c>
      <c r="J417" s="27">
        <v>42402</v>
      </c>
      <c r="K417" s="28">
        <v>5</v>
      </c>
      <c r="L417" s="27">
        <v>37450</v>
      </c>
      <c r="M417" s="28">
        <v>109</v>
      </c>
      <c r="N417" s="27">
        <v>33271</v>
      </c>
      <c r="O417" s="32"/>
      <c r="P417" s="32"/>
      <c r="Q417" s="28">
        <v>24</v>
      </c>
      <c r="R417" s="27">
        <v>71238</v>
      </c>
      <c r="S417" s="27">
        <v>29</v>
      </c>
      <c r="T417" s="27">
        <v>55530</v>
      </c>
      <c r="U417" s="27">
        <v>28</v>
      </c>
      <c r="V417" s="27">
        <v>49202</v>
      </c>
      <c r="W417" s="27">
        <v>1</v>
      </c>
      <c r="X417" s="27">
        <v>22500</v>
      </c>
      <c r="Y417" s="27">
        <v>37</v>
      </c>
      <c r="Z417" s="27">
        <v>43951</v>
      </c>
      <c r="AA417" s="23"/>
      <c r="AB417" s="39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</row>
    <row r="418" spans="1:54" ht="12.75">
      <c r="A418" s="23" t="s">
        <v>422</v>
      </c>
      <c r="B418" s="32" t="s">
        <v>434</v>
      </c>
      <c r="C418" s="181" t="s">
        <v>435</v>
      </c>
      <c r="D418" s="127" t="s">
        <v>431</v>
      </c>
      <c r="E418" s="28">
        <v>52</v>
      </c>
      <c r="F418" s="27">
        <v>59977</v>
      </c>
      <c r="G418" s="28">
        <v>108</v>
      </c>
      <c r="H418" s="27">
        <v>50636</v>
      </c>
      <c r="I418" s="28">
        <v>128</v>
      </c>
      <c r="J418" s="27">
        <v>45149</v>
      </c>
      <c r="K418" s="28">
        <v>20</v>
      </c>
      <c r="L418" s="27">
        <v>38552</v>
      </c>
      <c r="M418" s="28">
        <v>35</v>
      </c>
      <c r="N418" s="27">
        <v>40067</v>
      </c>
      <c r="O418" s="32"/>
      <c r="P418" s="32"/>
      <c r="Q418" s="28">
        <v>25</v>
      </c>
      <c r="R418" s="27">
        <v>74561</v>
      </c>
      <c r="S418" s="27">
        <v>27</v>
      </c>
      <c r="T418" s="27">
        <v>65023</v>
      </c>
      <c r="U418" s="27">
        <v>8</v>
      </c>
      <c r="V418" s="27">
        <v>56989</v>
      </c>
      <c r="W418" s="27">
        <v>1</v>
      </c>
      <c r="X418" s="27">
        <v>59250</v>
      </c>
      <c r="Y418" s="27">
        <v>10</v>
      </c>
      <c r="Z418" s="27">
        <v>54379</v>
      </c>
      <c r="AA418" s="23"/>
      <c r="AB418" s="39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</row>
    <row r="419" spans="1:54" ht="12.75">
      <c r="A419" s="23" t="s">
        <v>422</v>
      </c>
      <c r="B419" s="32" t="s">
        <v>436</v>
      </c>
      <c r="C419" s="181" t="s">
        <v>437</v>
      </c>
      <c r="D419" s="127" t="s">
        <v>431</v>
      </c>
      <c r="E419" s="27">
        <v>46</v>
      </c>
      <c r="F419" s="27">
        <v>64723</v>
      </c>
      <c r="G419" s="27">
        <v>68</v>
      </c>
      <c r="H419" s="27">
        <v>51009</v>
      </c>
      <c r="I419" s="27">
        <v>80</v>
      </c>
      <c r="J419" s="27">
        <v>43092</v>
      </c>
      <c r="K419" s="27">
        <v>4</v>
      </c>
      <c r="L419" s="27">
        <v>43168</v>
      </c>
      <c r="M419" s="27">
        <v>45</v>
      </c>
      <c r="N419" s="27">
        <v>36846</v>
      </c>
      <c r="O419" s="32"/>
      <c r="P419" s="32"/>
      <c r="Q419" s="28">
        <v>15</v>
      </c>
      <c r="R419" s="27">
        <v>71583</v>
      </c>
      <c r="S419" s="27">
        <v>13</v>
      </c>
      <c r="T419" s="27">
        <v>61462</v>
      </c>
      <c r="U419" s="27">
        <v>4</v>
      </c>
      <c r="V419" s="27">
        <v>58983</v>
      </c>
      <c r="W419" s="27">
        <v>1</v>
      </c>
      <c r="X419" s="27">
        <v>33524</v>
      </c>
      <c r="Y419" s="27">
        <v>5</v>
      </c>
      <c r="Z419" s="27">
        <v>43976</v>
      </c>
      <c r="AA419" s="23"/>
      <c r="AB419" s="39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</row>
    <row r="420" spans="1:54" ht="12.75">
      <c r="A420" s="23" t="s">
        <v>422</v>
      </c>
      <c r="B420" s="32" t="s">
        <v>438</v>
      </c>
      <c r="C420" s="181" t="s">
        <v>439</v>
      </c>
      <c r="D420" s="127" t="s">
        <v>431</v>
      </c>
      <c r="E420" s="27">
        <v>146</v>
      </c>
      <c r="F420" s="27">
        <v>63516</v>
      </c>
      <c r="G420" s="27">
        <v>200</v>
      </c>
      <c r="H420" s="27">
        <v>49520</v>
      </c>
      <c r="I420" s="27">
        <v>147</v>
      </c>
      <c r="J420" s="27">
        <v>43046</v>
      </c>
      <c r="K420" s="23"/>
      <c r="L420" s="39"/>
      <c r="M420" s="27">
        <v>70</v>
      </c>
      <c r="N420" s="27">
        <v>33670</v>
      </c>
      <c r="O420" s="32"/>
      <c r="P420" s="32"/>
      <c r="Q420" s="28">
        <v>32</v>
      </c>
      <c r="R420" s="27">
        <v>84532</v>
      </c>
      <c r="S420" s="27">
        <v>10</v>
      </c>
      <c r="T420" s="27">
        <v>68478</v>
      </c>
      <c r="U420" s="27">
        <v>3</v>
      </c>
      <c r="V420" s="27">
        <v>53962</v>
      </c>
      <c r="W420" s="23"/>
      <c r="X420" s="39"/>
      <c r="Y420" s="27">
        <v>29</v>
      </c>
      <c r="Z420" s="27">
        <v>37337</v>
      </c>
      <c r="AA420" s="23"/>
      <c r="AB420" s="39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</row>
    <row r="421" spans="1:54" ht="12.75">
      <c r="A421" s="23" t="s">
        <v>422</v>
      </c>
      <c r="B421" s="32" t="s">
        <v>440</v>
      </c>
      <c r="C421" s="181" t="s">
        <v>441</v>
      </c>
      <c r="D421" s="127" t="s">
        <v>431</v>
      </c>
      <c r="E421" s="27">
        <v>75</v>
      </c>
      <c r="F421" s="27">
        <v>57425</v>
      </c>
      <c r="G421" s="27">
        <v>110</v>
      </c>
      <c r="H421" s="27">
        <v>48426</v>
      </c>
      <c r="I421" s="27">
        <v>94</v>
      </c>
      <c r="J421" s="27">
        <v>40198</v>
      </c>
      <c r="K421" s="27">
        <v>1</v>
      </c>
      <c r="L421" s="27">
        <v>33000</v>
      </c>
      <c r="M421" s="27">
        <v>31</v>
      </c>
      <c r="N421" s="27">
        <v>34207</v>
      </c>
      <c r="O421" s="32"/>
      <c r="P421" s="32"/>
      <c r="Q421" s="28">
        <v>7</v>
      </c>
      <c r="R421" s="27">
        <v>72079</v>
      </c>
      <c r="S421" s="28">
        <v>3</v>
      </c>
      <c r="T421" s="27">
        <v>59827</v>
      </c>
      <c r="U421" s="28">
        <v>2</v>
      </c>
      <c r="V421" s="27">
        <v>61548</v>
      </c>
      <c r="W421" s="23"/>
      <c r="X421" s="39"/>
      <c r="Y421" s="28">
        <v>12</v>
      </c>
      <c r="Z421" s="27">
        <v>41995</v>
      </c>
      <c r="AA421" s="23"/>
      <c r="AB421" s="39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</row>
    <row r="422" spans="1:54" ht="12.75">
      <c r="A422" s="23"/>
      <c r="B422" s="32"/>
      <c r="C422" s="32"/>
      <c r="D422" s="30"/>
      <c r="E422" s="23">
        <f>SUM(E416:E421)</f>
        <v>710</v>
      </c>
      <c r="F422" s="79">
        <f>((E416*F416)+(E417*F417)+(E418*F418)+(E419*F419)+(E420*F420)+(E421*F421))/E422</f>
        <v>60524.115492957746</v>
      </c>
      <c r="G422" s="23">
        <f>SUM(G416:G421)</f>
        <v>832</v>
      </c>
      <c r="H422" s="79">
        <f>((G416*H416)+(G417*H417)+(G418*H418)+(G419*H419)+(G420*H420)+(G421*H421))/G422</f>
        <v>48754.081730769234</v>
      </c>
      <c r="I422" s="23">
        <f>SUM(I416:I421)</f>
        <v>786</v>
      </c>
      <c r="J422" s="79">
        <f>((I416*J416)+(I417*J417)+(I418*J418)+(I419*J419)+(I420*J420)+(I421*J421))/I422</f>
        <v>42397.017811704834</v>
      </c>
      <c r="K422" s="23">
        <f>SUM(K416:K421)</f>
        <v>35</v>
      </c>
      <c r="L422" s="79">
        <f>((K416*L416)+(K417*L417)+(K418*L418)+(K419*L419)+(K420*L420)+(K421*L421))/K422</f>
        <v>37551.2</v>
      </c>
      <c r="M422" s="23">
        <f>SUM(M416:M421)</f>
        <v>342</v>
      </c>
      <c r="N422" s="79">
        <f>((M416*N416)+(M417*N417)+(M418*N418)+(M419*N419)+(M420*N420)+(M421*N421))/M422</f>
        <v>34309.95029239766</v>
      </c>
      <c r="O422" s="23">
        <f>SUM(O416:O421)</f>
        <v>0</v>
      </c>
      <c r="P422" s="79">
        <v>0</v>
      </c>
      <c r="Q422" s="23">
        <f>SUM(Q416:Q421)</f>
        <v>118</v>
      </c>
      <c r="R422" s="79">
        <f>((Q416*R416)+(Q417*R417)+(Q418*R418)+(Q419*R419)+(Q420*R420)+(Q421*R421))/Q422</f>
        <v>74830.66949152542</v>
      </c>
      <c r="S422" s="23">
        <f>SUM(S416:S421)</f>
        <v>85</v>
      </c>
      <c r="T422" s="79">
        <f>((S416*T416)+(S417*T417)+(S418*T418)+(S419*T419)+(S420*T420)+(S421*T421))/S422</f>
        <v>61135.17647058824</v>
      </c>
      <c r="U422" s="23">
        <f>SUM(U416:U421)</f>
        <v>46</v>
      </c>
      <c r="V422" s="79">
        <f>((U416*V416)+(U417*V417)+(U418*V418)+(U419*V419)+(U420*V420)+(U421*V421))/U422</f>
        <v>52152.65217391304</v>
      </c>
      <c r="W422" s="23">
        <f>SUM(W416:W421)</f>
        <v>3</v>
      </c>
      <c r="X422" s="79">
        <f>((W416*X416)+(W417*X417)+(W418*X418)+(W419*X419)+(W420*X420)+(W421*X421))/W422</f>
        <v>38424.666666666664</v>
      </c>
      <c r="Y422" s="23">
        <f>SUM(Y416:Y421)</f>
        <v>97</v>
      </c>
      <c r="Z422" s="79">
        <f>((Y416*Z416)+(Y417*Z417)+(Y418*Z418)+(Y419*Z419)+(Y420*Z420)+(Y421*Z421))/Y422</f>
        <v>42671.237113402065</v>
      </c>
      <c r="AA422" s="23">
        <f>SUM(AA416:AA421)</f>
        <v>0</v>
      </c>
      <c r="AB422" s="79">
        <v>0</v>
      </c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</row>
    <row r="423" spans="1:54" ht="12.75">
      <c r="A423" s="23"/>
      <c r="B423" s="32"/>
      <c r="C423" s="32"/>
      <c r="D423" s="30"/>
      <c r="E423" s="32"/>
      <c r="F423" s="39"/>
      <c r="G423" s="31"/>
      <c r="H423" s="39"/>
      <c r="I423" s="31"/>
      <c r="J423" s="39"/>
      <c r="K423" s="32"/>
      <c r="L423" s="39"/>
      <c r="M423" s="31"/>
      <c r="N423" s="39"/>
      <c r="O423" s="31"/>
      <c r="P423" s="39"/>
      <c r="Q423" s="40"/>
      <c r="R423" s="39"/>
      <c r="S423" s="31"/>
      <c r="T423" s="39"/>
      <c r="U423" s="31"/>
      <c r="V423" s="39"/>
      <c r="W423" s="31"/>
      <c r="X423" s="39"/>
      <c r="Y423" s="31"/>
      <c r="Z423" s="39"/>
      <c r="AA423" s="32"/>
      <c r="AB423" s="39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</row>
    <row r="424" spans="1:54" ht="12.75">
      <c r="A424" s="23" t="s">
        <v>422</v>
      </c>
      <c r="B424" s="66" t="s">
        <v>442</v>
      </c>
      <c r="C424" s="175" t="s">
        <v>443</v>
      </c>
      <c r="D424" s="175" t="s">
        <v>194</v>
      </c>
      <c r="E424" s="27">
        <v>19</v>
      </c>
      <c r="F424" s="27">
        <v>58193</v>
      </c>
      <c r="G424" s="27">
        <v>57</v>
      </c>
      <c r="H424" s="27">
        <v>47816</v>
      </c>
      <c r="I424" s="27">
        <v>51</v>
      </c>
      <c r="J424" s="27">
        <v>43479</v>
      </c>
      <c r="K424" s="23"/>
      <c r="L424" s="39"/>
      <c r="M424" s="27">
        <v>39</v>
      </c>
      <c r="N424" s="27">
        <v>35373</v>
      </c>
      <c r="O424" s="32"/>
      <c r="P424" s="32"/>
      <c r="Q424" s="28">
        <v>12</v>
      </c>
      <c r="R424" s="27">
        <v>76047</v>
      </c>
      <c r="S424" s="28">
        <v>14</v>
      </c>
      <c r="T424" s="27">
        <v>63869</v>
      </c>
      <c r="U424" s="28">
        <v>7</v>
      </c>
      <c r="V424" s="27">
        <v>58047</v>
      </c>
      <c r="W424" s="28">
        <v>1</v>
      </c>
      <c r="X424" s="27">
        <v>24000</v>
      </c>
      <c r="Y424" s="28">
        <v>10</v>
      </c>
      <c r="Z424" s="27">
        <v>47555</v>
      </c>
      <c r="AA424" s="23"/>
      <c r="AB424" s="39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</row>
    <row r="425" spans="1:54" ht="12.75">
      <c r="A425" s="23"/>
      <c r="B425" s="24" t="s">
        <v>444</v>
      </c>
      <c r="C425" s="26" t="s">
        <v>445</v>
      </c>
      <c r="D425" s="26" t="s">
        <v>194</v>
      </c>
      <c r="E425" s="28">
        <v>90</v>
      </c>
      <c r="F425" s="27">
        <v>59982</v>
      </c>
      <c r="G425" s="28">
        <v>118</v>
      </c>
      <c r="H425" s="27">
        <v>46575</v>
      </c>
      <c r="I425" s="28">
        <v>102</v>
      </c>
      <c r="J425" s="27">
        <v>40167</v>
      </c>
      <c r="K425" s="28">
        <v>1</v>
      </c>
      <c r="L425" s="27">
        <v>38613</v>
      </c>
      <c r="M425" s="28">
        <v>26</v>
      </c>
      <c r="N425" s="27">
        <v>34030</v>
      </c>
      <c r="O425" s="32"/>
      <c r="P425" s="32"/>
      <c r="Q425" s="28">
        <v>20</v>
      </c>
      <c r="R425" s="27">
        <v>69489</v>
      </c>
      <c r="S425" s="28">
        <v>9</v>
      </c>
      <c r="T425" s="27">
        <v>56602</v>
      </c>
      <c r="U425" s="23"/>
      <c r="V425" s="39"/>
      <c r="W425" s="23"/>
      <c r="X425" s="39"/>
      <c r="Y425" s="28">
        <v>3</v>
      </c>
      <c r="Z425" s="27">
        <v>34815</v>
      </c>
      <c r="AA425" s="23"/>
      <c r="AB425" s="39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</row>
    <row r="426" spans="1:54" ht="12.75">
      <c r="A426" s="23"/>
      <c r="B426" s="32"/>
      <c r="C426" s="32"/>
      <c r="D426" s="30"/>
      <c r="E426" s="23">
        <f>SUM(E424:E425)</f>
        <v>109</v>
      </c>
      <c r="F426" s="126">
        <f>((E424*F424)+(E425*F425))/E426</f>
        <v>59670.15596330275</v>
      </c>
      <c r="G426" s="23">
        <f>SUM(G424:G425)</f>
        <v>175</v>
      </c>
      <c r="H426" s="126">
        <f>((G424*H424)+(G425*H425))/G426</f>
        <v>46979.21142857143</v>
      </c>
      <c r="I426" s="23">
        <f>SUM(I424:I425)</f>
        <v>153</v>
      </c>
      <c r="J426" s="126">
        <f>((I424*J424)+(I425*J425))/I426</f>
        <v>41271</v>
      </c>
      <c r="K426" s="23">
        <f>SUM(K424:K425)</f>
        <v>1</v>
      </c>
      <c r="L426" s="126">
        <f>((K424*L424)+(K425*L425))/K426</f>
        <v>38613</v>
      </c>
      <c r="M426" s="23">
        <f>SUM(M424:M425)</f>
        <v>65</v>
      </c>
      <c r="N426" s="126">
        <f>((M424*N424)+(M425*N425))/M426</f>
        <v>34835.8</v>
      </c>
      <c r="O426" s="23">
        <f>SUM(O424:O425)</f>
        <v>0</v>
      </c>
      <c r="P426" s="126">
        <v>0</v>
      </c>
      <c r="Q426" s="23">
        <f>SUM(Q424:Q425)</f>
        <v>32</v>
      </c>
      <c r="R426" s="126">
        <f>((Q424*R424)+(Q425*R425))/Q426</f>
        <v>71948.25</v>
      </c>
      <c r="S426" s="23">
        <f>SUM(S424:S425)</f>
        <v>23</v>
      </c>
      <c r="T426" s="126">
        <f>((S424*T424)+(S425*T425))/S426</f>
        <v>61025.391304347824</v>
      </c>
      <c r="U426" s="23">
        <f>SUM(U424:U425)</f>
        <v>7</v>
      </c>
      <c r="V426" s="126">
        <f>((U424*V424)+(U425*V425))/U426</f>
        <v>58047</v>
      </c>
      <c r="W426" s="23">
        <f>SUM(W424:W425)</f>
        <v>1</v>
      </c>
      <c r="X426" s="126">
        <f>((W424*X424)+(W425*X425))/W426</f>
        <v>24000</v>
      </c>
      <c r="Y426" s="23">
        <f>SUM(Y424:Y425)</f>
        <v>13</v>
      </c>
      <c r="Z426" s="126">
        <f>((Y424*Z424)+(Y425*Z425))/Y426</f>
        <v>44615</v>
      </c>
      <c r="AA426" s="23">
        <f>SUM(AA424:AA425)</f>
        <v>0</v>
      </c>
      <c r="AB426" s="126">
        <v>0</v>
      </c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</row>
    <row r="427" spans="1:54" ht="12.75">
      <c r="A427" s="23"/>
      <c r="B427" s="32"/>
      <c r="C427" s="32"/>
      <c r="D427" s="30"/>
      <c r="E427" s="32"/>
      <c r="F427" s="39"/>
      <c r="G427" s="31"/>
      <c r="H427" s="39"/>
      <c r="I427" s="31"/>
      <c r="J427" s="39"/>
      <c r="K427" s="31"/>
      <c r="L427" s="39"/>
      <c r="M427" s="31"/>
      <c r="N427" s="39"/>
      <c r="O427" s="31"/>
      <c r="P427" s="39"/>
      <c r="Q427" s="40"/>
      <c r="R427" s="39"/>
      <c r="S427" s="31"/>
      <c r="T427" s="39"/>
      <c r="U427" s="31"/>
      <c r="V427" s="39"/>
      <c r="W427" s="31"/>
      <c r="X427" s="39"/>
      <c r="Y427" s="31"/>
      <c r="Z427" s="39"/>
      <c r="AA427" s="32"/>
      <c r="AB427" s="39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</row>
    <row r="428" spans="1:54" ht="12.75">
      <c r="A428" s="23" t="s">
        <v>422</v>
      </c>
      <c r="B428" s="32" t="s">
        <v>446</v>
      </c>
      <c r="C428" s="181" t="s">
        <v>447</v>
      </c>
      <c r="D428" s="127" t="s">
        <v>201</v>
      </c>
      <c r="E428" s="28">
        <v>42</v>
      </c>
      <c r="F428" s="27">
        <v>62067</v>
      </c>
      <c r="G428" s="28">
        <v>33</v>
      </c>
      <c r="H428" s="27">
        <v>46883</v>
      </c>
      <c r="I428" s="28">
        <v>40</v>
      </c>
      <c r="J428" s="27">
        <v>40069</v>
      </c>
      <c r="K428" s="28">
        <v>4</v>
      </c>
      <c r="L428" s="27">
        <v>34776</v>
      </c>
      <c r="M428" s="28">
        <v>22</v>
      </c>
      <c r="N428" s="27">
        <v>34876</v>
      </c>
      <c r="O428" s="32"/>
      <c r="P428" s="32"/>
      <c r="Q428" s="28">
        <v>2</v>
      </c>
      <c r="R428" s="27">
        <v>72052</v>
      </c>
      <c r="S428" s="23"/>
      <c r="T428" s="39"/>
      <c r="U428" s="23"/>
      <c r="V428" s="39"/>
      <c r="W428" s="28">
        <v>1</v>
      </c>
      <c r="X428" s="27">
        <v>43919</v>
      </c>
      <c r="Y428" s="28">
        <v>1</v>
      </c>
      <c r="Z428" s="27">
        <v>43681</v>
      </c>
      <c r="AA428" s="23"/>
      <c r="AB428" s="39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</row>
    <row r="429" spans="1:54" ht="12.75">
      <c r="A429" s="23"/>
      <c r="B429" s="32"/>
      <c r="C429" s="32"/>
      <c r="D429" s="30"/>
      <c r="E429" s="23">
        <f>SUM(E428)</f>
        <v>42</v>
      </c>
      <c r="F429" s="126">
        <f>(E428*F428)/E429</f>
        <v>62067</v>
      </c>
      <c r="G429" s="23">
        <f>SUM(G428)</f>
        <v>33</v>
      </c>
      <c r="H429" s="126">
        <f>(G428*H428)/G429</f>
        <v>46883</v>
      </c>
      <c r="I429" s="23">
        <f>SUM(I428)</f>
        <v>40</v>
      </c>
      <c r="J429" s="126">
        <f>(I428*J428)/I429</f>
        <v>40069</v>
      </c>
      <c r="K429" s="23">
        <f>SUM(K428)</f>
        <v>4</v>
      </c>
      <c r="L429" s="126">
        <f>(K428*L428)/K429</f>
        <v>34776</v>
      </c>
      <c r="M429" s="23">
        <f>SUM(M428)</f>
        <v>22</v>
      </c>
      <c r="N429" s="126">
        <f>(M428*N428)/M429</f>
        <v>34876</v>
      </c>
      <c r="O429" s="23">
        <f>SUM(O428)</f>
        <v>0</v>
      </c>
      <c r="P429" s="126">
        <v>0</v>
      </c>
      <c r="Q429" s="23">
        <f>SUM(Q428)</f>
        <v>2</v>
      </c>
      <c r="R429" s="126">
        <f>(Q428*R428)/Q429</f>
        <v>72052</v>
      </c>
      <c r="S429" s="23">
        <f>SUM(S428)</f>
        <v>0</v>
      </c>
      <c r="T429" s="126">
        <v>0</v>
      </c>
      <c r="U429" s="23">
        <f>SUM(U428)</f>
        <v>0</v>
      </c>
      <c r="V429" s="126">
        <v>0</v>
      </c>
      <c r="W429" s="23">
        <f>SUM(W428)</f>
        <v>1</v>
      </c>
      <c r="X429" s="126">
        <f>((W428*X428))/W429</f>
        <v>43919</v>
      </c>
      <c r="Y429" s="23">
        <f>SUM(Y428)</f>
        <v>1</v>
      </c>
      <c r="Z429" s="126">
        <f>(Y428*Z428)/Y429</f>
        <v>43681</v>
      </c>
      <c r="AA429" s="23">
        <f>SUM(AA428)</f>
        <v>0</v>
      </c>
      <c r="AB429" s="126">
        <v>0</v>
      </c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</row>
    <row r="430" spans="1:54" ht="12.75">
      <c r="A430" s="23"/>
      <c r="B430" s="32"/>
      <c r="C430" s="32"/>
      <c r="D430" s="30"/>
      <c r="E430" s="32"/>
      <c r="F430" s="39"/>
      <c r="G430" s="31"/>
      <c r="H430" s="39"/>
      <c r="I430" s="31"/>
      <c r="J430" s="39"/>
      <c r="K430" s="31"/>
      <c r="L430" s="39"/>
      <c r="M430" s="31"/>
      <c r="N430" s="39"/>
      <c r="O430" s="31"/>
      <c r="P430" s="39"/>
      <c r="Q430" s="40"/>
      <c r="R430" s="39"/>
      <c r="S430" s="32"/>
      <c r="T430" s="39"/>
      <c r="U430" s="32"/>
      <c r="V430" s="39"/>
      <c r="W430" s="31"/>
      <c r="X430" s="39"/>
      <c r="Y430" s="31"/>
      <c r="Z430" s="39"/>
      <c r="AA430" s="32"/>
      <c r="AB430" s="39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</row>
    <row r="431" spans="1:54" ht="12.75">
      <c r="A431" s="23" t="s">
        <v>422</v>
      </c>
      <c r="B431" s="32" t="s">
        <v>448</v>
      </c>
      <c r="C431" s="181" t="s">
        <v>449</v>
      </c>
      <c r="D431" s="127" t="s">
        <v>214</v>
      </c>
      <c r="E431" s="28">
        <v>34</v>
      </c>
      <c r="F431" s="27">
        <v>51822</v>
      </c>
      <c r="G431" s="28">
        <v>24</v>
      </c>
      <c r="H431" s="27">
        <v>45095</v>
      </c>
      <c r="I431" s="28">
        <v>20</v>
      </c>
      <c r="J431" s="27">
        <v>37749</v>
      </c>
      <c r="K431" s="28">
        <v>2</v>
      </c>
      <c r="L431" s="27">
        <v>31008</v>
      </c>
      <c r="M431" s="28">
        <v>21</v>
      </c>
      <c r="N431" s="27">
        <v>35957</v>
      </c>
      <c r="O431" s="32"/>
      <c r="P431" s="32"/>
      <c r="Q431" s="27">
        <v>2</v>
      </c>
      <c r="R431" s="27">
        <v>62377</v>
      </c>
      <c r="S431" s="28">
        <v>2</v>
      </c>
      <c r="T431" s="27">
        <v>58585</v>
      </c>
      <c r="U431" s="23"/>
      <c r="V431" s="39"/>
      <c r="W431" s="23"/>
      <c r="X431" s="39"/>
      <c r="Y431" s="28">
        <v>3</v>
      </c>
      <c r="Z431" s="27">
        <v>48387</v>
      </c>
      <c r="AA431" s="23"/>
      <c r="AB431" s="39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</row>
    <row r="432" spans="1:54" ht="12.75">
      <c r="A432" s="23" t="s">
        <v>422</v>
      </c>
      <c r="B432" s="32" t="s">
        <v>450</v>
      </c>
      <c r="C432" s="181" t="s">
        <v>451</v>
      </c>
      <c r="D432" s="127" t="s">
        <v>214</v>
      </c>
      <c r="E432" s="28">
        <v>39</v>
      </c>
      <c r="F432" s="27">
        <v>60816</v>
      </c>
      <c r="G432" s="28">
        <v>51</v>
      </c>
      <c r="H432" s="27">
        <v>46763</v>
      </c>
      <c r="I432" s="28">
        <v>39</v>
      </c>
      <c r="J432" s="27">
        <v>35873</v>
      </c>
      <c r="K432" s="28">
        <v>2</v>
      </c>
      <c r="L432" s="27">
        <v>35241</v>
      </c>
      <c r="M432" s="28">
        <v>27</v>
      </c>
      <c r="N432" s="27">
        <v>34930</v>
      </c>
      <c r="O432" s="32"/>
      <c r="P432" s="32"/>
      <c r="Q432" s="45"/>
      <c r="R432" s="39"/>
      <c r="S432" s="23"/>
      <c r="T432" s="39"/>
      <c r="U432" s="23"/>
      <c r="V432" s="39"/>
      <c r="W432" s="23"/>
      <c r="X432" s="39"/>
      <c r="Y432" s="23"/>
      <c r="Z432" s="39"/>
      <c r="AA432" s="23"/>
      <c r="AB432" s="39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</row>
    <row r="433" spans="1:54" ht="12.75">
      <c r="A433" s="23" t="s">
        <v>422</v>
      </c>
      <c r="B433" s="32" t="s">
        <v>452</v>
      </c>
      <c r="C433" s="181" t="s">
        <v>453</v>
      </c>
      <c r="D433" s="127" t="s">
        <v>214</v>
      </c>
      <c r="E433" s="28">
        <v>35</v>
      </c>
      <c r="F433" s="27">
        <v>53203</v>
      </c>
      <c r="G433" s="28">
        <v>37</v>
      </c>
      <c r="H433" s="27">
        <v>48747</v>
      </c>
      <c r="I433" s="28">
        <v>32</v>
      </c>
      <c r="J433" s="27">
        <v>40873</v>
      </c>
      <c r="K433" s="28">
        <v>5</v>
      </c>
      <c r="L433" s="27">
        <v>36421</v>
      </c>
      <c r="M433" s="28">
        <v>16</v>
      </c>
      <c r="N433" s="27">
        <v>36945</v>
      </c>
      <c r="O433" s="32"/>
      <c r="P433" s="32"/>
      <c r="Q433" s="28">
        <v>8</v>
      </c>
      <c r="R433" s="27">
        <v>73960</v>
      </c>
      <c r="S433" s="28">
        <v>7</v>
      </c>
      <c r="T433" s="27">
        <v>62416</v>
      </c>
      <c r="U433" s="28">
        <v>5</v>
      </c>
      <c r="V433" s="27">
        <v>46888</v>
      </c>
      <c r="W433" s="23"/>
      <c r="X433" s="39"/>
      <c r="Y433" s="28">
        <v>11</v>
      </c>
      <c r="Z433" s="27">
        <v>47794</v>
      </c>
      <c r="AA433" s="23"/>
      <c r="AB433" s="39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</row>
    <row r="434" spans="1:54" ht="12.75">
      <c r="A434" s="23"/>
      <c r="B434" s="32"/>
      <c r="C434" s="32"/>
      <c r="D434" s="30"/>
      <c r="E434" s="23">
        <f>SUM(E431:E433)</f>
        <v>108</v>
      </c>
      <c r="F434" s="79">
        <f>((E431*F431)+(E432*F432)+(E433*F433))/E434</f>
        <v>55517.37962962963</v>
      </c>
      <c r="G434" s="23">
        <f>SUM(G431:G433)</f>
        <v>112</v>
      </c>
      <c r="H434" s="79">
        <f>((G431*H431)+(G432*H432)+(G433*H433))/G434</f>
        <v>47061</v>
      </c>
      <c r="I434" s="23">
        <f>SUM(I431:I433)</f>
        <v>91</v>
      </c>
      <c r="J434" s="79">
        <f>((I431*J431)+(I432*J432)+(I433*J433))/I434</f>
        <v>38043.54945054945</v>
      </c>
      <c r="K434" s="23">
        <f>SUM(K431:K433)</f>
        <v>9</v>
      </c>
      <c r="L434" s="79">
        <f>((K431*L431)+(K432*L432)+(K433*L433))/K434</f>
        <v>34955.88888888889</v>
      </c>
      <c r="M434" s="23">
        <f>SUM(M431:M433)</f>
        <v>64</v>
      </c>
      <c r="N434" s="79">
        <f>((M431*N431)+(M432*N432)+(M433*N433))/M434</f>
        <v>35770.734375</v>
      </c>
      <c r="O434" s="23">
        <f>SUM(O431:O433)</f>
        <v>0</v>
      </c>
      <c r="P434" s="79">
        <v>0</v>
      </c>
      <c r="Q434" s="23">
        <f>SUM(Q431:Q433)</f>
        <v>10</v>
      </c>
      <c r="R434" s="79">
        <f>((Q431*R431)+(Q432*R432)+(Q433*R433))/Q434</f>
        <v>71643.4</v>
      </c>
      <c r="S434" s="23">
        <f>SUM(S431:S433)</f>
        <v>9</v>
      </c>
      <c r="T434" s="79">
        <f>((S431*T431)+(S432*T432)+(S433*T433))/S434</f>
        <v>61564.666666666664</v>
      </c>
      <c r="U434" s="23">
        <f>SUM(U431:U433)</f>
        <v>5</v>
      </c>
      <c r="V434" s="79">
        <f>((U431*V431)+(U432*V432)+(U433*V433))/U434</f>
        <v>46888</v>
      </c>
      <c r="W434" s="23">
        <f>SUM(W431:W433)</f>
        <v>0</v>
      </c>
      <c r="X434" s="79">
        <v>0</v>
      </c>
      <c r="Y434" s="23">
        <f>SUM(Y431:Y433)</f>
        <v>14</v>
      </c>
      <c r="Z434" s="79">
        <f>((Y431*Z431)+(Y432*Z432)+(Y433*Z433))/Y434</f>
        <v>47921.07142857143</v>
      </c>
      <c r="AA434" s="23">
        <f>SUM(AA431:AA433)</f>
        <v>0</v>
      </c>
      <c r="AB434" s="79">
        <v>0</v>
      </c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</row>
    <row r="435" spans="1:54" ht="12.75">
      <c r="A435" s="23"/>
      <c r="B435" s="32"/>
      <c r="C435" s="32"/>
      <c r="D435" s="30"/>
      <c r="E435" s="31"/>
      <c r="F435" s="39"/>
      <c r="G435" s="31"/>
      <c r="H435" s="39"/>
      <c r="I435" s="31"/>
      <c r="J435" s="39"/>
      <c r="K435" s="31"/>
      <c r="L435" s="39"/>
      <c r="M435" s="31"/>
      <c r="N435" s="39"/>
      <c r="O435" s="32"/>
      <c r="P435" s="39"/>
      <c r="Q435" s="45"/>
      <c r="R435" s="39"/>
      <c r="S435" s="31"/>
      <c r="T435" s="39"/>
      <c r="U435" s="31"/>
      <c r="V435" s="39"/>
      <c r="W435" s="31"/>
      <c r="X435" s="39"/>
      <c r="Y435" s="31"/>
      <c r="Z435" s="39"/>
      <c r="AA435" s="32"/>
      <c r="AB435" s="39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</row>
    <row r="436" spans="1:54" ht="12.75">
      <c r="A436" s="23" t="s">
        <v>422</v>
      </c>
      <c r="B436" s="102" t="s">
        <v>456</v>
      </c>
      <c r="C436" s="102">
        <v>199786</v>
      </c>
      <c r="D436" s="103">
        <v>7</v>
      </c>
      <c r="F436" s="39"/>
      <c r="G436" s="31"/>
      <c r="H436" s="39"/>
      <c r="I436" s="31"/>
      <c r="J436" s="39"/>
      <c r="K436" s="31"/>
      <c r="L436" s="39"/>
      <c r="M436" s="31"/>
      <c r="N436" s="39"/>
      <c r="O436" s="77">
        <v>80</v>
      </c>
      <c r="P436" s="77">
        <v>30134</v>
      </c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</row>
    <row r="437" spans="1:54" ht="12.75">
      <c r="A437" s="23" t="s">
        <v>422</v>
      </c>
      <c r="B437" s="102" t="s">
        <v>457</v>
      </c>
      <c r="C437" s="102">
        <v>197850</v>
      </c>
      <c r="D437" s="103">
        <v>7</v>
      </c>
      <c r="F437" s="39"/>
      <c r="G437" s="31"/>
      <c r="H437" s="39"/>
      <c r="I437" s="31"/>
      <c r="J437" s="39"/>
      <c r="K437" s="31"/>
      <c r="L437" s="39"/>
      <c r="M437" s="31"/>
      <c r="N437" s="39"/>
      <c r="O437" s="77">
        <v>35</v>
      </c>
      <c r="P437" s="77">
        <v>29602</v>
      </c>
      <c r="Q437" s="45"/>
      <c r="R437" s="39"/>
      <c r="S437" s="31"/>
      <c r="T437" s="39"/>
      <c r="U437" s="31"/>
      <c r="V437" s="39"/>
      <c r="W437" s="31"/>
      <c r="X437" s="39"/>
      <c r="Y437" s="31"/>
      <c r="Z437" s="39"/>
      <c r="AA437" s="32"/>
      <c r="AB437" s="30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</row>
    <row r="438" spans="1:54" ht="12.75">
      <c r="A438" s="23" t="s">
        <v>422</v>
      </c>
      <c r="B438" s="102" t="s">
        <v>458</v>
      </c>
      <c r="C438" s="102">
        <v>197887</v>
      </c>
      <c r="D438" s="103">
        <v>7</v>
      </c>
      <c r="F438" s="39"/>
      <c r="G438" s="31"/>
      <c r="H438" s="39"/>
      <c r="I438" s="31"/>
      <c r="J438" s="39"/>
      <c r="K438" s="31"/>
      <c r="L438" s="39"/>
      <c r="M438" s="31"/>
      <c r="N438" s="39"/>
      <c r="O438" s="77">
        <v>89</v>
      </c>
      <c r="P438" s="77">
        <v>31986</v>
      </c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</row>
    <row r="439" spans="1:54" ht="12.75">
      <c r="A439" s="23" t="s">
        <v>422</v>
      </c>
      <c r="B439" s="102" t="s">
        <v>459</v>
      </c>
      <c r="C439" s="102">
        <v>197996</v>
      </c>
      <c r="D439" s="103">
        <v>7</v>
      </c>
      <c r="F439" s="39"/>
      <c r="G439" s="32"/>
      <c r="H439" s="39"/>
      <c r="I439" s="31"/>
      <c r="J439" s="39"/>
      <c r="K439" s="31"/>
      <c r="L439" s="39"/>
      <c r="M439" s="31"/>
      <c r="N439" s="39"/>
      <c r="O439" s="77">
        <v>49</v>
      </c>
      <c r="P439" s="77">
        <v>28926</v>
      </c>
      <c r="Q439" s="45"/>
      <c r="R439" s="39"/>
      <c r="S439" s="31"/>
      <c r="T439" s="39"/>
      <c r="U439" s="31"/>
      <c r="V439" s="39"/>
      <c r="W439" s="31"/>
      <c r="X439" s="39"/>
      <c r="Y439" s="31"/>
      <c r="Z439" s="39"/>
      <c r="AA439" s="32"/>
      <c r="AB439" s="30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</row>
    <row r="440" spans="1:54" ht="12.75">
      <c r="A440" s="23" t="s">
        <v>422</v>
      </c>
      <c r="B440" s="102" t="s">
        <v>460</v>
      </c>
      <c r="C440" s="102">
        <v>198011</v>
      </c>
      <c r="D440" s="103">
        <v>7</v>
      </c>
      <c r="F440" s="39"/>
      <c r="G440" s="32"/>
      <c r="H440" s="39"/>
      <c r="I440" s="31"/>
      <c r="J440" s="39"/>
      <c r="K440" s="31"/>
      <c r="L440" s="39"/>
      <c r="M440" s="31"/>
      <c r="N440" s="39"/>
      <c r="O440" s="77">
        <v>19</v>
      </c>
      <c r="P440" s="77">
        <v>29526</v>
      </c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</row>
    <row r="441" spans="1:54" ht="12.75">
      <c r="A441" s="23" t="s">
        <v>422</v>
      </c>
      <c r="B441" s="102" t="s">
        <v>461</v>
      </c>
      <c r="C441" s="102">
        <v>198039</v>
      </c>
      <c r="D441" s="103">
        <v>7</v>
      </c>
      <c r="F441" s="39"/>
      <c r="G441" s="32"/>
      <c r="H441" s="39"/>
      <c r="I441" s="31"/>
      <c r="J441" s="39"/>
      <c r="K441" s="31"/>
      <c r="L441" s="39"/>
      <c r="M441" s="31"/>
      <c r="N441" s="39"/>
      <c r="O441" s="77">
        <v>43</v>
      </c>
      <c r="P441" s="77">
        <v>30827</v>
      </c>
      <c r="Q441" s="45"/>
      <c r="R441" s="39"/>
      <c r="S441" s="31"/>
      <c r="T441" s="39"/>
      <c r="U441" s="31"/>
      <c r="V441" s="39"/>
      <c r="W441" s="31"/>
      <c r="X441" s="39"/>
      <c r="Y441" s="31"/>
      <c r="Z441" s="39"/>
      <c r="AA441" s="32"/>
      <c r="AB441" s="30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</row>
    <row r="442" spans="1:54" ht="12.75">
      <c r="A442" s="23" t="s">
        <v>422</v>
      </c>
      <c r="B442" s="102" t="s">
        <v>462</v>
      </c>
      <c r="C442" s="102">
        <v>198084</v>
      </c>
      <c r="D442" s="103">
        <v>7</v>
      </c>
      <c r="F442" s="39"/>
      <c r="G442" s="32"/>
      <c r="H442" s="39"/>
      <c r="I442" s="31"/>
      <c r="J442" s="39"/>
      <c r="K442" s="31"/>
      <c r="L442" s="39"/>
      <c r="M442" s="31"/>
      <c r="N442" s="39"/>
      <c r="O442" s="77">
        <v>21</v>
      </c>
      <c r="P442" s="77">
        <v>28304</v>
      </c>
      <c r="Q442" s="45"/>
      <c r="R442" s="39"/>
      <c r="S442" s="31"/>
      <c r="T442" s="39"/>
      <c r="U442" s="31"/>
      <c r="V442" s="39"/>
      <c r="W442" s="31"/>
      <c r="X442" s="39"/>
      <c r="Y442" s="31"/>
      <c r="Z442" s="39"/>
      <c r="AA442" s="32"/>
      <c r="AB442" s="30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</row>
    <row r="443" spans="1:54" ht="12.75">
      <c r="A443" s="23" t="s">
        <v>422</v>
      </c>
      <c r="B443" s="102" t="s">
        <v>463</v>
      </c>
      <c r="C443" s="102">
        <v>198118</v>
      </c>
      <c r="D443" s="103">
        <v>7</v>
      </c>
      <c r="F443" s="39"/>
      <c r="G443" s="32"/>
      <c r="H443" s="39"/>
      <c r="I443" s="31"/>
      <c r="J443" s="39"/>
      <c r="K443" s="31"/>
      <c r="L443" s="39"/>
      <c r="M443" s="31"/>
      <c r="N443" s="39"/>
      <c r="O443" s="77">
        <v>69</v>
      </c>
      <c r="P443" s="77">
        <v>29514</v>
      </c>
      <c r="Q443" s="45"/>
      <c r="R443" s="39"/>
      <c r="S443" s="31"/>
      <c r="T443" s="39"/>
      <c r="U443" s="31"/>
      <c r="V443" s="39"/>
      <c r="W443" s="31"/>
      <c r="X443" s="39"/>
      <c r="Y443" s="31"/>
      <c r="Z443" s="39"/>
      <c r="AA443" s="32"/>
      <c r="AB443" s="30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</row>
    <row r="444" spans="1:54" ht="12.75">
      <c r="A444" s="23" t="s">
        <v>422</v>
      </c>
      <c r="B444" s="102" t="s">
        <v>464</v>
      </c>
      <c r="C444" s="102">
        <v>198154</v>
      </c>
      <c r="D444" s="103">
        <v>7</v>
      </c>
      <c r="F444" s="39"/>
      <c r="G444" s="32"/>
      <c r="H444" s="39"/>
      <c r="I444" s="31"/>
      <c r="J444" s="39"/>
      <c r="K444" s="31"/>
      <c r="L444" s="39"/>
      <c r="M444" s="31"/>
      <c r="N444" s="39"/>
      <c r="O444" s="77">
        <v>84</v>
      </c>
      <c r="P444" s="77">
        <v>30376</v>
      </c>
      <c r="Q444" s="45"/>
      <c r="R444" s="39"/>
      <c r="S444" s="31"/>
      <c r="T444" s="39"/>
      <c r="U444" s="31"/>
      <c r="V444" s="39"/>
      <c r="W444" s="31"/>
      <c r="X444" s="39"/>
      <c r="Y444" s="31"/>
      <c r="Z444" s="39"/>
      <c r="AA444" s="32"/>
      <c r="AB444" s="30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</row>
    <row r="445" spans="1:54" ht="12.75">
      <c r="A445" s="23" t="s">
        <v>422</v>
      </c>
      <c r="B445" s="102" t="s">
        <v>465</v>
      </c>
      <c r="C445" s="102">
        <v>198206</v>
      </c>
      <c r="D445" s="103">
        <v>7</v>
      </c>
      <c r="F445" s="39"/>
      <c r="G445" s="32"/>
      <c r="H445" s="39"/>
      <c r="I445" s="31"/>
      <c r="J445" s="39"/>
      <c r="K445" s="31"/>
      <c r="L445" s="39"/>
      <c r="M445" s="31"/>
      <c r="N445" s="39"/>
      <c r="O445" s="77">
        <v>39</v>
      </c>
      <c r="P445" s="77">
        <v>30322</v>
      </c>
      <c r="Q445" s="45"/>
      <c r="R445" s="39"/>
      <c r="S445" s="31"/>
      <c r="T445" s="39"/>
      <c r="U445" s="31"/>
      <c r="V445" s="39"/>
      <c r="W445" s="31"/>
      <c r="X445" s="39"/>
      <c r="Y445" s="31"/>
      <c r="Z445" s="39"/>
      <c r="AA445" s="32"/>
      <c r="AB445" s="30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</row>
    <row r="446" spans="1:54" ht="12.75">
      <c r="A446" s="23" t="s">
        <v>422</v>
      </c>
      <c r="B446" s="102" t="s">
        <v>466</v>
      </c>
      <c r="C446" s="102">
        <v>198233</v>
      </c>
      <c r="D446" s="103">
        <v>7</v>
      </c>
      <c r="F446" s="39"/>
      <c r="G446" s="32"/>
      <c r="H446" s="39"/>
      <c r="I446" s="31"/>
      <c r="J446" s="39"/>
      <c r="K446" s="31"/>
      <c r="L446" s="39"/>
      <c r="M446" s="31"/>
      <c r="N446" s="39"/>
      <c r="O446" s="77">
        <v>92</v>
      </c>
      <c r="P446" s="77">
        <v>29681</v>
      </c>
      <c r="Q446" s="45"/>
      <c r="R446" s="39"/>
      <c r="S446" s="31"/>
      <c r="T446" s="39"/>
      <c r="U446" s="31"/>
      <c r="V446" s="39"/>
      <c r="W446" s="31"/>
      <c r="X446" s="39"/>
      <c r="Y446" s="31"/>
      <c r="Z446" s="39"/>
      <c r="AA446" s="32"/>
      <c r="AB446" s="30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</row>
    <row r="447" spans="1:54" ht="12.75">
      <c r="A447" s="23" t="s">
        <v>422</v>
      </c>
      <c r="B447" s="102" t="s">
        <v>467</v>
      </c>
      <c r="C447" s="102">
        <v>198251</v>
      </c>
      <c r="D447" s="103">
        <v>7</v>
      </c>
      <c r="F447" s="39"/>
      <c r="G447" s="32"/>
      <c r="H447" s="39"/>
      <c r="I447" s="31"/>
      <c r="J447" s="39"/>
      <c r="K447" s="31"/>
      <c r="L447" s="39"/>
      <c r="M447" s="31"/>
      <c r="N447" s="39"/>
      <c r="O447" s="77">
        <v>97</v>
      </c>
      <c r="P447" s="77">
        <v>28263</v>
      </c>
      <c r="Q447" s="45"/>
      <c r="R447" s="39"/>
      <c r="S447" s="31"/>
      <c r="T447" s="39"/>
      <c r="U447" s="31"/>
      <c r="V447" s="39"/>
      <c r="W447" s="31"/>
      <c r="X447" s="39"/>
      <c r="Y447" s="31"/>
      <c r="Z447" s="39"/>
      <c r="AA447" s="32"/>
      <c r="AB447" s="30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</row>
    <row r="448" spans="1:54" ht="12.75">
      <c r="A448" s="23" t="s">
        <v>422</v>
      </c>
      <c r="B448" s="102" t="s">
        <v>468</v>
      </c>
      <c r="C448" s="102">
        <v>198260</v>
      </c>
      <c r="D448" s="103">
        <v>7</v>
      </c>
      <c r="F448" s="30"/>
      <c r="G448" s="32"/>
      <c r="H448" s="30"/>
      <c r="I448" s="32"/>
      <c r="J448" s="30"/>
      <c r="K448" s="31"/>
      <c r="L448" s="30"/>
      <c r="M448" s="32"/>
      <c r="N448" s="30"/>
      <c r="O448" s="77">
        <v>240</v>
      </c>
      <c r="P448" s="77">
        <v>31204</v>
      </c>
      <c r="Q448" s="45"/>
      <c r="R448" s="30"/>
      <c r="S448" s="31"/>
      <c r="T448" s="30"/>
      <c r="U448" s="31"/>
      <c r="V448" s="30"/>
      <c r="W448" s="31"/>
      <c r="X448" s="30"/>
      <c r="Y448" s="32"/>
      <c r="Z448" s="30"/>
      <c r="AA448" s="32"/>
      <c r="AB448" s="30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</row>
    <row r="449" spans="1:54" ht="12.75">
      <c r="A449" s="23" t="s">
        <v>422</v>
      </c>
      <c r="B449" s="102" t="s">
        <v>469</v>
      </c>
      <c r="C449" s="102">
        <v>198321</v>
      </c>
      <c r="D449" s="103">
        <v>7</v>
      </c>
      <c r="F449" s="30"/>
      <c r="G449" s="32"/>
      <c r="H449" s="30"/>
      <c r="I449" s="32"/>
      <c r="J449" s="30"/>
      <c r="K449" s="31"/>
      <c r="L449" s="30"/>
      <c r="M449" s="32"/>
      <c r="N449" s="30"/>
      <c r="O449" s="77">
        <v>42</v>
      </c>
      <c r="P449" s="77">
        <v>28479</v>
      </c>
      <c r="Q449" s="45"/>
      <c r="R449" s="30"/>
      <c r="S449" s="31"/>
      <c r="T449" s="30"/>
      <c r="U449" s="31"/>
      <c r="V449" s="30"/>
      <c r="W449" s="31"/>
      <c r="X449" s="30"/>
      <c r="Y449" s="32"/>
      <c r="Z449" s="30"/>
      <c r="AA449" s="32"/>
      <c r="AB449" s="30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</row>
    <row r="450" spans="1:54" ht="12.75">
      <c r="A450" s="23" t="s">
        <v>422</v>
      </c>
      <c r="B450" s="102" t="s">
        <v>470</v>
      </c>
      <c r="C450" s="102">
        <v>198330</v>
      </c>
      <c r="D450" s="103">
        <v>7</v>
      </c>
      <c r="F450" s="30"/>
      <c r="G450" s="32"/>
      <c r="H450" s="30"/>
      <c r="I450" s="32"/>
      <c r="J450" s="30"/>
      <c r="K450" s="32"/>
      <c r="L450" s="30"/>
      <c r="M450" s="32"/>
      <c r="N450" s="30"/>
      <c r="O450" s="77">
        <v>103</v>
      </c>
      <c r="P450" s="77">
        <v>30642</v>
      </c>
      <c r="Q450" s="40"/>
      <c r="R450" s="30"/>
      <c r="S450" s="31"/>
      <c r="T450" s="30"/>
      <c r="U450" s="31"/>
      <c r="V450" s="30"/>
      <c r="W450" s="31"/>
      <c r="X450" s="30"/>
      <c r="Y450" s="32"/>
      <c r="Z450" s="30"/>
      <c r="AA450" s="32"/>
      <c r="AB450" s="30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</row>
    <row r="451" spans="1:54" ht="12.75">
      <c r="A451" s="23" t="s">
        <v>422</v>
      </c>
      <c r="B451" s="102" t="s">
        <v>471</v>
      </c>
      <c r="C451" s="102">
        <v>197814</v>
      </c>
      <c r="D451" s="103">
        <v>7</v>
      </c>
      <c r="F451" s="30"/>
      <c r="G451" s="32"/>
      <c r="H451" s="30"/>
      <c r="I451" s="32"/>
      <c r="J451" s="30"/>
      <c r="K451" s="32"/>
      <c r="L451" s="30"/>
      <c r="M451" s="32"/>
      <c r="N451" s="30"/>
      <c r="O451" s="77">
        <v>53</v>
      </c>
      <c r="P451" s="77">
        <v>29358</v>
      </c>
      <c r="Q451" s="40"/>
      <c r="R451" s="30"/>
      <c r="S451" s="31"/>
      <c r="T451" s="30"/>
      <c r="U451" s="31"/>
      <c r="V451" s="30"/>
      <c r="W451" s="31"/>
      <c r="X451" s="30"/>
      <c r="Y451" s="32"/>
      <c r="Z451" s="30"/>
      <c r="AA451" s="32"/>
      <c r="AB451" s="30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</row>
    <row r="452" spans="1:54" ht="12.75">
      <c r="A452" s="23" t="s">
        <v>422</v>
      </c>
      <c r="B452" s="102" t="s">
        <v>472</v>
      </c>
      <c r="C452" s="102">
        <v>198367</v>
      </c>
      <c r="D452" s="103">
        <v>7</v>
      </c>
      <c r="F452" s="30"/>
      <c r="G452" s="32"/>
      <c r="H452" s="30"/>
      <c r="I452" s="32"/>
      <c r="J452" s="30"/>
      <c r="K452" s="32"/>
      <c r="L452" s="30"/>
      <c r="M452" s="32"/>
      <c r="N452" s="30"/>
      <c r="O452" s="77">
        <v>55</v>
      </c>
      <c r="P452" s="77">
        <v>30063</v>
      </c>
      <c r="Q452" s="40"/>
      <c r="R452" s="30"/>
      <c r="S452" s="31"/>
      <c r="T452" s="30"/>
      <c r="U452" s="31"/>
      <c r="V452" s="30"/>
      <c r="W452" s="31"/>
      <c r="X452" s="30"/>
      <c r="Y452" s="32"/>
      <c r="Z452" s="30"/>
      <c r="AA452" s="32"/>
      <c r="AB452" s="30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</row>
    <row r="453" spans="1:54" ht="12.75">
      <c r="A453" s="23" t="s">
        <v>422</v>
      </c>
      <c r="B453" s="102" t="s">
        <v>473</v>
      </c>
      <c r="C453" s="102">
        <v>198376</v>
      </c>
      <c r="D453" s="103">
        <v>7</v>
      </c>
      <c r="F453" s="30"/>
      <c r="G453" s="32"/>
      <c r="H453" s="30"/>
      <c r="I453" s="32"/>
      <c r="J453" s="30"/>
      <c r="K453" s="32"/>
      <c r="L453" s="30"/>
      <c r="M453" s="32"/>
      <c r="N453" s="30"/>
      <c r="O453" s="77">
        <v>67</v>
      </c>
      <c r="P453" s="77">
        <v>33216</v>
      </c>
      <c r="Q453" s="40"/>
      <c r="R453" s="30"/>
      <c r="S453" s="31"/>
      <c r="T453" s="30"/>
      <c r="U453" s="31"/>
      <c r="V453" s="30"/>
      <c r="W453" s="31"/>
      <c r="X453" s="30"/>
      <c r="Y453" s="32"/>
      <c r="Z453" s="30"/>
      <c r="AA453" s="32"/>
      <c r="AB453" s="30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</row>
    <row r="454" spans="1:54" ht="12.75">
      <c r="A454" s="23" t="s">
        <v>422</v>
      </c>
      <c r="B454" s="102" t="s">
        <v>474</v>
      </c>
      <c r="C454" s="102">
        <v>198455</v>
      </c>
      <c r="D454" s="103">
        <v>7</v>
      </c>
      <c r="F454" s="30"/>
      <c r="G454" s="32"/>
      <c r="H454" s="30"/>
      <c r="I454" s="32"/>
      <c r="J454" s="30"/>
      <c r="K454" s="32"/>
      <c r="L454" s="30"/>
      <c r="M454" s="32"/>
      <c r="N454" s="30"/>
      <c r="O454" s="77">
        <v>111</v>
      </c>
      <c r="P454" s="77">
        <v>30057</v>
      </c>
      <c r="Q454" s="40"/>
      <c r="R454" s="30"/>
      <c r="S454" s="31"/>
      <c r="T454" s="30"/>
      <c r="U454" s="31"/>
      <c r="V454" s="30"/>
      <c r="W454" s="31"/>
      <c r="X454" s="30"/>
      <c r="Y454" s="32"/>
      <c r="Z454" s="30"/>
      <c r="AA454" s="32"/>
      <c r="AB454" s="30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</row>
    <row r="455" spans="1:54" ht="12.75">
      <c r="A455" s="23" t="s">
        <v>422</v>
      </c>
      <c r="B455" s="102" t="s">
        <v>475</v>
      </c>
      <c r="C455" s="102">
        <v>198491</v>
      </c>
      <c r="D455" s="103">
        <v>7</v>
      </c>
      <c r="F455" s="30"/>
      <c r="G455" s="32"/>
      <c r="H455" s="30"/>
      <c r="I455" s="32"/>
      <c r="J455" s="30"/>
      <c r="K455" s="32"/>
      <c r="L455" s="30"/>
      <c r="M455" s="32"/>
      <c r="N455" s="30"/>
      <c r="O455" s="77">
        <v>65</v>
      </c>
      <c r="P455" s="77">
        <v>27571</v>
      </c>
      <c r="Q455" s="40"/>
      <c r="R455" s="30"/>
      <c r="S455" s="31"/>
      <c r="T455" s="30"/>
      <c r="U455" s="31"/>
      <c r="V455" s="30"/>
      <c r="W455" s="31"/>
      <c r="X455" s="30"/>
      <c r="Y455" s="32"/>
      <c r="Z455" s="30"/>
      <c r="AA455" s="32"/>
      <c r="AB455" s="30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</row>
    <row r="456" spans="1:54" ht="12.75">
      <c r="A456" s="23" t="s">
        <v>422</v>
      </c>
      <c r="B456" s="102" t="s">
        <v>476</v>
      </c>
      <c r="C456" s="102">
        <v>198534</v>
      </c>
      <c r="D456" s="103">
        <v>7</v>
      </c>
      <c r="F456" s="30"/>
      <c r="G456" s="32"/>
      <c r="H456" s="30"/>
      <c r="I456" s="32"/>
      <c r="J456" s="30"/>
      <c r="K456" s="32"/>
      <c r="L456" s="30"/>
      <c r="M456" s="32"/>
      <c r="N456" s="30"/>
      <c r="O456" s="77">
        <v>191</v>
      </c>
      <c r="P456" s="77">
        <v>31151</v>
      </c>
      <c r="Q456" s="40"/>
      <c r="R456" s="30"/>
      <c r="S456" s="32"/>
      <c r="T456" s="30"/>
      <c r="U456" s="32"/>
      <c r="V456" s="30"/>
      <c r="W456" s="32"/>
      <c r="X456" s="30"/>
      <c r="Y456" s="32"/>
      <c r="Z456" s="30"/>
      <c r="AA456" s="32"/>
      <c r="AB456" s="39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</row>
    <row r="457" spans="1:54" ht="12.75">
      <c r="A457" s="23" t="s">
        <v>422</v>
      </c>
      <c r="B457" s="102" t="s">
        <v>477</v>
      </c>
      <c r="C457" s="102">
        <v>198552</v>
      </c>
      <c r="D457" s="103">
        <v>7</v>
      </c>
      <c r="F457" s="30"/>
      <c r="G457" s="32"/>
      <c r="H457" s="30"/>
      <c r="I457" s="32"/>
      <c r="J457" s="30"/>
      <c r="K457" s="32"/>
      <c r="L457" s="30"/>
      <c r="M457" s="32"/>
      <c r="N457" s="30"/>
      <c r="O457" s="77">
        <v>133</v>
      </c>
      <c r="P457" s="77">
        <v>30569</v>
      </c>
      <c r="Q457" s="40"/>
      <c r="R457" s="30"/>
      <c r="S457" s="32"/>
      <c r="T457" s="30"/>
      <c r="U457" s="32"/>
      <c r="V457" s="30"/>
      <c r="W457" s="32"/>
      <c r="X457" s="30"/>
      <c r="Y457" s="32"/>
      <c r="Z457" s="30"/>
      <c r="AA457" s="32"/>
      <c r="AB457" s="39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</row>
    <row r="458" spans="1:54" ht="12.75">
      <c r="A458" s="23" t="s">
        <v>422</v>
      </c>
      <c r="B458" s="102" t="s">
        <v>478</v>
      </c>
      <c r="C458" s="102">
        <v>198570</v>
      </c>
      <c r="D458" s="103">
        <v>7</v>
      </c>
      <c r="F458" s="30"/>
      <c r="G458" s="32"/>
      <c r="H458" s="30"/>
      <c r="I458" s="32"/>
      <c r="J458" s="30"/>
      <c r="K458" s="32"/>
      <c r="L458" s="30"/>
      <c r="M458" s="32"/>
      <c r="N458" s="30"/>
      <c r="O458" s="77">
        <v>101</v>
      </c>
      <c r="P458" s="77">
        <v>32071</v>
      </c>
      <c r="Q458" s="40"/>
      <c r="R458" s="30"/>
      <c r="S458" s="32"/>
      <c r="T458" s="30"/>
      <c r="U458" s="32"/>
      <c r="V458" s="30"/>
      <c r="W458" s="32"/>
      <c r="X458" s="30"/>
      <c r="Y458" s="32"/>
      <c r="Z458" s="30"/>
      <c r="AA458" s="32"/>
      <c r="AB458" s="39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</row>
    <row r="459" spans="1:54" ht="12.75">
      <c r="A459" s="23" t="s">
        <v>422</v>
      </c>
      <c r="B459" s="102" t="s">
        <v>479</v>
      </c>
      <c r="C459" s="102">
        <v>198622</v>
      </c>
      <c r="D459" s="103">
        <v>7</v>
      </c>
      <c r="F459" s="30"/>
      <c r="G459" s="32"/>
      <c r="H459" s="30"/>
      <c r="I459" s="32"/>
      <c r="J459" s="30"/>
      <c r="K459" s="32"/>
      <c r="L459" s="30"/>
      <c r="M459" s="32"/>
      <c r="N459" s="30"/>
      <c r="O459" s="77">
        <v>171</v>
      </c>
      <c r="P459" s="77">
        <v>32304</v>
      </c>
      <c r="Q459" s="40"/>
      <c r="R459" s="30"/>
      <c r="S459" s="32"/>
      <c r="T459" s="30"/>
      <c r="U459" s="32"/>
      <c r="V459" s="30"/>
      <c r="W459" s="32"/>
      <c r="X459" s="30"/>
      <c r="Y459" s="32"/>
      <c r="Z459" s="30"/>
      <c r="AA459" s="32"/>
      <c r="AB459" s="39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</row>
    <row r="460" spans="1:54" ht="12.75">
      <c r="A460" s="23" t="s">
        <v>422</v>
      </c>
      <c r="B460" s="102" t="s">
        <v>480</v>
      </c>
      <c r="C460" s="102">
        <v>198640</v>
      </c>
      <c r="D460" s="103">
        <v>7</v>
      </c>
      <c r="F460" s="30"/>
      <c r="G460" s="32"/>
      <c r="H460" s="30"/>
      <c r="I460" s="32"/>
      <c r="J460" s="30"/>
      <c r="K460" s="32"/>
      <c r="L460" s="30"/>
      <c r="M460" s="32"/>
      <c r="N460" s="30"/>
      <c r="O460" s="77">
        <v>54</v>
      </c>
      <c r="P460" s="77">
        <v>30319</v>
      </c>
      <c r="Q460" s="40"/>
      <c r="R460" s="30"/>
      <c r="S460" s="32"/>
      <c r="T460" s="30"/>
      <c r="U460" s="32"/>
      <c r="V460" s="30"/>
      <c r="W460" s="32"/>
      <c r="X460" s="30"/>
      <c r="Y460" s="32"/>
      <c r="Z460" s="30"/>
      <c r="AA460" s="32"/>
      <c r="AB460" s="39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</row>
    <row r="461" spans="1:54" ht="12.75">
      <c r="A461" s="23" t="s">
        <v>422</v>
      </c>
      <c r="B461" s="102" t="s">
        <v>481</v>
      </c>
      <c r="C461" s="102">
        <v>198668</v>
      </c>
      <c r="D461" s="103">
        <v>7</v>
      </c>
      <c r="F461" s="30"/>
      <c r="G461" s="32"/>
      <c r="H461" s="30"/>
      <c r="I461" s="32"/>
      <c r="J461" s="30"/>
      <c r="K461" s="32"/>
      <c r="L461" s="30"/>
      <c r="M461" s="32"/>
      <c r="N461" s="30"/>
      <c r="O461" s="78">
        <v>59</v>
      </c>
      <c r="P461" s="77">
        <v>30445</v>
      </c>
      <c r="Q461" s="40"/>
      <c r="R461" s="30"/>
      <c r="S461" s="32"/>
      <c r="T461" s="30"/>
      <c r="U461" s="32"/>
      <c r="V461" s="30"/>
      <c r="W461" s="32"/>
      <c r="X461" s="30"/>
      <c r="Y461" s="32"/>
      <c r="Z461" s="30"/>
      <c r="AA461" s="32"/>
      <c r="AB461" s="39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</row>
    <row r="462" spans="1:54" ht="12.75">
      <c r="A462" s="23" t="s">
        <v>422</v>
      </c>
      <c r="B462" s="102" t="s">
        <v>482</v>
      </c>
      <c r="C462" s="102">
        <v>198729</v>
      </c>
      <c r="D462" s="103">
        <v>7</v>
      </c>
      <c r="F462" s="30"/>
      <c r="G462" s="32"/>
      <c r="H462" s="30"/>
      <c r="I462" s="32"/>
      <c r="J462" s="30"/>
      <c r="K462" s="32"/>
      <c r="L462" s="30"/>
      <c r="M462" s="32"/>
      <c r="N462" s="30"/>
      <c r="O462" s="77">
        <v>51</v>
      </c>
      <c r="P462" s="77">
        <v>29564</v>
      </c>
      <c r="Q462" s="40"/>
      <c r="R462" s="30"/>
      <c r="S462" s="32"/>
      <c r="T462" s="30"/>
      <c r="U462" s="32"/>
      <c r="V462" s="30"/>
      <c r="W462" s="32"/>
      <c r="X462" s="30"/>
      <c r="Y462" s="32"/>
      <c r="Z462" s="30"/>
      <c r="AA462" s="32"/>
      <c r="AB462" s="39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</row>
    <row r="463" spans="1:54" ht="12.75">
      <c r="A463" s="23" t="s">
        <v>422</v>
      </c>
      <c r="B463" s="102" t="s">
        <v>483</v>
      </c>
      <c r="C463" s="102">
        <v>198710</v>
      </c>
      <c r="D463" s="103">
        <v>7</v>
      </c>
      <c r="F463" s="30"/>
      <c r="G463" s="32"/>
      <c r="H463" s="30"/>
      <c r="I463" s="32"/>
      <c r="J463" s="30"/>
      <c r="K463" s="32"/>
      <c r="L463" s="30"/>
      <c r="M463" s="32"/>
      <c r="N463" s="30"/>
      <c r="O463" s="77">
        <v>43</v>
      </c>
      <c r="P463" s="77">
        <v>26354</v>
      </c>
      <c r="Q463" s="40"/>
      <c r="R463" s="30"/>
      <c r="S463" s="32"/>
      <c r="T463" s="30"/>
      <c r="U463" s="32"/>
      <c r="V463" s="30"/>
      <c r="W463" s="32"/>
      <c r="X463" s="30"/>
      <c r="Y463" s="32"/>
      <c r="Z463" s="30"/>
      <c r="AA463" s="32"/>
      <c r="AB463" s="39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</row>
    <row r="464" spans="1:54" ht="12.75">
      <c r="A464" s="23" t="s">
        <v>422</v>
      </c>
      <c r="B464" s="102" t="s">
        <v>484</v>
      </c>
      <c r="C464" s="102">
        <v>198774</v>
      </c>
      <c r="D464" s="103">
        <v>7</v>
      </c>
      <c r="F464" s="30"/>
      <c r="G464" s="32"/>
      <c r="H464" s="30"/>
      <c r="I464" s="32"/>
      <c r="J464" s="30"/>
      <c r="K464" s="32"/>
      <c r="L464" s="30"/>
      <c r="M464" s="32"/>
      <c r="N464" s="30"/>
      <c r="O464" s="77">
        <v>108</v>
      </c>
      <c r="P464" s="77">
        <v>27391</v>
      </c>
      <c r="Q464" s="40"/>
      <c r="R464" s="30"/>
      <c r="S464" s="32"/>
      <c r="T464" s="30"/>
      <c r="U464" s="32"/>
      <c r="V464" s="30"/>
      <c r="W464" s="32"/>
      <c r="X464" s="30"/>
      <c r="Y464" s="32"/>
      <c r="Z464" s="30"/>
      <c r="AA464" s="32"/>
      <c r="AB464" s="39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</row>
    <row r="465" spans="1:54" ht="12.75">
      <c r="A465" s="23" t="s">
        <v>422</v>
      </c>
      <c r="B465" s="102" t="s">
        <v>485</v>
      </c>
      <c r="C465" s="102">
        <v>198817</v>
      </c>
      <c r="D465" s="103">
        <v>7</v>
      </c>
      <c r="F465" s="30"/>
      <c r="G465" s="32"/>
      <c r="H465" s="30"/>
      <c r="I465" s="32"/>
      <c r="J465" s="30"/>
      <c r="K465" s="32"/>
      <c r="L465" s="30"/>
      <c r="M465" s="32"/>
      <c r="N465" s="30"/>
      <c r="O465" s="77">
        <v>72</v>
      </c>
      <c r="P465" s="77">
        <v>29067</v>
      </c>
      <c r="Q465" s="40"/>
      <c r="R465" s="30"/>
      <c r="S465" s="32"/>
      <c r="T465" s="30"/>
      <c r="U465" s="32"/>
      <c r="V465" s="30"/>
      <c r="W465" s="32"/>
      <c r="X465" s="30"/>
      <c r="Y465" s="32"/>
      <c r="Z465" s="30"/>
      <c r="AA465" s="32"/>
      <c r="AB465" s="39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</row>
    <row r="466" spans="1:54" ht="12.75">
      <c r="A466" s="23" t="s">
        <v>422</v>
      </c>
      <c r="B466" s="102" t="s">
        <v>486</v>
      </c>
      <c r="C466" s="102">
        <v>198905</v>
      </c>
      <c r="D466" s="103">
        <v>7</v>
      </c>
      <c r="F466" s="30"/>
      <c r="G466" s="32"/>
      <c r="H466" s="30"/>
      <c r="I466" s="32"/>
      <c r="J466" s="30"/>
      <c r="K466" s="32"/>
      <c r="L466" s="30"/>
      <c r="M466" s="32"/>
      <c r="N466" s="30"/>
      <c r="O466" s="77">
        <v>24</v>
      </c>
      <c r="P466" s="77">
        <v>29486</v>
      </c>
      <c r="Q466" s="40"/>
      <c r="R466" s="30"/>
      <c r="S466" s="32"/>
      <c r="T466" s="30"/>
      <c r="U466" s="32"/>
      <c r="V466" s="30"/>
      <c r="W466" s="32"/>
      <c r="X466" s="30"/>
      <c r="Y466" s="32"/>
      <c r="Z466" s="30"/>
      <c r="AA466" s="32"/>
      <c r="AB466" s="39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</row>
    <row r="467" spans="1:54" ht="12.75">
      <c r="A467" s="23" t="s">
        <v>422</v>
      </c>
      <c r="B467" s="102" t="s">
        <v>487</v>
      </c>
      <c r="C467" s="102">
        <v>198914</v>
      </c>
      <c r="D467" s="103">
        <v>7</v>
      </c>
      <c r="F467" s="30"/>
      <c r="G467" s="32"/>
      <c r="H467" s="30"/>
      <c r="I467" s="32"/>
      <c r="J467" s="30"/>
      <c r="K467" s="32"/>
      <c r="L467" s="30"/>
      <c r="M467" s="32"/>
      <c r="N467" s="30"/>
      <c r="O467" s="77">
        <v>26</v>
      </c>
      <c r="P467" s="77">
        <v>25235</v>
      </c>
      <c r="Q467" s="40"/>
      <c r="R467" s="30"/>
      <c r="S467" s="32"/>
      <c r="T467" s="30"/>
      <c r="U467" s="32"/>
      <c r="V467" s="30"/>
      <c r="W467" s="32"/>
      <c r="X467" s="30"/>
      <c r="Y467" s="32"/>
      <c r="Z467" s="30"/>
      <c r="AA467" s="32"/>
      <c r="AB467" s="39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</row>
    <row r="468" spans="1:54" ht="12.75">
      <c r="A468" s="23" t="s">
        <v>422</v>
      </c>
      <c r="B468" s="102" t="s">
        <v>488</v>
      </c>
      <c r="C468" s="102">
        <v>198923</v>
      </c>
      <c r="D468" s="103">
        <v>7</v>
      </c>
      <c r="F468" s="30"/>
      <c r="G468" s="32"/>
      <c r="H468" s="30"/>
      <c r="I468" s="32"/>
      <c r="J468" s="30"/>
      <c r="K468" s="32"/>
      <c r="L468" s="30"/>
      <c r="M468" s="32"/>
      <c r="N468" s="30"/>
      <c r="O468" s="77">
        <v>26</v>
      </c>
      <c r="P468" s="77">
        <v>26338</v>
      </c>
      <c r="Q468" s="40"/>
      <c r="R468" s="30"/>
      <c r="S468" s="32"/>
      <c r="T468" s="30"/>
      <c r="U468" s="32"/>
      <c r="V468" s="30"/>
      <c r="W468" s="32"/>
      <c r="X468" s="30"/>
      <c r="Y468" s="32"/>
      <c r="Z468" s="30"/>
      <c r="AA468" s="32"/>
      <c r="AB468" s="39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</row>
    <row r="469" spans="1:54" ht="12.75">
      <c r="A469" s="23" t="s">
        <v>422</v>
      </c>
      <c r="B469" s="102" t="s">
        <v>489</v>
      </c>
      <c r="C469" s="102">
        <v>198987</v>
      </c>
      <c r="D469" s="103">
        <v>7</v>
      </c>
      <c r="F469" s="30"/>
      <c r="G469" s="32"/>
      <c r="H469" s="30"/>
      <c r="I469" s="32"/>
      <c r="J469" s="30"/>
      <c r="K469" s="32"/>
      <c r="L469" s="30"/>
      <c r="M469" s="32"/>
      <c r="N469" s="30"/>
      <c r="O469" s="77">
        <v>45</v>
      </c>
      <c r="P469" s="77">
        <v>28327</v>
      </c>
      <c r="Q469" s="40"/>
      <c r="R469" s="30"/>
      <c r="S469" s="32"/>
      <c r="T469" s="30"/>
      <c r="U469" s="32"/>
      <c r="V469" s="30"/>
      <c r="W469" s="32"/>
      <c r="X469" s="30"/>
      <c r="Y469" s="32"/>
      <c r="Z469" s="30"/>
      <c r="AA469" s="32"/>
      <c r="AB469" s="39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</row>
    <row r="470" spans="1:54" ht="12.75">
      <c r="A470" s="23" t="s">
        <v>422</v>
      </c>
      <c r="B470" s="102" t="s">
        <v>490</v>
      </c>
      <c r="C470" s="102">
        <v>199023</v>
      </c>
      <c r="D470" s="103">
        <v>7</v>
      </c>
      <c r="F470" s="30"/>
      <c r="G470" s="32"/>
      <c r="H470" s="30"/>
      <c r="I470" s="32"/>
      <c r="J470" s="30"/>
      <c r="K470" s="32"/>
      <c r="L470" s="30"/>
      <c r="M470" s="32"/>
      <c r="N470" s="30"/>
      <c r="O470" s="77">
        <v>23</v>
      </c>
      <c r="P470" s="77">
        <v>27141</v>
      </c>
      <c r="Q470" s="40"/>
      <c r="R470" s="30"/>
      <c r="S470" s="32"/>
      <c r="T470" s="30"/>
      <c r="U470" s="32"/>
      <c r="V470" s="30"/>
      <c r="W470" s="32"/>
      <c r="X470" s="30"/>
      <c r="Y470" s="32"/>
      <c r="Z470" s="30"/>
      <c r="AA470" s="32"/>
      <c r="AB470" s="39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</row>
    <row r="471" spans="1:54" ht="12.75">
      <c r="A471" s="23" t="s">
        <v>422</v>
      </c>
      <c r="B471" s="102" t="s">
        <v>491</v>
      </c>
      <c r="C471" s="102">
        <v>199087</v>
      </c>
      <c r="D471" s="103">
        <v>7</v>
      </c>
      <c r="F471" s="30"/>
      <c r="G471" s="32"/>
      <c r="H471" s="30"/>
      <c r="I471" s="32"/>
      <c r="J471" s="30"/>
      <c r="K471" s="32"/>
      <c r="L471" s="30"/>
      <c r="M471" s="32"/>
      <c r="N471" s="30"/>
      <c r="O471" s="77">
        <v>49</v>
      </c>
      <c r="P471" s="77">
        <v>29221</v>
      </c>
      <c r="Q471" s="40"/>
      <c r="R471" s="30"/>
      <c r="S471" s="32"/>
      <c r="T471" s="30"/>
      <c r="U471" s="32"/>
      <c r="V471" s="30"/>
      <c r="W471" s="32"/>
      <c r="X471" s="30"/>
      <c r="Y471" s="32"/>
      <c r="Z471" s="30"/>
      <c r="AA471" s="32"/>
      <c r="AB471" s="30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</row>
    <row r="472" spans="1:54" ht="12.75">
      <c r="A472" s="23" t="s">
        <v>422</v>
      </c>
      <c r="B472" s="102" t="s">
        <v>492</v>
      </c>
      <c r="C472" s="102">
        <v>199263</v>
      </c>
      <c r="D472" s="103">
        <v>7</v>
      </c>
      <c r="F472" s="39"/>
      <c r="G472" s="31"/>
      <c r="H472" s="39"/>
      <c r="I472" s="31"/>
      <c r="J472" s="39"/>
      <c r="K472" s="31"/>
      <c r="L472" s="39"/>
      <c r="M472" s="31"/>
      <c r="N472" s="39"/>
      <c r="O472" s="77">
        <v>10</v>
      </c>
      <c r="P472" s="77">
        <v>29261</v>
      </c>
      <c r="Q472" s="40"/>
      <c r="R472" s="39"/>
      <c r="S472" s="31"/>
      <c r="T472" s="39"/>
      <c r="U472" s="31"/>
      <c r="V472" s="39"/>
      <c r="W472" s="31"/>
      <c r="X472" s="39"/>
      <c r="Y472" s="31"/>
      <c r="Z472" s="39"/>
      <c r="AA472" s="32"/>
      <c r="AB472" s="39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</row>
    <row r="473" spans="1:54" ht="12.75">
      <c r="A473" s="23" t="s">
        <v>422</v>
      </c>
      <c r="B473" s="102" t="s">
        <v>493</v>
      </c>
      <c r="C473" s="102">
        <v>199324</v>
      </c>
      <c r="D473" s="103">
        <v>7</v>
      </c>
      <c r="F473" s="39"/>
      <c r="G473" s="31"/>
      <c r="H473" s="39"/>
      <c r="I473" s="31"/>
      <c r="J473" s="39"/>
      <c r="K473" s="31"/>
      <c r="L473" s="39"/>
      <c r="M473" s="31"/>
      <c r="N473" s="39"/>
      <c r="O473" s="77">
        <v>42</v>
      </c>
      <c r="P473" s="77">
        <v>27539</v>
      </c>
      <c r="Q473" s="40"/>
      <c r="R473" s="39"/>
      <c r="S473" s="31"/>
      <c r="T473" s="39"/>
      <c r="U473" s="31"/>
      <c r="V473" s="39"/>
      <c r="W473" s="31"/>
      <c r="X473" s="39"/>
      <c r="Y473" s="31"/>
      <c r="Z473" s="39"/>
      <c r="AA473" s="32"/>
      <c r="AB473" s="39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</row>
    <row r="474" spans="1:54" ht="12.75">
      <c r="A474" s="23" t="s">
        <v>422</v>
      </c>
      <c r="B474" s="102" t="s">
        <v>494</v>
      </c>
      <c r="C474" s="102">
        <v>199333</v>
      </c>
      <c r="D474" s="103">
        <v>7</v>
      </c>
      <c r="F474" s="39"/>
      <c r="G474" s="31"/>
      <c r="H474" s="39"/>
      <c r="I474" s="31"/>
      <c r="J474" s="39"/>
      <c r="K474" s="31"/>
      <c r="L474" s="39"/>
      <c r="M474" s="31"/>
      <c r="N474" s="39"/>
      <c r="O474" s="77">
        <v>116</v>
      </c>
      <c r="P474" s="77">
        <v>29768</v>
      </c>
      <c r="Q474" s="40"/>
      <c r="R474" s="39"/>
      <c r="S474" s="31"/>
      <c r="T474" s="39"/>
      <c r="U474" s="31"/>
      <c r="V474" s="39"/>
      <c r="W474" s="31"/>
      <c r="X474" s="39"/>
      <c r="Y474" s="31"/>
      <c r="Z474" s="39"/>
      <c r="AA474" s="32"/>
      <c r="AB474" s="39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</row>
    <row r="475" spans="1:54" ht="12.75">
      <c r="A475" s="23" t="s">
        <v>422</v>
      </c>
      <c r="B475" s="102" t="s">
        <v>495</v>
      </c>
      <c r="C475" s="102">
        <v>199421</v>
      </c>
      <c r="D475" s="103">
        <v>7</v>
      </c>
      <c r="F475" s="39"/>
      <c r="G475" s="31"/>
      <c r="H475" s="39"/>
      <c r="I475" s="31"/>
      <c r="J475" s="39"/>
      <c r="K475" s="31"/>
      <c r="L475" s="39"/>
      <c r="M475" s="31"/>
      <c r="N475" s="39"/>
      <c r="O475" s="77">
        <v>43</v>
      </c>
      <c r="P475" s="77">
        <v>29646</v>
      </c>
      <c r="Q475" s="40"/>
      <c r="R475" s="39"/>
      <c r="S475" s="31"/>
      <c r="T475" s="39"/>
      <c r="U475" s="31"/>
      <c r="V475" s="39"/>
      <c r="W475" s="31"/>
      <c r="X475" s="39"/>
      <c r="Y475" s="31"/>
      <c r="Z475" s="39"/>
      <c r="AA475" s="32"/>
      <c r="AB475" s="39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</row>
    <row r="476" spans="1:54" ht="12.75">
      <c r="A476" s="23" t="s">
        <v>422</v>
      </c>
      <c r="B476" s="102" t="s">
        <v>496</v>
      </c>
      <c r="C476" s="102">
        <v>199449</v>
      </c>
      <c r="D476" s="103">
        <v>7</v>
      </c>
      <c r="F476" s="39"/>
      <c r="G476" s="31"/>
      <c r="H476" s="39"/>
      <c r="I476" s="31"/>
      <c r="J476" s="39"/>
      <c r="K476" s="31"/>
      <c r="L476" s="39"/>
      <c r="M476" s="31"/>
      <c r="N476" s="39"/>
      <c r="O476" s="77">
        <v>30</v>
      </c>
      <c r="P476" s="77">
        <v>32152</v>
      </c>
      <c r="Q476" s="40"/>
      <c r="R476" s="39"/>
      <c r="S476" s="31"/>
      <c r="T476" s="39"/>
      <c r="U476" s="31"/>
      <c r="V476" s="39"/>
      <c r="W476" s="31"/>
      <c r="X476" s="39"/>
      <c r="Y476" s="31"/>
      <c r="Z476" s="39"/>
      <c r="AA476" s="32"/>
      <c r="AB476" s="39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</row>
    <row r="477" spans="1:54" ht="12.75">
      <c r="A477" s="23" t="s">
        <v>422</v>
      </c>
      <c r="B477" s="102" t="s">
        <v>497</v>
      </c>
      <c r="C477" s="102">
        <v>199467</v>
      </c>
      <c r="D477" s="103">
        <v>7</v>
      </c>
      <c r="F477" s="39"/>
      <c r="G477" s="31"/>
      <c r="H477" s="39"/>
      <c r="I477" s="31"/>
      <c r="J477" s="39"/>
      <c r="K477" s="31"/>
      <c r="L477" s="39"/>
      <c r="M477" s="31"/>
      <c r="N477" s="39"/>
      <c r="O477" s="77">
        <v>29</v>
      </c>
      <c r="P477" s="77">
        <v>28415</v>
      </c>
      <c r="Q477" s="40"/>
      <c r="R477" s="39"/>
      <c r="S477" s="31"/>
      <c r="T477" s="39"/>
      <c r="U477" s="31"/>
      <c r="V477" s="39"/>
      <c r="W477" s="31"/>
      <c r="X477" s="39"/>
      <c r="Y477" s="31"/>
      <c r="Z477" s="39"/>
      <c r="AA477" s="32"/>
      <c r="AB477" s="39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</row>
    <row r="478" spans="1:54" ht="12.75">
      <c r="A478" s="23" t="s">
        <v>422</v>
      </c>
      <c r="B478" s="102" t="s">
        <v>498</v>
      </c>
      <c r="C478" s="102">
        <v>199476</v>
      </c>
      <c r="D478" s="103">
        <v>7</v>
      </c>
      <c r="F478" s="39"/>
      <c r="G478" s="31"/>
      <c r="H478" s="39"/>
      <c r="I478" s="31"/>
      <c r="J478" s="39"/>
      <c r="K478" s="31"/>
      <c r="L478" s="39"/>
      <c r="M478" s="31"/>
      <c r="N478" s="39"/>
      <c r="O478" s="77">
        <v>39</v>
      </c>
      <c r="P478" s="77">
        <v>32204</v>
      </c>
      <c r="Q478" s="40"/>
      <c r="R478" s="39"/>
      <c r="S478" s="31"/>
      <c r="T478" s="39"/>
      <c r="U478" s="31"/>
      <c r="V478" s="39"/>
      <c r="W478" s="31"/>
      <c r="X478" s="39"/>
      <c r="Y478" s="31"/>
      <c r="Z478" s="39"/>
      <c r="AA478" s="32"/>
      <c r="AB478" s="39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</row>
    <row r="479" spans="1:54" ht="12.75">
      <c r="A479" s="23" t="s">
        <v>422</v>
      </c>
      <c r="B479" s="102" t="s">
        <v>499</v>
      </c>
      <c r="C479" s="102">
        <v>199485</v>
      </c>
      <c r="D479" s="103">
        <v>7</v>
      </c>
      <c r="F479" s="39"/>
      <c r="G479" s="31"/>
      <c r="H479" s="39"/>
      <c r="I479" s="31"/>
      <c r="J479" s="39"/>
      <c r="K479" s="32"/>
      <c r="L479" s="39"/>
      <c r="M479" s="31"/>
      <c r="N479" s="39"/>
      <c r="O479" s="77">
        <v>57</v>
      </c>
      <c r="P479" s="77">
        <v>31407</v>
      </c>
      <c r="Q479" s="40"/>
      <c r="R479" s="39"/>
      <c r="S479" s="31"/>
      <c r="T479" s="39"/>
      <c r="U479" s="31"/>
      <c r="V479" s="39"/>
      <c r="W479" s="31"/>
      <c r="X479" s="39"/>
      <c r="Y479" s="31"/>
      <c r="Z479" s="39"/>
      <c r="AA479" s="32"/>
      <c r="AB479" s="39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</row>
    <row r="480" spans="1:54" ht="12.75">
      <c r="A480" s="23" t="s">
        <v>422</v>
      </c>
      <c r="B480" s="102" t="s">
        <v>500</v>
      </c>
      <c r="C480" s="102">
        <v>199494</v>
      </c>
      <c r="D480" s="103">
        <v>7</v>
      </c>
      <c r="F480" s="39"/>
      <c r="G480" s="31"/>
      <c r="H480" s="39"/>
      <c r="I480" s="31"/>
      <c r="J480" s="39"/>
      <c r="K480" s="32"/>
      <c r="L480" s="39"/>
      <c r="M480" s="31"/>
      <c r="N480" s="39"/>
      <c r="O480" s="77">
        <v>65</v>
      </c>
      <c r="P480" s="77">
        <v>32249</v>
      </c>
      <c r="Q480" s="40"/>
      <c r="R480" s="39"/>
      <c r="S480" s="31"/>
      <c r="T480" s="39"/>
      <c r="U480" s="31"/>
      <c r="V480" s="39"/>
      <c r="W480" s="31"/>
      <c r="X480" s="39"/>
      <c r="Y480" s="31"/>
      <c r="Z480" s="39"/>
      <c r="AA480" s="32"/>
      <c r="AB480" s="39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</row>
    <row r="481" spans="1:54" ht="12.75">
      <c r="A481" s="23" t="s">
        <v>422</v>
      </c>
      <c r="B481" s="102" t="s">
        <v>501</v>
      </c>
      <c r="C481" s="102">
        <v>199625</v>
      </c>
      <c r="D481" s="103">
        <v>7</v>
      </c>
      <c r="F481" s="39"/>
      <c r="G481" s="31"/>
      <c r="H481" s="39"/>
      <c r="I481" s="31"/>
      <c r="J481" s="39"/>
      <c r="K481" s="31"/>
      <c r="L481" s="39"/>
      <c r="M481" s="31"/>
      <c r="N481" s="39"/>
      <c r="O481" s="77">
        <v>38</v>
      </c>
      <c r="P481" s="77">
        <v>29918</v>
      </c>
      <c r="Q481" s="40"/>
      <c r="R481" s="39"/>
      <c r="S481" s="31"/>
      <c r="T481" s="39"/>
      <c r="U481" s="31"/>
      <c r="V481" s="39"/>
      <c r="W481" s="31"/>
      <c r="X481" s="39"/>
      <c r="Y481" s="31"/>
      <c r="Z481" s="39"/>
      <c r="AA481" s="32"/>
      <c r="AB481" s="39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</row>
    <row r="482" spans="1:54" ht="12.75">
      <c r="A482" s="23" t="s">
        <v>422</v>
      </c>
      <c r="B482" s="102" t="s">
        <v>502</v>
      </c>
      <c r="C482" s="102">
        <v>199634</v>
      </c>
      <c r="D482" s="103">
        <v>7</v>
      </c>
      <c r="F482" s="39"/>
      <c r="G482" s="31"/>
      <c r="H482" s="39"/>
      <c r="I482" s="31"/>
      <c r="J482" s="39"/>
      <c r="K482" s="31"/>
      <c r="L482" s="39"/>
      <c r="M482" s="31"/>
      <c r="N482" s="39"/>
      <c r="O482" s="77">
        <v>98</v>
      </c>
      <c r="P482" s="77">
        <v>33966</v>
      </c>
      <c r="Q482" s="40"/>
      <c r="R482" s="39"/>
      <c r="S482" s="31"/>
      <c r="T482" s="39"/>
      <c r="U482" s="31"/>
      <c r="V482" s="39"/>
      <c r="W482" s="31"/>
      <c r="X482" s="39"/>
      <c r="Y482" s="31"/>
      <c r="Z482" s="39"/>
      <c r="AA482" s="32"/>
      <c r="AB482" s="39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</row>
    <row r="483" spans="1:54" ht="12.75">
      <c r="A483" s="23" t="s">
        <v>422</v>
      </c>
      <c r="B483" s="102" t="s">
        <v>503</v>
      </c>
      <c r="C483" s="102">
        <v>199722</v>
      </c>
      <c r="D483" s="103">
        <v>7</v>
      </c>
      <c r="F483" s="39"/>
      <c r="G483" s="31"/>
      <c r="H483" s="39"/>
      <c r="I483" s="31"/>
      <c r="J483" s="39"/>
      <c r="K483" s="31"/>
      <c r="L483" s="39"/>
      <c r="M483" s="31"/>
      <c r="N483" s="39"/>
      <c r="O483" s="77">
        <v>55</v>
      </c>
      <c r="P483" s="77">
        <v>29180</v>
      </c>
      <c r="Q483" s="40"/>
      <c r="R483" s="39"/>
      <c r="S483" s="32"/>
      <c r="T483" s="39"/>
      <c r="U483" s="32"/>
      <c r="V483" s="39"/>
      <c r="W483" s="31"/>
      <c r="X483" s="39"/>
      <c r="Y483" s="31"/>
      <c r="Z483" s="39"/>
      <c r="AA483" s="32"/>
      <c r="AB483" s="39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</row>
    <row r="484" spans="1:54" ht="12.75">
      <c r="A484" s="23" t="s">
        <v>422</v>
      </c>
      <c r="B484" s="102" t="s">
        <v>504</v>
      </c>
      <c r="C484" s="102">
        <v>199731</v>
      </c>
      <c r="D484" s="103">
        <v>7</v>
      </c>
      <c r="F484" s="39"/>
      <c r="G484" s="31"/>
      <c r="H484" s="39"/>
      <c r="I484" s="31"/>
      <c r="J484" s="39"/>
      <c r="K484" s="31"/>
      <c r="L484" s="39"/>
      <c r="M484" s="31"/>
      <c r="N484" s="39"/>
      <c r="O484" s="77">
        <v>43</v>
      </c>
      <c r="P484" s="77">
        <v>28417</v>
      </c>
      <c r="Q484" s="40"/>
      <c r="R484" s="39"/>
      <c r="S484" s="31"/>
      <c r="T484" s="39"/>
      <c r="U484" s="32"/>
      <c r="V484" s="39"/>
      <c r="W484" s="31"/>
      <c r="X484" s="39"/>
      <c r="Y484" s="31"/>
      <c r="Z484" s="39"/>
      <c r="AA484" s="32"/>
      <c r="AB484" s="39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</row>
    <row r="485" spans="1:54" ht="12.75">
      <c r="A485" s="23" t="s">
        <v>422</v>
      </c>
      <c r="B485" s="102" t="s">
        <v>505</v>
      </c>
      <c r="C485" s="102">
        <v>199740</v>
      </c>
      <c r="D485" s="103">
        <v>7</v>
      </c>
      <c r="F485" s="39"/>
      <c r="G485" s="31"/>
      <c r="H485" s="39"/>
      <c r="I485" s="31"/>
      <c r="J485" s="39"/>
      <c r="K485" s="31"/>
      <c r="L485" s="39"/>
      <c r="M485" s="31"/>
      <c r="N485" s="39"/>
      <c r="O485" s="77">
        <v>44</v>
      </c>
      <c r="P485" s="77">
        <v>28776</v>
      </c>
      <c r="Q485" s="45"/>
      <c r="R485" s="39"/>
      <c r="S485" s="32"/>
      <c r="T485" s="39"/>
      <c r="U485" s="32"/>
      <c r="V485" s="39"/>
      <c r="W485" s="32"/>
      <c r="X485" s="39"/>
      <c r="Y485" s="32"/>
      <c r="Z485" s="39"/>
      <c r="AA485" s="32"/>
      <c r="AB485" s="39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</row>
    <row r="486" spans="1:54" ht="12.75">
      <c r="A486" s="23" t="s">
        <v>422</v>
      </c>
      <c r="B486" s="102" t="s">
        <v>506</v>
      </c>
      <c r="C486" s="102">
        <v>199768</v>
      </c>
      <c r="D486" s="103">
        <v>7</v>
      </c>
      <c r="F486" s="39"/>
      <c r="G486" s="31"/>
      <c r="H486" s="39"/>
      <c r="I486" s="31"/>
      <c r="J486" s="39"/>
      <c r="K486" s="31"/>
      <c r="L486" s="39"/>
      <c r="M486" s="31"/>
      <c r="N486" s="39"/>
      <c r="O486" s="77">
        <v>68</v>
      </c>
      <c r="P486" s="77">
        <v>34292</v>
      </c>
      <c r="Q486" s="45"/>
      <c r="R486" s="39"/>
      <c r="S486" s="31"/>
      <c r="T486" s="39"/>
      <c r="U486" s="31"/>
      <c r="V486" s="39"/>
      <c r="W486" s="31"/>
      <c r="X486" s="39"/>
      <c r="Y486" s="31"/>
      <c r="Z486" s="39"/>
      <c r="AA486" s="32"/>
      <c r="AB486" s="39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</row>
    <row r="487" spans="1:54" ht="12.75">
      <c r="A487" s="23" t="s">
        <v>422</v>
      </c>
      <c r="B487" s="102" t="s">
        <v>507</v>
      </c>
      <c r="C487" s="102">
        <v>199795</v>
      </c>
      <c r="D487" s="103">
        <v>7</v>
      </c>
      <c r="F487" s="39"/>
      <c r="G487" s="23"/>
      <c r="H487" s="39"/>
      <c r="I487" s="23"/>
      <c r="J487" s="39"/>
      <c r="K487" s="23"/>
      <c r="L487" s="39"/>
      <c r="M487" s="23"/>
      <c r="N487" s="39"/>
      <c r="O487" s="77">
        <v>20</v>
      </c>
      <c r="P487" s="77">
        <v>25705</v>
      </c>
      <c r="Q487" s="45"/>
      <c r="R487" s="39"/>
      <c r="S487" s="23"/>
      <c r="T487" s="39"/>
      <c r="U487" s="23"/>
      <c r="V487" s="39"/>
      <c r="W487" s="23"/>
      <c r="X487" s="39"/>
      <c r="Y487" s="23"/>
      <c r="Z487" s="39"/>
      <c r="AA487" s="23"/>
      <c r="AB487" s="39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</row>
    <row r="488" spans="1:54" ht="12.75">
      <c r="A488" s="23" t="s">
        <v>422</v>
      </c>
      <c r="B488" s="102" t="s">
        <v>508</v>
      </c>
      <c r="C488" s="102">
        <v>199838</v>
      </c>
      <c r="D488" s="103">
        <v>7</v>
      </c>
      <c r="F488" s="39"/>
      <c r="G488" s="23"/>
      <c r="H488" s="39"/>
      <c r="I488" s="23"/>
      <c r="J488" s="39"/>
      <c r="K488" s="23"/>
      <c r="L488" s="39"/>
      <c r="M488" s="23"/>
      <c r="N488" s="39"/>
      <c r="O488" s="77">
        <v>74</v>
      </c>
      <c r="P488" s="77">
        <v>30457</v>
      </c>
      <c r="Q488" s="45"/>
      <c r="R488" s="39"/>
      <c r="S488" s="23"/>
      <c r="T488" s="39"/>
      <c r="U488" s="23"/>
      <c r="V488" s="39"/>
      <c r="W488" s="23"/>
      <c r="X488" s="39"/>
      <c r="Y488" s="23"/>
      <c r="Z488" s="39"/>
      <c r="AA488" s="23"/>
      <c r="AB488" s="39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</row>
    <row r="489" spans="1:54" ht="12.75">
      <c r="A489" s="23" t="s">
        <v>422</v>
      </c>
      <c r="B489" s="102" t="s">
        <v>509</v>
      </c>
      <c r="C489" s="102">
        <v>199856</v>
      </c>
      <c r="D489" s="103">
        <v>7</v>
      </c>
      <c r="F489" s="39"/>
      <c r="G489" s="23"/>
      <c r="H489" s="39"/>
      <c r="I489" s="23"/>
      <c r="J489" s="39"/>
      <c r="K489" s="23"/>
      <c r="L489" s="39"/>
      <c r="M489" s="23"/>
      <c r="N489" s="39"/>
      <c r="O489" s="77">
        <v>185</v>
      </c>
      <c r="P489" s="77">
        <v>28765</v>
      </c>
      <c r="Q489" s="45"/>
      <c r="R489" s="39"/>
      <c r="S489" s="23"/>
      <c r="T489" s="39"/>
      <c r="U489" s="23"/>
      <c r="V489" s="39"/>
      <c r="W489" s="23"/>
      <c r="X489" s="39"/>
      <c r="Y489" s="23"/>
      <c r="Z489" s="39"/>
      <c r="AA489" s="23"/>
      <c r="AB489" s="39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</row>
    <row r="490" spans="1:54" ht="12.75">
      <c r="A490" s="23" t="s">
        <v>422</v>
      </c>
      <c r="B490" s="102" t="s">
        <v>510</v>
      </c>
      <c r="C490" s="102">
        <v>199892</v>
      </c>
      <c r="D490" s="103">
        <v>7</v>
      </c>
      <c r="F490" s="39"/>
      <c r="G490" s="23"/>
      <c r="H490" s="39"/>
      <c r="I490" s="23"/>
      <c r="J490" s="39"/>
      <c r="K490" s="23"/>
      <c r="L490" s="39"/>
      <c r="M490" s="23"/>
      <c r="N490" s="39"/>
      <c r="O490" s="77">
        <v>95</v>
      </c>
      <c r="P490" s="77">
        <v>30146</v>
      </c>
      <c r="Q490" s="45"/>
      <c r="R490" s="39"/>
      <c r="S490" s="23"/>
      <c r="T490" s="39"/>
      <c r="U490" s="23"/>
      <c r="V490" s="39"/>
      <c r="W490" s="23"/>
      <c r="X490" s="39"/>
      <c r="Y490" s="23"/>
      <c r="Z490" s="39"/>
      <c r="AA490" s="23"/>
      <c r="AB490" s="39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</row>
    <row r="491" spans="1:54" ht="12.75">
      <c r="A491" s="23" t="s">
        <v>422</v>
      </c>
      <c r="B491" s="102" t="s">
        <v>511</v>
      </c>
      <c r="C491" s="102">
        <v>199908</v>
      </c>
      <c r="D491" s="103">
        <v>7</v>
      </c>
      <c r="F491" s="39"/>
      <c r="G491" s="23"/>
      <c r="H491" s="39"/>
      <c r="I491" s="23"/>
      <c r="J491" s="39"/>
      <c r="K491" s="23"/>
      <c r="L491" s="39"/>
      <c r="M491" s="23"/>
      <c r="N491" s="39"/>
      <c r="O491" s="77">
        <v>63</v>
      </c>
      <c r="P491" s="77">
        <v>27678</v>
      </c>
      <c r="Q491" s="45"/>
      <c r="R491" s="39"/>
      <c r="S491" s="23"/>
      <c r="T491" s="39"/>
      <c r="U491" s="23"/>
      <c r="V491" s="39"/>
      <c r="W491" s="23"/>
      <c r="X491" s="39"/>
      <c r="Y491" s="23"/>
      <c r="Z491" s="39"/>
      <c r="AA491" s="23"/>
      <c r="AB491" s="39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</row>
    <row r="492" spans="1:54" ht="12.75">
      <c r="A492" s="23" t="s">
        <v>422</v>
      </c>
      <c r="B492" s="102" t="s">
        <v>512</v>
      </c>
      <c r="C492" s="102">
        <v>199926</v>
      </c>
      <c r="D492" s="103">
        <v>7</v>
      </c>
      <c r="F492" s="39"/>
      <c r="G492" s="23"/>
      <c r="H492" s="39"/>
      <c r="I492" s="23"/>
      <c r="J492" s="39"/>
      <c r="K492" s="23"/>
      <c r="L492" s="39"/>
      <c r="M492" s="23"/>
      <c r="N492" s="39"/>
      <c r="O492" s="77">
        <v>55</v>
      </c>
      <c r="P492" s="77">
        <v>30397</v>
      </c>
      <c r="Q492" s="45"/>
      <c r="R492" s="39"/>
      <c r="S492" s="23"/>
      <c r="T492" s="39"/>
      <c r="U492" s="23"/>
      <c r="V492" s="39"/>
      <c r="W492" s="23"/>
      <c r="X492" s="39"/>
      <c r="Y492" s="23"/>
      <c r="Z492" s="39"/>
      <c r="AA492" s="23"/>
      <c r="AB492" s="39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</row>
    <row r="493" spans="1:54" ht="12.75">
      <c r="A493" s="23" t="s">
        <v>422</v>
      </c>
      <c r="B493" s="102" t="s">
        <v>513</v>
      </c>
      <c r="C493" s="102">
        <v>199953</v>
      </c>
      <c r="D493" s="103">
        <v>7</v>
      </c>
      <c r="F493" s="39"/>
      <c r="G493" s="23"/>
      <c r="H493" s="39"/>
      <c r="I493" s="23"/>
      <c r="J493" s="39"/>
      <c r="K493" s="23"/>
      <c r="L493" s="39"/>
      <c r="M493" s="23"/>
      <c r="N493" s="39"/>
      <c r="O493" s="77">
        <v>46</v>
      </c>
      <c r="P493" s="77">
        <v>28672</v>
      </c>
      <c r="Q493" s="45"/>
      <c r="R493" s="39"/>
      <c r="S493" s="23"/>
      <c r="T493" s="39"/>
      <c r="U493" s="23"/>
      <c r="V493" s="39"/>
      <c r="W493" s="23"/>
      <c r="X493" s="23"/>
      <c r="Y493" s="23"/>
      <c r="Z493" s="39"/>
      <c r="AA493" s="23"/>
      <c r="AB493" s="39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</row>
    <row r="494" spans="1:54" ht="12.75">
      <c r="A494" s="23"/>
      <c r="B494" s="32"/>
      <c r="C494" s="32"/>
      <c r="D494" s="39"/>
      <c r="E494" s="23"/>
      <c r="F494" s="39"/>
      <c r="G494" s="23"/>
      <c r="H494" s="39"/>
      <c r="I494" s="23"/>
      <c r="J494" s="39"/>
      <c r="K494" s="23"/>
      <c r="L494" s="39"/>
      <c r="M494" s="23"/>
      <c r="N494" s="39"/>
      <c r="O494" s="23">
        <f>SUM(O436:O493)</f>
        <v>3944</v>
      </c>
      <c r="P494" s="126">
        <v>30123.96855983773</v>
      </c>
      <c r="Q494" s="45"/>
      <c r="R494" s="39"/>
      <c r="S494" s="23"/>
      <c r="T494" s="39"/>
      <c r="U494" s="23"/>
      <c r="V494" s="39"/>
      <c r="W494" s="23"/>
      <c r="X494" s="23"/>
      <c r="Y494" s="23"/>
      <c r="Z494" s="39"/>
      <c r="AA494" s="23"/>
      <c r="AB494" s="39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</row>
    <row r="495" spans="1:54" ht="12.75">
      <c r="A495" s="23"/>
      <c r="B495" s="32"/>
      <c r="C495" s="32"/>
      <c r="D495" s="39"/>
      <c r="E495" s="23"/>
      <c r="F495" s="39"/>
      <c r="G495" s="23"/>
      <c r="H495" s="39"/>
      <c r="I495" s="23"/>
      <c r="J495" s="39"/>
      <c r="K495" s="23"/>
      <c r="L495" s="39"/>
      <c r="M495" s="23"/>
      <c r="N495" s="39"/>
      <c r="O495" s="23"/>
      <c r="P495" s="23"/>
      <c r="Q495" s="45"/>
      <c r="R495" s="39"/>
      <c r="S495" s="23"/>
      <c r="T495" s="39"/>
      <c r="U495" s="23"/>
      <c r="V495" s="39"/>
      <c r="W495" s="23"/>
      <c r="X495" s="23"/>
      <c r="Y495" s="23"/>
      <c r="Z495" s="39"/>
      <c r="AA495" s="23"/>
      <c r="AB495" s="39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</row>
    <row r="496" spans="1:54" ht="12.75">
      <c r="A496" s="23"/>
      <c r="B496" s="32"/>
      <c r="C496" s="32"/>
      <c r="D496" s="39"/>
      <c r="E496" s="23"/>
      <c r="F496" s="39"/>
      <c r="G496" s="23"/>
      <c r="H496" s="39"/>
      <c r="I496" s="23"/>
      <c r="J496" s="39"/>
      <c r="K496" s="23"/>
      <c r="L496" s="39"/>
      <c r="M496" s="23"/>
      <c r="N496" s="39"/>
      <c r="O496" s="23"/>
      <c r="P496" s="23"/>
      <c r="Q496" s="45"/>
      <c r="R496" s="39"/>
      <c r="S496" s="23"/>
      <c r="T496" s="39"/>
      <c r="U496" s="23"/>
      <c r="V496" s="39"/>
      <c r="W496" s="23"/>
      <c r="X496" s="23"/>
      <c r="Y496" s="23"/>
      <c r="Z496" s="39"/>
      <c r="AA496" s="23"/>
      <c r="AB496" s="39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</row>
    <row r="497" spans="1:54" ht="12.75">
      <c r="A497" s="23" t="s">
        <v>514</v>
      </c>
      <c r="B497" s="107" t="s">
        <v>515</v>
      </c>
      <c r="C497" s="108">
        <v>207388</v>
      </c>
      <c r="D497" s="127" t="s">
        <v>180</v>
      </c>
      <c r="E497" s="27">
        <v>209</v>
      </c>
      <c r="F497" s="27">
        <v>61195</v>
      </c>
      <c r="G497" s="28">
        <v>218</v>
      </c>
      <c r="H497" s="27">
        <v>46671</v>
      </c>
      <c r="I497" s="104">
        <v>152</v>
      </c>
      <c r="J497" s="104">
        <v>40885</v>
      </c>
      <c r="K497" s="27">
        <v>7</v>
      </c>
      <c r="L497" s="27">
        <v>34231</v>
      </c>
      <c r="M497" s="27"/>
      <c r="N497" s="27"/>
      <c r="O497" s="27"/>
      <c r="P497" s="27"/>
      <c r="Q497" s="28">
        <v>83</v>
      </c>
      <c r="R497" s="27">
        <v>85383</v>
      </c>
      <c r="S497" s="27">
        <v>32</v>
      </c>
      <c r="T497" s="27">
        <v>60893</v>
      </c>
      <c r="U497" s="104">
        <v>4</v>
      </c>
      <c r="V497" s="104">
        <v>50725</v>
      </c>
      <c r="W497" s="27">
        <v>25</v>
      </c>
      <c r="X497" s="27">
        <v>29443</v>
      </c>
      <c r="Z497" s="27"/>
      <c r="AA497" s="27"/>
      <c r="AB497" s="27"/>
      <c r="AC497" s="107" t="s">
        <v>181</v>
      </c>
      <c r="AD497" s="28"/>
      <c r="AE497" s="28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107"/>
      <c r="AW497" s="23"/>
      <c r="AX497" s="23"/>
      <c r="AY497" s="23"/>
      <c r="AZ497" s="23"/>
      <c r="BA497" s="23"/>
      <c r="BB497" s="23"/>
    </row>
    <row r="498" spans="1:54" ht="12.75">
      <c r="A498" s="23" t="s">
        <v>514</v>
      </c>
      <c r="B498" s="32" t="s">
        <v>516</v>
      </c>
      <c r="C498" s="181" t="s">
        <v>1148</v>
      </c>
      <c r="D498" s="127" t="s">
        <v>180</v>
      </c>
      <c r="E498" s="28">
        <v>225</v>
      </c>
      <c r="F498" s="27">
        <v>63469</v>
      </c>
      <c r="G498" s="28">
        <v>214</v>
      </c>
      <c r="H498" s="27">
        <v>45699</v>
      </c>
      <c r="I498" s="28">
        <v>203</v>
      </c>
      <c r="J498" s="27">
        <v>38008</v>
      </c>
      <c r="K498" s="27">
        <v>31</v>
      </c>
      <c r="L498" s="27">
        <v>20852</v>
      </c>
      <c r="M498" s="27"/>
      <c r="N498" s="27"/>
      <c r="O498" s="27"/>
      <c r="P498" s="27"/>
      <c r="Q498" s="28">
        <v>59</v>
      </c>
      <c r="R498" s="27">
        <v>85445</v>
      </c>
      <c r="S498" s="27">
        <v>27</v>
      </c>
      <c r="T498" s="27">
        <v>58662</v>
      </c>
      <c r="U498" s="27">
        <v>11</v>
      </c>
      <c r="V498" s="27">
        <v>43584</v>
      </c>
      <c r="W498" s="27">
        <v>1</v>
      </c>
      <c r="X498" s="27">
        <v>44707</v>
      </c>
      <c r="Z498" s="27"/>
      <c r="AA498" s="27"/>
      <c r="AB498" s="27"/>
      <c r="AC498" s="27"/>
      <c r="AD498" s="107" t="s">
        <v>181</v>
      </c>
      <c r="AE498" s="28"/>
      <c r="AF498" s="28"/>
      <c r="AG498" s="77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</row>
    <row r="499" spans="1:54" ht="12.75">
      <c r="A499" s="23"/>
      <c r="B499" s="32"/>
      <c r="C499" s="32"/>
      <c r="D499" s="30"/>
      <c r="E499" s="23">
        <f>SUM(E497:E498)</f>
        <v>434</v>
      </c>
      <c r="F499" s="126">
        <f>((E497*F497)+(E498*F498))/E499</f>
        <v>62373.91705069124</v>
      </c>
      <c r="G499" s="23">
        <f>SUM(G497:G498)</f>
        <v>432</v>
      </c>
      <c r="H499" s="126">
        <f>((G497*H497)+(G498*H498))/G499</f>
        <v>46189.5</v>
      </c>
      <c r="I499" s="23">
        <f>SUM(I497:I498)</f>
        <v>355</v>
      </c>
      <c r="J499" s="126">
        <f>((I497*J497)+(I498*J498))/I499</f>
        <v>39239.84225352113</v>
      </c>
      <c r="K499" s="23">
        <f>SUM(K497:K498)</f>
        <v>38</v>
      </c>
      <c r="L499" s="126">
        <f>((K497*L497)+(K498*L498))/K499</f>
        <v>23316.552631578947</v>
      </c>
      <c r="M499" s="23">
        <f>SUM(M497:M498)</f>
        <v>0</v>
      </c>
      <c r="N499" s="126">
        <v>0</v>
      </c>
      <c r="O499" s="23">
        <f>SUM(O497:O498)</f>
        <v>0</v>
      </c>
      <c r="P499" s="126">
        <v>0</v>
      </c>
      <c r="Q499" s="23">
        <f>SUM(Q497:Q498)</f>
        <v>142</v>
      </c>
      <c r="R499" s="126">
        <f>((Q497*R497)+(Q498*R498))/Q499</f>
        <v>85408.76056338029</v>
      </c>
      <c r="S499" s="23">
        <f>SUM(S497:S498)</f>
        <v>59</v>
      </c>
      <c r="T499" s="126">
        <f>((S497*T497)+(S498*T498))/S499</f>
        <v>59872.03389830508</v>
      </c>
      <c r="U499" s="23">
        <f>SUM(U497:U498)</f>
        <v>15</v>
      </c>
      <c r="V499" s="126">
        <f>((U497*V497)+(U498*V498))/U499</f>
        <v>45488.26666666667</v>
      </c>
      <c r="W499" s="23">
        <f>SUM(W497:W498)</f>
        <v>26</v>
      </c>
      <c r="X499" s="126">
        <f>((W497*X497)+(W498*X498))/W499</f>
        <v>30030.076923076922</v>
      </c>
      <c r="Y499" s="23">
        <f>SUM(Y497:Y498)</f>
        <v>0</v>
      </c>
      <c r="Z499" s="126">
        <v>0</v>
      </c>
      <c r="AA499" s="23">
        <f>SUM(AA497:AA498)</f>
        <v>0</v>
      </c>
      <c r="AB499" s="126">
        <v>0</v>
      </c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</row>
    <row r="500" spans="1:54" ht="12.75">
      <c r="A500" s="23"/>
      <c r="B500" s="32"/>
      <c r="C500" s="32"/>
      <c r="D500" s="30"/>
      <c r="E500" s="28"/>
      <c r="F500" s="27"/>
      <c r="G500" s="28"/>
      <c r="H500" s="27"/>
      <c r="I500" s="28"/>
      <c r="J500" s="27"/>
      <c r="K500" s="28"/>
      <c r="L500" s="27"/>
      <c r="M500" s="28"/>
      <c r="N500" s="27"/>
      <c r="O500" s="27"/>
      <c r="P500" s="27"/>
      <c r="Q500" s="28"/>
      <c r="R500" s="27"/>
      <c r="S500" s="27"/>
      <c r="T500" s="27"/>
      <c r="U500" s="27"/>
      <c r="V500" s="27"/>
      <c r="W500" s="27"/>
      <c r="X500" s="27"/>
      <c r="Z500" s="27"/>
      <c r="AA500" s="27"/>
      <c r="AB500" s="27"/>
      <c r="AC500" s="27"/>
      <c r="AD500" s="107"/>
      <c r="AE500" s="28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</row>
    <row r="501" spans="1:54" ht="12.75">
      <c r="A501" s="23" t="s">
        <v>514</v>
      </c>
      <c r="B501" s="32" t="s">
        <v>517</v>
      </c>
      <c r="C501" s="181" t="s">
        <v>1149</v>
      </c>
      <c r="D501" s="127" t="s">
        <v>431</v>
      </c>
      <c r="E501" s="28">
        <v>109</v>
      </c>
      <c r="F501" s="27">
        <v>52681</v>
      </c>
      <c r="G501" s="28">
        <v>73</v>
      </c>
      <c r="H501" s="27">
        <v>46181</v>
      </c>
      <c r="I501" s="28">
        <v>159</v>
      </c>
      <c r="J501" s="27">
        <v>40888</v>
      </c>
      <c r="K501" s="28">
        <v>44</v>
      </c>
      <c r="L501" s="27">
        <v>34265</v>
      </c>
      <c r="M501" s="28"/>
      <c r="N501" s="27"/>
      <c r="O501" s="27"/>
      <c r="P501" s="27"/>
      <c r="Q501" s="28"/>
      <c r="R501" s="27"/>
      <c r="S501" s="27"/>
      <c r="T501" s="27"/>
      <c r="U501" s="27"/>
      <c r="V501" s="27"/>
      <c r="W501" s="27"/>
      <c r="X501" s="27"/>
      <c r="Z501" s="27"/>
      <c r="AA501" s="27"/>
      <c r="AB501" s="27"/>
      <c r="AC501" s="27"/>
      <c r="AD501" s="107" t="s">
        <v>181</v>
      </c>
      <c r="AE501" s="28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</row>
    <row r="502" spans="1:54" ht="12.75">
      <c r="A502" s="23"/>
      <c r="B502" s="32"/>
      <c r="C502" s="32"/>
      <c r="D502" s="30"/>
      <c r="E502" s="32"/>
      <c r="F502" s="30"/>
      <c r="G502" s="31"/>
      <c r="H502" s="30"/>
      <c r="I502" s="31"/>
      <c r="J502" s="30"/>
      <c r="K502" s="31"/>
      <c r="L502" s="30"/>
      <c r="M502" s="23"/>
      <c r="N502" s="30"/>
      <c r="O502" s="23"/>
      <c r="P502" s="30"/>
      <c r="Q502" s="45"/>
      <c r="R502" s="30"/>
      <c r="S502" s="31"/>
      <c r="T502" s="30"/>
      <c r="U502" s="31"/>
      <c r="V502" s="30"/>
      <c r="W502" s="31"/>
      <c r="X502" s="30"/>
      <c r="Y502" s="23"/>
      <c r="Z502" s="30"/>
      <c r="AA502" s="23"/>
      <c r="AB502" s="30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</row>
    <row r="503" spans="1:54" ht="12.75">
      <c r="A503" s="23" t="s">
        <v>514</v>
      </c>
      <c r="B503" s="32" t="s">
        <v>518</v>
      </c>
      <c r="C503" s="181" t="s">
        <v>1150</v>
      </c>
      <c r="D503" s="127" t="s">
        <v>194</v>
      </c>
      <c r="E503" s="28">
        <v>66</v>
      </c>
      <c r="F503" s="27">
        <v>48040</v>
      </c>
      <c r="G503" s="28">
        <v>53</v>
      </c>
      <c r="H503" s="27">
        <v>39881</v>
      </c>
      <c r="I503" s="28">
        <v>73</v>
      </c>
      <c r="J503" s="27">
        <v>37266</v>
      </c>
      <c r="K503" s="28">
        <v>46</v>
      </c>
      <c r="L503" s="27">
        <v>33006</v>
      </c>
      <c r="M503" s="28"/>
      <c r="N503" s="27"/>
      <c r="O503" s="27"/>
      <c r="P503" s="27"/>
      <c r="Q503" s="28">
        <v>13</v>
      </c>
      <c r="R503" s="27">
        <v>64430</v>
      </c>
      <c r="S503" s="27">
        <v>1</v>
      </c>
      <c r="T503" s="27">
        <v>52344</v>
      </c>
      <c r="U503" s="27">
        <v>5</v>
      </c>
      <c r="V503" s="27">
        <v>51965</v>
      </c>
      <c r="W503" s="27">
        <v>2</v>
      </c>
      <c r="X503" s="27">
        <v>49656</v>
      </c>
      <c r="Z503" s="27"/>
      <c r="AA503" s="27"/>
      <c r="AB503" s="27"/>
      <c r="AC503" s="27"/>
      <c r="AD503" s="107" t="s">
        <v>181</v>
      </c>
      <c r="AE503" s="28"/>
      <c r="AF503" s="28"/>
      <c r="AG503" s="77"/>
      <c r="AH503" s="77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</row>
    <row r="504" spans="1:54" ht="12.75">
      <c r="A504" s="23" t="s">
        <v>514</v>
      </c>
      <c r="B504" s="32" t="s">
        <v>519</v>
      </c>
      <c r="C504" s="181" t="s">
        <v>1151</v>
      </c>
      <c r="D504" s="127" t="s">
        <v>194</v>
      </c>
      <c r="E504" s="28">
        <v>51</v>
      </c>
      <c r="F504" s="27">
        <v>49693</v>
      </c>
      <c r="G504" s="28">
        <v>40</v>
      </c>
      <c r="H504" s="27">
        <v>44865</v>
      </c>
      <c r="I504" s="28">
        <v>56</v>
      </c>
      <c r="J504" s="27">
        <v>38492</v>
      </c>
      <c r="K504" s="28">
        <v>60</v>
      </c>
      <c r="L504" s="27">
        <v>30060</v>
      </c>
      <c r="M504" s="28"/>
      <c r="N504" s="27"/>
      <c r="O504" s="27"/>
      <c r="P504" s="27"/>
      <c r="Q504" s="28">
        <v>3</v>
      </c>
      <c r="R504" s="27">
        <v>61105</v>
      </c>
      <c r="S504" s="27">
        <v>4</v>
      </c>
      <c r="T504" s="27">
        <v>54199</v>
      </c>
      <c r="U504" s="27">
        <v>5</v>
      </c>
      <c r="V504" s="27">
        <v>48676</v>
      </c>
      <c r="W504" s="27">
        <v>1</v>
      </c>
      <c r="X504" s="27">
        <v>30000</v>
      </c>
      <c r="Z504" s="27"/>
      <c r="AA504" s="27"/>
      <c r="AB504" s="27"/>
      <c r="AC504" s="27"/>
      <c r="AD504" s="107" t="s">
        <v>181</v>
      </c>
      <c r="AE504" s="28"/>
      <c r="AF504" s="28"/>
      <c r="AG504" s="77"/>
      <c r="AH504" s="77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</row>
    <row r="505" spans="1:54" ht="12.75">
      <c r="A505" s="23"/>
      <c r="B505" s="32"/>
      <c r="C505" s="32"/>
      <c r="D505" s="30"/>
      <c r="E505" s="23">
        <f>SUM(E503:E504)</f>
        <v>117</v>
      </c>
      <c r="F505" s="126">
        <f>((E503*F503)+(E504*F504))/E505</f>
        <v>48760.53846153846</v>
      </c>
      <c r="G505" s="23">
        <f>SUM(G503:G504)</f>
        <v>93</v>
      </c>
      <c r="H505" s="126">
        <f>((G503*H503)+(G504*H504))/G505</f>
        <v>42024.655913978495</v>
      </c>
      <c r="I505" s="23">
        <f>SUM(I503:I504)</f>
        <v>129</v>
      </c>
      <c r="J505" s="126">
        <f>((I503*J503)+(I504*J504))/I505</f>
        <v>37798.217054263565</v>
      </c>
      <c r="K505" s="23">
        <f>SUM(K503:K504)</f>
        <v>106</v>
      </c>
      <c r="L505" s="126">
        <f>((K503*L503)+(K504*L504))/K505</f>
        <v>31338.45283018868</v>
      </c>
      <c r="M505" s="23">
        <f>SUM(M503:M504)</f>
        <v>0</v>
      </c>
      <c r="N505" s="126">
        <v>0</v>
      </c>
      <c r="O505" s="23">
        <f>SUM(O503:O504)</f>
        <v>0</v>
      </c>
      <c r="P505" s="126">
        <v>0</v>
      </c>
      <c r="Q505" s="23">
        <f>SUM(Q503:Q504)</f>
        <v>16</v>
      </c>
      <c r="R505" s="126">
        <f>((Q503*R503)+(Q504*R504))/Q505</f>
        <v>63806.5625</v>
      </c>
      <c r="S505" s="23">
        <f>SUM(S503:S504)</f>
        <v>5</v>
      </c>
      <c r="T505" s="126">
        <f>((S503*T503)+(S504*T504))/S505</f>
        <v>53828</v>
      </c>
      <c r="U505" s="23">
        <f>SUM(U503:U504)</f>
        <v>10</v>
      </c>
      <c r="V505" s="126">
        <f>((U503*V503)+(U504*V504))/U505</f>
        <v>50320.5</v>
      </c>
      <c r="W505" s="23">
        <f>SUM(W503:W504)</f>
        <v>3</v>
      </c>
      <c r="X505" s="126">
        <f>((W503*X503)+(W504*X504))/W505</f>
        <v>43104</v>
      </c>
      <c r="Y505" s="23">
        <f>SUM(Y503:Y504)</f>
        <v>0</v>
      </c>
      <c r="Z505" s="126">
        <v>0</v>
      </c>
      <c r="AA505" s="23">
        <f>SUM(AA503:AA504)</f>
        <v>0</v>
      </c>
      <c r="AB505" s="126">
        <v>0</v>
      </c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</row>
    <row r="506" spans="1:54" ht="12.75">
      <c r="A506" s="23"/>
      <c r="B506" s="32"/>
      <c r="C506" s="32"/>
      <c r="D506" s="30"/>
      <c r="E506" s="32"/>
      <c r="F506" s="30"/>
      <c r="G506" s="31"/>
      <c r="H506" s="30"/>
      <c r="I506" s="31"/>
      <c r="J506" s="30"/>
      <c r="K506" s="31"/>
      <c r="L506" s="30"/>
      <c r="M506" s="23"/>
      <c r="N506" s="30"/>
      <c r="O506" s="23"/>
      <c r="P506" s="30"/>
      <c r="Q506" s="45"/>
      <c r="R506" s="30"/>
      <c r="S506" s="31"/>
      <c r="T506" s="30"/>
      <c r="U506" s="31"/>
      <c r="V506" s="30"/>
      <c r="W506" s="31"/>
      <c r="X506" s="30"/>
      <c r="Y506" s="23"/>
      <c r="Z506" s="30"/>
      <c r="AA506" s="23"/>
      <c r="AB506" s="30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</row>
    <row r="507" spans="1:54" ht="12.75">
      <c r="A507" s="23" t="s">
        <v>514</v>
      </c>
      <c r="B507" s="32" t="s">
        <v>1152</v>
      </c>
      <c r="C507" s="181" t="s">
        <v>1153</v>
      </c>
      <c r="D507" s="127" t="s">
        <v>201</v>
      </c>
      <c r="E507" s="28">
        <v>37</v>
      </c>
      <c r="F507" s="27">
        <v>48233</v>
      </c>
      <c r="G507" s="28">
        <v>30</v>
      </c>
      <c r="H507" s="27">
        <v>42630</v>
      </c>
      <c r="I507" s="28">
        <v>65</v>
      </c>
      <c r="J507" s="27">
        <v>37372</v>
      </c>
      <c r="K507" s="28">
        <v>19</v>
      </c>
      <c r="L507" s="27">
        <v>32990</v>
      </c>
      <c r="M507" s="28"/>
      <c r="N507" s="27"/>
      <c r="O507" s="27"/>
      <c r="P507" s="27"/>
      <c r="Q507" s="28">
        <v>3</v>
      </c>
      <c r="R507" s="27">
        <v>66735</v>
      </c>
      <c r="S507" s="27">
        <v>1</v>
      </c>
      <c r="T507" s="27">
        <v>55325</v>
      </c>
      <c r="U507" s="27">
        <v>1</v>
      </c>
      <c r="V507" s="27">
        <v>63000</v>
      </c>
      <c r="W507" s="27">
        <v>1</v>
      </c>
      <c r="X507" s="27">
        <v>30580</v>
      </c>
      <c r="Z507" s="27"/>
      <c r="AA507" s="27"/>
      <c r="AB507" s="27"/>
      <c r="AC507" s="27"/>
      <c r="AD507" s="107" t="s">
        <v>181</v>
      </c>
      <c r="AE507" s="28"/>
      <c r="AF507" s="28"/>
      <c r="AG507" s="77"/>
      <c r="AH507" s="77"/>
      <c r="AI507" s="77"/>
      <c r="AJ507" s="77"/>
      <c r="AK507" s="77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</row>
    <row r="508" spans="1:54" ht="12.75">
      <c r="A508" s="23" t="s">
        <v>514</v>
      </c>
      <c r="B508" s="32" t="s">
        <v>520</v>
      </c>
      <c r="C508" s="181" t="s">
        <v>1154</v>
      </c>
      <c r="D508" s="127" t="s">
        <v>201</v>
      </c>
      <c r="E508" s="28">
        <v>10</v>
      </c>
      <c r="F508" s="27">
        <v>45481</v>
      </c>
      <c r="G508" s="28">
        <v>13</v>
      </c>
      <c r="H508" s="27">
        <v>39273</v>
      </c>
      <c r="I508" s="28">
        <v>25</v>
      </c>
      <c r="J508" s="27">
        <v>34884</v>
      </c>
      <c r="K508" s="28">
        <v>20</v>
      </c>
      <c r="L508" s="27">
        <v>27928</v>
      </c>
      <c r="M508" s="28"/>
      <c r="N508" s="27"/>
      <c r="O508" s="27"/>
      <c r="P508" s="27"/>
      <c r="Q508" s="28"/>
      <c r="R508" s="27"/>
      <c r="S508" s="27"/>
      <c r="T508" s="27"/>
      <c r="U508" s="27">
        <v>1</v>
      </c>
      <c r="V508" s="27">
        <v>43385</v>
      </c>
      <c r="W508" s="27">
        <v>3</v>
      </c>
      <c r="X508" s="27">
        <v>40590</v>
      </c>
      <c r="Z508" s="27"/>
      <c r="AA508" s="27"/>
      <c r="AB508" s="27"/>
      <c r="AC508" s="27"/>
      <c r="AD508" s="107" t="s">
        <v>181</v>
      </c>
      <c r="AE508" s="28"/>
      <c r="AF508" s="28"/>
      <c r="AG508" s="77"/>
      <c r="AH508" s="77"/>
      <c r="AI508" s="77"/>
      <c r="AJ508" s="77"/>
      <c r="AK508" s="77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</row>
    <row r="509" spans="1:54" ht="12.75">
      <c r="A509" s="23" t="s">
        <v>514</v>
      </c>
      <c r="B509" s="32" t="s">
        <v>521</v>
      </c>
      <c r="C509" s="181" t="s">
        <v>1155</v>
      </c>
      <c r="D509" s="127" t="s">
        <v>201</v>
      </c>
      <c r="E509" s="28">
        <v>28</v>
      </c>
      <c r="F509" s="27">
        <v>51014</v>
      </c>
      <c r="G509" s="28">
        <v>19</v>
      </c>
      <c r="H509" s="27">
        <v>43758</v>
      </c>
      <c r="I509" s="28">
        <v>63</v>
      </c>
      <c r="J509" s="27">
        <v>37957</v>
      </c>
      <c r="K509" s="28">
        <v>39</v>
      </c>
      <c r="L509" s="27">
        <v>30954</v>
      </c>
      <c r="M509" s="28"/>
      <c r="N509" s="28"/>
      <c r="O509" s="28"/>
      <c r="P509" s="28"/>
      <c r="Q509" s="28"/>
      <c r="R509" s="27"/>
      <c r="S509" s="27"/>
      <c r="T509" s="27"/>
      <c r="U509" s="27"/>
      <c r="V509" s="27"/>
      <c r="W509" s="27">
        <v>4</v>
      </c>
      <c r="X509" s="27">
        <v>36320</v>
      </c>
      <c r="Z509" s="27"/>
      <c r="AA509" s="28"/>
      <c r="AB509" s="28"/>
      <c r="AC509" s="28"/>
      <c r="AD509" s="107" t="s">
        <v>181</v>
      </c>
      <c r="AE509" s="28"/>
      <c r="AF509" s="28"/>
      <c r="AG509" s="77"/>
      <c r="AH509" s="77"/>
      <c r="AI509" s="77"/>
      <c r="AJ509" s="77"/>
      <c r="AK509" s="77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</row>
    <row r="510" spans="1:54" ht="12.75">
      <c r="A510" s="23" t="s">
        <v>514</v>
      </c>
      <c r="B510" s="32" t="s">
        <v>522</v>
      </c>
      <c r="C510" s="181" t="s">
        <v>1156</v>
      </c>
      <c r="D510" s="127" t="s">
        <v>201</v>
      </c>
      <c r="E510" s="28">
        <v>45</v>
      </c>
      <c r="F510" s="27">
        <v>48953</v>
      </c>
      <c r="G510" s="28">
        <v>41</v>
      </c>
      <c r="H510" s="27">
        <v>40803</v>
      </c>
      <c r="I510" s="28">
        <v>60</v>
      </c>
      <c r="J510" s="27">
        <v>36961</v>
      </c>
      <c r="K510" s="28">
        <v>21</v>
      </c>
      <c r="L510" s="27">
        <v>28124</v>
      </c>
      <c r="M510" s="28"/>
      <c r="N510" s="28"/>
      <c r="O510" s="28"/>
      <c r="P510" s="28"/>
      <c r="Q510" s="28"/>
      <c r="R510" s="27"/>
      <c r="S510" s="27"/>
      <c r="T510" s="27"/>
      <c r="U510" s="27"/>
      <c r="V510" s="27"/>
      <c r="W510" s="27">
        <v>5</v>
      </c>
      <c r="X510" s="27">
        <v>33853</v>
      </c>
      <c r="Z510" s="27"/>
      <c r="AA510" s="28"/>
      <c r="AB510" s="28"/>
      <c r="AC510" s="28"/>
      <c r="AD510" s="107" t="s">
        <v>181</v>
      </c>
      <c r="AE510" s="28"/>
      <c r="AF510" s="28"/>
      <c r="AG510" s="77"/>
      <c r="AH510" s="77"/>
      <c r="AI510" s="77"/>
      <c r="AJ510" s="77"/>
      <c r="AK510" s="77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</row>
    <row r="511" spans="1:54" ht="12.75">
      <c r="A511" s="23"/>
      <c r="B511" s="32"/>
      <c r="C511" s="32"/>
      <c r="D511" s="30"/>
      <c r="E511" s="23">
        <f>SUM(E507:E510)</f>
        <v>120</v>
      </c>
      <c r="F511" s="79">
        <f>((E507*F507)+(E508*F508)+(E509*F509)+(E510*F510))/E511</f>
        <v>48922.566666666666</v>
      </c>
      <c r="G511" s="23">
        <f>SUM(G507:G510)</f>
        <v>103</v>
      </c>
      <c r="H511" s="79">
        <f>((G507*H507)+(G508*H508)+(G509*H509)+(G510*H510))/G511</f>
        <v>41687.12621359223</v>
      </c>
      <c r="I511" s="23">
        <f>SUM(I507:I510)</f>
        <v>213</v>
      </c>
      <c r="J511" s="79">
        <f>((I507*J507)+(I508*J508)+(I509*J509)+(I510*J510))/I511</f>
        <v>37137.234741784036</v>
      </c>
      <c r="K511" s="23">
        <f>SUM(K507:K510)</f>
        <v>99</v>
      </c>
      <c r="L511" s="79">
        <f>((K507*L507)+(K508*L508)+(K509*L509)+(K510*L510))/K511</f>
        <v>30133.131313131315</v>
      </c>
      <c r="M511" s="23">
        <f>SUM(M507:M510)</f>
        <v>0</v>
      </c>
      <c r="N511" s="79">
        <v>0</v>
      </c>
      <c r="O511" s="29">
        <f>SUM(O507:O510)</f>
        <v>0</v>
      </c>
      <c r="P511" s="79">
        <v>0</v>
      </c>
      <c r="Q511" s="23">
        <f>SUM(Q507:Q510)</f>
        <v>3</v>
      </c>
      <c r="R511" s="79">
        <f>((Q507*R507)+(Q508*R508)+(Q509*R509)+(Q510*R510))/Q511</f>
        <v>66735</v>
      </c>
      <c r="S511" s="23">
        <f>SUM(S507:S510)</f>
        <v>1</v>
      </c>
      <c r="T511" s="79">
        <f>((S507*T507)+(S508*T508)+(S509*T509)+(S510*T510))/S511</f>
        <v>55325</v>
      </c>
      <c r="U511" s="23">
        <f>SUM(U507:U510)</f>
        <v>2</v>
      </c>
      <c r="V511" s="79">
        <f>((U507*V507)+(U508*V508)+(U509*V509)+(U510*V510))/U511</f>
        <v>53192.5</v>
      </c>
      <c r="W511" s="23">
        <f>SUM(W507:W510)</f>
        <v>13</v>
      </c>
      <c r="X511" s="79">
        <f>((W507*X507)+(W508*X508)+(W509*X509)+(W510*X510))/W511</f>
        <v>35915</v>
      </c>
      <c r="Y511" s="23">
        <f>SUM(Y507:Y510)</f>
        <v>0</v>
      </c>
      <c r="Z511" s="79">
        <v>0</v>
      </c>
      <c r="AA511" s="23">
        <f>SUM(AA507:AA510)</f>
        <v>0</v>
      </c>
      <c r="AB511" s="79">
        <v>0</v>
      </c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</row>
    <row r="512" spans="1:54" ht="12.75">
      <c r="A512" s="23"/>
      <c r="B512" s="32"/>
      <c r="C512" s="32"/>
      <c r="D512" s="30"/>
      <c r="E512" s="32"/>
      <c r="F512" s="30"/>
      <c r="G512" s="31"/>
      <c r="H512" s="30"/>
      <c r="I512" s="31"/>
      <c r="J512" s="30"/>
      <c r="K512" s="31"/>
      <c r="L512" s="30"/>
      <c r="M512" s="23"/>
      <c r="N512" s="30"/>
      <c r="O512" s="23"/>
      <c r="P512" s="30"/>
      <c r="Q512" s="46"/>
      <c r="R512" s="39"/>
      <c r="S512" s="31"/>
      <c r="T512" s="39"/>
      <c r="U512" s="31"/>
      <c r="V512" s="39"/>
      <c r="W512" s="31"/>
      <c r="X512" s="39"/>
      <c r="Y512" s="23"/>
      <c r="Z512" s="39"/>
      <c r="AA512" s="23"/>
      <c r="AB512" s="30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</row>
    <row r="513" spans="1:54" ht="12.75">
      <c r="A513" s="23" t="s">
        <v>514</v>
      </c>
      <c r="B513" s="32" t="s">
        <v>524</v>
      </c>
      <c r="C513" s="181" t="s">
        <v>1157</v>
      </c>
      <c r="D513" s="127" t="s">
        <v>214</v>
      </c>
      <c r="E513" s="28">
        <v>4</v>
      </c>
      <c r="F513" s="27">
        <v>44462</v>
      </c>
      <c r="G513" s="28">
        <v>18</v>
      </c>
      <c r="H513" s="28">
        <v>40863</v>
      </c>
      <c r="I513" s="28">
        <v>33</v>
      </c>
      <c r="J513" s="27">
        <v>33384</v>
      </c>
      <c r="K513" s="28">
        <v>21</v>
      </c>
      <c r="L513" s="27">
        <v>33651</v>
      </c>
      <c r="M513" s="28"/>
      <c r="N513" s="28"/>
      <c r="O513" s="28"/>
      <c r="P513" s="28"/>
      <c r="Q513" s="28">
        <v>3</v>
      </c>
      <c r="R513" s="27">
        <v>56541</v>
      </c>
      <c r="S513" s="27">
        <v>12</v>
      </c>
      <c r="T513" s="27">
        <v>49066</v>
      </c>
      <c r="U513" s="27">
        <v>11</v>
      </c>
      <c r="V513" s="27">
        <v>38785</v>
      </c>
      <c r="W513" s="27">
        <v>15</v>
      </c>
      <c r="X513" s="27">
        <v>31956</v>
      </c>
      <c r="Z513" s="27"/>
      <c r="AA513" s="28"/>
      <c r="AB513" s="28"/>
      <c r="AC513" s="28"/>
      <c r="AD513" s="107" t="s">
        <v>181</v>
      </c>
      <c r="AE513" s="28"/>
      <c r="AF513" s="28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</row>
    <row r="514" spans="1:54" ht="12.75">
      <c r="A514" s="23" t="s">
        <v>514</v>
      </c>
      <c r="B514" s="32" t="s">
        <v>525</v>
      </c>
      <c r="C514" s="181" t="s">
        <v>1158</v>
      </c>
      <c r="D514" s="127" t="s">
        <v>214</v>
      </c>
      <c r="E514" s="28">
        <v>5</v>
      </c>
      <c r="F514" s="27">
        <v>42871</v>
      </c>
      <c r="G514" s="28">
        <v>14</v>
      </c>
      <c r="H514" s="27">
        <v>37740</v>
      </c>
      <c r="I514" s="28">
        <v>9</v>
      </c>
      <c r="J514" s="27">
        <v>33000</v>
      </c>
      <c r="K514" s="28">
        <v>15</v>
      </c>
      <c r="L514" s="27">
        <v>30396</v>
      </c>
      <c r="M514" s="28"/>
      <c r="N514" s="28"/>
      <c r="O514" s="28"/>
      <c r="P514" s="28"/>
      <c r="Q514" s="28"/>
      <c r="R514" s="27"/>
      <c r="S514" s="27"/>
      <c r="T514" s="27"/>
      <c r="U514" s="27">
        <v>1</v>
      </c>
      <c r="V514" s="27">
        <v>37440</v>
      </c>
      <c r="W514" s="27"/>
      <c r="X514" s="27"/>
      <c r="Z514" s="27"/>
      <c r="AA514" s="28"/>
      <c r="AB514" s="28"/>
      <c r="AC514" s="28"/>
      <c r="AD514" s="107" t="s">
        <v>181</v>
      </c>
      <c r="AE514" s="28"/>
      <c r="AF514" s="28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</row>
    <row r="515" spans="1:54" ht="12.75">
      <c r="A515" s="23" t="s">
        <v>514</v>
      </c>
      <c r="B515" s="32" t="s">
        <v>526</v>
      </c>
      <c r="C515" s="181" t="s">
        <v>1159</v>
      </c>
      <c r="D515" s="127" t="s">
        <v>214</v>
      </c>
      <c r="E515" s="28">
        <v>10</v>
      </c>
      <c r="F515" s="27">
        <v>46788</v>
      </c>
      <c r="G515" s="28">
        <v>14</v>
      </c>
      <c r="H515" s="27">
        <v>39928</v>
      </c>
      <c r="I515" s="28">
        <v>11</v>
      </c>
      <c r="J515" s="27">
        <v>35958</v>
      </c>
      <c r="K515" s="28">
        <v>9</v>
      </c>
      <c r="L515" s="27">
        <v>31437</v>
      </c>
      <c r="M515" s="28"/>
      <c r="N515" s="28"/>
      <c r="O515" s="28"/>
      <c r="P515" s="28"/>
      <c r="Q515" s="28">
        <v>2</v>
      </c>
      <c r="R515" s="27">
        <v>51700</v>
      </c>
      <c r="S515" s="27">
        <v>3</v>
      </c>
      <c r="T515" s="27">
        <v>50667</v>
      </c>
      <c r="U515" s="27">
        <v>1</v>
      </c>
      <c r="V515" s="27">
        <v>47100</v>
      </c>
      <c r="W515" s="27">
        <v>2</v>
      </c>
      <c r="X515" s="27">
        <v>40250</v>
      </c>
      <c r="Z515" s="27"/>
      <c r="AA515" s="28"/>
      <c r="AB515" s="28"/>
      <c r="AC515" s="28"/>
      <c r="AD515" s="107" t="s">
        <v>181</v>
      </c>
      <c r="AE515" s="28"/>
      <c r="AF515" s="28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</row>
    <row r="516" spans="1:54" ht="12.75">
      <c r="A516" s="23"/>
      <c r="B516" s="32"/>
      <c r="C516" s="32"/>
      <c r="D516" s="30"/>
      <c r="E516" s="23">
        <f>SUM(E513:E515)</f>
        <v>19</v>
      </c>
      <c r="F516" s="79">
        <f>((E513*F513)+(E514*F514)+(E515*F515))/E516</f>
        <v>45267.52631578947</v>
      </c>
      <c r="G516" s="23">
        <f>SUM(G513:G515)</f>
        <v>46</v>
      </c>
      <c r="H516" s="79">
        <f>((G513*H513)+(G514*H514)+(G515*H515))/G516</f>
        <v>39627.95652173913</v>
      </c>
      <c r="I516" s="23">
        <f>SUM(I513:I515)</f>
        <v>53</v>
      </c>
      <c r="J516" s="79">
        <f>((I513*J513)+(I514*J514)+(I515*J515))/I516</f>
        <v>33853.018867924526</v>
      </c>
      <c r="K516" s="23">
        <f>SUM(K513:K515)</f>
        <v>45</v>
      </c>
      <c r="L516" s="79">
        <f>((K513*L513)+(K514*L514)+(K515*L515))/K516</f>
        <v>32123.2</v>
      </c>
      <c r="M516" s="23">
        <f>SUM(M513:M515)</f>
        <v>0</v>
      </c>
      <c r="N516" s="79">
        <v>0</v>
      </c>
      <c r="O516" s="23">
        <f>SUM(O513:O515)</f>
        <v>0</v>
      </c>
      <c r="P516" s="79">
        <v>0</v>
      </c>
      <c r="Q516" s="23">
        <f>SUM(Q513:Q515)</f>
        <v>5</v>
      </c>
      <c r="R516" s="79">
        <f>((Q513*R513)+(Q514*R514)+(Q515*R515))/Q516</f>
        <v>54604.6</v>
      </c>
      <c r="S516" s="23">
        <f>SUM(S513:S515)</f>
        <v>15</v>
      </c>
      <c r="T516" s="79">
        <f>((S513*T513)+(S514*T514)+(S515*T515))/S516</f>
        <v>49386.2</v>
      </c>
      <c r="U516" s="23">
        <f>SUM(U513:U515)</f>
        <v>13</v>
      </c>
      <c r="V516" s="79">
        <f>((U513*V513)+(U514*V514)+(U515*V515))/U516</f>
        <v>39321.153846153844</v>
      </c>
      <c r="W516" s="23">
        <f>SUM(W513:W515)</f>
        <v>17</v>
      </c>
      <c r="X516" s="79">
        <f>((W513*X513)+(W514*X514)+(W515*X515))/W516</f>
        <v>32931.76470588235</v>
      </c>
      <c r="Y516" s="23">
        <f>SUM(Y513:Y515)</f>
        <v>0</v>
      </c>
      <c r="Z516" s="79">
        <v>0</v>
      </c>
      <c r="AA516" s="23">
        <f>SUM(AA513:AA515)</f>
        <v>0</v>
      </c>
      <c r="AB516" s="79">
        <v>0</v>
      </c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</row>
    <row r="517" spans="1:54" ht="12.75">
      <c r="A517" s="23"/>
      <c r="B517" s="32"/>
      <c r="C517" s="32"/>
      <c r="D517" s="30"/>
      <c r="E517" s="32"/>
      <c r="F517" s="30"/>
      <c r="G517" s="31"/>
      <c r="H517" s="30"/>
      <c r="I517" s="31"/>
      <c r="J517" s="30"/>
      <c r="K517" s="31"/>
      <c r="L517" s="30"/>
      <c r="M517" s="23"/>
      <c r="N517" s="30"/>
      <c r="O517" s="23"/>
      <c r="P517" s="30"/>
      <c r="Q517" s="46"/>
      <c r="R517" s="30"/>
      <c r="S517" s="31"/>
      <c r="T517" s="30"/>
      <c r="U517" s="31"/>
      <c r="V517" s="30"/>
      <c r="W517" s="31"/>
      <c r="X517" s="30"/>
      <c r="Y517" s="23"/>
      <c r="Z517" s="30"/>
      <c r="AA517" s="23"/>
      <c r="AB517" s="30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</row>
    <row r="518" spans="1:54" ht="12.75">
      <c r="A518" s="23" t="s">
        <v>514</v>
      </c>
      <c r="B518" s="32" t="s">
        <v>527</v>
      </c>
      <c r="C518" s="181" t="s">
        <v>1160</v>
      </c>
      <c r="D518" s="127" t="s">
        <v>149</v>
      </c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>
        <v>25</v>
      </c>
      <c r="P518" s="27">
        <v>32951</v>
      </c>
      <c r="Q518" s="107" t="s">
        <v>181</v>
      </c>
      <c r="R518" s="28"/>
      <c r="S518" s="27"/>
      <c r="T518" s="27"/>
      <c r="U518" s="27"/>
      <c r="V518" s="27"/>
      <c r="W518" s="27"/>
      <c r="X518" s="27"/>
      <c r="Z518" s="27"/>
      <c r="AA518" s="27">
        <v>10</v>
      </c>
      <c r="AB518" s="27">
        <v>38002</v>
      </c>
      <c r="AC518" s="28"/>
      <c r="AD518" s="107" t="s">
        <v>181</v>
      </c>
      <c r="AE518" s="28"/>
      <c r="AF518" s="28"/>
      <c r="AG518" s="77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</row>
    <row r="519" spans="1:54" ht="12.75">
      <c r="A519" s="23" t="s">
        <v>514</v>
      </c>
      <c r="B519" s="32" t="s">
        <v>528</v>
      </c>
      <c r="C519" s="181" t="s">
        <v>1161</v>
      </c>
      <c r="D519" s="127" t="s">
        <v>149</v>
      </c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>
        <v>39</v>
      </c>
      <c r="P519" s="27">
        <v>34756</v>
      </c>
      <c r="Q519" s="107" t="s">
        <v>181</v>
      </c>
      <c r="R519" s="28"/>
      <c r="S519" s="27"/>
      <c r="T519" s="27"/>
      <c r="U519" s="27"/>
      <c r="V519" s="27"/>
      <c r="W519" s="27"/>
      <c r="X519" s="27"/>
      <c r="Z519" s="27"/>
      <c r="AA519" s="27">
        <v>7</v>
      </c>
      <c r="AB519" s="27">
        <v>42573</v>
      </c>
      <c r="AC519" s="28"/>
      <c r="AD519" s="107" t="s">
        <v>181</v>
      </c>
      <c r="AE519" s="28"/>
      <c r="AF519" s="28"/>
      <c r="AG519" s="77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</row>
    <row r="520" spans="1:54" ht="12.75">
      <c r="A520" s="23" t="s">
        <v>514</v>
      </c>
      <c r="B520" s="32" t="s">
        <v>529</v>
      </c>
      <c r="C520" s="181" t="s">
        <v>1162</v>
      </c>
      <c r="D520" s="127" t="s">
        <v>149</v>
      </c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>
        <v>44</v>
      </c>
      <c r="P520" s="27">
        <v>34714</v>
      </c>
      <c r="Q520" s="107" t="s">
        <v>181</v>
      </c>
      <c r="R520" s="28"/>
      <c r="S520" s="27"/>
      <c r="T520" s="27"/>
      <c r="U520" s="27"/>
      <c r="V520" s="27"/>
      <c r="W520" s="27"/>
      <c r="X520" s="27"/>
      <c r="Z520" s="27"/>
      <c r="AA520" s="27"/>
      <c r="AB520" s="27"/>
      <c r="AC520" s="28"/>
      <c r="AD520" s="107" t="s">
        <v>181</v>
      </c>
      <c r="AE520" s="28"/>
      <c r="AF520" s="28"/>
      <c r="AG520" s="77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</row>
    <row r="521" spans="1:54" ht="12.75">
      <c r="A521" s="23" t="s">
        <v>514</v>
      </c>
      <c r="B521" s="32" t="s">
        <v>530</v>
      </c>
      <c r="C521" s="181" t="s">
        <v>1163</v>
      </c>
      <c r="D521" s="182" t="s">
        <v>149</v>
      </c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>
        <v>39</v>
      </c>
      <c r="P521" s="27">
        <v>32631</v>
      </c>
      <c r="Q521" s="107" t="s">
        <v>181</v>
      </c>
      <c r="R521" s="28"/>
      <c r="S521" s="27"/>
      <c r="T521" s="27"/>
      <c r="U521" s="27"/>
      <c r="V521" s="27"/>
      <c r="W521" s="27"/>
      <c r="X521" s="27"/>
      <c r="Z521" s="27"/>
      <c r="AA521" s="27">
        <v>1</v>
      </c>
      <c r="AB521" s="27">
        <v>33583</v>
      </c>
      <c r="AC521" s="28"/>
      <c r="AD521" s="107" t="s">
        <v>181</v>
      </c>
      <c r="AE521" s="28"/>
      <c r="AF521" s="28"/>
      <c r="AG521" s="77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</row>
    <row r="522" spans="1:54" ht="12.75">
      <c r="A522" s="23" t="s">
        <v>514</v>
      </c>
      <c r="B522" s="32" t="s">
        <v>531</v>
      </c>
      <c r="C522" s="181" t="s">
        <v>1164</v>
      </c>
      <c r="D522" s="127" t="s">
        <v>149</v>
      </c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>
        <v>73</v>
      </c>
      <c r="P522" s="27">
        <v>32489</v>
      </c>
      <c r="Q522" s="107" t="s">
        <v>181</v>
      </c>
      <c r="R522" s="28"/>
      <c r="S522" s="28"/>
      <c r="T522" s="28"/>
      <c r="U522" s="28"/>
      <c r="V522" s="28"/>
      <c r="W522" s="28"/>
      <c r="X522" s="28"/>
      <c r="Z522" s="28"/>
      <c r="AA522" s="28">
        <v>5</v>
      </c>
      <c r="AB522" s="28">
        <v>39025</v>
      </c>
      <c r="AC522" s="28"/>
      <c r="AD522" s="107" t="s">
        <v>181</v>
      </c>
      <c r="AE522" s="28"/>
      <c r="AF522" s="28"/>
      <c r="AG522" s="77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</row>
    <row r="523" spans="1:54" ht="12.75">
      <c r="A523" s="23" t="s">
        <v>514</v>
      </c>
      <c r="B523" s="32" t="s">
        <v>532</v>
      </c>
      <c r="C523" s="181" t="s">
        <v>1165</v>
      </c>
      <c r="D523" s="127" t="s">
        <v>149</v>
      </c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>
        <v>52</v>
      </c>
      <c r="P523" s="27">
        <v>33593</v>
      </c>
      <c r="Q523" s="107" t="s">
        <v>181</v>
      </c>
      <c r="R523" s="28"/>
      <c r="S523" s="28"/>
      <c r="T523" s="28"/>
      <c r="U523" s="28"/>
      <c r="V523" s="28"/>
      <c r="W523" s="28"/>
      <c r="X523" s="28"/>
      <c r="Z523" s="28"/>
      <c r="AA523" s="28">
        <v>3</v>
      </c>
      <c r="AB523" s="28">
        <v>44185</v>
      </c>
      <c r="AC523" s="28"/>
      <c r="AD523" s="107" t="s">
        <v>181</v>
      </c>
      <c r="AE523" s="28"/>
      <c r="AF523" s="28"/>
      <c r="AG523" s="77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</row>
    <row r="524" spans="1:54" ht="12.75">
      <c r="A524" s="23" t="s">
        <v>514</v>
      </c>
      <c r="B524" s="32" t="s">
        <v>533</v>
      </c>
      <c r="C524" s="181" t="s">
        <v>1166</v>
      </c>
      <c r="D524" s="127" t="s">
        <v>149</v>
      </c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>
        <v>104</v>
      </c>
      <c r="P524" s="27">
        <v>38501</v>
      </c>
      <c r="Q524" s="107" t="s">
        <v>181</v>
      </c>
      <c r="R524" s="28"/>
      <c r="S524" s="28"/>
      <c r="T524" s="28"/>
      <c r="U524" s="28"/>
      <c r="V524" s="28"/>
      <c r="W524" s="28"/>
      <c r="X524" s="28"/>
      <c r="Z524" s="28"/>
      <c r="AA524" s="28">
        <v>4</v>
      </c>
      <c r="AB524" s="28">
        <v>56393</v>
      </c>
      <c r="AC524" s="28"/>
      <c r="AD524" s="107" t="s">
        <v>181</v>
      </c>
      <c r="AE524" s="28"/>
      <c r="AF524" s="28"/>
      <c r="AG524" s="77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</row>
    <row r="525" spans="1:54" ht="12.75">
      <c r="A525" s="23" t="s">
        <v>514</v>
      </c>
      <c r="B525" s="32" t="s">
        <v>534</v>
      </c>
      <c r="C525" s="181" t="s">
        <v>1167</v>
      </c>
      <c r="D525" s="127" t="s">
        <v>149</v>
      </c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>
        <v>37</v>
      </c>
      <c r="P525" s="27">
        <v>31611</v>
      </c>
      <c r="Q525" s="107" t="s">
        <v>181</v>
      </c>
      <c r="R525" s="28"/>
      <c r="S525" s="28"/>
      <c r="T525" s="28"/>
      <c r="U525" s="28"/>
      <c r="V525" s="28"/>
      <c r="W525" s="28"/>
      <c r="X525" s="28"/>
      <c r="Z525" s="28"/>
      <c r="AA525" s="28">
        <v>17</v>
      </c>
      <c r="AB525" s="28">
        <v>42068</v>
      </c>
      <c r="AC525" s="28"/>
      <c r="AD525" s="107" t="s">
        <v>181</v>
      </c>
      <c r="AE525" s="28"/>
      <c r="AF525" s="28"/>
      <c r="AG525" s="77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</row>
    <row r="526" spans="1:54" ht="12.75">
      <c r="A526" s="23" t="s">
        <v>514</v>
      </c>
      <c r="B526" s="32" t="s">
        <v>535</v>
      </c>
      <c r="C526" s="181" t="s">
        <v>1168</v>
      </c>
      <c r="D526" s="127" t="s">
        <v>149</v>
      </c>
      <c r="E526" s="28"/>
      <c r="F526" s="28"/>
      <c r="G526" s="28"/>
      <c r="H526" s="28"/>
      <c r="I526" s="28"/>
      <c r="J526" s="28"/>
      <c r="K526" s="28"/>
      <c r="L526" s="27"/>
      <c r="M526" s="28"/>
      <c r="N526" s="28"/>
      <c r="O526" s="28">
        <v>73</v>
      </c>
      <c r="P526" s="27">
        <v>25378</v>
      </c>
      <c r="Q526" s="107" t="s">
        <v>181</v>
      </c>
      <c r="R526" s="28"/>
      <c r="S526" s="28"/>
      <c r="T526" s="28"/>
      <c r="U526" s="28"/>
      <c r="V526" s="28"/>
      <c r="W526" s="28"/>
      <c r="X526" s="28"/>
      <c r="Z526" s="28"/>
      <c r="AA526" s="28">
        <v>50</v>
      </c>
      <c r="AB526" s="28">
        <v>45532</v>
      </c>
      <c r="AC526" s="28"/>
      <c r="AD526" s="107" t="s">
        <v>181</v>
      </c>
      <c r="AE526" s="28"/>
      <c r="AF526" s="28"/>
      <c r="AG526" s="77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</row>
    <row r="527" spans="1:54" ht="12.75">
      <c r="A527" s="23" t="s">
        <v>514</v>
      </c>
      <c r="B527" s="32" t="s">
        <v>536</v>
      </c>
      <c r="C527" s="181" t="s">
        <v>1169</v>
      </c>
      <c r="D527" s="127" t="s">
        <v>149</v>
      </c>
      <c r="E527" s="28"/>
      <c r="F527" s="28"/>
      <c r="G527" s="28"/>
      <c r="H527" s="28"/>
      <c r="I527" s="28"/>
      <c r="J527" s="28"/>
      <c r="K527" s="28"/>
      <c r="L527" s="27"/>
      <c r="M527" s="28"/>
      <c r="N527" s="28"/>
      <c r="O527" s="28">
        <v>22</v>
      </c>
      <c r="P527" s="27">
        <v>33006</v>
      </c>
      <c r="Q527" s="107" t="s">
        <v>181</v>
      </c>
      <c r="R527" s="28"/>
      <c r="S527" s="28"/>
      <c r="T527" s="28"/>
      <c r="U527" s="28"/>
      <c r="V527" s="28"/>
      <c r="W527" s="28"/>
      <c r="X527" s="28"/>
      <c r="Z527" s="28"/>
      <c r="AA527" s="28">
        <v>4</v>
      </c>
      <c r="AB527" s="28">
        <v>33895</v>
      </c>
      <c r="AC527" s="28"/>
      <c r="AD527" s="107" t="s">
        <v>181</v>
      </c>
      <c r="AE527" s="28"/>
      <c r="AF527" s="28"/>
      <c r="AG527" s="77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</row>
    <row r="528" spans="1:54" ht="12.75">
      <c r="A528" s="23" t="s">
        <v>514</v>
      </c>
      <c r="B528" s="32" t="s">
        <v>537</v>
      </c>
      <c r="C528" s="181" t="s">
        <v>1170</v>
      </c>
      <c r="D528" s="127" t="s">
        <v>149</v>
      </c>
      <c r="E528" s="28" t="s">
        <v>538</v>
      </c>
      <c r="F528" s="28"/>
      <c r="G528" s="28"/>
      <c r="H528" s="28"/>
      <c r="I528" s="28"/>
      <c r="J528" s="28"/>
      <c r="K528" s="28"/>
      <c r="L528" s="27"/>
      <c r="M528" s="28"/>
      <c r="N528" s="28"/>
      <c r="O528" s="28"/>
      <c r="P528" s="27"/>
      <c r="Q528" s="107" t="s">
        <v>181</v>
      </c>
      <c r="R528" s="28"/>
      <c r="S528" s="28"/>
      <c r="T528" s="28"/>
      <c r="U528" s="28"/>
      <c r="V528" s="28"/>
      <c r="W528" s="28"/>
      <c r="X528" s="28"/>
      <c r="Z528" s="28"/>
      <c r="AA528" s="28"/>
      <c r="AB528" s="28"/>
      <c r="AC528" s="28"/>
      <c r="AD528" s="107" t="s">
        <v>181</v>
      </c>
      <c r="AE528" s="28"/>
      <c r="AF528" s="28"/>
      <c r="AG528" s="77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</row>
    <row r="529" spans="1:54" ht="12.75">
      <c r="A529" s="23" t="s">
        <v>514</v>
      </c>
      <c r="B529" s="32" t="s">
        <v>539</v>
      </c>
      <c r="C529" s="181" t="s">
        <v>1171</v>
      </c>
      <c r="D529" s="127" t="s">
        <v>149</v>
      </c>
      <c r="E529" s="28"/>
      <c r="F529" s="28"/>
      <c r="G529" s="28"/>
      <c r="H529" s="28"/>
      <c r="I529" s="28"/>
      <c r="J529" s="28"/>
      <c r="K529" s="28"/>
      <c r="L529" s="27"/>
      <c r="M529" s="28"/>
      <c r="N529" s="28"/>
      <c r="O529" s="28">
        <v>127</v>
      </c>
      <c r="P529" s="27">
        <v>36984</v>
      </c>
      <c r="Q529" s="107" t="s">
        <v>181</v>
      </c>
      <c r="R529" s="28"/>
      <c r="S529" s="28"/>
      <c r="T529" s="28"/>
      <c r="U529" s="28"/>
      <c r="V529" s="28"/>
      <c r="W529" s="28"/>
      <c r="X529" s="28"/>
      <c r="Z529" s="28"/>
      <c r="AA529" s="28">
        <v>17</v>
      </c>
      <c r="AB529" s="28">
        <v>47332</v>
      </c>
      <c r="AC529" s="28"/>
      <c r="AD529" s="107" t="s">
        <v>181</v>
      </c>
      <c r="AE529" s="28"/>
      <c r="AF529" s="28"/>
      <c r="AG529" s="77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</row>
    <row r="530" spans="1:54" ht="12.75">
      <c r="A530" s="23" t="s">
        <v>514</v>
      </c>
      <c r="B530" s="32" t="s">
        <v>1172</v>
      </c>
      <c r="C530" s="181" t="s">
        <v>1173</v>
      </c>
      <c r="D530" s="127" t="s">
        <v>149</v>
      </c>
      <c r="E530" s="28"/>
      <c r="F530" s="28"/>
      <c r="G530" s="28"/>
      <c r="H530" s="28"/>
      <c r="I530" s="28"/>
      <c r="J530" s="28"/>
      <c r="K530" s="28"/>
      <c r="L530" s="27"/>
      <c r="M530" s="28"/>
      <c r="N530" s="28"/>
      <c r="O530" s="28">
        <v>49</v>
      </c>
      <c r="P530" s="27">
        <v>31603</v>
      </c>
      <c r="Q530" s="107" t="s">
        <v>181</v>
      </c>
      <c r="R530" s="27"/>
      <c r="S530" s="28"/>
      <c r="T530" s="28"/>
      <c r="U530" s="28"/>
      <c r="V530" s="28"/>
      <c r="W530" s="28"/>
      <c r="X530" s="28"/>
      <c r="Z530" s="28"/>
      <c r="AA530" s="28">
        <v>4</v>
      </c>
      <c r="AB530" s="28">
        <v>36645</v>
      </c>
      <c r="AC530" s="28"/>
      <c r="AD530" s="107" t="s">
        <v>181</v>
      </c>
      <c r="AE530" s="27"/>
      <c r="AF530" s="28"/>
      <c r="AG530" s="77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</row>
    <row r="531" spans="1:54" ht="12.75">
      <c r="A531" s="23" t="s">
        <v>514</v>
      </c>
      <c r="B531" s="32" t="s">
        <v>1174</v>
      </c>
      <c r="C531" s="181" t="s">
        <v>1175</v>
      </c>
      <c r="D531" s="127" t="s">
        <v>149</v>
      </c>
      <c r="E531" s="28"/>
      <c r="F531" s="28"/>
      <c r="G531" s="28"/>
      <c r="H531" s="28"/>
      <c r="I531" s="28"/>
      <c r="J531" s="28"/>
      <c r="K531" s="28"/>
      <c r="L531" s="27"/>
      <c r="M531" s="28"/>
      <c r="N531" s="28"/>
      <c r="O531" s="28">
        <v>212</v>
      </c>
      <c r="P531" s="27">
        <v>39094</v>
      </c>
      <c r="Q531" s="107" t="s">
        <v>181</v>
      </c>
      <c r="R531" s="28"/>
      <c r="S531" s="28"/>
      <c r="T531" s="28"/>
      <c r="U531" s="28"/>
      <c r="V531" s="28"/>
      <c r="W531" s="28"/>
      <c r="X531" s="28"/>
      <c r="Z531" s="28"/>
      <c r="AA531" s="28">
        <v>35</v>
      </c>
      <c r="AB531" s="28">
        <v>45817</v>
      </c>
      <c r="AC531" s="28"/>
      <c r="AD531" s="107" t="s">
        <v>181</v>
      </c>
      <c r="AE531" s="28"/>
      <c r="AF531" s="28"/>
      <c r="AG531" s="77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</row>
    <row r="532" spans="1:54" ht="12.75">
      <c r="A532" s="23" t="s">
        <v>514</v>
      </c>
      <c r="B532" s="32" t="s">
        <v>542</v>
      </c>
      <c r="C532" s="181" t="s">
        <v>1176</v>
      </c>
      <c r="D532" s="127" t="s">
        <v>149</v>
      </c>
      <c r="E532" s="28"/>
      <c r="F532" s="28"/>
      <c r="G532" s="28"/>
      <c r="H532" s="28"/>
      <c r="I532" s="28"/>
      <c r="J532" s="28"/>
      <c r="K532" s="28"/>
      <c r="L532" s="27"/>
      <c r="M532" s="28"/>
      <c r="N532" s="28"/>
      <c r="O532" s="28">
        <v>38</v>
      </c>
      <c r="P532" s="27">
        <v>34074</v>
      </c>
      <c r="Q532" s="107" t="s">
        <v>181</v>
      </c>
      <c r="R532" s="28"/>
      <c r="S532" s="28"/>
      <c r="T532" s="28"/>
      <c r="U532" s="28"/>
      <c r="V532" s="28"/>
      <c r="W532" s="28"/>
      <c r="X532" s="27"/>
      <c r="Z532" s="28"/>
      <c r="AA532" s="28">
        <v>4</v>
      </c>
      <c r="AB532" s="27">
        <v>37675</v>
      </c>
      <c r="AC532" s="28"/>
      <c r="AD532" s="107" t="s">
        <v>181</v>
      </c>
      <c r="AE532" s="28"/>
      <c r="AF532" s="28"/>
      <c r="AG532" s="77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</row>
    <row r="533" spans="1:54" ht="12.75">
      <c r="A533" s="23"/>
      <c r="B533" s="32"/>
      <c r="C533" s="32"/>
      <c r="D533" s="30"/>
      <c r="E533" s="32"/>
      <c r="F533" s="32"/>
      <c r="G533" s="23"/>
      <c r="H533" s="32"/>
      <c r="I533" s="23"/>
      <c r="J533" s="32"/>
      <c r="K533" s="23"/>
      <c r="L533" s="32"/>
      <c r="M533" s="23"/>
      <c r="N533" s="32"/>
      <c r="O533" s="23">
        <f>SUM(O518:O532)</f>
        <v>934</v>
      </c>
      <c r="P533" s="99">
        <f>((O519*P519)+(O520*P520)+(O521*P521)+(O522*P522)+(O523*P523)+(O524*P524)+(O525*P525)+(O526*P526)+(O527*P527)+(O529*P529)+(O530*P530)+(O531*P531)+(O532*P532))/O533</f>
        <v>34105.71092077088</v>
      </c>
      <c r="Q533" s="46"/>
      <c r="R533" s="32"/>
      <c r="S533" s="23"/>
      <c r="T533" s="32"/>
      <c r="U533" s="23"/>
      <c r="V533" s="32"/>
      <c r="W533" s="31"/>
      <c r="X533" s="32"/>
      <c r="Y533" s="23"/>
      <c r="Z533" s="32"/>
      <c r="AA533" s="23">
        <f>SUM(AA518:AA532)</f>
        <v>161</v>
      </c>
      <c r="AB533" s="99">
        <f>((AA519*AB519)+(AA520*AB520)+(AA521*AB521)+(AA522*AB522)+(AA523*AB523)+(AA524*AB524)+(AA525*AB525)+(AA526*AB526)+(AA527*AB527)+(AA529*AB529)+(AA530*AB530)+(AA531*AB531)+(AA532*AB532))/AA533</f>
        <v>41724.85093167702</v>
      </c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</row>
    <row r="534" spans="1:54" ht="12.75">
      <c r="A534" s="23"/>
      <c r="B534" s="32"/>
      <c r="C534" s="32"/>
      <c r="D534" s="30"/>
      <c r="E534" s="32"/>
      <c r="F534" s="32"/>
      <c r="G534" s="23"/>
      <c r="H534" s="32"/>
      <c r="I534" s="23"/>
      <c r="J534" s="32"/>
      <c r="K534" s="23"/>
      <c r="L534" s="32"/>
      <c r="M534" s="23"/>
      <c r="N534" s="32"/>
      <c r="O534" s="32"/>
      <c r="P534" s="32"/>
      <c r="Q534" s="46"/>
      <c r="R534" s="32"/>
      <c r="S534" s="23"/>
      <c r="T534" s="32"/>
      <c r="U534" s="23"/>
      <c r="V534" s="32"/>
      <c r="W534" s="31"/>
      <c r="X534" s="32"/>
      <c r="Y534" s="23"/>
      <c r="Z534" s="32"/>
      <c r="AA534" s="23"/>
      <c r="AB534" s="32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</row>
    <row r="535" spans="1:54" ht="12.75">
      <c r="A535" s="23" t="s">
        <v>547</v>
      </c>
      <c r="B535" s="32" t="s">
        <v>548</v>
      </c>
      <c r="C535" s="181" t="s">
        <v>1177</v>
      </c>
      <c r="D535" s="127" t="s">
        <v>180</v>
      </c>
      <c r="E535" s="99">
        <f>'Database '!E442</f>
        <v>352</v>
      </c>
      <c r="F535" s="99">
        <f>'Database '!F442</f>
        <v>68685.10795454546</v>
      </c>
      <c r="G535" s="99">
        <f>'Database '!G442</f>
        <v>307</v>
      </c>
      <c r="H535" s="99">
        <f>'Database '!H442</f>
        <v>50401.100977198694</v>
      </c>
      <c r="I535" s="99">
        <f>'Database '!I442</f>
        <v>186</v>
      </c>
      <c r="J535" s="99">
        <f>'Database '!J442</f>
        <v>43304.354838709674</v>
      </c>
      <c r="K535" s="99">
        <f>'Database '!K442</f>
        <v>46</v>
      </c>
      <c r="L535" s="99">
        <f>'Database '!L442</f>
        <v>30910.065217391304</v>
      </c>
      <c r="M535" s="99">
        <f>'Database '!M442</f>
        <v>17</v>
      </c>
      <c r="N535" s="99">
        <f>'Database '!N442</f>
        <v>34407.705882352944</v>
      </c>
      <c r="O535" s="99">
        <f>'Database '!O442</f>
        <v>0</v>
      </c>
      <c r="P535" s="99">
        <f>'Database '!P442</f>
        <v>0</v>
      </c>
      <c r="Q535" s="99">
        <f>'Database '!Q442</f>
        <v>46</v>
      </c>
      <c r="R535" s="99">
        <f>'Database '!R442</f>
        <v>83479.54347826086</v>
      </c>
      <c r="S535" s="99">
        <f>'Database '!S442</f>
        <v>28</v>
      </c>
      <c r="T535" s="99">
        <f>'Database '!T442</f>
        <v>69754.03571428571</v>
      </c>
      <c r="U535" s="99">
        <f>'Database '!U442</f>
        <v>14</v>
      </c>
      <c r="V535" s="99">
        <f>'Database '!V442</f>
        <v>48531.42857142857</v>
      </c>
      <c r="W535" s="99">
        <f>'Database '!W442</f>
        <v>13</v>
      </c>
      <c r="X535" s="99">
        <f>'Database '!X442</f>
        <v>39447.07692307692</v>
      </c>
      <c r="Y535" s="99">
        <f>'Database '!Y442</f>
        <v>19</v>
      </c>
      <c r="Z535" s="99">
        <f>'Database '!Z442</f>
        <v>54959.26315789474</v>
      </c>
      <c r="AB535" s="23"/>
      <c r="AC535" s="23"/>
      <c r="AD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</row>
    <row r="536" spans="1:54" ht="12.75">
      <c r="A536" s="23"/>
      <c r="B536" s="32"/>
      <c r="C536" s="32"/>
      <c r="D536" s="30"/>
      <c r="E536" s="31"/>
      <c r="F536" s="32"/>
      <c r="G536" s="32"/>
      <c r="H536" s="32"/>
      <c r="I536" s="32"/>
      <c r="J536" s="32"/>
      <c r="K536" s="31"/>
      <c r="L536" s="32"/>
      <c r="M536" s="31"/>
      <c r="N536" s="32"/>
      <c r="O536" s="32"/>
      <c r="P536" s="32"/>
      <c r="Q536" s="45"/>
      <c r="R536" s="32"/>
      <c r="S536" s="31"/>
      <c r="T536" s="32"/>
      <c r="U536" s="31"/>
      <c r="V536" s="32"/>
      <c r="W536" s="31"/>
      <c r="X536" s="32"/>
      <c r="Y536" s="31"/>
      <c r="Z536" s="32"/>
      <c r="AA536" s="32"/>
      <c r="AB536" s="32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</row>
    <row r="537" spans="1:54" ht="12.75">
      <c r="A537" s="23" t="s">
        <v>547</v>
      </c>
      <c r="B537" s="32" t="s">
        <v>549</v>
      </c>
      <c r="C537" s="181" t="s">
        <v>1178</v>
      </c>
      <c r="D537" s="127" t="s">
        <v>186</v>
      </c>
      <c r="E537" s="23">
        <f>'Database '!E443</f>
        <v>308</v>
      </c>
      <c r="F537" s="23">
        <f>'Database '!F443</f>
        <v>68121.95454545454</v>
      </c>
      <c r="G537" s="23">
        <f>'Database '!G443</f>
        <v>225</v>
      </c>
      <c r="H537" s="23">
        <f>'Database '!H443</f>
        <v>49943.306666666664</v>
      </c>
      <c r="I537" s="23">
        <f>'Database '!I443</f>
        <v>159</v>
      </c>
      <c r="J537" s="23">
        <f>'Database '!J443</f>
        <v>41006.0251572327</v>
      </c>
      <c r="K537" s="23">
        <f>'Database '!K443</f>
        <v>44</v>
      </c>
      <c r="L537" s="23">
        <f>'Database '!L443</f>
        <v>24301.954545454544</v>
      </c>
      <c r="M537" s="23">
        <f>'Database '!M443</f>
        <v>39</v>
      </c>
      <c r="N537" s="23">
        <f>'Database '!N443</f>
        <v>34216.46153846154</v>
      </c>
      <c r="O537" s="23">
        <f>'Database '!O443</f>
        <v>0</v>
      </c>
      <c r="P537" s="23">
        <f>'Database '!P443</f>
        <v>0</v>
      </c>
      <c r="Q537" s="23">
        <f>'Database '!Q443</f>
        <v>58</v>
      </c>
      <c r="R537" s="23">
        <f>'Database '!R443</f>
        <v>75357.3448275862</v>
      </c>
      <c r="S537" s="23">
        <f>'Database '!S443</f>
        <v>15</v>
      </c>
      <c r="T537" s="23">
        <f>'Database '!T443</f>
        <v>52909.8</v>
      </c>
      <c r="U537" s="23">
        <f>'Database '!U443</f>
        <v>6</v>
      </c>
      <c r="V537" s="23">
        <f>'Database '!V443</f>
        <v>40163</v>
      </c>
      <c r="W537" s="23">
        <f>'Database '!W443</f>
        <v>0</v>
      </c>
      <c r="X537" s="23">
        <f>'Database '!X443</f>
        <v>0</v>
      </c>
      <c r="Y537" s="23">
        <f>'Database '!Y443</f>
        <v>13</v>
      </c>
      <c r="Z537" s="23">
        <f>'Database '!Z443</f>
        <v>41504.846153846156</v>
      </c>
      <c r="AA537" s="23"/>
      <c r="AB537" s="23"/>
      <c r="AC537" s="23"/>
      <c r="AD537" s="23"/>
      <c r="AE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</row>
    <row r="538" spans="1:54" ht="12.75">
      <c r="A538" s="23"/>
      <c r="B538" s="32"/>
      <c r="C538" s="32"/>
      <c r="D538" s="30"/>
      <c r="E538" s="32"/>
      <c r="F538" s="32"/>
      <c r="G538" s="32"/>
      <c r="H538" s="32"/>
      <c r="I538" s="32"/>
      <c r="J538" s="32"/>
      <c r="K538" s="31"/>
      <c r="L538" s="32"/>
      <c r="M538" s="31"/>
      <c r="N538" s="32"/>
      <c r="O538" s="32"/>
      <c r="P538" s="32"/>
      <c r="Q538" s="31"/>
      <c r="R538" s="32"/>
      <c r="S538" s="31"/>
      <c r="T538" s="32"/>
      <c r="U538" s="31"/>
      <c r="V538" s="32"/>
      <c r="W538" s="31"/>
      <c r="X538" s="32"/>
      <c r="Y538" s="32"/>
      <c r="Z538" s="32"/>
      <c r="AA538" s="23"/>
      <c r="AB538" s="23"/>
      <c r="AC538" s="23"/>
      <c r="AD538" s="23"/>
      <c r="AE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</row>
    <row r="539" spans="1:54" ht="12.75">
      <c r="A539" s="23" t="s">
        <v>547</v>
      </c>
      <c r="B539" s="32" t="s">
        <v>550</v>
      </c>
      <c r="C539" s="181" t="s">
        <v>1179</v>
      </c>
      <c r="D539" s="127" t="s">
        <v>431</v>
      </c>
      <c r="E539" s="23">
        <f>'Database '!E444</f>
        <v>81</v>
      </c>
      <c r="F539" s="23">
        <f>'Database '!F444</f>
        <v>51114.59259259259</v>
      </c>
      <c r="G539" s="23">
        <f>'Database '!G444</f>
        <v>77</v>
      </c>
      <c r="H539" s="23">
        <f>'Database '!H444</f>
        <v>42208.77922077922</v>
      </c>
      <c r="I539" s="23">
        <f>'Database '!I444</f>
        <v>61</v>
      </c>
      <c r="J539" s="23">
        <f>'Database '!J444</f>
        <v>36531.91803278688</v>
      </c>
      <c r="K539" s="23">
        <f>'Database '!K444</f>
        <v>17</v>
      </c>
      <c r="L539" s="23">
        <f>'Database '!L444</f>
        <v>27856.529411764706</v>
      </c>
      <c r="M539" s="23">
        <f>'Database '!M444</f>
        <v>0</v>
      </c>
      <c r="N539" s="23">
        <f>'Database '!N444</f>
        <v>0</v>
      </c>
      <c r="O539" s="23">
        <f>'Database '!O444</f>
        <v>0</v>
      </c>
      <c r="P539" s="23">
        <f>'Database '!P444</f>
        <v>0</v>
      </c>
      <c r="Q539" s="23">
        <f>'Database '!R444</f>
        <v>0</v>
      </c>
      <c r="R539" s="23">
        <v>0</v>
      </c>
      <c r="S539" s="23">
        <f>'Database '!S444</f>
        <v>4</v>
      </c>
      <c r="T539" s="23">
        <f>'Database '!T444</f>
        <v>50986.25</v>
      </c>
      <c r="U539" s="23">
        <f>'Database '!U444</f>
        <v>1</v>
      </c>
      <c r="V539" s="23">
        <f>'Database '!V444</f>
        <v>55382</v>
      </c>
      <c r="W539" s="23">
        <f>'Database '!W444</f>
        <v>1</v>
      </c>
      <c r="X539" s="23">
        <f>'Database '!X444</f>
        <v>22000</v>
      </c>
      <c r="Y539" s="23">
        <f>'Database '!Y444</f>
        <v>0</v>
      </c>
      <c r="Z539" s="23">
        <f>'Database '!Z444</f>
        <v>0</v>
      </c>
      <c r="AA539" s="23"/>
      <c r="AB539" s="23"/>
      <c r="AC539" s="23"/>
      <c r="AD539" s="23"/>
      <c r="AE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</row>
    <row r="540" spans="1:54" ht="12.75">
      <c r="A540" s="23"/>
      <c r="B540" s="32"/>
      <c r="C540" s="32"/>
      <c r="D540" s="30"/>
      <c r="E540" s="32"/>
      <c r="F540" s="32"/>
      <c r="G540" s="32"/>
      <c r="H540" s="32"/>
      <c r="I540" s="32"/>
      <c r="J540" s="32"/>
      <c r="K540" s="31"/>
      <c r="L540" s="32"/>
      <c r="M540" s="31"/>
      <c r="N540" s="32"/>
      <c r="O540" s="32"/>
      <c r="P540" s="32"/>
      <c r="Q540" s="32"/>
      <c r="R540" s="31"/>
      <c r="S540" s="32"/>
      <c r="T540" s="31"/>
      <c r="U540" s="32"/>
      <c r="V540" s="32"/>
      <c r="W540" s="32"/>
      <c r="X540" s="32"/>
      <c r="Y540" s="32"/>
      <c r="Z540" s="32"/>
      <c r="AA540" s="32"/>
      <c r="AB540" s="23"/>
      <c r="AC540" s="23"/>
      <c r="AD540" s="23"/>
      <c r="AE540" s="23"/>
      <c r="AF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</row>
    <row r="541" spans="1:54" ht="12.75">
      <c r="A541" s="23" t="s">
        <v>547</v>
      </c>
      <c r="B541" s="32" t="s">
        <v>1180</v>
      </c>
      <c r="C541" s="181" t="s">
        <v>1181</v>
      </c>
      <c r="D541" s="127">
        <v>4</v>
      </c>
      <c r="E541" s="32">
        <f>'Database '!E445</f>
        <v>55</v>
      </c>
      <c r="F541" s="32">
        <f>'Database '!F445</f>
        <v>55373.03636363636</v>
      </c>
      <c r="G541" s="32">
        <f>'Database '!G445</f>
        <v>65</v>
      </c>
      <c r="H541" s="32">
        <f>'Database '!H445</f>
        <v>45108.46153846154</v>
      </c>
      <c r="I541" s="32">
        <f>'Database '!I445</f>
        <v>29</v>
      </c>
      <c r="J541" s="32">
        <f>'Database '!J445</f>
        <v>36122.34482758621</v>
      </c>
      <c r="K541" s="32">
        <f>'Database '!K445</f>
        <v>2</v>
      </c>
      <c r="L541" s="32">
        <f>'Database '!L445</f>
        <v>18209</v>
      </c>
      <c r="M541" s="32">
        <f>'Database '!M445</f>
        <v>0</v>
      </c>
      <c r="N541" s="32">
        <f>'Database '!N445</f>
        <v>0</v>
      </c>
      <c r="O541" s="32">
        <f>'Database '!O445</f>
        <v>0</v>
      </c>
      <c r="P541" s="32">
        <f>'Database '!P445</f>
        <v>0</v>
      </c>
      <c r="Q541" s="32">
        <f>'Database '!R445</f>
        <v>0</v>
      </c>
      <c r="R541" s="32">
        <f>'Database '!S445</f>
        <v>0</v>
      </c>
      <c r="S541" s="32">
        <f>'Database '!T445</f>
        <v>0</v>
      </c>
      <c r="T541" s="32">
        <f>'Database '!U445</f>
        <v>0</v>
      </c>
      <c r="U541" s="32">
        <f>'Database '!V445</f>
        <v>0</v>
      </c>
      <c r="V541" s="32">
        <f>'Database '!W445</f>
        <v>0</v>
      </c>
      <c r="W541" s="32">
        <f>'Database '!X445</f>
        <v>0</v>
      </c>
      <c r="X541" s="32">
        <f>'Database '!Y445</f>
        <v>0</v>
      </c>
      <c r="Y541" s="32">
        <f>'Database '!Z445</f>
        <v>0</v>
      </c>
      <c r="Z541" s="32">
        <f>'Database '!AA445</f>
        <v>0</v>
      </c>
      <c r="AA541" s="23"/>
      <c r="AB541" s="23"/>
      <c r="AC541" s="23"/>
      <c r="AD541" s="23"/>
      <c r="AF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</row>
    <row r="542" spans="1:54" ht="12.75">
      <c r="A542" s="23" t="s">
        <v>547</v>
      </c>
      <c r="B542" s="32" t="s">
        <v>1182</v>
      </c>
      <c r="C542" s="181" t="s">
        <v>1183</v>
      </c>
      <c r="D542" s="127" t="s">
        <v>194</v>
      </c>
      <c r="E542" s="23">
        <f>'Database '!E446</f>
        <v>72</v>
      </c>
      <c r="F542" s="23">
        <f>'Database '!F446</f>
        <v>53580.694444444445</v>
      </c>
      <c r="G542" s="23">
        <f>'Database '!G446</f>
        <v>80</v>
      </c>
      <c r="H542" s="23">
        <f>'Database '!H446</f>
        <v>46151.3125</v>
      </c>
      <c r="I542" s="23">
        <f>'Database '!I446</f>
        <v>136</v>
      </c>
      <c r="J542" s="23">
        <f>'Database '!J446</f>
        <v>36270.83823529412</v>
      </c>
      <c r="K542" s="23">
        <f>'Database '!K446</f>
        <v>46</v>
      </c>
      <c r="L542" s="23">
        <f>'Database '!L446</f>
        <v>28780.195652173912</v>
      </c>
      <c r="M542" s="23">
        <f>'Database '!M446</f>
        <v>0</v>
      </c>
      <c r="N542" s="23">
        <f>'Database '!N446</f>
        <v>0</v>
      </c>
      <c r="O542" s="23">
        <f>'Database '!O446</f>
        <v>0</v>
      </c>
      <c r="P542" s="23">
        <f>'Database '!P446</f>
        <v>0</v>
      </c>
      <c r="Q542" s="23">
        <f>'Database '!Q446</f>
        <v>23</v>
      </c>
      <c r="R542" s="23">
        <f>'Database '!R446</f>
        <v>69417.82608695653</v>
      </c>
      <c r="S542" s="23">
        <f>'Database '!S446</f>
        <v>9</v>
      </c>
      <c r="T542" s="23">
        <f>'Database '!T446</f>
        <v>56631.77777777778</v>
      </c>
      <c r="U542" s="23">
        <f>'Database '!U446</f>
        <v>2</v>
      </c>
      <c r="V542" s="23">
        <f>'Database '!V446</f>
        <v>46664.5</v>
      </c>
      <c r="W542" s="23">
        <f>'Database '!W446</f>
        <v>0</v>
      </c>
      <c r="X542" s="23">
        <f>'Database '!X446</f>
        <v>0</v>
      </c>
      <c r="Y542" s="23">
        <f>'Database '!Y446</f>
        <v>0</v>
      </c>
      <c r="Z542" s="23">
        <f>'Database '!Z446</f>
        <v>0</v>
      </c>
      <c r="AA542" s="23"/>
      <c r="AB542" s="23"/>
      <c r="AC542" s="23"/>
      <c r="AD542" s="23"/>
      <c r="AF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</row>
    <row r="543" spans="1:54" ht="12.75">
      <c r="A543" s="23"/>
      <c r="B543" s="32"/>
      <c r="C543" s="32"/>
      <c r="D543" s="30"/>
      <c r="E543" s="23">
        <f>SUM(E541:E542)</f>
        <v>127</v>
      </c>
      <c r="F543" s="99">
        <f>((E541*F541)+(E542*F542))/E543</f>
        <v>54356.90551181103</v>
      </c>
      <c r="G543" s="23">
        <f>SUM(G541:G542)</f>
        <v>145</v>
      </c>
      <c r="H543" s="99">
        <f>((G541*H541)+(G542*H542))/G543</f>
        <v>45683.8275862069</v>
      </c>
      <c r="I543" s="23">
        <f>SUM(I541:I542)</f>
        <v>165</v>
      </c>
      <c r="J543" s="99">
        <f>((I541*J541)+(I542*J542))/I543</f>
        <v>36244.739393939395</v>
      </c>
      <c r="K543" s="23">
        <f>SUM(K541:K542)</f>
        <v>48</v>
      </c>
      <c r="L543" s="99">
        <f>((K541*L541)+(K542*L542))/K543</f>
        <v>28339.729166666668</v>
      </c>
      <c r="M543" s="23">
        <f>SUM(M541:M542)</f>
        <v>0</v>
      </c>
      <c r="N543" s="99">
        <v>0</v>
      </c>
      <c r="O543" s="23">
        <f>SUM(O541:O542)</f>
        <v>0</v>
      </c>
      <c r="P543" s="99">
        <v>0</v>
      </c>
      <c r="Q543" s="99">
        <f>SUM(Q541:Q542)</f>
        <v>23</v>
      </c>
      <c r="R543" s="126">
        <f>((Q541*R541)+(Q542*R542))/Q543</f>
        <v>69417.82608695653</v>
      </c>
      <c r="S543" s="99">
        <f>SUM(S541:S542)</f>
        <v>9</v>
      </c>
      <c r="T543" s="126">
        <f>((S541*T541)+(S542*T542))/S543</f>
        <v>56631.77777777778</v>
      </c>
      <c r="U543" s="99">
        <f>SUM(U541:U542)</f>
        <v>2</v>
      </c>
      <c r="V543" s="126">
        <f>((U541*V541)+(U542*V542))/U543</f>
        <v>46664.5</v>
      </c>
      <c r="W543" s="99">
        <f>SUM(W541:W542)</f>
        <v>0</v>
      </c>
      <c r="X543" s="126">
        <v>0</v>
      </c>
      <c r="Y543" s="99">
        <f>SUM(Y541:Y542)</f>
        <v>0</v>
      </c>
      <c r="Z543" s="126">
        <v>0</v>
      </c>
      <c r="AA543" s="99">
        <f>SUM(AA541:AA542)</f>
        <v>0</v>
      </c>
      <c r="AB543" s="126">
        <v>0</v>
      </c>
      <c r="AC543" s="99"/>
      <c r="AD543" s="126"/>
      <c r="AF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</row>
    <row r="544" spans="1:54" ht="12.75">
      <c r="A544" s="23"/>
      <c r="B544" s="32"/>
      <c r="C544" s="32"/>
      <c r="D544" s="30"/>
      <c r="E544" s="32"/>
      <c r="F544" s="32"/>
      <c r="G544" s="32"/>
      <c r="H544" s="32"/>
      <c r="I544" s="32"/>
      <c r="J544" s="32"/>
      <c r="K544" s="31"/>
      <c r="L544" s="32"/>
      <c r="M544" s="32"/>
      <c r="N544" s="32"/>
      <c r="O544" s="32"/>
      <c r="P544" s="32"/>
      <c r="Q544" s="32"/>
      <c r="R544" s="31"/>
      <c r="S544" s="32"/>
      <c r="T544" s="31"/>
      <c r="U544" s="32"/>
      <c r="V544" s="32"/>
      <c r="W544" s="32"/>
      <c r="X544" s="32"/>
      <c r="Y544" s="32"/>
      <c r="Z544" s="32"/>
      <c r="AA544" s="32"/>
      <c r="AB544" s="23"/>
      <c r="AC544" s="23"/>
      <c r="AD544" s="23"/>
      <c r="AE544" s="23"/>
      <c r="AF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</row>
    <row r="545" spans="1:54" ht="12.75">
      <c r="A545" s="23" t="s">
        <v>547</v>
      </c>
      <c r="B545" s="32" t="s">
        <v>553</v>
      </c>
      <c r="C545" s="181" t="s">
        <v>1184</v>
      </c>
      <c r="D545" s="127" t="s">
        <v>201</v>
      </c>
      <c r="E545" s="32">
        <f>'Database '!E447</f>
        <v>64</v>
      </c>
      <c r="F545" s="32">
        <f>'Database '!F447</f>
        <v>52019.421875</v>
      </c>
      <c r="G545" s="32">
        <f>'Database '!G447</f>
        <v>38</v>
      </c>
      <c r="H545" s="32">
        <f>'Database '!H447</f>
        <v>42090.31578947369</v>
      </c>
      <c r="I545" s="32">
        <f>'Database '!I447</f>
        <v>33</v>
      </c>
      <c r="J545" s="32">
        <f>'Database '!J447</f>
        <v>35498.27272727273</v>
      </c>
      <c r="K545" s="32">
        <f>'Database '!K447</f>
        <v>17</v>
      </c>
      <c r="L545" s="32">
        <f>'Database '!L447</f>
        <v>28271.647058823528</v>
      </c>
      <c r="M545" s="32">
        <f>'Database '!M447</f>
        <v>0</v>
      </c>
      <c r="N545" s="32">
        <f>'Database '!N447</f>
        <v>0</v>
      </c>
      <c r="O545" s="32">
        <f>'Database '!O447</f>
        <v>0</v>
      </c>
      <c r="P545" s="32">
        <f>'Database '!P447</f>
        <v>0</v>
      </c>
      <c r="Q545" s="32">
        <f>'Database '!Q447</f>
        <v>2</v>
      </c>
      <c r="R545" s="32">
        <f>'Database '!R447</f>
        <v>71819.5</v>
      </c>
      <c r="S545" s="32">
        <f>'Database '!S447</f>
        <v>0</v>
      </c>
      <c r="T545" s="32">
        <f>'Database '!T447</f>
        <v>0</v>
      </c>
      <c r="U545" s="32">
        <f>'Database '!U447</f>
        <v>0</v>
      </c>
      <c r="V545" s="32">
        <f>'Database '!V447</f>
        <v>0</v>
      </c>
      <c r="W545" s="32">
        <f>'Database '!W447</f>
        <v>0</v>
      </c>
      <c r="X545" s="32">
        <f>'Database '!X447</f>
        <v>0</v>
      </c>
      <c r="Y545" s="32">
        <f>'Database '!Y447</f>
        <v>0</v>
      </c>
      <c r="Z545" s="32">
        <f>'Database '!Z447</f>
        <v>0</v>
      </c>
      <c r="AA545" s="23"/>
      <c r="AB545" s="23"/>
      <c r="AC545" s="23"/>
      <c r="AD545" s="23"/>
      <c r="AF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</row>
    <row r="546" spans="1:54" ht="12.75">
      <c r="A546" s="23" t="s">
        <v>547</v>
      </c>
      <c r="B546" s="32" t="s">
        <v>554</v>
      </c>
      <c r="C546" s="181" t="s">
        <v>1185</v>
      </c>
      <c r="D546" s="127" t="s">
        <v>201</v>
      </c>
      <c r="E546" s="32">
        <f>'Database '!E448</f>
        <v>32</v>
      </c>
      <c r="F546" s="32">
        <f>'Database '!F448</f>
        <v>50458.4375</v>
      </c>
      <c r="G546" s="32">
        <f>'Database '!G448</f>
        <v>47</v>
      </c>
      <c r="H546" s="32">
        <f>'Database '!H448</f>
        <v>43567.914893617024</v>
      </c>
      <c r="I546" s="32">
        <f>'Database '!I448</f>
        <v>76</v>
      </c>
      <c r="J546" s="32">
        <f>'Database '!J448</f>
        <v>38127.69736842105</v>
      </c>
      <c r="K546" s="32">
        <f>'Database '!K448</f>
        <v>31</v>
      </c>
      <c r="L546" s="32">
        <f>'Database '!L448</f>
        <v>30749.709677419356</v>
      </c>
      <c r="M546" s="32">
        <f>'Database '!M448</f>
        <v>21</v>
      </c>
      <c r="N546" s="32">
        <f>'Database '!N448</f>
        <v>35955.42857142857</v>
      </c>
      <c r="O546" s="32">
        <f>'Database '!O448</f>
        <v>0</v>
      </c>
      <c r="P546" s="32">
        <f>'Database '!P448</f>
        <v>0</v>
      </c>
      <c r="Q546" s="32">
        <f>'Database '!Q448</f>
        <v>16</v>
      </c>
      <c r="R546" s="32">
        <f>'Database '!R448</f>
        <v>64658.9375</v>
      </c>
      <c r="S546" s="32">
        <f>'Database '!S448</f>
        <v>10</v>
      </c>
      <c r="T546" s="32">
        <f>'Database '!T448</f>
        <v>61045.6</v>
      </c>
      <c r="U546" s="32">
        <f>'Database '!U448</f>
        <v>8</v>
      </c>
      <c r="V546" s="32">
        <f>'Database '!V448</f>
        <v>48563.875</v>
      </c>
      <c r="W546" s="32">
        <f>'Database '!W448</f>
        <v>7</v>
      </c>
      <c r="X546" s="32">
        <f>'Database '!X448</f>
        <v>35255.71428571428</v>
      </c>
      <c r="Y546" s="32">
        <f>'Database '!Y448</f>
        <v>1</v>
      </c>
      <c r="Z546" s="32">
        <f>'Database '!Z448</f>
        <v>50682</v>
      </c>
      <c r="AA546" s="23"/>
      <c r="AB546" s="23"/>
      <c r="AC546" s="23"/>
      <c r="AD546" s="23"/>
      <c r="AF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</row>
    <row r="547" spans="1:54" ht="12.75">
      <c r="A547" s="23"/>
      <c r="B547" s="32"/>
      <c r="C547" s="32"/>
      <c r="D547" s="30"/>
      <c r="E547" s="23">
        <f>SUM(E545:E546)</f>
        <v>96</v>
      </c>
      <c r="F547" s="23">
        <f>((E545*F545)+(E546*F546))/E547</f>
        <v>51499.09375</v>
      </c>
      <c r="G547" s="23">
        <f>SUM(G545:G546)</f>
        <v>85</v>
      </c>
      <c r="H547" s="23">
        <f>((G545*H545)+(G546*H546))/G547</f>
        <v>42907.34117647059</v>
      </c>
      <c r="I547" s="23">
        <f>SUM(I545:I546)</f>
        <v>109</v>
      </c>
      <c r="J547" s="23">
        <f>((I545*J545)+(I546*J546))/I547</f>
        <v>37331.633027522934</v>
      </c>
      <c r="K547" s="23">
        <f>SUM(K545:K546)</f>
        <v>48</v>
      </c>
      <c r="L547" s="23">
        <f>((K545*L545)+(K546*L546))/K547</f>
        <v>29872.0625</v>
      </c>
      <c r="M547" s="23">
        <f>SUM(M545:M546)</f>
        <v>21</v>
      </c>
      <c r="N547" s="23">
        <f>((M545*N545)+(M546*N546))/M547</f>
        <v>35955.42857142857</v>
      </c>
      <c r="O547" s="23">
        <f>SUM(O545:O546)</f>
        <v>0</v>
      </c>
      <c r="P547" s="23">
        <v>0</v>
      </c>
      <c r="Q547" s="23">
        <f>SUM(Q545:Q546)</f>
        <v>18</v>
      </c>
      <c r="R547" s="23">
        <f>((Q545*R545)+(Q546*R546))/Q547</f>
        <v>65454.555555555555</v>
      </c>
      <c r="S547" s="23">
        <f>SUM(S545:S546)</f>
        <v>10</v>
      </c>
      <c r="T547" s="23">
        <f>((S545*T545)+(S546*T546))/S547</f>
        <v>61045.6</v>
      </c>
      <c r="U547" s="23">
        <f>SUM(U545:U546)</f>
        <v>8</v>
      </c>
      <c r="V547" s="23">
        <f>((U545*V545)+(U546*V546))/U547</f>
        <v>48563.875</v>
      </c>
      <c r="W547" s="23">
        <f>SUM(W545:W546)</f>
        <v>7</v>
      </c>
      <c r="X547" s="23">
        <f>((W545*X545)+(W546*X546))/W547</f>
        <v>35255.71428571428</v>
      </c>
      <c r="Y547" s="23">
        <f>SUM(Y545:Y546)</f>
        <v>1</v>
      </c>
      <c r="Z547" s="23">
        <f>((Y545*Z545)+(Y546*Z546))/Y547</f>
        <v>50682</v>
      </c>
      <c r="AA547" s="23"/>
      <c r="AB547" s="23"/>
      <c r="AC547" s="23"/>
      <c r="AD547" s="23"/>
      <c r="AF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</row>
    <row r="548" spans="1:54" ht="12.75">
      <c r="A548" s="23"/>
      <c r="B548" s="32"/>
      <c r="C548" s="32"/>
      <c r="D548" s="30"/>
      <c r="E548" s="32"/>
      <c r="F548" s="32"/>
      <c r="G548" s="32"/>
      <c r="H548" s="32"/>
      <c r="I548" s="32"/>
      <c r="J548" s="32"/>
      <c r="K548" s="31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23"/>
      <c r="AC548" s="23"/>
      <c r="AD548" s="23"/>
      <c r="AE548" s="23"/>
      <c r="AF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</row>
    <row r="549" spans="1:54" ht="12.75">
      <c r="A549" s="23" t="s">
        <v>547</v>
      </c>
      <c r="B549" s="32" t="s">
        <v>555</v>
      </c>
      <c r="C549" s="181" t="s">
        <v>1186</v>
      </c>
      <c r="D549" s="127" t="s">
        <v>214</v>
      </c>
      <c r="E549" s="32">
        <f>'Database '!E449</f>
        <v>29</v>
      </c>
      <c r="F549" s="32">
        <f>'Database '!F449</f>
        <v>50309.58620689655</v>
      </c>
      <c r="G549" s="32">
        <f>'Database '!G449</f>
        <v>48</v>
      </c>
      <c r="H549" s="32">
        <f>'Database '!H449</f>
        <v>42249.270833333336</v>
      </c>
      <c r="I549" s="32">
        <f>'Database '!I449</f>
        <v>59</v>
      </c>
      <c r="J549" s="32">
        <f>'Database '!J449</f>
        <v>37048.42372881356</v>
      </c>
      <c r="K549" s="32">
        <f>'Database '!K449</f>
        <v>21</v>
      </c>
      <c r="L549" s="32">
        <f>'Database '!L449</f>
        <v>26939.52380952381</v>
      </c>
      <c r="M549" s="32">
        <f>'Database '!M449</f>
        <v>2</v>
      </c>
      <c r="N549" s="32">
        <f>'Database '!N449</f>
        <v>32360</v>
      </c>
      <c r="O549" s="32">
        <f>'Database '!O449</f>
        <v>0</v>
      </c>
      <c r="P549" s="32">
        <f>'Database '!P449</f>
        <v>0</v>
      </c>
      <c r="Q549" s="32">
        <f>'Database '!Q449</f>
        <v>2</v>
      </c>
      <c r="R549" s="32">
        <f>'Database '!R449</f>
        <v>49479.5</v>
      </c>
      <c r="S549" s="32">
        <f>'Database '!S449</f>
        <v>1</v>
      </c>
      <c r="T549" s="32">
        <f>'Database '!T449</f>
        <v>53325</v>
      </c>
      <c r="U549" s="32">
        <f>'Database '!U449</f>
        <v>1</v>
      </c>
      <c r="V549" s="32">
        <f>'Database '!V449</f>
        <v>16740</v>
      </c>
      <c r="W549" s="32">
        <f>'Database '!W449</f>
        <v>1</v>
      </c>
      <c r="X549" s="32">
        <f>'Database '!X449</f>
        <v>31000</v>
      </c>
      <c r="Y549" s="32">
        <f>'Database '!Y449</f>
        <v>0</v>
      </c>
      <c r="Z549" s="32">
        <f>'Database '!Z449</f>
        <v>0</v>
      </c>
      <c r="AA549" s="23"/>
      <c r="AB549" s="23"/>
      <c r="AC549" s="23"/>
      <c r="AD549" s="23"/>
      <c r="AF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</row>
    <row r="550" spans="1:54" ht="12.75">
      <c r="A550" s="23" t="s">
        <v>547</v>
      </c>
      <c r="B550" s="32" t="s">
        <v>1187</v>
      </c>
      <c r="C550" s="181" t="s">
        <v>1188</v>
      </c>
      <c r="D550" s="127" t="s">
        <v>214</v>
      </c>
      <c r="E550" s="32">
        <f>'Database '!E450</f>
        <v>34</v>
      </c>
      <c r="F550" s="32">
        <f>'Database '!F450</f>
        <v>50718.44117647059</v>
      </c>
      <c r="G550" s="32">
        <f>'Database '!G450</f>
        <v>35</v>
      </c>
      <c r="H550" s="32">
        <f>'Database '!H450</f>
        <v>42187.94285714286</v>
      </c>
      <c r="I550" s="32">
        <f>'Database '!I450</f>
        <v>34</v>
      </c>
      <c r="J550" s="32">
        <f>'Database '!J450</f>
        <v>37307.970588235294</v>
      </c>
      <c r="K550" s="32">
        <f>'Database '!K450</f>
        <v>11</v>
      </c>
      <c r="L550" s="32">
        <f>'Database '!L450</f>
        <v>28943.363636363636</v>
      </c>
      <c r="M550" s="32">
        <f>'Database '!M450</f>
        <v>2</v>
      </c>
      <c r="N550" s="32">
        <f>'Database '!N450</f>
        <v>23129.5</v>
      </c>
      <c r="O550" s="32">
        <f>'Database '!O450</f>
        <v>0</v>
      </c>
      <c r="P550" s="32">
        <f>'Database '!P450</f>
        <v>0</v>
      </c>
      <c r="Q550" s="32">
        <f>'Database '!Q450</f>
        <v>3</v>
      </c>
      <c r="R550" s="32">
        <f>'Database '!R450</f>
        <v>73479.66666666667</v>
      </c>
      <c r="S550" s="32">
        <f>'Database '!S450</f>
        <v>1</v>
      </c>
      <c r="T550" s="32">
        <f>'Database '!T450</f>
        <v>62000</v>
      </c>
      <c r="U550" s="32">
        <f>'Database '!U450</f>
        <v>0</v>
      </c>
      <c r="V550" s="32">
        <f>'Database '!V450</f>
        <v>0</v>
      </c>
      <c r="W550" s="32">
        <f>'Database '!W450</f>
        <v>0</v>
      </c>
      <c r="X550" s="32">
        <f>'Database '!X450</f>
        <v>0</v>
      </c>
      <c r="Y550" s="32">
        <f>'Database '!Y450</f>
        <v>0</v>
      </c>
      <c r="Z550" s="32">
        <f>'Database '!Z450</f>
        <v>0</v>
      </c>
      <c r="AA550" s="23"/>
      <c r="AB550" s="23"/>
      <c r="AC550" s="23"/>
      <c r="AD550" s="23"/>
      <c r="AF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</row>
    <row r="551" spans="1:54" ht="12.75">
      <c r="A551" s="23" t="s">
        <v>547</v>
      </c>
      <c r="B551" s="32" t="s">
        <v>557</v>
      </c>
      <c r="C551" s="181" t="s">
        <v>1189</v>
      </c>
      <c r="D551" s="127" t="s">
        <v>214</v>
      </c>
      <c r="E551" s="32">
        <f>'Database '!E451</f>
        <v>30</v>
      </c>
      <c r="F551" s="32">
        <f>'Database '!F451</f>
        <v>51739.13333333333</v>
      </c>
      <c r="G551" s="32">
        <f>'Database '!G451</f>
        <v>33</v>
      </c>
      <c r="H551" s="32">
        <f>'Database '!H451</f>
        <v>42333.30303030303</v>
      </c>
      <c r="I551" s="32">
        <f>'Database '!I451</f>
        <v>25</v>
      </c>
      <c r="J551" s="32">
        <f>'Database '!J451</f>
        <v>37661.16</v>
      </c>
      <c r="K551" s="32">
        <f>'Database '!K451</f>
        <v>14</v>
      </c>
      <c r="L551" s="32">
        <f>'Database '!L451</f>
        <v>30433.285714285714</v>
      </c>
      <c r="M551" s="32">
        <f>'Database '!M451</f>
        <v>0</v>
      </c>
      <c r="N551" s="32">
        <f>'Database '!N451</f>
        <v>0</v>
      </c>
      <c r="O551" s="32">
        <f>'Database '!O451</f>
        <v>0</v>
      </c>
      <c r="P551" s="32">
        <f>'Database '!P451</f>
        <v>0</v>
      </c>
      <c r="Q551" s="32">
        <f>'Database '!Q451</f>
        <v>4</v>
      </c>
      <c r="R551" s="32">
        <f>'Database '!R451</f>
        <v>63114.5</v>
      </c>
      <c r="S551" s="32">
        <f>'Database '!S451</f>
        <v>7</v>
      </c>
      <c r="T551" s="32">
        <f>'Database '!T451</f>
        <v>58078</v>
      </c>
      <c r="U551" s="32">
        <f>'Database '!U451</f>
        <v>3</v>
      </c>
      <c r="V551" s="32">
        <f>'Database '!V451</f>
        <v>150184</v>
      </c>
      <c r="W551" s="32">
        <f>'Database '!W451</f>
        <v>2</v>
      </c>
      <c r="X551" s="32">
        <f>'Database '!X451</f>
        <v>30268</v>
      </c>
      <c r="Y551" s="32">
        <f>'Database '!Y451</f>
        <v>0</v>
      </c>
      <c r="Z551" s="32">
        <f>'Database '!Z451</f>
        <v>0</v>
      </c>
      <c r="AA551" s="23"/>
      <c r="AB551" s="23"/>
      <c r="AC551" s="23"/>
      <c r="AD551" s="23"/>
      <c r="AF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</row>
    <row r="552" spans="1:54" ht="12.75">
      <c r="A552" s="23" t="s">
        <v>547</v>
      </c>
      <c r="B552" s="32" t="s">
        <v>558</v>
      </c>
      <c r="C552" s="181" t="s">
        <v>1190</v>
      </c>
      <c r="D552" s="127" t="s">
        <v>214</v>
      </c>
      <c r="E552" s="32">
        <f>'Database '!E452</f>
        <v>45</v>
      </c>
      <c r="F552" s="32">
        <f>'Database '!F452</f>
        <v>50614.333333333336</v>
      </c>
      <c r="G552" s="32">
        <f>'Database '!G452</f>
        <v>39</v>
      </c>
      <c r="H552" s="32">
        <f>'Database '!H452</f>
        <v>42824.38461538462</v>
      </c>
      <c r="I552" s="32">
        <f>'Database '!I452</f>
        <v>19</v>
      </c>
      <c r="J552" s="32">
        <f>'Database '!J452</f>
        <v>37186.78947368421</v>
      </c>
      <c r="K552" s="32">
        <f>'Database '!K452</f>
        <v>20</v>
      </c>
      <c r="L552" s="32">
        <f>'Database '!L452</f>
        <v>29830.5</v>
      </c>
      <c r="M552" s="32">
        <f>'Database '!M452</f>
        <v>1</v>
      </c>
      <c r="N552" s="32">
        <f>'Database '!N452</f>
        <v>20619</v>
      </c>
      <c r="O552" s="32">
        <f>'Database '!O452</f>
        <v>0</v>
      </c>
      <c r="P552" s="32">
        <f>'Database '!P452</f>
        <v>0</v>
      </c>
      <c r="Q552" s="32">
        <f>'Database '!Q452</f>
        <v>7</v>
      </c>
      <c r="R552" s="32">
        <f>'Database '!R452</f>
        <v>72374.85714285714</v>
      </c>
      <c r="S552" s="32">
        <f>'Database '!S452</f>
        <v>2</v>
      </c>
      <c r="T552" s="32">
        <f>'Database '!T452</f>
        <v>56813.5</v>
      </c>
      <c r="U552" s="32">
        <f>'Database '!U452</f>
        <v>0</v>
      </c>
      <c r="V552" s="32">
        <f>'Database '!V452</f>
        <v>0</v>
      </c>
      <c r="W552" s="32">
        <f>'Database '!W452</f>
        <v>0</v>
      </c>
      <c r="X552" s="32">
        <f>'Database '!X452</f>
        <v>0</v>
      </c>
      <c r="Y552" s="32">
        <f>'Database '!Y452</f>
        <v>0</v>
      </c>
      <c r="Z552" s="32">
        <f>'Database '!Z452</f>
        <v>0</v>
      </c>
      <c r="AA552" s="23"/>
      <c r="AB552" s="23"/>
      <c r="AC552" s="23"/>
      <c r="AD552" s="23"/>
      <c r="AF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</row>
    <row r="553" spans="1:54" ht="12.75">
      <c r="A553" s="23"/>
      <c r="B553" s="32"/>
      <c r="C553" s="32"/>
      <c r="D553" s="30"/>
      <c r="E553" s="99">
        <f>SUM(E549:E552)</f>
        <v>138</v>
      </c>
      <c r="F553" s="99">
        <f>((E549*F549)+(E550*F550)+(E551*F551)+(E552*F552))/E553</f>
        <v>50820.463768115944</v>
      </c>
      <c r="G553" s="99">
        <f>SUM(G549:G552)</f>
        <v>155</v>
      </c>
      <c r="H553" s="99">
        <f>((G549*H549)+(G550*H550)+(G551*H551)+(G552*H552))/G553</f>
        <v>42398.01935483871</v>
      </c>
      <c r="I553" s="99">
        <f>SUM(I549:I552)</f>
        <v>137</v>
      </c>
      <c r="J553" s="99">
        <f>((I549*J549)+(I550*J550)+(I551*J551)+(I552*J552))/I553</f>
        <v>37243.83941605839</v>
      </c>
      <c r="K553" s="99">
        <f>SUM(K549:K552)</f>
        <v>66</v>
      </c>
      <c r="L553" s="99">
        <f>((K549*L549)+(K550*L550)+(K551*L551)+(K552*L552))/K553</f>
        <v>28890.651515151516</v>
      </c>
      <c r="M553" s="99">
        <f>SUM(M549:M552)</f>
        <v>5</v>
      </c>
      <c r="N553" s="99">
        <f>((M549*N549)+(M550*N550)+(M551*N551)+(M552*N552))/M553</f>
        <v>26319.6</v>
      </c>
      <c r="O553" s="99">
        <f>SUM(O549:O552)</f>
        <v>0</v>
      </c>
      <c r="P553" s="99">
        <v>0</v>
      </c>
      <c r="Q553" s="99">
        <f>SUM(Q549:Q552)</f>
        <v>16</v>
      </c>
      <c r="R553" s="99">
        <f>((Q549*R549)+(Q550*R550)+(Q551*R551)+(Q552*R552))/Q553</f>
        <v>67405</v>
      </c>
      <c r="S553" s="99">
        <f>SUM(S549:S552)</f>
        <v>11</v>
      </c>
      <c r="T553" s="99">
        <f>((S549*T549)+(S550*T550)+(S551*T551)+(S552*T552))/S553</f>
        <v>57772.545454545456</v>
      </c>
      <c r="U553" s="99">
        <f>SUM(U549:U552)</f>
        <v>4</v>
      </c>
      <c r="V553" s="99">
        <f>((U549*V549)+(U550*V550)+(U551*V551)+(U552*V552))/U553</f>
        <v>116823</v>
      </c>
      <c r="W553" s="99">
        <f>SUM(W549:W552)</f>
        <v>3</v>
      </c>
      <c r="X553" s="99">
        <f>((W549*X549)+(W550*X550)+(W551*X551)+(W552*X552))/W553</f>
        <v>30512</v>
      </c>
      <c r="Y553" s="99">
        <f>SUM(Y549:Y552)</f>
        <v>0</v>
      </c>
      <c r="Z553" s="23">
        <v>0</v>
      </c>
      <c r="AA553" s="23"/>
      <c r="AB553" s="23"/>
      <c r="AC553" s="23"/>
      <c r="AD553" s="23"/>
      <c r="AF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</row>
    <row r="554" spans="1:54" ht="12.75">
      <c r="A554" s="23"/>
      <c r="B554" s="32"/>
      <c r="C554" s="32"/>
      <c r="D554" s="30"/>
      <c r="E554" s="32"/>
      <c r="F554" s="32"/>
      <c r="G554" s="32"/>
      <c r="H554" s="32"/>
      <c r="I554" s="32"/>
      <c r="J554" s="32"/>
      <c r="K554" s="31"/>
      <c r="L554" s="32"/>
      <c r="M554" s="31"/>
      <c r="N554" s="32"/>
      <c r="O554" s="32"/>
      <c r="P554" s="32"/>
      <c r="Q554" s="32"/>
      <c r="R554" s="31"/>
      <c r="S554" s="32"/>
      <c r="T554" s="32"/>
      <c r="U554" s="32"/>
      <c r="V554" s="32"/>
      <c r="W554" s="32"/>
      <c r="X554" s="32"/>
      <c r="Y554" s="32"/>
      <c r="Z554" s="32"/>
      <c r="AA554" s="32"/>
      <c r="AB554" s="23"/>
      <c r="AC554" s="23"/>
      <c r="AD554" s="23"/>
      <c r="AE554" s="23"/>
      <c r="AF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</row>
    <row r="555" spans="1:54" ht="12.75">
      <c r="A555" s="23" t="s">
        <v>547</v>
      </c>
      <c r="B555" s="32" t="s">
        <v>559</v>
      </c>
      <c r="C555" s="181" t="s">
        <v>1191</v>
      </c>
      <c r="D555" s="127" t="s">
        <v>149</v>
      </c>
      <c r="E555" s="32">
        <f>'Database '!E453</f>
        <v>0</v>
      </c>
      <c r="F555" s="32">
        <f>'Database '!F453</f>
        <v>0</v>
      </c>
      <c r="G555" s="32">
        <f>'Database '!G453</f>
        <v>0</v>
      </c>
      <c r="H555" s="32">
        <f>'Database '!H453</f>
        <v>0</v>
      </c>
      <c r="I555" s="32">
        <f>'Database '!I453</f>
        <v>0</v>
      </c>
      <c r="J555" s="32">
        <f>'Database '!J453</f>
        <v>0</v>
      </c>
      <c r="K555" s="32">
        <f>'Database '!K453</f>
        <v>0</v>
      </c>
      <c r="L555" s="32">
        <f>'Database '!L453</f>
        <v>0</v>
      </c>
      <c r="M555" s="32">
        <f>'Database '!M453</f>
        <v>49</v>
      </c>
      <c r="N555" s="32">
        <f>'Database '!N453</f>
        <v>46843.5306122449</v>
      </c>
      <c r="O555" s="32">
        <f>'Database '!O453</f>
        <v>0</v>
      </c>
      <c r="P555" s="32">
        <f>'Database '!P453</f>
        <v>0</v>
      </c>
      <c r="Q555" s="32">
        <f>'Database '!Q453</f>
        <v>0</v>
      </c>
      <c r="R555" s="32">
        <f>'Database '!R453</f>
        <v>0</v>
      </c>
      <c r="S555" s="32">
        <f>'Database '!U453</f>
        <v>0</v>
      </c>
      <c r="T555" s="32">
        <f>'Database '!V453</f>
        <v>0</v>
      </c>
      <c r="U555" s="32">
        <f>'Database '!W453</f>
        <v>0</v>
      </c>
      <c r="V555" s="32">
        <f>'Database '!X453</f>
        <v>0</v>
      </c>
      <c r="W555" s="32">
        <f>'Database '!Y453</f>
        <v>0</v>
      </c>
      <c r="X555" s="32">
        <f>'Database '!Z453</f>
        <v>0</v>
      </c>
      <c r="Y555" s="32">
        <f>'Database '!AA453</f>
        <v>0</v>
      </c>
      <c r="Z555" s="32">
        <f>'Database '!AB453</f>
        <v>0</v>
      </c>
      <c r="AA555" s="23"/>
      <c r="AC555" s="23"/>
      <c r="AD555" s="23"/>
      <c r="AE555" s="23"/>
      <c r="AF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</row>
    <row r="556" spans="1:54" ht="12.75">
      <c r="A556" s="23" t="s">
        <v>547</v>
      </c>
      <c r="B556" s="32" t="s">
        <v>560</v>
      </c>
      <c r="C556" s="181" t="s">
        <v>1192</v>
      </c>
      <c r="D556" s="127" t="s">
        <v>149</v>
      </c>
      <c r="E556" s="32">
        <f>'Database '!E454</f>
        <v>0</v>
      </c>
      <c r="F556" s="32">
        <f>'Database '!F454</f>
        <v>0</v>
      </c>
      <c r="G556" s="32">
        <f>'Database '!G454</f>
        <v>0</v>
      </c>
      <c r="H556" s="32">
        <f>'Database '!H454</f>
        <v>0</v>
      </c>
      <c r="I556" s="32">
        <f>'Database '!I454</f>
        <v>0</v>
      </c>
      <c r="J556" s="32">
        <f>'Database '!J454</f>
        <v>0</v>
      </c>
      <c r="K556" s="32">
        <f>'Database '!K454</f>
        <v>0</v>
      </c>
      <c r="L556" s="32">
        <f>'Database '!L454</f>
        <v>0</v>
      </c>
      <c r="M556" s="32">
        <f>'Database '!M454</f>
        <v>67</v>
      </c>
      <c r="N556" s="32">
        <f>'Database '!N454</f>
        <v>30099.402985074626</v>
      </c>
      <c r="O556" s="32">
        <f>'Database '!O454</f>
        <v>0</v>
      </c>
      <c r="P556" s="32">
        <f>'Database '!P454</f>
        <v>0</v>
      </c>
      <c r="Q556" s="32">
        <f>'Database '!Q454</f>
        <v>0</v>
      </c>
      <c r="R556" s="32">
        <f>'Database '!R454</f>
        <v>0</v>
      </c>
      <c r="S556" s="32">
        <f>'Database '!U454</f>
        <v>0</v>
      </c>
      <c r="T556" s="32">
        <f>'Database '!V454</f>
        <v>0</v>
      </c>
      <c r="U556" s="32">
        <f>'Database '!W454</f>
        <v>0</v>
      </c>
      <c r="V556" s="32">
        <f>'Database '!X454</f>
        <v>0</v>
      </c>
      <c r="W556" s="32">
        <f>'Database '!Y454</f>
        <v>0</v>
      </c>
      <c r="X556" s="32">
        <f>'Database '!Z454</f>
        <v>0</v>
      </c>
      <c r="Y556" s="32">
        <f>'Database '!AA454</f>
        <v>0</v>
      </c>
      <c r="Z556" s="32">
        <f>'Database '!AB454</f>
        <v>0</v>
      </c>
      <c r="AA556" s="23"/>
      <c r="AC556" s="23"/>
      <c r="AD556" s="23"/>
      <c r="AE556" s="23"/>
      <c r="AF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</row>
    <row r="557" spans="1:54" ht="12.75">
      <c r="A557" s="23" t="s">
        <v>547</v>
      </c>
      <c r="B557" s="32" t="s">
        <v>561</v>
      </c>
      <c r="C557" s="181" t="s">
        <v>1193</v>
      </c>
      <c r="D557" s="127" t="s">
        <v>149</v>
      </c>
      <c r="E557" s="32">
        <f>'Database '!E455</f>
        <v>0</v>
      </c>
      <c r="F557" s="32">
        <f>'Database '!F455</f>
        <v>0</v>
      </c>
      <c r="G557" s="32">
        <f>'Database '!G455</f>
        <v>0</v>
      </c>
      <c r="H557" s="32">
        <f>'Database '!H455</f>
        <v>0</v>
      </c>
      <c r="I557" s="32">
        <f>'Database '!I455</f>
        <v>0</v>
      </c>
      <c r="J557" s="32">
        <f>'Database '!J455</f>
        <v>0</v>
      </c>
      <c r="K557" s="32">
        <f>'Database '!K455</f>
        <v>25</v>
      </c>
      <c r="L557" s="32">
        <f>'Database '!L455</f>
        <v>28942.84</v>
      </c>
      <c r="M557" s="32">
        <f>'Database '!M455</f>
        <v>0</v>
      </c>
      <c r="N557" s="32">
        <f>'Database '!N455</f>
        <v>0</v>
      </c>
      <c r="O557" s="32">
        <f>'Database '!O455</f>
        <v>0</v>
      </c>
      <c r="P557" s="32">
        <f>'Database '!P455</f>
        <v>0</v>
      </c>
      <c r="Q557" s="32">
        <f>'Database '!Q455</f>
        <v>0</v>
      </c>
      <c r="R557" s="32">
        <f>'Database '!R455</f>
        <v>0</v>
      </c>
      <c r="S557" s="32">
        <f>'Database '!U455</f>
        <v>0</v>
      </c>
      <c r="T557" s="32">
        <f>'Database '!V455</f>
        <v>0</v>
      </c>
      <c r="U557" s="32">
        <f>'Database '!W455</f>
        <v>0</v>
      </c>
      <c r="V557" s="32">
        <f>'Database '!X455</f>
        <v>0</v>
      </c>
      <c r="W557" s="32">
        <f>'Database '!Y455</f>
        <v>0</v>
      </c>
      <c r="X557" s="32">
        <f>'Database '!Z455</f>
        <v>0</v>
      </c>
      <c r="Y557" s="32">
        <f>'Database '!AA455</f>
        <v>0</v>
      </c>
      <c r="Z557" s="32">
        <f>'Database '!AB455</f>
        <v>0</v>
      </c>
      <c r="AA557" s="23"/>
      <c r="AC557" s="23"/>
      <c r="AD557" s="23"/>
      <c r="AE557" s="23"/>
      <c r="AF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</row>
    <row r="558" spans="1:54" ht="12.75">
      <c r="A558" s="23" t="s">
        <v>547</v>
      </c>
      <c r="B558" s="32" t="s">
        <v>562</v>
      </c>
      <c r="C558" s="181" t="s">
        <v>1194</v>
      </c>
      <c r="D558" s="127" t="s">
        <v>149</v>
      </c>
      <c r="E558" s="32">
        <f>'Database '!E456</f>
        <v>0</v>
      </c>
      <c r="F558" s="32">
        <f>'Database '!F456</f>
        <v>0</v>
      </c>
      <c r="G558" s="32">
        <f>'Database '!G456</f>
        <v>0</v>
      </c>
      <c r="H558" s="32">
        <f>'Database '!H456</f>
        <v>0</v>
      </c>
      <c r="I558" s="32">
        <f>'Database '!I456</f>
        <v>0</v>
      </c>
      <c r="J558" s="32">
        <f>'Database '!J456</f>
        <v>0</v>
      </c>
      <c r="K558" s="32">
        <f>'Database '!K456</f>
        <v>0</v>
      </c>
      <c r="L558" s="32">
        <f>'Database '!L456</f>
        <v>0</v>
      </c>
      <c r="M558" s="32">
        <f>'Database '!M456</f>
        <v>25</v>
      </c>
      <c r="N558" s="32">
        <f>'Database '!N456</f>
        <v>28335.32</v>
      </c>
      <c r="O558" s="32">
        <f>'Database '!O456</f>
        <v>0</v>
      </c>
      <c r="P558" s="32">
        <f>'Database '!P456</f>
        <v>0</v>
      </c>
      <c r="Q558" s="32">
        <f>'Database '!Q456</f>
        <v>0</v>
      </c>
      <c r="R558" s="32">
        <f>'Database '!R456</f>
        <v>0</v>
      </c>
      <c r="S558" s="32">
        <f>'Database '!U456</f>
        <v>0</v>
      </c>
      <c r="T558" s="32">
        <f>'Database '!V456</f>
        <v>0</v>
      </c>
      <c r="U558" s="32">
        <f>'Database '!W456</f>
        <v>0</v>
      </c>
      <c r="V558" s="32">
        <f>'Database '!X456</f>
        <v>0</v>
      </c>
      <c r="W558" s="32">
        <f>'Database '!Y456</f>
        <v>0</v>
      </c>
      <c r="X558" s="32">
        <f>'Database '!Z456</f>
        <v>0</v>
      </c>
      <c r="Y558" s="32">
        <f>'Database '!AA456</f>
        <v>0</v>
      </c>
      <c r="Z558" s="32">
        <f>'Database '!AB456</f>
        <v>0</v>
      </c>
      <c r="AA558" s="23"/>
      <c r="AC558" s="23"/>
      <c r="AD558" s="23"/>
      <c r="AE558" s="23"/>
      <c r="AF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</row>
    <row r="559" spans="1:54" ht="12.75">
      <c r="A559" s="23" t="s">
        <v>547</v>
      </c>
      <c r="B559" s="32" t="s">
        <v>563</v>
      </c>
      <c r="C559" s="181" t="s">
        <v>1195</v>
      </c>
      <c r="D559" s="127" t="s">
        <v>149</v>
      </c>
      <c r="E559" s="32">
        <f>'Database '!E457</f>
        <v>0</v>
      </c>
      <c r="F559" s="32">
        <f>'Database '!F457</f>
        <v>0</v>
      </c>
      <c r="G559" s="32">
        <f>'Database '!G457</f>
        <v>0</v>
      </c>
      <c r="H559" s="32">
        <f>'Database '!H457</f>
        <v>0</v>
      </c>
      <c r="I559" s="32">
        <f>'Database '!I457</f>
        <v>0</v>
      </c>
      <c r="J559" s="32">
        <f>'Database '!J457</f>
        <v>0</v>
      </c>
      <c r="K559" s="32">
        <f>'Database '!K457</f>
        <v>92</v>
      </c>
      <c r="L559" s="32">
        <f>'Database '!L457</f>
        <v>31910.58695652174</v>
      </c>
      <c r="M559" s="32">
        <f>'Database '!M457</f>
        <v>0</v>
      </c>
      <c r="N559" s="32">
        <f>'Database '!N457</f>
        <v>0</v>
      </c>
      <c r="O559" s="32">
        <f>'Database '!O457</f>
        <v>0</v>
      </c>
      <c r="P559" s="32">
        <f>'Database '!P457</f>
        <v>0</v>
      </c>
      <c r="Q559" s="32">
        <f>'Database '!Q457</f>
        <v>0</v>
      </c>
      <c r="R559" s="32">
        <f>'Database '!R457</f>
        <v>0</v>
      </c>
      <c r="S559" s="32">
        <f>'Database '!U457</f>
        <v>0</v>
      </c>
      <c r="T559" s="32">
        <f>'Database '!V457</f>
        <v>0</v>
      </c>
      <c r="U559" s="32">
        <f>'Database '!W457</f>
        <v>0</v>
      </c>
      <c r="V559" s="32">
        <f>'Database '!X457</f>
        <v>0</v>
      </c>
      <c r="W559" s="32">
        <f>'Database '!Y457</f>
        <v>0</v>
      </c>
      <c r="X559" s="32">
        <f>'Database '!Z457</f>
        <v>0</v>
      </c>
      <c r="Y559" s="32">
        <f>'Database '!AA457</f>
        <v>0</v>
      </c>
      <c r="Z559" s="32">
        <f>'Database '!AB457</f>
        <v>0</v>
      </c>
      <c r="AA559" s="23"/>
      <c r="AC559" s="23"/>
      <c r="AD559" s="23"/>
      <c r="AE559" s="23"/>
      <c r="AF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</row>
    <row r="560" spans="1:54" ht="12.75">
      <c r="A560" s="23" t="s">
        <v>547</v>
      </c>
      <c r="B560" s="32" t="s">
        <v>564</v>
      </c>
      <c r="C560" s="181" t="s">
        <v>1196</v>
      </c>
      <c r="D560" s="127" t="s">
        <v>149</v>
      </c>
      <c r="E560" s="32">
        <f>'Database '!E458</f>
        <v>0</v>
      </c>
      <c r="F560" s="32">
        <f>'Database '!F458</f>
        <v>0</v>
      </c>
      <c r="G560" s="32">
        <f>'Database '!G458</f>
        <v>0</v>
      </c>
      <c r="H560" s="32">
        <f>'Database '!H458</f>
        <v>0</v>
      </c>
      <c r="I560" s="32">
        <f>'Database '!I458</f>
        <v>0</v>
      </c>
      <c r="J560" s="32">
        <f>'Database '!J458</f>
        <v>0</v>
      </c>
      <c r="K560" s="32">
        <f>'Database '!K458</f>
        <v>239</v>
      </c>
      <c r="L560" s="32">
        <f>'Database '!L458</f>
        <v>30971.464435146445</v>
      </c>
      <c r="M560" s="32">
        <f>'Database '!M458</f>
        <v>0</v>
      </c>
      <c r="N560" s="32">
        <f>'Database '!N458</f>
        <v>0</v>
      </c>
      <c r="O560" s="32">
        <f>'Database '!O458</f>
        <v>0</v>
      </c>
      <c r="P560" s="32">
        <f>'Database '!P458</f>
        <v>0</v>
      </c>
      <c r="Q560" s="32">
        <f>'Database '!Q458</f>
        <v>0</v>
      </c>
      <c r="R560" s="32">
        <f>'Database '!R458</f>
        <v>0</v>
      </c>
      <c r="S560" s="32">
        <f>'Database '!U458</f>
        <v>0</v>
      </c>
      <c r="T560" s="32">
        <f>'Database '!V458</f>
        <v>0</v>
      </c>
      <c r="U560" s="32">
        <f>'Database '!W458</f>
        <v>0</v>
      </c>
      <c r="V560" s="32">
        <f>'Database '!X458</f>
        <v>0</v>
      </c>
      <c r="W560" s="32">
        <f>'Database '!Y458</f>
        <v>0</v>
      </c>
      <c r="X560" s="32">
        <f>'Database '!Z458</f>
        <v>0</v>
      </c>
      <c r="Y560" s="32">
        <f>'Database '!AA458</f>
        <v>0</v>
      </c>
      <c r="Z560" s="32">
        <f>'Database '!AB458</f>
        <v>0</v>
      </c>
      <c r="AA560" s="23"/>
      <c r="AC560" s="23"/>
      <c r="AD560" s="23"/>
      <c r="AE560" s="23"/>
      <c r="AF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</row>
    <row r="561" spans="1:54" ht="12.75">
      <c r="A561" s="23" t="s">
        <v>547</v>
      </c>
      <c r="B561" s="32" t="s">
        <v>565</v>
      </c>
      <c r="C561" s="181" t="s">
        <v>1197</v>
      </c>
      <c r="D561" s="127" t="s">
        <v>149</v>
      </c>
      <c r="E561" s="32">
        <f>'Database '!E459</f>
        <v>0</v>
      </c>
      <c r="F561" s="32">
        <f>'Database '!F459</f>
        <v>0</v>
      </c>
      <c r="G561" s="32">
        <f>'Database '!G459</f>
        <v>0</v>
      </c>
      <c r="H561" s="32">
        <f>'Database '!H459</f>
        <v>0</v>
      </c>
      <c r="I561" s="32">
        <f>'Database '!I459</f>
        <v>0</v>
      </c>
      <c r="J561" s="32">
        <f>'Database '!J459</f>
        <v>0</v>
      </c>
      <c r="K561" s="32">
        <f>'Database '!K459</f>
        <v>0</v>
      </c>
      <c r="L561" s="32">
        <f>'Database '!L459</f>
        <v>0</v>
      </c>
      <c r="M561" s="32">
        <f>'Database '!M459</f>
        <v>83</v>
      </c>
      <c r="N561" s="32">
        <f>'Database '!N459</f>
        <v>33452.73493975904</v>
      </c>
      <c r="O561" s="32">
        <f>'Database '!O459</f>
        <v>0</v>
      </c>
      <c r="P561" s="32">
        <f>'Database '!P459</f>
        <v>0</v>
      </c>
      <c r="Q561" s="32">
        <f>'Database '!Q459</f>
        <v>0</v>
      </c>
      <c r="R561" s="32">
        <f>'Database '!R459</f>
        <v>0</v>
      </c>
      <c r="S561" s="32">
        <f>'Database '!T459</f>
        <v>0</v>
      </c>
      <c r="T561" s="32">
        <f>'Database '!U459</f>
        <v>0</v>
      </c>
      <c r="U561" s="32">
        <f>'Database '!V459</f>
        <v>0</v>
      </c>
      <c r="V561" s="32">
        <f>'Database '!W459</f>
        <v>0</v>
      </c>
      <c r="W561" s="32">
        <f>'Database '!X459</f>
        <v>0</v>
      </c>
      <c r="X561" s="32">
        <f>'Database '!Z459</f>
        <v>49945</v>
      </c>
      <c r="Y561" s="32">
        <f>'Database '!Y459</f>
        <v>3</v>
      </c>
      <c r="Z561" s="32">
        <f>'Database '!Z459</f>
        <v>49945</v>
      </c>
      <c r="AA561" s="23"/>
      <c r="AC561" s="23"/>
      <c r="AD561" s="23"/>
      <c r="AE561" s="23"/>
      <c r="AF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</row>
    <row r="562" spans="1:54" ht="12.75">
      <c r="A562" s="23" t="s">
        <v>547</v>
      </c>
      <c r="B562" s="32" t="s">
        <v>566</v>
      </c>
      <c r="C562" s="181" t="s">
        <v>1198</v>
      </c>
      <c r="D562" s="127" t="s">
        <v>149</v>
      </c>
      <c r="E562" s="32">
        <f>'Database '!E460</f>
        <v>0</v>
      </c>
      <c r="F562" s="32">
        <f>'Database '!F460</f>
        <v>0</v>
      </c>
      <c r="G562" s="32">
        <f>'Database '!G460</f>
        <v>0</v>
      </c>
      <c r="H562" s="32">
        <f>'Database '!H460</f>
        <v>0</v>
      </c>
      <c r="I562" s="32">
        <f>'Database '!I460</f>
        <v>0</v>
      </c>
      <c r="J562" s="32">
        <f>'Database '!J460</f>
        <v>0</v>
      </c>
      <c r="K562" s="32">
        <f>'Database '!K460</f>
        <v>0</v>
      </c>
      <c r="L562" s="32">
        <f>'Database '!L460</f>
        <v>0</v>
      </c>
      <c r="M562" s="32">
        <f>'Database '!M460</f>
        <v>218</v>
      </c>
      <c r="N562" s="32">
        <f>'Database '!N460</f>
        <v>37989.41743119266</v>
      </c>
      <c r="O562" s="32">
        <f>'Database '!O460</f>
        <v>0</v>
      </c>
      <c r="P562" s="32">
        <f>'Database '!P460</f>
        <v>0</v>
      </c>
      <c r="Q562" s="32">
        <f>'Database '!Q460</f>
        <v>0</v>
      </c>
      <c r="R562" s="32">
        <f>'Database '!R460</f>
        <v>0</v>
      </c>
      <c r="S562" s="32">
        <f>'Database '!T460</f>
        <v>0</v>
      </c>
      <c r="T562" s="32">
        <f>'Database '!U460</f>
        <v>0</v>
      </c>
      <c r="U562" s="32">
        <f>'Database '!V460</f>
        <v>0</v>
      </c>
      <c r="V562" s="32">
        <f>'Database '!W460</f>
        <v>0</v>
      </c>
      <c r="W562" s="32">
        <f>'Database '!X460</f>
        <v>0</v>
      </c>
      <c r="X562" s="32">
        <f>'Database '!Y460</f>
        <v>0</v>
      </c>
      <c r="Y562" s="32">
        <f>'Database '!Z460</f>
        <v>0</v>
      </c>
      <c r="Z562" s="32">
        <f>'Database '!AA460</f>
        <v>0</v>
      </c>
      <c r="AA562" s="23"/>
      <c r="AC562" s="23"/>
      <c r="AD562" s="23"/>
      <c r="AE562" s="23"/>
      <c r="AF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</row>
    <row r="563" spans="1:54" ht="12.75">
      <c r="A563" s="23" t="s">
        <v>547</v>
      </c>
      <c r="B563" s="32" t="s">
        <v>567</v>
      </c>
      <c r="C563" s="181" t="s">
        <v>1199</v>
      </c>
      <c r="D563" s="127" t="s">
        <v>149</v>
      </c>
      <c r="E563" s="32">
        <f>'Database '!E461</f>
        <v>0</v>
      </c>
      <c r="F563" s="32">
        <f>'Database '!F461</f>
        <v>0</v>
      </c>
      <c r="G563" s="32">
        <f>'Database '!G461</f>
        <v>0</v>
      </c>
      <c r="H563" s="32">
        <f>'Database '!H461</f>
        <v>0</v>
      </c>
      <c r="I563" s="32">
        <f>'Database '!I461</f>
        <v>0</v>
      </c>
      <c r="J563" s="32">
        <f>'Database '!J461</f>
        <v>0</v>
      </c>
      <c r="K563" s="32">
        <f>'Database '!K461</f>
        <v>37</v>
      </c>
      <c r="L563" s="32">
        <f>'Database '!L461</f>
        <v>27738.972972972973</v>
      </c>
      <c r="M563" s="32">
        <f>'Database '!M461</f>
        <v>0</v>
      </c>
      <c r="N563" s="32">
        <f>'Database '!N461</f>
        <v>0</v>
      </c>
      <c r="O563" s="32">
        <f>'Database '!O461</f>
        <v>0</v>
      </c>
      <c r="P563" s="32">
        <f>'Database '!P461</f>
        <v>0</v>
      </c>
      <c r="Q563" s="32">
        <f>'Database '!Q461</f>
        <v>0</v>
      </c>
      <c r="R563" s="32">
        <f>'Database '!R461</f>
        <v>0</v>
      </c>
      <c r="S563" s="32">
        <f>'Database '!T461</f>
        <v>0</v>
      </c>
      <c r="T563" s="32">
        <f>'Database '!U461</f>
        <v>0</v>
      </c>
      <c r="U563" s="32">
        <f>'Database '!V461</f>
        <v>0</v>
      </c>
      <c r="V563" s="32">
        <v>0</v>
      </c>
      <c r="W563" s="32">
        <f>'Database '!W461</f>
        <v>42</v>
      </c>
      <c r="X563" s="32">
        <f>'Database '!X461</f>
        <v>39308.97619047619</v>
      </c>
      <c r="Y563" s="32">
        <f>'Database '!Y461</f>
        <v>0</v>
      </c>
      <c r="Z563" s="32">
        <f>'Database '!Z461</f>
        <v>0</v>
      </c>
      <c r="AA563" s="23"/>
      <c r="AC563" s="23"/>
      <c r="AD563" s="23"/>
      <c r="AE563" s="23"/>
      <c r="AF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</row>
    <row r="564" spans="1:54" ht="12.75">
      <c r="A564" s="23" t="s">
        <v>547</v>
      </c>
      <c r="B564" s="32" t="s">
        <v>568</v>
      </c>
      <c r="C564" s="181" t="s">
        <v>1200</v>
      </c>
      <c r="D564" s="127" t="s">
        <v>149</v>
      </c>
      <c r="E564" s="32">
        <f>'Database '!E462</f>
        <v>0</v>
      </c>
      <c r="F564" s="32">
        <f>'Database '!F462</f>
        <v>0</v>
      </c>
      <c r="G564" s="32">
        <f>'Database '!G462</f>
        <v>0</v>
      </c>
      <c r="H564" s="32">
        <f>'Database '!H462</f>
        <v>0</v>
      </c>
      <c r="I564" s="32">
        <f>'Database '!I462</f>
        <v>0</v>
      </c>
      <c r="J564" s="32">
        <f>'Database '!J462</f>
        <v>0</v>
      </c>
      <c r="K564" s="32">
        <f>'Database '!K462</f>
        <v>0</v>
      </c>
      <c r="L564" s="32">
        <f>'Database '!L462</f>
        <v>0</v>
      </c>
      <c r="M564" s="32">
        <f>'Database '!M462</f>
        <v>78</v>
      </c>
      <c r="N564" s="32">
        <f>'Database '!N462</f>
        <v>28588.23076923077</v>
      </c>
      <c r="O564" s="32">
        <f>'Database '!O462</f>
        <v>0</v>
      </c>
      <c r="P564" s="32">
        <f>'Database '!P462</f>
        <v>0</v>
      </c>
      <c r="Q564" s="32">
        <f>'Database '!Q462</f>
        <v>0</v>
      </c>
      <c r="R564" s="32">
        <f>'Database '!R462</f>
        <v>0</v>
      </c>
      <c r="S564" s="32">
        <f>'Database '!T462</f>
        <v>0</v>
      </c>
      <c r="T564" s="32">
        <f>'Database '!U462</f>
        <v>0</v>
      </c>
      <c r="U564" s="32">
        <f>'Database '!V462</f>
        <v>0</v>
      </c>
      <c r="V564" s="32">
        <f>'Database '!W462</f>
        <v>0</v>
      </c>
      <c r="W564" s="32">
        <f>'Database '!X462</f>
        <v>0</v>
      </c>
      <c r="X564" s="32">
        <f>'Database '!Y462</f>
        <v>0</v>
      </c>
      <c r="Y564" s="32">
        <f>'Database '!Z462</f>
        <v>0</v>
      </c>
      <c r="Z564" s="32">
        <f>'Database '!AA462</f>
        <v>0</v>
      </c>
      <c r="AA564" s="23"/>
      <c r="AC564" s="23"/>
      <c r="AD564" s="23"/>
      <c r="AE564" s="23"/>
      <c r="AF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</row>
    <row r="565" spans="1:54" ht="12.75">
      <c r="A565" s="23" t="s">
        <v>547</v>
      </c>
      <c r="B565" s="32" t="s">
        <v>569</v>
      </c>
      <c r="C565" s="181" t="s">
        <v>1201</v>
      </c>
      <c r="D565" s="127" t="s">
        <v>149</v>
      </c>
      <c r="E565" s="32">
        <f>'Database '!E463</f>
        <v>0</v>
      </c>
      <c r="F565" s="32">
        <f>'Database '!F463</f>
        <v>0</v>
      </c>
      <c r="G565" s="32">
        <f>'Database '!G463</f>
        <v>0</v>
      </c>
      <c r="H565" s="32">
        <f>'Database '!H463</f>
        <v>0</v>
      </c>
      <c r="I565" s="32">
        <f>'Database '!I463</f>
        <v>0</v>
      </c>
      <c r="J565" s="32">
        <f>'Database '!J463</f>
        <v>0</v>
      </c>
      <c r="K565" s="32">
        <f>'Database '!K463</f>
        <v>0</v>
      </c>
      <c r="L565" s="32">
        <f>'Database '!L463</f>
        <v>0</v>
      </c>
      <c r="M565" s="32">
        <f>'Database '!M463</f>
        <v>96</v>
      </c>
      <c r="N565" s="32">
        <f>'Database '!N463</f>
        <v>30471.75</v>
      </c>
      <c r="O565" s="32">
        <f>'Database '!O463</f>
        <v>0</v>
      </c>
      <c r="P565" s="32">
        <f>'Database '!P463</f>
        <v>0</v>
      </c>
      <c r="Q565" s="32">
        <f>'Database '!Q463</f>
        <v>0</v>
      </c>
      <c r="R565" s="32">
        <f>'Database '!R463</f>
        <v>0</v>
      </c>
      <c r="S565" s="32">
        <f>'Database '!T463</f>
        <v>0</v>
      </c>
      <c r="T565" s="32">
        <f>'Database '!U463</f>
        <v>0</v>
      </c>
      <c r="U565" s="32">
        <f>'Database '!V463</f>
        <v>0</v>
      </c>
      <c r="V565" s="32">
        <f>'Database '!W463</f>
        <v>0</v>
      </c>
      <c r="W565" s="32">
        <f>'Database '!X463</f>
        <v>0</v>
      </c>
      <c r="X565" s="32">
        <f>'Database '!Y463</f>
        <v>0</v>
      </c>
      <c r="Y565" s="32">
        <f>'Database '!Z463</f>
        <v>0</v>
      </c>
      <c r="Z565" s="32">
        <f>'Database '!AA463</f>
        <v>0</v>
      </c>
      <c r="AA565" s="23"/>
      <c r="AC565" s="23"/>
      <c r="AD565" s="23"/>
      <c r="AE565" s="23"/>
      <c r="AF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</row>
    <row r="566" spans="1:54" ht="12.75">
      <c r="A566" s="23" t="s">
        <v>547</v>
      </c>
      <c r="B566" s="32" t="s">
        <v>570</v>
      </c>
      <c r="C566" s="181" t="s">
        <v>1202</v>
      </c>
      <c r="D566" s="127" t="s">
        <v>149</v>
      </c>
      <c r="E566" s="32">
        <f>'Database '!E464</f>
        <v>0</v>
      </c>
      <c r="F566" s="32">
        <f>'Database '!F464</f>
        <v>0</v>
      </c>
      <c r="G566" s="32">
        <f>'Database '!G464</f>
        <v>0</v>
      </c>
      <c r="H566" s="32">
        <f>'Database '!H464</f>
        <v>0</v>
      </c>
      <c r="I566" s="32">
        <f>'Database '!I464</f>
        <v>0</v>
      </c>
      <c r="J566" s="32">
        <f>'Database '!J464</f>
        <v>0</v>
      </c>
      <c r="K566" s="32">
        <f>'Database '!K464</f>
        <v>40</v>
      </c>
      <c r="L566" s="32">
        <f>'Database '!L464</f>
        <v>28845.575</v>
      </c>
      <c r="M566" s="32">
        <f>'Database '!M464</f>
        <v>0</v>
      </c>
      <c r="N566" s="32">
        <f>'Database '!N464</f>
        <v>0</v>
      </c>
      <c r="O566" s="32">
        <f>'Database '!O464</f>
        <v>0</v>
      </c>
      <c r="P566" s="32">
        <f>'Database '!P464</f>
        <v>0</v>
      </c>
      <c r="Q566" s="32">
        <f>'Database '!Q464</f>
        <v>0</v>
      </c>
      <c r="R566" s="32">
        <f>'Database '!R464</f>
        <v>0</v>
      </c>
      <c r="S566" s="32">
        <f>'Database '!T464</f>
        <v>0</v>
      </c>
      <c r="T566" s="32">
        <f>'Database '!U464</f>
        <v>0</v>
      </c>
      <c r="U566" s="32">
        <f>'Database '!V464</f>
        <v>0</v>
      </c>
      <c r="V566" s="32">
        <f>'Database '!W464</f>
        <v>0</v>
      </c>
      <c r="W566" s="32">
        <f>'Database '!X464</f>
        <v>0</v>
      </c>
      <c r="X566" s="32">
        <f>'Database '!Y464</f>
        <v>0</v>
      </c>
      <c r="Y566" s="32">
        <f>'Database '!Z464</f>
        <v>0</v>
      </c>
      <c r="Z566" s="32">
        <f>'Database '!AA464</f>
        <v>0</v>
      </c>
      <c r="AA566" s="23"/>
      <c r="AC566" s="23"/>
      <c r="AD566" s="23"/>
      <c r="AE566" s="23"/>
      <c r="AF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</row>
    <row r="567" spans="1:54" ht="12.75">
      <c r="A567" s="23" t="s">
        <v>547</v>
      </c>
      <c r="B567" s="32" t="s">
        <v>571</v>
      </c>
      <c r="C567" s="181" t="s">
        <v>1203</v>
      </c>
      <c r="D567" s="127" t="s">
        <v>149</v>
      </c>
      <c r="E567" s="32">
        <f>'Database '!E465</f>
        <v>0</v>
      </c>
      <c r="F567" s="32">
        <f>'Database '!F465</f>
        <v>0</v>
      </c>
      <c r="G567" s="32">
        <f>'Database '!G465</f>
        <v>0</v>
      </c>
      <c r="H567" s="32">
        <f>'Database '!H465</f>
        <v>0</v>
      </c>
      <c r="I567" s="32">
        <f>'Database '!I465</f>
        <v>0</v>
      </c>
      <c r="J567" s="32">
        <f>'Database '!J465</f>
        <v>0</v>
      </c>
      <c r="K567" s="32">
        <f>'Database '!K465</f>
        <v>0</v>
      </c>
      <c r="L567" s="32">
        <f>'Database '!L465</f>
        <v>0</v>
      </c>
      <c r="M567" s="32">
        <f>'Database '!M465</f>
        <v>89</v>
      </c>
      <c r="N567" s="32">
        <f>'Database '!N465</f>
        <v>32372.38202247191</v>
      </c>
      <c r="O567" s="32">
        <f>'Database '!O465</f>
        <v>0</v>
      </c>
      <c r="P567" s="32">
        <f>'Database '!P465</f>
        <v>0</v>
      </c>
      <c r="Q567" s="32">
        <f>'Database '!Q465</f>
        <v>0</v>
      </c>
      <c r="R567" s="32">
        <f>'Database '!R465</f>
        <v>0</v>
      </c>
      <c r="S567" s="32">
        <f>'Database '!T465</f>
        <v>0</v>
      </c>
      <c r="T567" s="32">
        <f>'Database '!U465</f>
        <v>0</v>
      </c>
      <c r="U567" s="32">
        <f>'Database '!V465</f>
        <v>0</v>
      </c>
      <c r="V567" s="32">
        <f>'Database '!W465</f>
        <v>0</v>
      </c>
      <c r="W567" s="32">
        <f>'Database '!X465</f>
        <v>0</v>
      </c>
      <c r="X567" s="32">
        <f>'Database '!Y465</f>
        <v>0</v>
      </c>
      <c r="Y567" s="32">
        <f>'Database '!Z465</f>
        <v>0</v>
      </c>
      <c r="Z567" s="32">
        <f>'Database '!AA465</f>
        <v>0</v>
      </c>
      <c r="AA567" s="23"/>
      <c r="AC567" s="23"/>
      <c r="AD567" s="23"/>
      <c r="AE567" s="23"/>
      <c r="AF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</row>
    <row r="568" spans="1:54" ht="12.75">
      <c r="A568" s="23"/>
      <c r="B568" s="32"/>
      <c r="C568" s="32"/>
      <c r="D568" s="30"/>
      <c r="E568" s="23">
        <f>SUM(E555:E567)</f>
        <v>0</v>
      </c>
      <c r="F568" s="23">
        <f>IF(E568&gt;0,((E555*F555)+(E556*F556)+(E557*F557)+(E558*F558)+(E559*F559)+(E560*F560)+(E561*F561)+(E562*F562)+(E563*F563)+(E564*F564)+(E565*F565)+(E566*F566)+(E567*F567))/E568,0)</f>
        <v>0</v>
      </c>
      <c r="G568" s="23">
        <f>SUM(G555:G567)</f>
        <v>0</v>
      </c>
      <c r="H568" s="23">
        <f>IF(G568&gt;0,((G555*H555)+(G556*H556)+(G557*H557)+(G558*H558)+(G559*H559)+(G560*H560)+(G561*H561)+(G562*H562)+(G563*H563)+(G564*H564)+(G565*H565)+(G566*H566)+(G567*H567))/G568,0)</f>
        <v>0</v>
      </c>
      <c r="I568" s="23">
        <f>SUM(I555:I567)</f>
        <v>0</v>
      </c>
      <c r="J568" s="23">
        <f>IF(I568&gt;0,((I555*J555)+(I556*J556)+(I557*J557)+(I558*J558)+(I559*J559)+(I560*J560)+(I561*J561)+(I562*J562)+(I563*J563)+(I564*J564)+(I565*J565)+(I566*J566)+(I567*J567))/I568,0)</f>
        <v>0</v>
      </c>
      <c r="K568" s="23">
        <f>SUM(K555:K567)</f>
        <v>433</v>
      </c>
      <c r="L568" s="23">
        <f>IF(K568&gt;0,((K555*L555)+(K556*L556)+(K557*L557)+(K558*L558)+(K559*L559)+(K560*L560)+(K561*L561)+(K562*L562)+(K563*L563)+(K564*L564)+(K565*L565)+(K566*L566)+(K567*L567))/K568,0)</f>
        <v>30581.270207852194</v>
      </c>
      <c r="M568" s="23">
        <f>SUM(M555:M567)</f>
        <v>705</v>
      </c>
      <c r="N568" s="23">
        <f>IF(M568&gt;0,((M555*N555)+(M556*N556)+(M557*N557)+(M558*N558)+(M559*N559)+(M560*N560)+(M561*N561)+(M562*N562)+(M563*N563)+(M564*N564)+(M565*N565)+(M566*N566)+(M567*N567))/M568,0)</f>
        <v>34205.61418439716</v>
      </c>
      <c r="O568" s="23">
        <f>SUM(O555:O567)</f>
        <v>0</v>
      </c>
      <c r="P568" s="23">
        <f>IF(O568&gt;0,((O555*P555)+(O556*P556)+(O557*P557)+(O558*P558)+(O559*P559)+(O560*P560)+(O561*P561)+(O562*P562)+(O563*P563)+(O564*P564)+(O565*P565)+(O566*P566)+(O567*P567))/O568,0)</f>
        <v>0</v>
      </c>
      <c r="Q568" s="23">
        <f>SUM(Q555:Q567)</f>
        <v>0</v>
      </c>
      <c r="R568" s="23">
        <f>IF(Q568&gt;0,((Q555*R555)+(Q556*R556)+(Q557*R557)+(Q558*R558)+(Q559*R559)+(Q560*R560)+(Q561*R561)+(Q562*R562)+(Q563*R563)+(Q564*R564)+(Q565*R565)+(Q566*R566)+(Q567*R567))/Q568,0)</f>
        <v>0</v>
      </c>
      <c r="S568" s="23">
        <f>SUM(S555:S567)</f>
        <v>0</v>
      </c>
      <c r="T568" s="23">
        <f>IF(S568&gt;0,((S555*T555)+(S556*T556)+(S557*T557)+(S558*T558)+(S559*T559)+(S560*T560)+(S561*T561)+(S562*T562)+(S563*T563)+(S564*T564)+(S565*T565)+(S566*T566)+(S567*T567))/S568,0)</f>
        <v>0</v>
      </c>
      <c r="U568" s="23">
        <f>SUM(U555:U567)</f>
        <v>0</v>
      </c>
      <c r="V568" s="23">
        <f>IF(U568&gt;0,((U555*V555)+(U556*V556)+(U557*V557)+(U558*V558)+(U559*V559)+(U560*V560)+(U561*V561)+(U562*V562)+(U563*V563)+(U564*V564)+(U565*V565)+(U566*V566)+(U567*V567))/U568,0)</f>
        <v>0</v>
      </c>
      <c r="W568" s="23">
        <f>SUM(W555:W567)</f>
        <v>42</v>
      </c>
      <c r="X568" s="23">
        <f>IF(W568&gt;0,((W555*X555)+(W556*X556)+(W557*X557)+(W558*X558)+(W559*X559)+(W560*X560)+(W561*X561)+(W562*X562)+(W563*X563)+(W564*X564)+(W565*X565)+(W566*X566)+(W567*X567))/W568,0)</f>
        <v>39308.97619047619</v>
      </c>
      <c r="Y568" s="23">
        <f>SUM(Y555:Y567)</f>
        <v>3</v>
      </c>
      <c r="Z568" s="23">
        <f>IF(Y568&gt;0,((Y555*Z555)+(Y556*Z556)+(Y557*Z557)+(Y558*Z558)+(Y559*Z559)+(Y560*Z560)+(Y561*Z561)+(Y562*Z562)+(Y563*Z563)+(Y564*Z564)+(Y565*Z565)+(Y566*Z566)+(Y567*Z567))/Y568,0)</f>
        <v>49945</v>
      </c>
      <c r="AA568" s="23">
        <f>SUM(AA555:AA567)</f>
        <v>0</v>
      </c>
      <c r="AB568" s="23">
        <f>IF(AA568&gt;0,((AA555*AB555)+(AA556*AB556)+(AA557*AB557)+(AA558*AB558)+(AA559*AB559)+(AA560*AB560)+(AA561*AB561)+(AA562*AB562)+(AA563*AB563)+(AA564*AB564)+(AA565*AB565)+(AA566*AB566)+(AA567*AB567))/AA568,0)</f>
        <v>0</v>
      </c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</row>
    <row r="569" spans="1:54" ht="12.75">
      <c r="A569" s="23"/>
      <c r="B569" s="32"/>
      <c r="C569" s="32"/>
      <c r="D569" s="30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23"/>
      <c r="AC569" s="23"/>
      <c r="AD569" s="23"/>
      <c r="AE569" s="23"/>
      <c r="AF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</row>
    <row r="570" spans="1:54" ht="12.75">
      <c r="A570" s="23" t="s">
        <v>547</v>
      </c>
      <c r="B570" s="32" t="s">
        <v>572</v>
      </c>
      <c r="C570" s="181" t="s">
        <v>1204</v>
      </c>
      <c r="D570" s="127" t="s">
        <v>149</v>
      </c>
      <c r="E570" s="32">
        <v>0</v>
      </c>
      <c r="F570" s="32">
        <f>'Database '!F466</f>
        <v>0</v>
      </c>
      <c r="G570" s="32">
        <f>'Database '!G466</f>
        <v>0</v>
      </c>
      <c r="H570" s="32">
        <f>'Database '!H466</f>
        <v>0</v>
      </c>
      <c r="I570" s="32">
        <f>'Database '!I466</f>
        <v>0</v>
      </c>
      <c r="J570" s="32">
        <f>'Database '!J466</f>
        <v>0</v>
      </c>
      <c r="K570" s="32">
        <f>'Database '!K466</f>
        <v>0</v>
      </c>
      <c r="L570" s="32">
        <f>'Database '!L466</f>
        <v>0</v>
      </c>
      <c r="M570" s="32">
        <f>'Database '!M466</f>
        <v>220</v>
      </c>
      <c r="N570" s="32">
        <f>'Database '!N466</f>
        <v>31797.336363636365</v>
      </c>
      <c r="O570" s="32">
        <f>'Database '!O466</f>
        <v>0</v>
      </c>
      <c r="P570" s="32">
        <f>'Database '!P466</f>
        <v>0</v>
      </c>
      <c r="Q570" s="32">
        <f>'Database '!Q466</f>
        <v>0</v>
      </c>
      <c r="R570" s="32">
        <f>'Database '!R466</f>
        <v>0</v>
      </c>
      <c r="S570" s="32">
        <f>'Database '!T466</f>
        <v>0</v>
      </c>
      <c r="T570" s="32">
        <f>'Database '!U466</f>
        <v>0</v>
      </c>
      <c r="U570" s="32">
        <f>'Database '!V466</f>
        <v>0</v>
      </c>
      <c r="V570" s="32">
        <f>'Database '!W466</f>
        <v>0</v>
      </c>
      <c r="W570" s="32">
        <f>'Database '!X466</f>
        <v>0</v>
      </c>
      <c r="X570" s="32">
        <f>'Database '!Y466</f>
        <v>0</v>
      </c>
      <c r="Y570" s="32">
        <f>'Database '!Z466</f>
        <v>0</v>
      </c>
      <c r="Z570" s="32">
        <f>'Database '!AA466</f>
        <v>0</v>
      </c>
      <c r="AA570" s="23"/>
      <c r="AC570" s="23"/>
      <c r="AD570" s="23"/>
      <c r="AE570" s="23"/>
      <c r="AF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</row>
    <row r="571" spans="1:54" ht="12.75">
      <c r="A571" s="23" t="s">
        <v>547</v>
      </c>
      <c r="B571" s="32" t="s">
        <v>573</v>
      </c>
      <c r="C571" s="181" t="s">
        <v>1205</v>
      </c>
      <c r="D571" s="127" t="s">
        <v>149</v>
      </c>
      <c r="E571" s="32">
        <f>'Database '!E467</f>
        <v>6</v>
      </c>
      <c r="F571" s="32">
        <f>'Database '!F467</f>
        <v>46900.5</v>
      </c>
      <c r="G571" s="32">
        <f>'Database '!G467</f>
        <v>9</v>
      </c>
      <c r="H571" s="32">
        <f>'Database '!H467</f>
        <v>38633.88888888889</v>
      </c>
      <c r="I571" s="32">
        <f>'Database '!I467</f>
        <v>6</v>
      </c>
      <c r="J571" s="32">
        <f>'Database '!J467</f>
        <v>33709.166666666664</v>
      </c>
      <c r="K571" s="32">
        <f>'Database '!K467</f>
        <v>0</v>
      </c>
      <c r="L571" s="32">
        <f>'Database '!L467</f>
        <v>0</v>
      </c>
      <c r="M571" s="32">
        <f>'Database '!M467</f>
        <v>0</v>
      </c>
      <c r="N571" s="32">
        <f>'Database '!N467</f>
        <v>0</v>
      </c>
      <c r="O571" s="32">
        <f>'Database '!O467</f>
        <v>0</v>
      </c>
      <c r="P571" s="32">
        <f>'Database '!P467</f>
        <v>0</v>
      </c>
      <c r="Q571" s="32">
        <f>'Database '!Q467</f>
        <v>0</v>
      </c>
      <c r="R571" s="32">
        <f>'Database '!R467</f>
        <v>0</v>
      </c>
      <c r="S571" s="32">
        <f>'Database '!S467</f>
        <v>1</v>
      </c>
      <c r="T571" s="32">
        <f>'Database '!T467</f>
        <v>48916</v>
      </c>
      <c r="U571" s="32">
        <f>'Database '!U467</f>
        <v>1</v>
      </c>
      <c r="V571" s="32">
        <f>'Database '!V467</f>
        <v>43770</v>
      </c>
      <c r="W571" s="32">
        <f>'Database '!W467</f>
        <v>0</v>
      </c>
      <c r="X571" s="32">
        <f>'Database '!X467</f>
        <v>0</v>
      </c>
      <c r="Y571" s="32">
        <f>'Database '!Y467</f>
        <v>0</v>
      </c>
      <c r="Z571" s="32">
        <f>'Database '!Z467</f>
        <v>0</v>
      </c>
      <c r="AA571" s="23"/>
      <c r="AC571" s="23"/>
      <c r="AD571" s="23"/>
      <c r="AE571" s="23"/>
      <c r="AF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</row>
    <row r="572" spans="1:54" ht="12.75">
      <c r="A572" s="23" t="s">
        <v>547</v>
      </c>
      <c r="B572" s="32" t="s">
        <v>574</v>
      </c>
      <c r="C572" s="181" t="s">
        <v>1206</v>
      </c>
      <c r="D572" s="127" t="s">
        <v>149</v>
      </c>
      <c r="E572" s="32">
        <f>'Database '!E468</f>
        <v>7</v>
      </c>
      <c r="F572" s="32">
        <f>'Database '!F468</f>
        <v>49441.42857142857</v>
      </c>
      <c r="G572" s="32">
        <f>'Database '!G468</f>
        <v>9</v>
      </c>
      <c r="H572" s="32">
        <f>'Database '!H468</f>
        <v>39873.666666666664</v>
      </c>
      <c r="I572" s="32">
        <f>'Database '!I468</f>
        <v>5</v>
      </c>
      <c r="J572" s="32">
        <f>'Database '!J468</f>
        <v>32573.4</v>
      </c>
      <c r="K572" s="32">
        <f>'Database '!K468</f>
        <v>0</v>
      </c>
      <c r="L572" s="32">
        <f>'Database '!L468</f>
        <v>0</v>
      </c>
      <c r="M572" s="32">
        <f>'Database '!M468</f>
        <v>0</v>
      </c>
      <c r="N572" s="32">
        <f>'Database '!N468</f>
        <v>0</v>
      </c>
      <c r="O572" s="32">
        <f>'Database '!O468</f>
        <v>0</v>
      </c>
      <c r="P572" s="32">
        <f>'Database '!P468</f>
        <v>0</v>
      </c>
      <c r="Q572" s="32">
        <f>'Database '!Q468</f>
        <v>1</v>
      </c>
      <c r="R572" s="32">
        <f>'Database '!R468</f>
        <v>58386</v>
      </c>
      <c r="S572" s="32">
        <f>'Database '!S468</f>
        <v>3</v>
      </c>
      <c r="T572" s="32">
        <f>'Database '!T468</f>
        <v>49185.666666666664</v>
      </c>
      <c r="U572" s="32">
        <f>'Database '!U468</f>
        <v>1</v>
      </c>
      <c r="V572" s="32">
        <f>'Database '!V468</f>
        <v>53987</v>
      </c>
      <c r="W572" s="32">
        <f>'Database '!W468</f>
        <v>0</v>
      </c>
      <c r="X572" s="32">
        <f>'Database '!X468</f>
        <v>0</v>
      </c>
      <c r="Y572" s="32">
        <f>'Database '!Y468</f>
        <v>0</v>
      </c>
      <c r="Z572" s="32">
        <f>'Database '!Z468</f>
        <v>0</v>
      </c>
      <c r="AA572" s="23"/>
      <c r="AC572" s="23"/>
      <c r="AD572" s="23"/>
      <c r="AE572" s="23"/>
      <c r="AF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</row>
    <row r="573" spans="1:54" ht="12.75">
      <c r="A573" s="23" t="s">
        <v>547</v>
      </c>
      <c r="B573" s="32" t="s">
        <v>575</v>
      </c>
      <c r="C573" s="181" t="s">
        <v>1207</v>
      </c>
      <c r="D573" s="127" t="s">
        <v>149</v>
      </c>
      <c r="E573" s="32">
        <f>'Database '!E469</f>
        <v>5</v>
      </c>
      <c r="F573" s="32">
        <f>'Database '!F469</f>
        <v>45593.2</v>
      </c>
      <c r="G573" s="32">
        <f>'Database '!G469</f>
        <v>4</v>
      </c>
      <c r="H573" s="32">
        <f>'Database '!H469</f>
        <v>36691.25</v>
      </c>
      <c r="I573" s="32">
        <f>'Database '!I469</f>
        <v>7</v>
      </c>
      <c r="J573" s="32">
        <f>'Database '!J469</f>
        <v>30179.85714285714</v>
      </c>
      <c r="K573" s="32">
        <f>'Database '!K469</f>
        <v>2</v>
      </c>
      <c r="L573" s="32">
        <f>'Database '!L469</f>
        <v>26632.5</v>
      </c>
      <c r="M573" s="32">
        <f>'Database '!M469</f>
        <v>0</v>
      </c>
      <c r="N573" s="32">
        <f>'Database '!N469</f>
        <v>0</v>
      </c>
      <c r="O573" s="32">
        <f>'Database '!O469</f>
        <v>0</v>
      </c>
      <c r="P573" s="32">
        <f>'Database '!P469</f>
        <v>0</v>
      </c>
      <c r="Q573" s="32">
        <f>'Database '!Q469</f>
        <v>0</v>
      </c>
      <c r="R573" s="32">
        <f>'Database '!R469</f>
        <v>0</v>
      </c>
      <c r="S573" s="32">
        <f>'Database '!S469</f>
        <v>2</v>
      </c>
      <c r="T573" s="32">
        <f>'Database '!T469</f>
        <v>46277</v>
      </c>
      <c r="U573" s="32">
        <f>'Database '!U469</f>
        <v>1</v>
      </c>
      <c r="V573" s="32">
        <f>'Database '!V469</f>
        <v>49688</v>
      </c>
      <c r="W573" s="32">
        <f>'Database '!W469</f>
        <v>2</v>
      </c>
      <c r="X573" s="32">
        <f>'Database '!X469</f>
        <v>31695.5</v>
      </c>
      <c r="Y573" s="32">
        <f>'Database '!Y469</f>
        <v>2</v>
      </c>
      <c r="Z573" s="32">
        <f>'Database '!Z469</f>
        <v>34063</v>
      </c>
      <c r="AA573" s="23"/>
      <c r="AC573" s="23"/>
      <c r="AD573" s="23"/>
      <c r="AE573" s="23"/>
      <c r="AF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</row>
    <row r="574" spans="1:54" ht="12.75">
      <c r="A574" s="23" t="s">
        <v>547</v>
      </c>
      <c r="B574" s="32" t="s">
        <v>576</v>
      </c>
      <c r="C574" s="181" t="s">
        <v>1208</v>
      </c>
      <c r="D574" s="127" t="s">
        <v>149</v>
      </c>
      <c r="E574" s="32">
        <f>'Database '!E470</f>
        <v>19</v>
      </c>
      <c r="F574" s="32">
        <f>'Database '!F470</f>
        <v>46351.21052631579</v>
      </c>
      <c r="G574" s="32">
        <f>'Database '!G470</f>
        <v>10</v>
      </c>
      <c r="H574" s="32">
        <f>'Database '!H470</f>
        <v>37447.1</v>
      </c>
      <c r="I574" s="32">
        <f>'Database '!I470</f>
        <v>6</v>
      </c>
      <c r="J574" s="32">
        <f>'Database '!J470</f>
        <v>38496.333333333336</v>
      </c>
      <c r="K574" s="32">
        <f>'Database '!K470</f>
        <v>0</v>
      </c>
      <c r="L574" s="32">
        <f>'Database '!L470</f>
        <v>0</v>
      </c>
      <c r="M574" s="32">
        <f>'Database '!M470</f>
        <v>0</v>
      </c>
      <c r="N574" s="32">
        <f>'Database '!N470</f>
        <v>0</v>
      </c>
      <c r="O574" s="32">
        <f>'Database '!O470</f>
        <v>0</v>
      </c>
      <c r="P574" s="32">
        <f>'Database '!P470</f>
        <v>0</v>
      </c>
      <c r="Q574" s="32">
        <f>'Database '!Q470</f>
        <v>3</v>
      </c>
      <c r="R574" s="32">
        <f>'Database '!R470</f>
        <v>70181.33333333333</v>
      </c>
      <c r="S574" s="32">
        <f>'Database '!S470</f>
        <v>1</v>
      </c>
      <c r="T574" s="32">
        <f>'Database '!T470</f>
        <v>56680</v>
      </c>
      <c r="U574" s="32">
        <f>'Database '!U470</f>
        <v>1</v>
      </c>
      <c r="V574" s="32">
        <f>'Database '!V470</f>
        <v>56749</v>
      </c>
      <c r="W574" s="32">
        <f>'Database '!W470</f>
        <v>0</v>
      </c>
      <c r="X574" s="32">
        <f>'Database '!X470</f>
        <v>0</v>
      </c>
      <c r="Y574" s="32">
        <f>'Database '!Y470</f>
        <v>0</v>
      </c>
      <c r="Z574" s="32">
        <f>'Database '!Z470</f>
        <v>0</v>
      </c>
      <c r="AA574" s="23"/>
      <c r="AC574" s="23"/>
      <c r="AD574" s="23"/>
      <c r="AE574" s="23"/>
      <c r="AF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</row>
    <row r="575" spans="1:54" ht="12.75">
      <c r="A575" s="23" t="s">
        <v>547</v>
      </c>
      <c r="B575" s="32" t="s">
        <v>577</v>
      </c>
      <c r="C575" s="181" t="s">
        <v>1209</v>
      </c>
      <c r="D575" s="127" t="s">
        <v>149</v>
      </c>
      <c r="E575" s="32">
        <f>'Database '!E471</f>
        <v>5</v>
      </c>
      <c r="F575" s="32">
        <f>'Database '!F471</f>
        <v>47697.8</v>
      </c>
      <c r="G575" s="32">
        <f>'Database '!G471</f>
        <v>2</v>
      </c>
      <c r="H575" s="32">
        <f>'Database '!H471</f>
        <v>38558.5</v>
      </c>
      <c r="I575" s="32">
        <f>'Database '!I471</f>
        <v>0</v>
      </c>
      <c r="J575" s="32">
        <f>'Database '!J471</f>
        <v>0</v>
      </c>
      <c r="K575" s="32">
        <f>'Database '!K471</f>
        <v>0</v>
      </c>
      <c r="L575" s="32">
        <f>'Database '!L471</f>
        <v>0</v>
      </c>
      <c r="M575" s="32">
        <f>'Database '!M471</f>
        <v>0</v>
      </c>
      <c r="N575" s="32">
        <f>'Database '!N471</f>
        <v>0</v>
      </c>
      <c r="O575" s="32">
        <f>'Database '!O471</f>
        <v>0</v>
      </c>
      <c r="P575" s="32">
        <f>'Database '!P471</f>
        <v>0</v>
      </c>
      <c r="Q575" s="32">
        <f>'Database '!Q471</f>
        <v>0</v>
      </c>
      <c r="R575" s="32">
        <f>'Database '!R471</f>
        <v>0</v>
      </c>
      <c r="S575" s="32">
        <f>'Database '!S471</f>
        <v>0</v>
      </c>
      <c r="T575" s="32">
        <f>'Database '!T471</f>
        <v>0</v>
      </c>
      <c r="U575" s="32">
        <f>'Database '!U471</f>
        <v>0</v>
      </c>
      <c r="V575" s="32">
        <f>'Database '!V471</f>
        <v>0</v>
      </c>
      <c r="W575" s="32">
        <f>'Database '!W471</f>
        <v>3</v>
      </c>
      <c r="X575" s="32">
        <f>'Database '!X471</f>
        <v>33905.333333333336</v>
      </c>
      <c r="Y575" s="32">
        <f>'Database '!Y471</f>
        <v>0</v>
      </c>
      <c r="Z575" s="32">
        <f>'Database '!Z471</f>
        <v>0</v>
      </c>
      <c r="AA575" s="23"/>
      <c r="AC575" s="23"/>
      <c r="AD575" s="23"/>
      <c r="AE575" s="23"/>
      <c r="AF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</row>
    <row r="576" spans="1:54" ht="12.75">
      <c r="A576" s="23" t="s">
        <v>547</v>
      </c>
      <c r="B576" s="32" t="s">
        <v>578</v>
      </c>
      <c r="C576" s="181" t="s">
        <v>1210</v>
      </c>
      <c r="D576" s="127" t="s">
        <v>149</v>
      </c>
      <c r="E576" s="32">
        <f>'Database '!E472</f>
        <v>0</v>
      </c>
      <c r="F576" s="32">
        <f>'Database '!F472</f>
        <v>0</v>
      </c>
      <c r="G576" s="32">
        <f>'Database '!G472</f>
        <v>0</v>
      </c>
      <c r="H576" s="32">
        <f>'Database '!H472</f>
        <v>0</v>
      </c>
      <c r="I576" s="32">
        <f>'Database '!I472</f>
        <v>0</v>
      </c>
      <c r="J576" s="32">
        <f>'Database '!J472</f>
        <v>0</v>
      </c>
      <c r="K576" s="32">
        <f>'Database '!K472</f>
        <v>10</v>
      </c>
      <c r="L576" s="32">
        <f>'Database '!L472</f>
        <v>27797.7</v>
      </c>
      <c r="M576" s="32">
        <f>'Database '!M472</f>
        <v>0</v>
      </c>
      <c r="N576" s="32">
        <f>'Database '!N472</f>
        <v>0</v>
      </c>
      <c r="O576" s="32">
        <f>'Database '!O472</f>
        <v>0</v>
      </c>
      <c r="P576" s="32">
        <f>'Database '!P472</f>
        <v>0</v>
      </c>
      <c r="Q576" s="32">
        <f>'Database '!Q472</f>
        <v>0</v>
      </c>
      <c r="R576" s="32">
        <f>'Database '!R472</f>
        <v>0</v>
      </c>
      <c r="S576" s="32">
        <f>'Database '!S472</f>
        <v>0</v>
      </c>
      <c r="T576" s="32">
        <f>'Database '!T472</f>
        <v>0</v>
      </c>
      <c r="U576" s="32">
        <f>'Database '!U472</f>
        <v>0</v>
      </c>
      <c r="V576" s="32">
        <f>'Database '!V472</f>
        <v>0</v>
      </c>
      <c r="W576" s="32">
        <f>'Database '!W472</f>
        <v>0</v>
      </c>
      <c r="X576" s="32">
        <f>'Database '!X472</f>
        <v>0</v>
      </c>
      <c r="Y576" s="32">
        <f>'Database '!Y472</f>
        <v>0</v>
      </c>
      <c r="Z576" s="32">
        <f>'Database '!Z472</f>
        <v>0</v>
      </c>
      <c r="AA576" s="23"/>
      <c r="AC576" s="23"/>
      <c r="AD576" s="23"/>
      <c r="AE576" s="23"/>
      <c r="AF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</row>
    <row r="577" spans="1:54" ht="12.75">
      <c r="A577" s="23" t="s">
        <v>547</v>
      </c>
      <c r="B577" s="32" t="s">
        <v>579</v>
      </c>
      <c r="C577" s="181" t="s">
        <v>1211</v>
      </c>
      <c r="D577" s="127" t="s">
        <v>149</v>
      </c>
      <c r="E577" s="32">
        <f>'Database '!E473</f>
        <v>0</v>
      </c>
      <c r="F577" s="32">
        <f>'Database '!F473</f>
        <v>0</v>
      </c>
      <c r="G577" s="32">
        <f>'Database '!G473</f>
        <v>0</v>
      </c>
      <c r="H577" s="32">
        <f>'Database '!H473</f>
        <v>0</v>
      </c>
      <c r="I577" s="32">
        <f>'Database '!I473</f>
        <v>0</v>
      </c>
      <c r="J577" s="32">
        <f>'Database '!J473</f>
        <v>0</v>
      </c>
      <c r="K577" s="32">
        <f>'Database '!K473</f>
        <v>0</v>
      </c>
      <c r="L577" s="32">
        <f>'Database '!L473</f>
        <v>0</v>
      </c>
      <c r="M577" s="32">
        <f>'Database '!M473</f>
        <v>86</v>
      </c>
      <c r="N577" s="32">
        <f>'Database '!N473</f>
        <v>32009.1511627907</v>
      </c>
      <c r="O577" s="32">
        <f>'Database '!O473</f>
        <v>0</v>
      </c>
      <c r="P577" s="32">
        <f>'Database '!P473</f>
        <v>0</v>
      </c>
      <c r="Q577" s="32">
        <f>'Database '!Q473</f>
        <v>0</v>
      </c>
      <c r="R577" s="32">
        <f>'Database '!R473</f>
        <v>0</v>
      </c>
      <c r="S577" s="32">
        <f>'Database '!S473</f>
        <v>0</v>
      </c>
      <c r="T577" s="32">
        <f>'Database '!T473</f>
        <v>0</v>
      </c>
      <c r="U577" s="32">
        <f>'Database '!U473</f>
        <v>0</v>
      </c>
      <c r="V577" s="32">
        <f>'Database '!V473</f>
        <v>0</v>
      </c>
      <c r="W577" s="32">
        <f>'Database '!W473</f>
        <v>0</v>
      </c>
      <c r="X577" s="32">
        <f>'Database '!X473</f>
        <v>0</v>
      </c>
      <c r="Y577" s="32">
        <f>'Database '!Y473</f>
        <v>0</v>
      </c>
      <c r="Z577" s="32">
        <f>'Database '!Z473</f>
        <v>0</v>
      </c>
      <c r="AA577" s="23"/>
      <c r="AC577" s="23"/>
      <c r="AD577" s="23"/>
      <c r="AE577" s="23"/>
      <c r="AF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</row>
    <row r="578" spans="1:54" ht="12.75">
      <c r="A578" s="23"/>
      <c r="B578" s="32"/>
      <c r="C578" s="32"/>
      <c r="D578" s="30"/>
      <c r="E578" s="23">
        <f>SUM(E570:E577)</f>
        <v>42</v>
      </c>
      <c r="F578" s="79">
        <f>IF(E578&gt;0,((E570*F570)+(E571*F571)+(E572*F572)+(E573*F573)+(E574*F574)+(E575*F575)+(E576*F576)+(E577*F577))/E578,0)</f>
        <v>47014.78571428572</v>
      </c>
      <c r="G578" s="23">
        <f>SUM(G570:G577)</f>
        <v>34</v>
      </c>
      <c r="H578" s="79">
        <f>IF(G578&gt;0,((G570*H570)+(G571*H571)+(G572*H572)+(G573*H573)+(G574*H574)+(G575*H575)+(G576*H576)+(G577*H577))/G578,0)</f>
        <v>38380.029411764706</v>
      </c>
      <c r="I578" s="23">
        <f>SUM(I570:I577)</f>
        <v>24</v>
      </c>
      <c r="J578" s="79">
        <f>IF(I578&gt;0,((I570*J570)+(I571*J571)+(I572*J572)+(I573*J573)+(I574*J574)+(I575*J575)+(I576*J576)+(I577*J577))/I578,0)</f>
        <v>33639.958333333336</v>
      </c>
      <c r="K578" s="23">
        <f>SUM(K570:K577)</f>
        <v>12</v>
      </c>
      <c r="L578" s="79">
        <f>IF(K578&gt;0,((K570*L570)+(K571*L571)+(K572*L572)+(K573*L573)+(K574*L574)+(K575*L575)+(K576*L576)+(K577*L577))/K578,0)</f>
        <v>27603.5</v>
      </c>
      <c r="M578" s="23">
        <f>SUM(M570:M577)</f>
        <v>306</v>
      </c>
      <c r="N578" s="79">
        <f>IF(M578&gt;0,((M570*N570)+(M571*N571)+(M572*N572)+(M573*N573)+(M574*N574)+(M575*N575)+(M576*N576)+(M577*N577))/M578,0)</f>
        <v>31856.866013071896</v>
      </c>
      <c r="O578" s="23">
        <f>SUM(O570:O577)</f>
        <v>0</v>
      </c>
      <c r="P578" s="79">
        <f>IF(O578&gt;0,((O570*P570)+(O571*P571)+(O572*P572)+(O573*P573)+(O574*P574)+(O575*P575)+(O576*P576)+(O577*P577))/O578,0)</f>
        <v>0</v>
      </c>
      <c r="Q578" s="23">
        <f>SUM(Q570:Q577)</f>
        <v>4</v>
      </c>
      <c r="R578" s="79">
        <f>IF(Q578&gt;0,((Q570*R570)+(Q571*R571)+(Q572*R572)+(Q573*R573)+(Q574*R574)+(Q575*R575)+(Q576*R576)+(Q577*R577))/Q578,0)</f>
        <v>67232.5</v>
      </c>
      <c r="S578" s="23">
        <f>SUM(S570:S577)</f>
        <v>7</v>
      </c>
      <c r="T578" s="79">
        <f>IF(S578&gt;0,((S570*T570)+(S571*T571)+(S572*T572)+(S573*T573)+(S574*T574)+(S575*T575)+(S576*T576)+(S577*T577))/S578,0)</f>
        <v>49386.71428571428</v>
      </c>
      <c r="U578" s="23">
        <f>SUM(U570:U577)</f>
        <v>4</v>
      </c>
      <c r="V578" s="79">
        <f>IF(U578&gt;0,((U570*V570)+(U571*V571)+(U572*V572)+(U573*V573)+(U574*V574)+(U575*V575)+(U576*V576)+(U577*V577))/U578,0)</f>
        <v>51048.5</v>
      </c>
      <c r="W578" s="23">
        <f>SUM(W570:W577)</f>
        <v>5</v>
      </c>
      <c r="X578" s="79">
        <f>IF(W578&gt;0,((W570*X570)+(W571*X571)+(W572*X572)+(W573*X573)+(W574*X574)+(W575*X575)+(W576*X576)+(W577*X577))/W578,0)</f>
        <v>33021.4</v>
      </c>
      <c r="Y578" s="23">
        <f>SUM(Y570:Y577)</f>
        <v>2</v>
      </c>
      <c r="Z578" s="79">
        <f>IF(Y578&gt;0,((Y570*Z570)+(Y571*Z571)+(Y572*Z572)+(Y573*Z573)+(Y574*Z574)+(Y575*Z575)+(Y576*Z576)+(Y577*Z577))/Y578,0)</f>
        <v>34063</v>
      </c>
      <c r="AA578" s="23">
        <f>SUM(AA570:AA577)</f>
        <v>0</v>
      </c>
      <c r="AB578" s="79">
        <f>IF(AA578&gt;0,((AA570*AB570)+(AA571*AB571)+(AA572*AB572)+(AA573*AB573)+(AA574*AB574)+(AA575*AB575)+(AA576*AB576)+(AA577*AB577))/AA578,0)</f>
        <v>0</v>
      </c>
      <c r="AC578" s="23"/>
      <c r="AD578" s="79"/>
      <c r="AE578" s="23"/>
      <c r="AF578" s="79"/>
      <c r="AG578" s="23"/>
      <c r="AH578" s="79"/>
      <c r="AI578" s="23"/>
      <c r="AJ578" s="79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</row>
    <row r="579" spans="1:54" ht="12.75">
      <c r="A579" s="23"/>
      <c r="B579" s="32"/>
      <c r="C579" s="32"/>
      <c r="D579" s="30"/>
      <c r="E579" s="32"/>
      <c r="F579" s="30"/>
      <c r="G579" s="32"/>
      <c r="H579" s="30"/>
      <c r="I579" s="32"/>
      <c r="J579" s="30"/>
      <c r="K579" s="32"/>
      <c r="L579" s="30"/>
      <c r="M579" s="32"/>
      <c r="N579" s="30"/>
      <c r="O579" s="32"/>
      <c r="P579" s="30"/>
      <c r="Q579" s="46"/>
      <c r="R579" s="30"/>
      <c r="S579" s="32"/>
      <c r="T579" s="30"/>
      <c r="U579" s="32"/>
      <c r="V579" s="30"/>
      <c r="W579" s="32"/>
      <c r="X579" s="30"/>
      <c r="Y579" s="32"/>
      <c r="Z579" s="30"/>
      <c r="AA579" s="32"/>
      <c r="AB579" s="30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</row>
    <row r="580" spans="1:54" ht="12.75">
      <c r="A580" s="23" t="s">
        <v>581</v>
      </c>
      <c r="B580" s="32" t="s">
        <v>582</v>
      </c>
      <c r="C580" s="181" t="s">
        <v>1212</v>
      </c>
      <c r="D580" s="182" t="s">
        <v>180</v>
      </c>
      <c r="E580" s="111">
        <v>538</v>
      </c>
      <c r="F580" s="27">
        <v>65578.9033457249</v>
      </c>
      <c r="G580" s="75">
        <v>283</v>
      </c>
      <c r="H580" s="27">
        <v>51262.81272084806</v>
      </c>
      <c r="I580" s="75">
        <v>175</v>
      </c>
      <c r="J580" s="27">
        <v>43369.96</v>
      </c>
      <c r="K580" s="27">
        <v>43</v>
      </c>
      <c r="L580" s="27">
        <v>27784.232558139534</v>
      </c>
      <c r="M580" s="27">
        <v>7</v>
      </c>
      <c r="N580" s="27">
        <v>37250.71428571428</v>
      </c>
      <c r="O580" s="27">
        <v>0</v>
      </c>
      <c r="P580" s="27">
        <v>0</v>
      </c>
      <c r="Q580" s="75">
        <v>37</v>
      </c>
      <c r="R580" s="27">
        <v>107085.02702702703</v>
      </c>
      <c r="S580" s="27">
        <v>18</v>
      </c>
      <c r="T580" s="27">
        <v>60364.944444444445</v>
      </c>
      <c r="U580" s="27">
        <v>8</v>
      </c>
      <c r="V580" s="27">
        <v>49763.875</v>
      </c>
      <c r="W580" s="27">
        <v>7</v>
      </c>
      <c r="X580" s="27">
        <v>34513.857142857145</v>
      </c>
      <c r="Y580" s="27">
        <v>1</v>
      </c>
      <c r="Z580" s="27">
        <v>38561</v>
      </c>
      <c r="AA580" s="27">
        <v>0</v>
      </c>
      <c r="AB580" s="27">
        <v>0</v>
      </c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</row>
    <row r="581" spans="1:54" ht="12.75">
      <c r="A581" s="23"/>
      <c r="B581" s="32"/>
      <c r="C581" s="32"/>
      <c r="D581" s="39"/>
      <c r="E581" s="31"/>
      <c r="F581" s="39"/>
      <c r="G581" s="32"/>
      <c r="H581" s="39"/>
      <c r="I581" s="32"/>
      <c r="J581" s="39"/>
      <c r="K581" s="31"/>
      <c r="L581" s="39"/>
      <c r="M581" s="31"/>
      <c r="N581" s="39"/>
      <c r="O581" s="31"/>
      <c r="P581" s="39"/>
      <c r="Q581" s="46"/>
      <c r="R581" s="39"/>
      <c r="S581" s="32"/>
      <c r="T581" s="39"/>
      <c r="U581" s="32"/>
      <c r="V581" s="39"/>
      <c r="W581" s="32"/>
      <c r="X581" s="39"/>
      <c r="Y581" s="32"/>
      <c r="Z581" s="39"/>
      <c r="AA581" s="32"/>
      <c r="AB581" s="39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</row>
    <row r="582" spans="1:54" ht="12.75">
      <c r="A582" s="23" t="s">
        <v>581</v>
      </c>
      <c r="B582" s="32" t="s">
        <v>583</v>
      </c>
      <c r="C582" s="181" t="s">
        <v>1213</v>
      </c>
      <c r="D582" s="182" t="s">
        <v>186</v>
      </c>
      <c r="E582" s="111">
        <v>261</v>
      </c>
      <c r="F582" s="27">
        <v>62680.21072796935</v>
      </c>
      <c r="G582" s="75">
        <v>218</v>
      </c>
      <c r="H582" s="27">
        <v>46801.477064220184</v>
      </c>
      <c r="I582" s="75">
        <v>160</v>
      </c>
      <c r="J582" s="27">
        <v>40539.7125</v>
      </c>
      <c r="K582" s="27">
        <v>49</v>
      </c>
      <c r="L582" s="27">
        <v>26166.428571428572</v>
      </c>
      <c r="M582" s="27">
        <v>4</v>
      </c>
      <c r="N582" s="27">
        <v>18113</v>
      </c>
      <c r="O582" s="27">
        <v>0</v>
      </c>
      <c r="P582" s="27">
        <v>0</v>
      </c>
      <c r="Q582" s="75">
        <v>15</v>
      </c>
      <c r="R582" s="27">
        <v>95347.46666666666</v>
      </c>
      <c r="S582" s="27">
        <v>14</v>
      </c>
      <c r="T582" s="27">
        <v>60340.57142857143</v>
      </c>
      <c r="U582" s="27">
        <v>6</v>
      </c>
      <c r="V582" s="27">
        <v>40157.333333333336</v>
      </c>
      <c r="W582" s="27">
        <v>6</v>
      </c>
      <c r="X582" s="27">
        <v>35045.5</v>
      </c>
      <c r="Y582" s="27">
        <v>2</v>
      </c>
      <c r="Z582" s="27">
        <v>62436</v>
      </c>
      <c r="AA582" s="27"/>
      <c r="AB582" s="27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</row>
    <row r="583" spans="1:54" ht="12.75">
      <c r="A583" s="23"/>
      <c r="B583" s="32"/>
      <c r="C583" s="32"/>
      <c r="D583" s="39"/>
      <c r="E583" s="32"/>
      <c r="F583" s="39"/>
      <c r="G583" s="32"/>
      <c r="H583" s="39"/>
      <c r="I583" s="32"/>
      <c r="J583" s="39"/>
      <c r="K583" s="31"/>
      <c r="L583" s="39"/>
      <c r="M583" s="31"/>
      <c r="N583" s="39"/>
      <c r="O583" s="31"/>
      <c r="P583" s="39"/>
      <c r="Q583" s="46"/>
      <c r="R583" s="39"/>
      <c r="S583" s="32"/>
      <c r="T583" s="39"/>
      <c r="U583" s="32"/>
      <c r="V583" s="39"/>
      <c r="W583" s="32"/>
      <c r="X583" s="39"/>
      <c r="Y583" s="32"/>
      <c r="Z583" s="39"/>
      <c r="AA583" s="32"/>
      <c r="AB583" s="39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</row>
    <row r="584" spans="1:54" ht="12.75">
      <c r="A584" s="23"/>
      <c r="B584" s="32"/>
      <c r="C584" s="32"/>
      <c r="D584" s="39"/>
      <c r="E584" s="32"/>
      <c r="F584" s="39"/>
      <c r="G584" s="32"/>
      <c r="H584" s="39"/>
      <c r="I584" s="32"/>
      <c r="J584" s="39"/>
      <c r="K584" s="31"/>
      <c r="L584" s="39"/>
      <c r="M584" s="31"/>
      <c r="N584" s="39"/>
      <c r="O584" s="31"/>
      <c r="P584" s="39"/>
      <c r="Q584" s="46"/>
      <c r="R584" s="39"/>
      <c r="S584" s="32"/>
      <c r="T584" s="39"/>
      <c r="U584" s="32"/>
      <c r="V584" s="39"/>
      <c r="W584" s="32"/>
      <c r="X584" s="39"/>
      <c r="Y584" s="32"/>
      <c r="Z584" s="39"/>
      <c r="AA584" s="32"/>
      <c r="AB584" s="39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</row>
    <row r="585" spans="1:54" ht="12.75">
      <c r="A585" s="23" t="s">
        <v>581</v>
      </c>
      <c r="B585" s="32" t="s">
        <v>584</v>
      </c>
      <c r="C585" s="181" t="s">
        <v>1214</v>
      </c>
      <c r="D585" s="182" t="s">
        <v>431</v>
      </c>
      <c r="E585" s="111">
        <v>114</v>
      </c>
      <c r="F585" s="27">
        <v>56253.333333333336</v>
      </c>
      <c r="G585" s="75">
        <v>110</v>
      </c>
      <c r="H585" s="27">
        <v>45919.86363636364</v>
      </c>
      <c r="I585" s="75">
        <v>123</v>
      </c>
      <c r="J585" s="27">
        <v>40444.06504065041</v>
      </c>
      <c r="K585" s="27">
        <v>16</v>
      </c>
      <c r="L585" s="27">
        <v>31004.375</v>
      </c>
      <c r="M585" s="27">
        <v>0</v>
      </c>
      <c r="N585" s="27">
        <v>0</v>
      </c>
      <c r="O585" s="27">
        <v>0</v>
      </c>
      <c r="P585" s="27">
        <v>0</v>
      </c>
      <c r="Q585" s="75">
        <v>16</v>
      </c>
      <c r="R585" s="27">
        <v>71048.125</v>
      </c>
      <c r="S585" s="27">
        <v>20</v>
      </c>
      <c r="T585" s="27">
        <v>58360</v>
      </c>
      <c r="U585" s="27">
        <v>30</v>
      </c>
      <c r="V585" s="27">
        <v>41039.4</v>
      </c>
      <c r="W585" s="27">
        <v>13</v>
      </c>
      <c r="X585" s="27">
        <v>44215.38461538462</v>
      </c>
      <c r="Y585" s="27">
        <v>0</v>
      </c>
      <c r="Z585" s="27">
        <v>0</v>
      </c>
      <c r="AA585" s="27">
        <v>0</v>
      </c>
      <c r="AB585" s="27">
        <v>0</v>
      </c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</row>
    <row r="586" spans="1:54" ht="12.75">
      <c r="A586" s="23" t="s">
        <v>581</v>
      </c>
      <c r="B586" s="32" t="s">
        <v>585</v>
      </c>
      <c r="C586" s="181" t="s">
        <v>1215</v>
      </c>
      <c r="D586" s="182" t="s">
        <v>431</v>
      </c>
      <c r="E586" s="111">
        <v>198</v>
      </c>
      <c r="F586" s="27">
        <v>58036.767676767675</v>
      </c>
      <c r="G586" s="75">
        <v>185</v>
      </c>
      <c r="H586" s="27">
        <v>44470.98918918919</v>
      </c>
      <c r="I586" s="75">
        <v>240</v>
      </c>
      <c r="J586" s="27">
        <v>36519.82083333333</v>
      </c>
      <c r="K586" s="27">
        <v>54</v>
      </c>
      <c r="L586" s="27">
        <v>28413.055555555555</v>
      </c>
      <c r="M586" s="27">
        <v>0</v>
      </c>
      <c r="N586" s="27">
        <v>0</v>
      </c>
      <c r="O586" s="27">
        <v>0</v>
      </c>
      <c r="P586" s="27">
        <v>0</v>
      </c>
      <c r="Q586" s="75">
        <v>1</v>
      </c>
      <c r="R586" s="27">
        <v>80097</v>
      </c>
      <c r="S586" s="27">
        <v>2</v>
      </c>
      <c r="T586" s="27">
        <v>53553.5</v>
      </c>
      <c r="U586" s="27">
        <v>16</v>
      </c>
      <c r="V586" s="27">
        <v>40539.625</v>
      </c>
      <c r="W586" s="27">
        <v>5</v>
      </c>
      <c r="X586" s="27">
        <v>33105.4</v>
      </c>
      <c r="Y586" s="27">
        <v>0</v>
      </c>
      <c r="Z586" s="27">
        <v>0</v>
      </c>
      <c r="AA586" s="27">
        <v>0</v>
      </c>
      <c r="AB586" s="27">
        <v>0</v>
      </c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</row>
    <row r="587" spans="1:54" ht="12.75">
      <c r="A587" s="23" t="s">
        <v>581</v>
      </c>
      <c r="B587" s="32" t="s">
        <v>586</v>
      </c>
      <c r="C587" s="181" t="s">
        <v>1216</v>
      </c>
      <c r="D587" s="182" t="s">
        <v>431</v>
      </c>
      <c r="E587" s="111">
        <v>108</v>
      </c>
      <c r="F587" s="27">
        <v>55843.055555555555</v>
      </c>
      <c r="G587" s="75">
        <v>68</v>
      </c>
      <c r="H587" s="27">
        <v>48027.205882352944</v>
      </c>
      <c r="I587" s="75">
        <v>71</v>
      </c>
      <c r="J587" s="27">
        <v>38777.112676056335</v>
      </c>
      <c r="K587" s="27">
        <v>17</v>
      </c>
      <c r="L587" s="27">
        <v>34198.23529411765</v>
      </c>
      <c r="M587" s="27">
        <v>1</v>
      </c>
      <c r="N587" s="27">
        <v>55550</v>
      </c>
      <c r="O587" s="27">
        <v>0</v>
      </c>
      <c r="P587" s="27">
        <v>0</v>
      </c>
      <c r="Q587" s="75">
        <v>6</v>
      </c>
      <c r="R587" s="27">
        <v>60545</v>
      </c>
      <c r="S587" s="27">
        <v>6</v>
      </c>
      <c r="T587" s="27">
        <v>54165</v>
      </c>
      <c r="U587" s="27">
        <v>21</v>
      </c>
      <c r="V587" s="27">
        <v>42848.47619047619</v>
      </c>
      <c r="W587" s="27">
        <v>12</v>
      </c>
      <c r="X587" s="27">
        <v>35430</v>
      </c>
      <c r="Y587" s="27">
        <v>1</v>
      </c>
      <c r="Z587" s="27">
        <v>35000</v>
      </c>
      <c r="AA587" s="27">
        <v>0</v>
      </c>
      <c r="AB587" s="27">
        <v>0</v>
      </c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</row>
    <row r="588" spans="1:54" ht="12.75">
      <c r="A588" s="23"/>
      <c r="B588" s="32"/>
      <c r="C588" s="32"/>
      <c r="D588" s="39"/>
      <c r="E588" s="23">
        <f>SUM(E585:E587)</f>
        <v>420</v>
      </c>
      <c r="F588" s="79">
        <f>((E585*F585)+(E586*F586)+(E587*F587))/E588</f>
        <v>56988.59523809524</v>
      </c>
      <c r="G588" s="23">
        <f>SUM(G585:G587)</f>
        <v>363</v>
      </c>
      <c r="H588" s="79">
        <f>((G585*H585)+(G586*H586)+(G587*H587))/G588</f>
        <v>45576.22038567493</v>
      </c>
      <c r="I588" s="23">
        <f>SUM(I585:I587)</f>
        <v>434</v>
      </c>
      <c r="J588" s="79">
        <f>((I585*J585)+(I586*J586)+(I587*J587))/I588</f>
        <v>38001.27188940092</v>
      </c>
      <c r="K588" s="23">
        <f>SUM(K585:K587)</f>
        <v>87</v>
      </c>
      <c r="L588" s="79">
        <f>((K585*L585)+(K586*L586)+(K587*L587))/K588</f>
        <v>30020.05747126437</v>
      </c>
      <c r="M588" s="23">
        <f>SUM(M585:M587)</f>
        <v>1</v>
      </c>
      <c r="N588" s="79">
        <v>0</v>
      </c>
      <c r="O588" s="23">
        <f>SUM(O585:O587)</f>
        <v>0</v>
      </c>
      <c r="P588" s="79">
        <v>0</v>
      </c>
      <c r="Q588" s="23">
        <f>SUM(Q585:Q587)</f>
        <v>23</v>
      </c>
      <c r="R588" s="79">
        <f>((Q585*R585)+(Q586*R586)+(Q587*R587))/Q588</f>
        <v>68701.60869565218</v>
      </c>
      <c r="S588" s="23">
        <f>SUM(S585:S587)</f>
        <v>28</v>
      </c>
      <c r="T588" s="79">
        <f>((S585*T585)+(S586*T586)+(S587*T587))/S588</f>
        <v>57117.75</v>
      </c>
      <c r="U588" s="23">
        <f>SUM(U585:U587)</f>
        <v>67</v>
      </c>
      <c r="V588" s="79">
        <f>((U585*V585)+(U586*V586)+(U587*V587))/U588</f>
        <v>41487.07462686567</v>
      </c>
      <c r="W588" s="23">
        <f>SUM(W585:W587)</f>
        <v>30</v>
      </c>
      <c r="X588" s="79">
        <f>((W585*X585)+(W586*X586)+(W587*X587))/W588</f>
        <v>38849.566666666666</v>
      </c>
      <c r="Y588" s="23">
        <f>SUM(Y585:Y587)</f>
        <v>1</v>
      </c>
      <c r="Z588" s="79">
        <f>((Y585*Z585)+(Y586*Z586)+(Y587*Z587))/Y588</f>
        <v>35000</v>
      </c>
      <c r="AA588" s="23">
        <f>SUM(AA585:AA587)</f>
        <v>0</v>
      </c>
      <c r="AB588" s="79">
        <v>0</v>
      </c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</row>
    <row r="589" spans="1:54" ht="12.75">
      <c r="A589" s="23"/>
      <c r="B589" s="32"/>
      <c r="C589" s="32"/>
      <c r="D589" s="39"/>
      <c r="E589" s="32"/>
      <c r="F589" s="39"/>
      <c r="G589" s="32"/>
      <c r="H589" s="39"/>
      <c r="I589" s="32"/>
      <c r="J589" s="39"/>
      <c r="K589" s="32"/>
      <c r="L589" s="39"/>
      <c r="M589" s="31"/>
      <c r="N589" s="39"/>
      <c r="O589" s="32"/>
      <c r="P589" s="39"/>
      <c r="Q589" s="45"/>
      <c r="R589" s="39"/>
      <c r="S589" s="32"/>
      <c r="T589" s="39"/>
      <c r="U589" s="32"/>
      <c r="V589" s="39"/>
      <c r="W589" s="32"/>
      <c r="X589" s="39"/>
      <c r="Y589" s="32"/>
      <c r="Z589" s="39"/>
      <c r="AA589" s="32"/>
      <c r="AB589" s="39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</row>
    <row r="590" spans="1:54" ht="12.75">
      <c r="A590" s="23" t="s">
        <v>581</v>
      </c>
      <c r="B590" s="32" t="s">
        <v>587</v>
      </c>
      <c r="C590" s="181" t="s">
        <v>1217</v>
      </c>
      <c r="D590" s="182" t="s">
        <v>194</v>
      </c>
      <c r="E590" s="111">
        <v>88</v>
      </c>
      <c r="F590" s="27">
        <v>55552.85227272727</v>
      </c>
      <c r="G590" s="75">
        <v>57</v>
      </c>
      <c r="H590" s="27">
        <v>41823.05263157895</v>
      </c>
      <c r="I590" s="75">
        <v>103</v>
      </c>
      <c r="J590" s="27">
        <v>34739.74757281553</v>
      </c>
      <c r="K590" s="27">
        <v>2</v>
      </c>
      <c r="L590" s="27">
        <v>29000</v>
      </c>
      <c r="M590" s="27">
        <v>0</v>
      </c>
      <c r="N590" s="27">
        <v>0</v>
      </c>
      <c r="O590" s="27">
        <v>0</v>
      </c>
      <c r="P590" s="27">
        <v>0</v>
      </c>
      <c r="Q590" s="75">
        <v>5</v>
      </c>
      <c r="R590" s="27">
        <v>68474.2</v>
      </c>
      <c r="S590" s="27">
        <v>6</v>
      </c>
      <c r="T590" s="27">
        <v>37456.333333333336</v>
      </c>
      <c r="U590" s="27">
        <v>10</v>
      </c>
      <c r="V590" s="27">
        <v>39113.1</v>
      </c>
      <c r="W590" s="27">
        <v>5</v>
      </c>
      <c r="X590" s="27">
        <v>23993</v>
      </c>
      <c r="Y590" s="27">
        <v>0</v>
      </c>
      <c r="Z590" s="27">
        <v>0</v>
      </c>
      <c r="AA590" s="27">
        <v>0</v>
      </c>
      <c r="AB590" s="27">
        <v>0</v>
      </c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</row>
    <row r="591" spans="1:54" ht="12.75">
      <c r="A591" s="23" t="s">
        <v>581</v>
      </c>
      <c r="B591" s="32" t="s">
        <v>588</v>
      </c>
      <c r="C591" s="181" t="s">
        <v>1218</v>
      </c>
      <c r="D591" s="182" t="s">
        <v>194</v>
      </c>
      <c r="E591" s="111">
        <v>161</v>
      </c>
      <c r="F591" s="27">
        <v>60022.23602484472</v>
      </c>
      <c r="G591" s="75">
        <v>103</v>
      </c>
      <c r="H591" s="27">
        <v>45502.71844660194</v>
      </c>
      <c r="I591" s="75">
        <v>74</v>
      </c>
      <c r="J591" s="27">
        <v>37559.18918918919</v>
      </c>
      <c r="K591" s="27">
        <v>24</v>
      </c>
      <c r="L591" s="27">
        <v>27376.666666666668</v>
      </c>
      <c r="M591" s="27">
        <v>0</v>
      </c>
      <c r="N591" s="27">
        <v>0</v>
      </c>
      <c r="O591" s="27">
        <v>0</v>
      </c>
      <c r="P591" s="27">
        <v>0</v>
      </c>
      <c r="Q591" s="75">
        <v>1</v>
      </c>
      <c r="R591" s="27">
        <v>69820</v>
      </c>
      <c r="S591" s="27">
        <v>3</v>
      </c>
      <c r="T591" s="27">
        <v>50018.666666666664</v>
      </c>
      <c r="U591" s="27">
        <v>2</v>
      </c>
      <c r="V591" s="27">
        <v>52776</v>
      </c>
      <c r="W591" s="27">
        <v>3</v>
      </c>
      <c r="X591" s="27">
        <v>38860</v>
      </c>
      <c r="Y591" s="27">
        <v>0</v>
      </c>
      <c r="Z591" s="27">
        <v>0</v>
      </c>
      <c r="AA591" s="27">
        <v>0</v>
      </c>
      <c r="AB591" s="27">
        <v>0</v>
      </c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</row>
    <row r="592" spans="1:54" ht="12.75">
      <c r="A592" s="23" t="s">
        <v>581</v>
      </c>
      <c r="B592" s="32" t="s">
        <v>589</v>
      </c>
      <c r="C592" s="181" t="s">
        <v>1219</v>
      </c>
      <c r="D592" s="182" t="s">
        <v>194</v>
      </c>
      <c r="E592" s="111">
        <v>117</v>
      </c>
      <c r="F592" s="27">
        <v>55649</v>
      </c>
      <c r="G592" s="75">
        <v>61</v>
      </c>
      <c r="H592" s="27">
        <v>45387.016393442624</v>
      </c>
      <c r="I592" s="75">
        <v>89</v>
      </c>
      <c r="J592" s="27">
        <v>38853</v>
      </c>
      <c r="K592" s="27">
        <v>2</v>
      </c>
      <c r="L592" s="27">
        <v>32445</v>
      </c>
      <c r="M592" s="27">
        <v>0</v>
      </c>
      <c r="N592" s="27">
        <v>0</v>
      </c>
      <c r="O592" s="27">
        <v>0</v>
      </c>
      <c r="P592" s="27">
        <v>0</v>
      </c>
      <c r="Q592" s="75">
        <v>3</v>
      </c>
      <c r="R592" s="27">
        <v>62334.666666666664</v>
      </c>
      <c r="S592" s="27">
        <v>4</v>
      </c>
      <c r="T592" s="27">
        <v>50238.25</v>
      </c>
      <c r="U592" s="27">
        <v>1</v>
      </c>
      <c r="V592" s="27">
        <v>36840</v>
      </c>
      <c r="W592" s="27">
        <v>2</v>
      </c>
      <c r="X592" s="27">
        <v>32445</v>
      </c>
      <c r="Y592" s="27">
        <v>0</v>
      </c>
      <c r="Z592" s="27">
        <v>0</v>
      </c>
      <c r="AA592" s="27">
        <v>0</v>
      </c>
      <c r="AB592" s="27">
        <v>0</v>
      </c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</row>
    <row r="593" spans="1:54" ht="12.75">
      <c r="A593" s="23"/>
      <c r="B593" s="32"/>
      <c r="C593" s="32"/>
      <c r="D593" s="39"/>
      <c r="E593" s="23">
        <f>SUM(E590:E592)</f>
        <v>366</v>
      </c>
      <c r="F593" s="79">
        <f>((E590*F590)+(E591*F591)+(E592*F592))/E593</f>
        <v>57549.62841530055</v>
      </c>
      <c r="G593" s="23">
        <f>SUM(G590:G592)</f>
        <v>221</v>
      </c>
      <c r="H593" s="79">
        <f>((G590*H590)+(G591*H591)+(G592*H592))/G593</f>
        <v>44521.72850678733</v>
      </c>
      <c r="I593" s="23">
        <f>SUM(I590:I592)</f>
        <v>266</v>
      </c>
      <c r="J593" s="79">
        <f>((I590*J590)+(I591*J591)+(I592*J592))/I593</f>
        <v>36900.34210526316</v>
      </c>
      <c r="K593" s="23">
        <f>SUM(K590:K592)</f>
        <v>28</v>
      </c>
      <c r="L593" s="79">
        <f>((K590*L590)+(K591*L591)+(K592*L592))/K593</f>
        <v>27854.64285714286</v>
      </c>
      <c r="M593" s="32"/>
      <c r="N593" s="39"/>
      <c r="O593" s="23">
        <f>SUM(O590:O592)</f>
        <v>0</v>
      </c>
      <c r="P593" s="79">
        <v>0</v>
      </c>
      <c r="Q593" s="23">
        <f>SUM(Q590:Q592)</f>
        <v>9</v>
      </c>
      <c r="R593" s="79">
        <f>((Q590*R590)+(Q591*R591)+(Q592*R592))/Q593</f>
        <v>66577.22222222222</v>
      </c>
      <c r="S593" s="23">
        <f>SUM(S590:S592)</f>
        <v>13</v>
      </c>
      <c r="T593" s="79">
        <f>((S590*T590)+(S591*T591)+(S592*T592))/S593</f>
        <v>44288.230769230766</v>
      </c>
      <c r="U593" s="23">
        <f>SUM(U590:U592)</f>
        <v>13</v>
      </c>
      <c r="V593" s="79">
        <f>((U590*V590)+(U591*V591)+(U592*V592))/U593</f>
        <v>41040.230769230766</v>
      </c>
      <c r="W593" s="23">
        <f>SUM(W590:W592)</f>
        <v>10</v>
      </c>
      <c r="X593" s="79">
        <f>((W590*X590)+(W591*X591)+(W592*X592))/W593</f>
        <v>30143.5</v>
      </c>
      <c r="Y593" s="23">
        <f>SUM(Y590:Y592)</f>
        <v>0</v>
      </c>
      <c r="Z593" s="79">
        <v>0</v>
      </c>
      <c r="AA593" s="23">
        <f>SUM(AA590:AA592)</f>
        <v>0</v>
      </c>
      <c r="AB593" s="79">
        <v>0</v>
      </c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</row>
    <row r="594" spans="1:54" ht="12.75">
      <c r="A594" s="23"/>
      <c r="B594" s="32"/>
      <c r="C594" s="32"/>
      <c r="D594" s="39"/>
      <c r="E594" s="32"/>
      <c r="F594" s="39"/>
      <c r="G594" s="32"/>
      <c r="H594" s="39"/>
      <c r="I594" s="32"/>
      <c r="J594" s="39"/>
      <c r="K594" s="32"/>
      <c r="L594" s="39"/>
      <c r="M594" s="32"/>
      <c r="N594" s="39"/>
      <c r="O594" s="32"/>
      <c r="P594" s="39"/>
      <c r="Q594" s="45"/>
      <c r="R594" s="39"/>
      <c r="S594" s="32"/>
      <c r="T594" s="39"/>
      <c r="U594" s="32"/>
      <c r="V594" s="39"/>
      <c r="W594" s="32"/>
      <c r="X594" s="39"/>
      <c r="Y594" s="32"/>
      <c r="Z594" s="39"/>
      <c r="AA594" s="32"/>
      <c r="AB594" s="39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</row>
    <row r="595" spans="1:54" ht="12.75">
      <c r="A595" s="23" t="s">
        <v>581</v>
      </c>
      <c r="B595" s="32" t="s">
        <v>590</v>
      </c>
      <c r="C595" s="181" t="s">
        <v>1220</v>
      </c>
      <c r="D595" s="182" t="s">
        <v>201</v>
      </c>
      <c r="E595" s="111">
        <v>92</v>
      </c>
      <c r="F595" s="27">
        <v>52475.90217391304</v>
      </c>
      <c r="G595" s="75">
        <v>49</v>
      </c>
      <c r="H595" s="27">
        <v>43611.30612244898</v>
      </c>
      <c r="I595" s="75">
        <v>40</v>
      </c>
      <c r="J595" s="27">
        <v>36568.125</v>
      </c>
      <c r="K595" s="27">
        <v>1</v>
      </c>
      <c r="L595" s="27">
        <v>36999</v>
      </c>
      <c r="M595" s="27">
        <v>0</v>
      </c>
      <c r="N595" s="27">
        <v>0</v>
      </c>
      <c r="O595" s="27">
        <v>0</v>
      </c>
      <c r="P595" s="27">
        <v>0</v>
      </c>
      <c r="Q595" s="75">
        <v>14</v>
      </c>
      <c r="R595" s="27">
        <v>65307.42857142857</v>
      </c>
      <c r="S595" s="27">
        <v>5</v>
      </c>
      <c r="T595" s="27">
        <v>54802</v>
      </c>
      <c r="U595" s="27">
        <v>3</v>
      </c>
      <c r="V595" s="27">
        <v>44977.666666666664</v>
      </c>
      <c r="W595" s="27">
        <v>1</v>
      </c>
      <c r="X595" s="27">
        <v>36999</v>
      </c>
      <c r="Y595" s="27">
        <v>0</v>
      </c>
      <c r="Z595" s="27">
        <v>0</v>
      </c>
      <c r="AA595" s="27">
        <v>0</v>
      </c>
      <c r="AB595" s="27">
        <v>0</v>
      </c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</row>
    <row r="596" spans="1:54" ht="12.75">
      <c r="A596" s="23"/>
      <c r="B596" s="32"/>
      <c r="C596" s="32"/>
      <c r="D596" s="39"/>
      <c r="E596" s="32"/>
      <c r="F596" s="39"/>
      <c r="G596" s="32"/>
      <c r="H596" s="39"/>
      <c r="I596" s="32"/>
      <c r="J596" s="39"/>
      <c r="K596" s="32"/>
      <c r="L596" s="39"/>
      <c r="M596" s="32"/>
      <c r="N596" s="39"/>
      <c r="O596" s="32"/>
      <c r="P596" s="39"/>
      <c r="Q596" s="45"/>
      <c r="R596" s="39"/>
      <c r="S596" s="32"/>
      <c r="T596" s="39"/>
      <c r="U596" s="32"/>
      <c r="V596" s="39"/>
      <c r="W596" s="32"/>
      <c r="X596" s="39"/>
      <c r="Y596" s="32"/>
      <c r="Z596" s="39"/>
      <c r="AA596" s="32"/>
      <c r="AB596" s="39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</row>
    <row r="597" spans="1:54" ht="12.75">
      <c r="A597" s="23" t="s">
        <v>581</v>
      </c>
      <c r="B597" s="32" t="s">
        <v>591</v>
      </c>
      <c r="C597" s="181" t="s">
        <v>1221</v>
      </c>
      <c r="D597" s="182" t="s">
        <v>149</v>
      </c>
      <c r="E597" s="111">
        <v>15</v>
      </c>
      <c r="F597" s="27">
        <v>49477</v>
      </c>
      <c r="G597" s="75">
        <v>64</v>
      </c>
      <c r="H597" s="27">
        <v>40592.125</v>
      </c>
      <c r="I597" s="75">
        <v>35</v>
      </c>
      <c r="J597" s="27">
        <v>32955.514285714286</v>
      </c>
      <c r="K597" s="27">
        <v>26</v>
      </c>
      <c r="L597" s="27">
        <v>26374.923076923078</v>
      </c>
      <c r="M597" s="27">
        <v>0</v>
      </c>
      <c r="N597" s="27">
        <v>0</v>
      </c>
      <c r="O597" s="27"/>
      <c r="P597" s="27"/>
      <c r="Q597" s="75">
        <v>2</v>
      </c>
      <c r="R597" s="27">
        <v>57540.5</v>
      </c>
      <c r="S597" s="27">
        <v>7</v>
      </c>
      <c r="T597" s="27">
        <v>48781.28571428572</v>
      </c>
      <c r="U597" s="27">
        <v>5</v>
      </c>
      <c r="V597" s="27">
        <v>43263</v>
      </c>
      <c r="W597" s="27">
        <v>22</v>
      </c>
      <c r="X597" s="27">
        <v>34268.72727272727</v>
      </c>
      <c r="Y597" s="27">
        <v>0</v>
      </c>
      <c r="Z597" s="27">
        <v>0</v>
      </c>
      <c r="AA597" s="27">
        <v>14</v>
      </c>
      <c r="AB597" s="27">
        <v>37254.642857142855</v>
      </c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</row>
    <row r="598" spans="1:54" ht="12.75">
      <c r="A598" s="23" t="s">
        <v>581</v>
      </c>
      <c r="B598" s="32" t="s">
        <v>592</v>
      </c>
      <c r="C598" s="181" t="s">
        <v>1222</v>
      </c>
      <c r="D598" s="182" t="s">
        <v>149</v>
      </c>
      <c r="E598" s="111">
        <v>6</v>
      </c>
      <c r="F598" s="27">
        <v>47232</v>
      </c>
      <c r="G598" s="75">
        <v>29</v>
      </c>
      <c r="H598" s="27">
        <v>40537.793103448275</v>
      </c>
      <c r="I598" s="75">
        <v>14</v>
      </c>
      <c r="J598" s="27">
        <v>35300.57142857143</v>
      </c>
      <c r="K598" s="27">
        <v>27</v>
      </c>
      <c r="L598" s="27">
        <v>29624.74074074074</v>
      </c>
      <c r="M598" s="27">
        <v>0</v>
      </c>
      <c r="N598" s="27">
        <v>0</v>
      </c>
      <c r="O598" s="27">
        <v>0</v>
      </c>
      <c r="P598" s="27">
        <v>0</v>
      </c>
      <c r="Q598" s="75">
        <v>3</v>
      </c>
      <c r="R598" s="27">
        <v>58805.333333333336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0</v>
      </c>
      <c r="AA598" s="27">
        <v>0</v>
      </c>
      <c r="AB598" s="27">
        <v>0</v>
      </c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</row>
    <row r="599" spans="1:54" ht="12.75">
      <c r="A599" s="23" t="s">
        <v>581</v>
      </c>
      <c r="B599" s="32" t="s">
        <v>593</v>
      </c>
      <c r="C599" s="181" t="s">
        <v>1223</v>
      </c>
      <c r="D599" s="182" t="s">
        <v>149</v>
      </c>
      <c r="E599" s="111">
        <v>6</v>
      </c>
      <c r="F599" s="27">
        <v>51426.666666666664</v>
      </c>
      <c r="G599" s="75">
        <v>21</v>
      </c>
      <c r="H599" s="27">
        <v>43086.666666666664</v>
      </c>
      <c r="I599" s="75">
        <v>22</v>
      </c>
      <c r="J599" s="27">
        <v>37377.27272727273</v>
      </c>
      <c r="K599" s="27">
        <v>38</v>
      </c>
      <c r="L599" s="27">
        <v>31278.947368421053</v>
      </c>
      <c r="M599" s="27">
        <v>0</v>
      </c>
      <c r="N599" s="27">
        <v>0</v>
      </c>
      <c r="O599" s="27">
        <v>0</v>
      </c>
      <c r="P599" s="27">
        <v>0</v>
      </c>
      <c r="Q599" s="75">
        <v>0</v>
      </c>
      <c r="R599" s="27">
        <v>0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</row>
    <row r="600" spans="1:54" ht="12.75">
      <c r="A600" s="23" t="s">
        <v>581</v>
      </c>
      <c r="B600" s="32" t="s">
        <v>594</v>
      </c>
      <c r="C600" s="181" t="s">
        <v>1224</v>
      </c>
      <c r="D600" s="182" t="s">
        <v>149</v>
      </c>
      <c r="E600" s="111">
        <v>8</v>
      </c>
      <c r="F600" s="27">
        <v>44767.125</v>
      </c>
      <c r="G600" s="75">
        <v>15</v>
      </c>
      <c r="H600" s="27">
        <v>38052.8</v>
      </c>
      <c r="I600" s="75">
        <v>9</v>
      </c>
      <c r="J600" s="27">
        <v>32282.88888888889</v>
      </c>
      <c r="K600" s="27">
        <v>9</v>
      </c>
      <c r="L600" s="27">
        <v>29187.11111111111</v>
      </c>
      <c r="M600" s="27">
        <v>0</v>
      </c>
      <c r="N600" s="27">
        <v>0</v>
      </c>
      <c r="O600" s="27">
        <v>0</v>
      </c>
      <c r="P600" s="27">
        <v>0</v>
      </c>
      <c r="Q600" s="75">
        <v>1</v>
      </c>
      <c r="R600" s="27">
        <v>58167</v>
      </c>
      <c r="S600" s="27">
        <v>3</v>
      </c>
      <c r="T600" s="27">
        <v>47385</v>
      </c>
      <c r="U600" s="27">
        <v>2</v>
      </c>
      <c r="V600" s="27">
        <v>47521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  <c r="AB600" s="27">
        <v>0</v>
      </c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</row>
    <row r="601" spans="1:54" ht="12.75">
      <c r="A601" s="23" t="s">
        <v>581</v>
      </c>
      <c r="B601" s="32" t="s">
        <v>595</v>
      </c>
      <c r="C601" s="181" t="s">
        <v>1225</v>
      </c>
      <c r="D601" s="127" t="s">
        <v>149</v>
      </c>
      <c r="E601" s="111">
        <v>7</v>
      </c>
      <c r="F601" s="27">
        <v>40615.71428571428</v>
      </c>
      <c r="G601" s="75">
        <v>41</v>
      </c>
      <c r="H601" s="27">
        <v>36724.14634146341</v>
      </c>
      <c r="I601" s="75">
        <v>15</v>
      </c>
      <c r="J601" s="27">
        <v>31599.333333333332</v>
      </c>
      <c r="K601" s="27">
        <v>9</v>
      </c>
      <c r="L601" s="27">
        <v>29568.88888888889</v>
      </c>
      <c r="M601" s="27">
        <v>0</v>
      </c>
      <c r="N601" s="27">
        <v>0</v>
      </c>
      <c r="O601" s="27">
        <v>0</v>
      </c>
      <c r="P601" s="27">
        <v>0</v>
      </c>
      <c r="Q601" s="75">
        <v>0</v>
      </c>
      <c r="R601" s="27">
        <v>0</v>
      </c>
      <c r="S601" s="27">
        <v>8</v>
      </c>
      <c r="T601" s="27">
        <v>48636.25</v>
      </c>
      <c r="U601" s="27">
        <v>6</v>
      </c>
      <c r="V601" s="27">
        <v>44030.833333333336</v>
      </c>
      <c r="W601" s="27">
        <v>5</v>
      </c>
      <c r="X601" s="27">
        <v>37759</v>
      </c>
      <c r="Y601" s="27">
        <v>0</v>
      </c>
      <c r="Z601" s="27">
        <v>0</v>
      </c>
      <c r="AA601" s="27">
        <v>0</v>
      </c>
      <c r="AB601" s="27">
        <v>0</v>
      </c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</row>
    <row r="602" spans="1:54" ht="12.75">
      <c r="A602" s="23" t="s">
        <v>581</v>
      </c>
      <c r="B602" s="32" t="s">
        <v>596</v>
      </c>
      <c r="C602" s="181" t="s">
        <v>1226</v>
      </c>
      <c r="D602" s="182" t="s">
        <v>149</v>
      </c>
      <c r="E602" s="111">
        <v>5</v>
      </c>
      <c r="F602" s="27">
        <v>51467.4</v>
      </c>
      <c r="G602" s="75">
        <v>18</v>
      </c>
      <c r="H602" s="27">
        <v>41840.77777777778</v>
      </c>
      <c r="I602" s="75">
        <v>24</v>
      </c>
      <c r="J602" s="27">
        <v>35980.416666666664</v>
      </c>
      <c r="K602" s="27">
        <v>25</v>
      </c>
      <c r="L602" s="27">
        <v>29580.96</v>
      </c>
      <c r="M602" s="27">
        <v>0</v>
      </c>
      <c r="N602" s="27">
        <v>0</v>
      </c>
      <c r="O602" s="27">
        <v>0</v>
      </c>
      <c r="P602" s="27">
        <v>0</v>
      </c>
      <c r="Q602" s="75">
        <v>0</v>
      </c>
      <c r="R602" s="27">
        <v>0</v>
      </c>
      <c r="S602" s="27">
        <v>0</v>
      </c>
      <c r="T602" s="27">
        <v>0</v>
      </c>
      <c r="U602" s="27">
        <v>2</v>
      </c>
      <c r="V602" s="27">
        <v>45856.5</v>
      </c>
      <c r="W602" s="27">
        <v>5</v>
      </c>
      <c r="X602" s="27">
        <v>41915.8</v>
      </c>
      <c r="Y602" s="27">
        <v>0</v>
      </c>
      <c r="Z602" s="27">
        <v>0</v>
      </c>
      <c r="AA602" s="27">
        <v>0</v>
      </c>
      <c r="AB602" s="27">
        <v>0</v>
      </c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</row>
    <row r="603" spans="1:54" ht="12.75">
      <c r="A603" s="23" t="s">
        <v>581</v>
      </c>
      <c r="B603" s="32" t="s">
        <v>597</v>
      </c>
      <c r="C603" s="181" t="s">
        <v>1227</v>
      </c>
      <c r="D603" s="182" t="s">
        <v>149</v>
      </c>
      <c r="E603" s="111">
        <v>11</v>
      </c>
      <c r="F603" s="27">
        <v>47021.27272727273</v>
      </c>
      <c r="G603" s="75">
        <v>44</v>
      </c>
      <c r="H603" s="27">
        <v>37746.90909090909</v>
      </c>
      <c r="I603" s="75">
        <v>19</v>
      </c>
      <c r="J603" s="27">
        <v>28206.473684210527</v>
      </c>
      <c r="K603" s="27">
        <v>23</v>
      </c>
      <c r="L603" s="27">
        <v>29961.260869565216</v>
      </c>
      <c r="M603" s="27">
        <v>0</v>
      </c>
      <c r="N603" s="27">
        <v>0</v>
      </c>
      <c r="O603" s="27">
        <v>0</v>
      </c>
      <c r="P603" s="27">
        <v>0</v>
      </c>
      <c r="Q603" s="75">
        <v>0</v>
      </c>
      <c r="R603" s="27">
        <v>0</v>
      </c>
      <c r="S603" s="27">
        <v>5</v>
      </c>
      <c r="T603" s="27">
        <v>47621</v>
      </c>
      <c r="U603" s="27">
        <v>3</v>
      </c>
      <c r="V603" s="27">
        <v>47461.333333333336</v>
      </c>
      <c r="W603" s="27">
        <v>4</v>
      </c>
      <c r="X603" s="27">
        <v>39901.75</v>
      </c>
      <c r="Y603" s="27">
        <v>0</v>
      </c>
      <c r="Z603" s="27">
        <v>0</v>
      </c>
      <c r="AA603" s="27">
        <v>0</v>
      </c>
      <c r="AB603" s="27">
        <v>0</v>
      </c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</row>
    <row r="604" spans="1:54" ht="12.75">
      <c r="A604" s="23" t="s">
        <v>581</v>
      </c>
      <c r="B604" s="32" t="s">
        <v>598</v>
      </c>
      <c r="C604" s="181" t="s">
        <v>1228</v>
      </c>
      <c r="D604" s="182" t="s">
        <v>149</v>
      </c>
      <c r="E604" s="111">
        <v>1</v>
      </c>
      <c r="F604" s="27">
        <v>35510</v>
      </c>
      <c r="G604" s="75">
        <v>20</v>
      </c>
      <c r="H604" s="27">
        <v>35290.7</v>
      </c>
      <c r="I604" s="75">
        <v>19</v>
      </c>
      <c r="J604" s="27">
        <v>31040.57894736842</v>
      </c>
      <c r="K604" s="27">
        <v>35</v>
      </c>
      <c r="L604" s="27">
        <v>27555.22857142857</v>
      </c>
      <c r="M604" s="27">
        <v>0</v>
      </c>
      <c r="N604" s="27">
        <v>0</v>
      </c>
      <c r="O604" s="27">
        <v>0</v>
      </c>
      <c r="P604" s="27">
        <v>0</v>
      </c>
      <c r="Q604" s="75">
        <v>0</v>
      </c>
      <c r="R604" s="27">
        <v>0</v>
      </c>
      <c r="S604" s="27">
        <v>4</v>
      </c>
      <c r="T604" s="27">
        <v>45412.5</v>
      </c>
      <c r="U604" s="27">
        <v>2</v>
      </c>
      <c r="V604" s="27">
        <v>37846.5</v>
      </c>
      <c r="W604" s="27">
        <v>12</v>
      </c>
      <c r="X604" s="27">
        <v>32261.416666666668</v>
      </c>
      <c r="Y604" s="27">
        <v>0</v>
      </c>
      <c r="Z604" s="27">
        <v>0</v>
      </c>
      <c r="AA604" s="27">
        <v>0</v>
      </c>
      <c r="AB604" s="27">
        <v>0</v>
      </c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</row>
    <row r="605" spans="1:54" ht="12.75">
      <c r="A605" s="23" t="s">
        <v>581</v>
      </c>
      <c r="B605" s="32" t="s">
        <v>599</v>
      </c>
      <c r="C605" s="181" t="s">
        <v>1229</v>
      </c>
      <c r="D605" s="182" t="s">
        <v>149</v>
      </c>
      <c r="E605" s="111">
        <v>8</v>
      </c>
      <c r="F605" s="27">
        <v>43670</v>
      </c>
      <c r="G605" s="75">
        <v>54</v>
      </c>
      <c r="H605" s="27">
        <v>37794.07407407407</v>
      </c>
      <c r="I605" s="75">
        <v>61</v>
      </c>
      <c r="J605" s="27">
        <v>32662.45901639344</v>
      </c>
      <c r="K605" s="27">
        <v>28</v>
      </c>
      <c r="L605" s="27">
        <v>27128.214285714286</v>
      </c>
      <c r="M605" s="27">
        <v>0</v>
      </c>
      <c r="N605" s="27">
        <v>0</v>
      </c>
      <c r="O605" s="27">
        <v>0</v>
      </c>
      <c r="P605" s="27">
        <v>0</v>
      </c>
      <c r="Q605" s="75">
        <v>1</v>
      </c>
      <c r="R605" s="27">
        <v>62960</v>
      </c>
      <c r="S605" s="27">
        <v>3</v>
      </c>
      <c r="T605" s="27">
        <v>52800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0</v>
      </c>
      <c r="AB605" s="27">
        <v>0</v>
      </c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</row>
    <row r="606" spans="1:54" ht="12.75">
      <c r="A606" s="23" t="s">
        <v>581</v>
      </c>
      <c r="B606" s="32" t="s">
        <v>600</v>
      </c>
      <c r="C606" s="181" t="s">
        <v>1230</v>
      </c>
      <c r="D606" s="182" t="s">
        <v>149</v>
      </c>
      <c r="E606" s="111">
        <v>14</v>
      </c>
      <c r="F606" s="27">
        <v>48864.142857142855</v>
      </c>
      <c r="G606" s="75">
        <v>77</v>
      </c>
      <c r="H606" s="27">
        <v>38766.63636363636</v>
      </c>
      <c r="I606" s="75">
        <v>32</v>
      </c>
      <c r="J606" s="27">
        <v>34245.625</v>
      </c>
      <c r="K606" s="27">
        <v>4</v>
      </c>
      <c r="L606" s="27">
        <v>30987.75</v>
      </c>
      <c r="M606" s="27">
        <v>0</v>
      </c>
      <c r="N606" s="27">
        <v>0</v>
      </c>
      <c r="O606" s="27">
        <v>0</v>
      </c>
      <c r="P606" s="27">
        <v>0</v>
      </c>
      <c r="Q606" s="75">
        <v>2</v>
      </c>
      <c r="R606" s="27">
        <v>58639</v>
      </c>
      <c r="S606" s="27">
        <v>2</v>
      </c>
      <c r="T606" s="27">
        <v>49375.5</v>
      </c>
      <c r="U606" s="27">
        <v>4</v>
      </c>
      <c r="V606" s="27">
        <v>43069</v>
      </c>
      <c r="W606" s="27">
        <v>0</v>
      </c>
      <c r="X606" s="27">
        <v>0</v>
      </c>
      <c r="Y606" s="27">
        <v>0</v>
      </c>
      <c r="Z606" s="27">
        <v>0</v>
      </c>
      <c r="AA606" s="27">
        <v>0</v>
      </c>
      <c r="AB606" s="27">
        <v>0</v>
      </c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</row>
    <row r="607" spans="1:54" ht="12.75">
      <c r="A607" s="23" t="s">
        <v>581</v>
      </c>
      <c r="B607" s="32" t="s">
        <v>601</v>
      </c>
      <c r="C607" s="181" t="s">
        <v>1231</v>
      </c>
      <c r="D607" s="182" t="s">
        <v>149</v>
      </c>
      <c r="E607" s="111">
        <v>14</v>
      </c>
      <c r="F607" s="27">
        <v>42558.57142857143</v>
      </c>
      <c r="G607" s="75">
        <v>64</v>
      </c>
      <c r="H607" s="27">
        <v>37249</v>
      </c>
      <c r="I607" s="75">
        <v>16</v>
      </c>
      <c r="J607" s="27">
        <v>30740.75</v>
      </c>
      <c r="K607" s="27">
        <v>27</v>
      </c>
      <c r="L607" s="27">
        <v>27860.37037037037</v>
      </c>
      <c r="M607" s="27">
        <v>0</v>
      </c>
      <c r="N607" s="27">
        <v>0</v>
      </c>
      <c r="O607" s="27">
        <v>0</v>
      </c>
      <c r="P607" s="27">
        <v>0</v>
      </c>
      <c r="Q607" s="75">
        <v>1</v>
      </c>
      <c r="R607" s="27">
        <v>61440</v>
      </c>
      <c r="S607" s="27">
        <v>5</v>
      </c>
      <c r="T607" s="27">
        <v>46646</v>
      </c>
      <c r="U607" s="27">
        <v>0</v>
      </c>
      <c r="V607" s="27">
        <v>0</v>
      </c>
      <c r="W607" s="27">
        <v>4</v>
      </c>
      <c r="X607" s="27">
        <v>32987.5</v>
      </c>
      <c r="Y607" s="27">
        <v>0</v>
      </c>
      <c r="Z607" s="27">
        <v>0</v>
      </c>
      <c r="AA607" s="27">
        <v>0</v>
      </c>
      <c r="AB607" s="27">
        <v>0</v>
      </c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</row>
    <row r="608" spans="1:54" ht="12.75">
      <c r="A608" s="23" t="s">
        <v>581</v>
      </c>
      <c r="B608" s="32" t="s">
        <v>602</v>
      </c>
      <c r="C608" s="181" t="s">
        <v>1232</v>
      </c>
      <c r="D608" s="182" t="s">
        <v>149</v>
      </c>
      <c r="E608" s="111">
        <v>1</v>
      </c>
      <c r="F608" s="27">
        <v>48948</v>
      </c>
      <c r="G608" s="75">
        <v>19</v>
      </c>
      <c r="H608" s="27">
        <v>37355.36842105263</v>
      </c>
      <c r="I608" s="75">
        <v>20</v>
      </c>
      <c r="J608" s="27">
        <v>31744.2</v>
      </c>
      <c r="K608" s="27">
        <v>22</v>
      </c>
      <c r="L608" s="27">
        <v>28830</v>
      </c>
      <c r="M608" s="27">
        <v>0</v>
      </c>
      <c r="N608" s="27">
        <v>0</v>
      </c>
      <c r="O608" s="27">
        <v>0</v>
      </c>
      <c r="P608" s="27">
        <v>0</v>
      </c>
      <c r="Q608" s="75">
        <v>24</v>
      </c>
      <c r="R608" s="27">
        <v>58520.166666666664</v>
      </c>
      <c r="S608" s="27">
        <v>40</v>
      </c>
      <c r="T608" s="27">
        <v>49919.4</v>
      </c>
      <c r="U608" s="27">
        <v>21</v>
      </c>
      <c r="V608" s="27">
        <v>42374.857142857145</v>
      </c>
      <c r="W608" s="27">
        <v>14</v>
      </c>
      <c r="X608" s="27">
        <v>35754</v>
      </c>
      <c r="Y608" s="27">
        <v>0</v>
      </c>
      <c r="Z608" s="27">
        <v>0</v>
      </c>
      <c r="AA608" s="27">
        <v>0</v>
      </c>
      <c r="AB608" s="27">
        <v>0</v>
      </c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</row>
    <row r="609" spans="1:54" ht="12.75">
      <c r="A609" s="23" t="s">
        <v>581</v>
      </c>
      <c r="B609" s="32" t="s">
        <v>603</v>
      </c>
      <c r="C609" s="181" t="s">
        <v>1233</v>
      </c>
      <c r="D609" s="182" t="s">
        <v>149</v>
      </c>
      <c r="E609" s="111">
        <v>12</v>
      </c>
      <c r="F609" s="27">
        <v>46164.5</v>
      </c>
      <c r="G609" s="75">
        <v>41</v>
      </c>
      <c r="H609" s="27">
        <v>39583.04878048781</v>
      </c>
      <c r="I609" s="75">
        <v>18</v>
      </c>
      <c r="J609" s="27">
        <v>29844.11111111111</v>
      </c>
      <c r="K609" s="27">
        <v>24</v>
      </c>
      <c r="L609" s="27">
        <v>24893.416666666668</v>
      </c>
      <c r="M609" s="27">
        <v>0</v>
      </c>
      <c r="N609" s="27">
        <v>0</v>
      </c>
      <c r="O609" s="27">
        <v>0</v>
      </c>
      <c r="P609" s="27">
        <v>0</v>
      </c>
      <c r="Q609" s="75">
        <v>3</v>
      </c>
      <c r="R609" s="27">
        <v>56237.666666666664</v>
      </c>
      <c r="S609" s="27">
        <v>9</v>
      </c>
      <c r="T609" s="27">
        <v>51485.666666666664</v>
      </c>
      <c r="U609" s="27">
        <v>4</v>
      </c>
      <c r="V609" s="27">
        <v>48195.75</v>
      </c>
      <c r="W609" s="27">
        <v>11</v>
      </c>
      <c r="X609" s="27">
        <v>32940.454545454544</v>
      </c>
      <c r="Y609" s="27">
        <v>0</v>
      </c>
      <c r="Z609" s="27">
        <v>0</v>
      </c>
      <c r="AA609" s="27">
        <v>0</v>
      </c>
      <c r="AB609" s="27">
        <v>0</v>
      </c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</row>
    <row r="610" spans="1:54" ht="12.75">
      <c r="A610" s="23" t="s">
        <v>581</v>
      </c>
      <c r="B610" s="32" t="s">
        <v>604</v>
      </c>
      <c r="C610" s="181" t="s">
        <v>1234</v>
      </c>
      <c r="D610" s="182" t="s">
        <v>149</v>
      </c>
      <c r="E610" s="111">
        <v>17</v>
      </c>
      <c r="F610" s="27">
        <v>47938.470588235294</v>
      </c>
      <c r="G610" s="75">
        <v>57</v>
      </c>
      <c r="H610" s="27">
        <v>39614.56140350877</v>
      </c>
      <c r="I610" s="75">
        <v>21</v>
      </c>
      <c r="J610" s="27">
        <v>31023.52380952381</v>
      </c>
      <c r="K610" s="27">
        <v>9</v>
      </c>
      <c r="L610" s="27">
        <v>26474</v>
      </c>
      <c r="M610" s="27">
        <v>0</v>
      </c>
      <c r="N610" s="27">
        <v>0</v>
      </c>
      <c r="O610" s="27">
        <v>0</v>
      </c>
      <c r="P610" s="27">
        <v>0</v>
      </c>
      <c r="Q610" s="75">
        <v>5</v>
      </c>
      <c r="R610" s="27">
        <v>63189.2</v>
      </c>
      <c r="S610" s="27">
        <v>2</v>
      </c>
      <c r="T610" s="27">
        <v>45253</v>
      </c>
      <c r="U610" s="27">
        <v>6</v>
      </c>
      <c r="V610" s="27">
        <v>41993.333333333336</v>
      </c>
      <c r="W610" s="27">
        <v>6</v>
      </c>
      <c r="X610" s="27">
        <v>34224</v>
      </c>
      <c r="Y610" s="27">
        <v>0</v>
      </c>
      <c r="Z610" s="27">
        <v>0</v>
      </c>
      <c r="AA610" s="27">
        <v>0</v>
      </c>
      <c r="AB610" s="27">
        <v>0</v>
      </c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</row>
    <row r="611" spans="1:54" ht="12.75">
      <c r="A611" s="23"/>
      <c r="B611" s="32"/>
      <c r="C611" s="32"/>
      <c r="D611" s="39"/>
      <c r="E611" s="23">
        <f>SUM(E597:E610)</f>
        <v>125</v>
      </c>
      <c r="F611" s="126">
        <f>((E597*F597)+(E598*F598)+(E599*F599)+(E600*F600)+(E601*F601)+(E602*F602)+(E603*F603)+(E604*F604)+(E605*F605)+(E606*F606)+(E607*F607)+(E608*F608)+(E609*F609)+(E610*F610))/E611</f>
        <v>46670.312</v>
      </c>
      <c r="G611" s="23">
        <f>SUM(G597:G610)</f>
        <v>564</v>
      </c>
      <c r="H611" s="126">
        <f>((G597*H597)+(G598*H598)+(G599*H599)+(G600*H600)+(G601*H601)+(G602*H602)+(G603*H603)+(G604*H604)+(G605*H605)+(G606*H606)+(G607*H607)+(G608*H608)+(G609*H609)+(G610*H610))/G611</f>
        <v>38785.70921985816</v>
      </c>
      <c r="I611" s="23">
        <f>SUM(I597:I610)</f>
        <v>325</v>
      </c>
      <c r="J611" s="126">
        <f>((I597*J597)+(I598*J598)+(I599*J599)+(I600*J600)+(I601*J601)+(I602*J602)+(I603*J603)+(I604*J604)+(I605*J605)+(I606*J606)+(I607*J607)+(I608*J608)+(I609*J609)+(I610*J610))/I611</f>
        <v>32699.707692307693</v>
      </c>
      <c r="K611" s="23">
        <f>SUM(K597:K610)</f>
        <v>306</v>
      </c>
      <c r="L611" s="126">
        <f>((K597*L597)+(K598*L598)+(K599*L599)+(K600*L600)+(K601*L601)+(K602*L602)+(K603*L603)+(K604*L604)+(K605*L605)+(K606*L606)+(K607*L607)+(K608*L608)+(K609*L609)+(K610*L610))/K611</f>
        <v>28437.33660130719</v>
      </c>
      <c r="M611" s="23">
        <f>SUM(M597:M610)</f>
        <v>0</v>
      </c>
      <c r="N611" s="126">
        <f>N597</f>
        <v>0</v>
      </c>
      <c r="O611" s="23">
        <f>SUM(O597:O610)</f>
        <v>0</v>
      </c>
      <c r="P611" s="126">
        <v>0</v>
      </c>
      <c r="Q611" s="23">
        <f>SUM(Q597:Q610)</f>
        <v>42</v>
      </c>
      <c r="R611" s="126">
        <f>((Q597*R597)+(Q598*R598)+(Q599*R599)+(Q600*R600)+(Q601*R601)+(Q602*R602)+(Q603*R603)+(Q604*R604)+(Q605*R605)+(Q606*R606)+(Q607*R607)+(Q608*R608)+(Q609*R609)+(Q610*R610))/Q611</f>
        <v>59059.166666666664</v>
      </c>
      <c r="S611" s="23">
        <f>SUM(S597:S610)</f>
        <v>88</v>
      </c>
      <c r="T611" s="126">
        <f>((S597*T597)+(S598*T598)+(S599*T599)+(S600*T600)+(S601*T601)+(S602*T602)+(S603*T603)+(S604*T604)+(S605*T605)+(S606*T606)+(S607*T607)+(S608*T608)+(S609*T609)+(S610*T610))/S611</f>
        <v>49244.35227272727</v>
      </c>
      <c r="U611" s="23">
        <f>SUM(U597:U610)</f>
        <v>55</v>
      </c>
      <c r="V611" s="126">
        <f>((U597*V597)+(U598*V598)+(U599*V599)+(U600*V600)+(U601*V601)+(U602*V602)+(U603*V603)+(U604*V604)+(U605*V605)+(U606*V606)+(U607*V607)+(U608*V608)+(U609*V609)+(U610*V610))/U611</f>
        <v>43494.96363636364</v>
      </c>
      <c r="W611" s="23">
        <f>SUM(W597:W610)</f>
        <v>83</v>
      </c>
      <c r="X611" s="126">
        <f>((W597*X597)+(W598*X598)+(W599*X599)+(W600*X600)+(W601*X601)+(W602*X602)+(W603*X603)+(W604*X604)+(W605*X605)+(W606*X606)+(W607*X607)+(W608*X608)+(W609*X609)+(W610*X610))/W611</f>
        <v>34930.42168674699</v>
      </c>
      <c r="Y611" s="23">
        <f>SUM(Y597:Y610)</f>
        <v>0</v>
      </c>
      <c r="Z611" s="126">
        <v>0</v>
      </c>
      <c r="AA611" s="23"/>
      <c r="AB611" s="126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</row>
    <row r="612" spans="1:54" ht="12.75">
      <c r="A612" s="23"/>
      <c r="B612" s="32"/>
      <c r="C612" s="32"/>
      <c r="D612" s="39"/>
      <c r="E612" s="31"/>
      <c r="F612" s="39"/>
      <c r="G612" s="31"/>
      <c r="H612" s="39"/>
      <c r="I612" s="31"/>
      <c r="J612" s="39"/>
      <c r="K612" s="31"/>
      <c r="L612" s="39"/>
      <c r="M612" s="31"/>
      <c r="N612" s="39"/>
      <c r="O612" s="31"/>
      <c r="P612" s="39"/>
      <c r="Q612" s="45"/>
      <c r="R612" s="39"/>
      <c r="S612" s="32"/>
      <c r="T612" s="39"/>
      <c r="U612" s="32"/>
      <c r="V612" s="39"/>
      <c r="W612" s="32"/>
      <c r="X612" s="39"/>
      <c r="Y612" s="32"/>
      <c r="Z612" s="39"/>
      <c r="AA612" s="32"/>
      <c r="AB612" s="39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</row>
    <row r="613" spans="1:54" ht="12.75">
      <c r="A613" s="23" t="s">
        <v>581</v>
      </c>
      <c r="B613" s="32" t="s">
        <v>605</v>
      </c>
      <c r="C613" s="181" t="s">
        <v>1235</v>
      </c>
      <c r="D613" s="182" t="s">
        <v>955</v>
      </c>
      <c r="E613" s="111">
        <v>0</v>
      </c>
      <c r="F613" s="27">
        <v>0</v>
      </c>
      <c r="G613" s="75">
        <v>0</v>
      </c>
      <c r="H613" s="27">
        <v>0</v>
      </c>
      <c r="I613" s="75">
        <v>0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7">
        <v>0</v>
      </c>
      <c r="V613" s="27">
        <v>0</v>
      </c>
      <c r="W613" s="27">
        <v>0</v>
      </c>
      <c r="X613" s="27">
        <v>0</v>
      </c>
      <c r="Y613" s="27">
        <v>7</v>
      </c>
      <c r="Z613" s="27">
        <v>30338.714285714286</v>
      </c>
      <c r="AA613" s="27">
        <v>0</v>
      </c>
      <c r="AB613" s="27">
        <v>0</v>
      </c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</row>
    <row r="614" spans="1:54" ht="12.75">
      <c r="A614" s="23" t="s">
        <v>581</v>
      </c>
      <c r="B614" s="32" t="s">
        <v>606</v>
      </c>
      <c r="C614" s="181" t="s">
        <v>907</v>
      </c>
      <c r="D614" s="182" t="s">
        <v>955</v>
      </c>
      <c r="E614" s="111">
        <v>0</v>
      </c>
      <c r="F614" s="27">
        <v>0</v>
      </c>
      <c r="G614" s="75">
        <v>0</v>
      </c>
      <c r="H614" s="27">
        <v>0</v>
      </c>
      <c r="I614" s="75">
        <v>0</v>
      </c>
      <c r="J614" s="27">
        <v>0</v>
      </c>
      <c r="K614" s="27">
        <v>0</v>
      </c>
      <c r="L614" s="27">
        <v>0</v>
      </c>
      <c r="M614" s="27">
        <v>0</v>
      </c>
      <c r="N614" s="27">
        <v>0</v>
      </c>
      <c r="O614" s="27">
        <v>0</v>
      </c>
      <c r="P614" s="27">
        <v>0</v>
      </c>
      <c r="Q614" s="27">
        <v>0</v>
      </c>
      <c r="R614" s="27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v>0</v>
      </c>
      <c r="X614" s="27">
        <v>0</v>
      </c>
      <c r="Y614" s="27">
        <v>16</v>
      </c>
      <c r="Z614" s="27">
        <v>37316.625</v>
      </c>
      <c r="AA614" s="27">
        <v>0</v>
      </c>
      <c r="AB614" s="27">
        <v>0</v>
      </c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</row>
    <row r="615" spans="1:54" ht="12.75">
      <c r="A615" s="23" t="s">
        <v>581</v>
      </c>
      <c r="B615" s="32" t="s">
        <v>607</v>
      </c>
      <c r="C615" s="181" t="s">
        <v>1236</v>
      </c>
      <c r="D615" s="182" t="s">
        <v>955</v>
      </c>
      <c r="E615" s="111">
        <v>0</v>
      </c>
      <c r="F615" s="27">
        <v>0</v>
      </c>
      <c r="G615" s="75">
        <v>0</v>
      </c>
      <c r="H615" s="27">
        <v>0</v>
      </c>
      <c r="I615" s="75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6</v>
      </c>
      <c r="Z615" s="27">
        <v>29178</v>
      </c>
      <c r="AA615" s="27">
        <v>0</v>
      </c>
      <c r="AB615" s="27">
        <v>0</v>
      </c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</row>
    <row r="616" spans="1:54" ht="12.75">
      <c r="A616" s="23" t="s">
        <v>581</v>
      </c>
      <c r="B616" s="32" t="s">
        <v>608</v>
      </c>
      <c r="C616" s="181" t="s">
        <v>1237</v>
      </c>
      <c r="D616" s="182" t="s">
        <v>955</v>
      </c>
      <c r="E616" s="111">
        <v>0</v>
      </c>
      <c r="F616" s="27">
        <v>0</v>
      </c>
      <c r="G616" s="75">
        <v>0</v>
      </c>
      <c r="H616" s="27">
        <v>0</v>
      </c>
      <c r="I616" s="75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>
        <v>0</v>
      </c>
      <c r="U616" s="27">
        <v>0</v>
      </c>
      <c r="V616" s="27">
        <v>0</v>
      </c>
      <c r="W616" s="27">
        <v>0</v>
      </c>
      <c r="X616" s="27">
        <v>0</v>
      </c>
      <c r="Y616" s="27">
        <v>14</v>
      </c>
      <c r="Z616" s="27">
        <v>29289.285714285714</v>
      </c>
      <c r="AA616" s="27">
        <v>0</v>
      </c>
      <c r="AB616" s="27">
        <v>0</v>
      </c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</row>
    <row r="617" spans="1:54" ht="12.75">
      <c r="A617" s="23" t="s">
        <v>581</v>
      </c>
      <c r="B617" s="32" t="s">
        <v>609</v>
      </c>
      <c r="C617" s="181" t="s">
        <v>1238</v>
      </c>
      <c r="D617" s="182" t="s">
        <v>955</v>
      </c>
      <c r="E617" s="111">
        <v>0</v>
      </c>
      <c r="F617" s="27">
        <v>0</v>
      </c>
      <c r="G617" s="75">
        <v>0</v>
      </c>
      <c r="H617" s="27">
        <v>0</v>
      </c>
      <c r="I617" s="75">
        <v>0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15</v>
      </c>
      <c r="Z617" s="27">
        <v>30193.2</v>
      </c>
      <c r="AA617" s="27">
        <v>0</v>
      </c>
      <c r="AB617" s="27">
        <v>0</v>
      </c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</row>
    <row r="618" spans="1:54" ht="12.75">
      <c r="A618" s="23" t="s">
        <v>581</v>
      </c>
      <c r="B618" s="32" t="s">
        <v>610</v>
      </c>
      <c r="C618" s="181" t="s">
        <v>1239</v>
      </c>
      <c r="D618" s="182" t="s">
        <v>955</v>
      </c>
      <c r="E618" s="111">
        <v>0</v>
      </c>
      <c r="F618" s="27">
        <v>0</v>
      </c>
      <c r="G618" s="75">
        <v>0</v>
      </c>
      <c r="H618" s="27">
        <v>0</v>
      </c>
      <c r="I618" s="75">
        <v>0</v>
      </c>
      <c r="J618" s="27">
        <v>0</v>
      </c>
      <c r="K618" s="27">
        <v>0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>
        <v>0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5</v>
      </c>
      <c r="Z618" s="27">
        <v>30531.2</v>
      </c>
      <c r="AA618" s="27">
        <v>0</v>
      </c>
      <c r="AB618" s="27">
        <v>0</v>
      </c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</row>
    <row r="619" spans="1:54" ht="12.75">
      <c r="A619" s="23" t="s">
        <v>581</v>
      </c>
      <c r="B619" s="32" t="s">
        <v>611</v>
      </c>
      <c r="C619" s="181" t="s">
        <v>1240</v>
      </c>
      <c r="D619" s="182" t="s">
        <v>955</v>
      </c>
      <c r="E619" s="111">
        <v>0</v>
      </c>
      <c r="F619" s="27">
        <v>0</v>
      </c>
      <c r="G619" s="75">
        <v>0</v>
      </c>
      <c r="H619" s="27">
        <v>0</v>
      </c>
      <c r="I619" s="75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9</v>
      </c>
      <c r="Z619" s="27">
        <v>30189.333333333332</v>
      </c>
      <c r="AA619" s="27">
        <v>0</v>
      </c>
      <c r="AB619" s="27">
        <v>0</v>
      </c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</row>
    <row r="620" spans="1:54" ht="12.75">
      <c r="A620" s="23" t="s">
        <v>581</v>
      </c>
      <c r="B620" s="32" t="s">
        <v>612</v>
      </c>
      <c r="C620" s="181" t="s">
        <v>1241</v>
      </c>
      <c r="D620" s="182" t="s">
        <v>955</v>
      </c>
      <c r="E620" s="111">
        <v>0</v>
      </c>
      <c r="F620" s="27">
        <v>0</v>
      </c>
      <c r="G620" s="75">
        <v>0</v>
      </c>
      <c r="H620" s="27">
        <v>0</v>
      </c>
      <c r="I620" s="75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  <c r="V620" s="27">
        <v>0</v>
      </c>
      <c r="W620" s="27">
        <v>0</v>
      </c>
      <c r="X620" s="27">
        <v>0</v>
      </c>
      <c r="Y620" s="27">
        <v>6</v>
      </c>
      <c r="Z620" s="27">
        <v>30224.333333333332</v>
      </c>
      <c r="AA620" s="27">
        <v>0</v>
      </c>
      <c r="AB620" s="27">
        <v>0</v>
      </c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</row>
    <row r="621" spans="1:54" ht="12.75">
      <c r="A621" s="23" t="s">
        <v>581</v>
      </c>
      <c r="B621" s="32" t="s">
        <v>613</v>
      </c>
      <c r="C621" s="181" t="s">
        <v>1242</v>
      </c>
      <c r="D621" s="182" t="s">
        <v>955</v>
      </c>
      <c r="E621" s="111">
        <v>0</v>
      </c>
      <c r="F621" s="27">
        <v>0</v>
      </c>
      <c r="G621" s="75">
        <v>0</v>
      </c>
      <c r="H621" s="27">
        <v>0</v>
      </c>
      <c r="I621" s="75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7</v>
      </c>
      <c r="Z621" s="27">
        <v>30327</v>
      </c>
      <c r="AA621" s="27">
        <v>0</v>
      </c>
      <c r="AB621" s="27">
        <v>0</v>
      </c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</row>
    <row r="622" spans="1:54" ht="12.75">
      <c r="A622" s="23" t="s">
        <v>581</v>
      </c>
      <c r="B622" s="32" t="s">
        <v>614</v>
      </c>
      <c r="C622" s="181" t="s">
        <v>1243</v>
      </c>
      <c r="D622" s="182" t="s">
        <v>955</v>
      </c>
      <c r="E622" s="111">
        <v>0</v>
      </c>
      <c r="F622" s="27">
        <v>0</v>
      </c>
      <c r="G622" s="75">
        <v>0</v>
      </c>
      <c r="H622" s="27">
        <v>0</v>
      </c>
      <c r="I622" s="75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v>0</v>
      </c>
      <c r="X622" s="27">
        <v>0</v>
      </c>
      <c r="Y622" s="27">
        <v>11</v>
      </c>
      <c r="Z622" s="27">
        <v>31329.545454545456</v>
      </c>
      <c r="AA622" s="27">
        <v>0</v>
      </c>
      <c r="AB622" s="27">
        <v>0</v>
      </c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</row>
    <row r="623" spans="1:54" ht="12.75">
      <c r="A623" s="23" t="s">
        <v>581</v>
      </c>
      <c r="B623" s="32" t="s">
        <v>615</v>
      </c>
      <c r="C623" s="181" t="s">
        <v>1244</v>
      </c>
      <c r="D623" s="182" t="s">
        <v>955</v>
      </c>
      <c r="E623" s="111">
        <v>0</v>
      </c>
      <c r="F623" s="27">
        <v>0</v>
      </c>
      <c r="G623" s="75">
        <v>0</v>
      </c>
      <c r="H623" s="27">
        <v>0</v>
      </c>
      <c r="I623" s="75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13</v>
      </c>
      <c r="Z623" s="27">
        <v>30800.23076923077</v>
      </c>
      <c r="AA623" s="27">
        <v>0</v>
      </c>
      <c r="AB623" s="27">
        <v>0</v>
      </c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</row>
    <row r="624" spans="1:54" ht="12.75">
      <c r="A624" s="23" t="s">
        <v>581</v>
      </c>
      <c r="B624" s="32" t="s">
        <v>616</v>
      </c>
      <c r="C624" s="181" t="s">
        <v>1245</v>
      </c>
      <c r="D624" s="182" t="s">
        <v>955</v>
      </c>
      <c r="E624" s="111">
        <v>0</v>
      </c>
      <c r="F624" s="27">
        <v>0</v>
      </c>
      <c r="G624" s="75">
        <v>0</v>
      </c>
      <c r="H624" s="27">
        <v>0</v>
      </c>
      <c r="I624" s="75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26</v>
      </c>
      <c r="Z624" s="27">
        <v>30449.076923076922</v>
      </c>
      <c r="AA624" s="27">
        <v>0</v>
      </c>
      <c r="AB624" s="27">
        <v>0</v>
      </c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</row>
    <row r="625" spans="1:54" ht="12.75">
      <c r="A625" s="23" t="s">
        <v>581</v>
      </c>
      <c r="B625" s="32" t="s">
        <v>617</v>
      </c>
      <c r="C625" s="181" t="s">
        <v>1246</v>
      </c>
      <c r="D625" s="182" t="s">
        <v>955</v>
      </c>
      <c r="E625" s="111">
        <v>0</v>
      </c>
      <c r="F625" s="27">
        <v>0</v>
      </c>
      <c r="G625" s="75">
        <v>0</v>
      </c>
      <c r="H625" s="27">
        <v>0</v>
      </c>
      <c r="I625" s="75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15</v>
      </c>
      <c r="Z625" s="27">
        <v>29048.4</v>
      </c>
      <c r="AA625" s="27">
        <v>0</v>
      </c>
      <c r="AB625" s="27">
        <v>0</v>
      </c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</row>
    <row r="626" spans="1:54" ht="12.75">
      <c r="A626" s="23" t="s">
        <v>581</v>
      </c>
      <c r="B626" s="32" t="s">
        <v>618</v>
      </c>
      <c r="C626" s="181" t="s">
        <v>1247</v>
      </c>
      <c r="D626" s="182" t="s">
        <v>955</v>
      </c>
      <c r="E626" s="111">
        <v>0</v>
      </c>
      <c r="F626" s="27">
        <v>0</v>
      </c>
      <c r="G626" s="75">
        <v>0</v>
      </c>
      <c r="H626" s="27">
        <v>0</v>
      </c>
      <c r="I626" s="75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8</v>
      </c>
      <c r="Z626" s="27">
        <v>28501.75</v>
      </c>
      <c r="AA626" s="27">
        <v>0</v>
      </c>
      <c r="AB626" s="27">
        <v>0</v>
      </c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</row>
    <row r="627" spans="1:54" ht="12.75">
      <c r="A627" s="23" t="s">
        <v>581</v>
      </c>
      <c r="B627" s="32" t="s">
        <v>619</v>
      </c>
      <c r="C627" s="181" t="s">
        <v>1248</v>
      </c>
      <c r="D627" s="182" t="s">
        <v>955</v>
      </c>
      <c r="E627" s="111">
        <v>0</v>
      </c>
      <c r="F627" s="27">
        <v>0</v>
      </c>
      <c r="G627" s="75">
        <v>0</v>
      </c>
      <c r="H627" s="27">
        <v>0</v>
      </c>
      <c r="I627" s="75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v>0</v>
      </c>
      <c r="X627" s="27">
        <v>0</v>
      </c>
      <c r="Y627" s="27">
        <v>9</v>
      </c>
      <c r="Z627" s="27">
        <v>29130.777777777777</v>
      </c>
      <c r="AA627" s="27">
        <v>0</v>
      </c>
      <c r="AB627" s="27">
        <v>0</v>
      </c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</row>
    <row r="628" spans="1:54" ht="12.75">
      <c r="A628" s="23" t="s">
        <v>581</v>
      </c>
      <c r="B628" s="32" t="s">
        <v>620</v>
      </c>
      <c r="C628" s="181" t="s">
        <v>1249</v>
      </c>
      <c r="D628" s="182" t="s">
        <v>955</v>
      </c>
      <c r="E628" s="111">
        <v>0</v>
      </c>
      <c r="F628" s="27">
        <v>0</v>
      </c>
      <c r="G628" s="75">
        <v>0</v>
      </c>
      <c r="H628" s="27">
        <v>0</v>
      </c>
      <c r="I628" s="75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7">
        <v>0</v>
      </c>
      <c r="X628" s="27">
        <v>0</v>
      </c>
      <c r="Y628" s="27">
        <v>19</v>
      </c>
      <c r="Z628" s="27">
        <v>35660.36842105263</v>
      </c>
      <c r="AA628" s="27">
        <v>0</v>
      </c>
      <c r="AB628" s="27">
        <v>0</v>
      </c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</row>
    <row r="629" spans="1:54" ht="12.75">
      <c r="A629" s="23" t="s">
        <v>581</v>
      </c>
      <c r="B629" s="32" t="s">
        <v>621</v>
      </c>
      <c r="C629" s="181" t="s">
        <v>1250</v>
      </c>
      <c r="D629" s="182" t="s">
        <v>955</v>
      </c>
      <c r="E629" s="111">
        <v>0</v>
      </c>
      <c r="F629" s="27">
        <v>0</v>
      </c>
      <c r="G629" s="75">
        <v>0</v>
      </c>
      <c r="H629" s="27">
        <v>0</v>
      </c>
      <c r="I629" s="75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22</v>
      </c>
      <c r="Z629" s="27">
        <v>30475.636363636364</v>
      </c>
      <c r="AA629" s="27">
        <v>0</v>
      </c>
      <c r="AB629" s="27">
        <v>0</v>
      </c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</row>
    <row r="630" spans="1:54" ht="12.75">
      <c r="A630" s="23" t="s">
        <v>581</v>
      </c>
      <c r="B630" s="32" t="s">
        <v>622</v>
      </c>
      <c r="C630" s="181" t="s">
        <v>1251</v>
      </c>
      <c r="D630" s="182" t="s">
        <v>955</v>
      </c>
      <c r="E630" s="111">
        <v>0</v>
      </c>
      <c r="F630" s="27">
        <v>0</v>
      </c>
      <c r="G630" s="75">
        <v>0</v>
      </c>
      <c r="H630" s="27">
        <v>0</v>
      </c>
      <c r="I630" s="75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11</v>
      </c>
      <c r="Z630" s="27">
        <v>31512.636363636364</v>
      </c>
      <c r="AA630" s="27">
        <v>0</v>
      </c>
      <c r="AB630" s="27">
        <v>0</v>
      </c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</row>
    <row r="631" spans="1:54" ht="12.75">
      <c r="A631" s="23" t="s">
        <v>581</v>
      </c>
      <c r="B631" s="32" t="s">
        <v>623</v>
      </c>
      <c r="C631" s="181" t="s">
        <v>1252</v>
      </c>
      <c r="D631" s="182" t="s">
        <v>955</v>
      </c>
      <c r="E631" s="111">
        <v>0</v>
      </c>
      <c r="F631" s="27">
        <v>0</v>
      </c>
      <c r="G631" s="75">
        <v>0</v>
      </c>
      <c r="H631" s="27">
        <v>0</v>
      </c>
      <c r="I631" s="75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16</v>
      </c>
      <c r="Z631" s="27">
        <v>30140.1875</v>
      </c>
      <c r="AA631" s="27">
        <v>0</v>
      </c>
      <c r="AB631" s="27">
        <v>0</v>
      </c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</row>
    <row r="632" spans="1:54" ht="12.75">
      <c r="A632" s="23" t="s">
        <v>581</v>
      </c>
      <c r="B632" s="32" t="s">
        <v>624</v>
      </c>
      <c r="C632" s="181" t="s">
        <v>1253</v>
      </c>
      <c r="D632" s="182" t="s">
        <v>955</v>
      </c>
      <c r="E632" s="111">
        <v>0</v>
      </c>
      <c r="F632" s="27">
        <v>0</v>
      </c>
      <c r="G632" s="75">
        <v>0</v>
      </c>
      <c r="H632" s="27">
        <v>0</v>
      </c>
      <c r="I632" s="75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7">
        <v>0</v>
      </c>
      <c r="X632" s="27">
        <v>0</v>
      </c>
      <c r="Y632" s="27">
        <v>4</v>
      </c>
      <c r="Z632" s="27">
        <v>27890</v>
      </c>
      <c r="AA632" s="27">
        <v>0</v>
      </c>
      <c r="AB632" s="27">
        <v>0</v>
      </c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</row>
    <row r="633" spans="1:54" ht="12.75">
      <c r="A633" s="23" t="s">
        <v>581</v>
      </c>
      <c r="B633" s="32" t="s">
        <v>625</v>
      </c>
      <c r="C633" s="181" t="s">
        <v>1254</v>
      </c>
      <c r="D633" s="182" t="s">
        <v>955</v>
      </c>
      <c r="E633" s="111">
        <v>0</v>
      </c>
      <c r="F633" s="27">
        <v>0</v>
      </c>
      <c r="G633" s="75">
        <v>0</v>
      </c>
      <c r="H633" s="27">
        <v>0</v>
      </c>
      <c r="I633" s="75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6</v>
      </c>
      <c r="Z633" s="27">
        <v>27566</v>
      </c>
      <c r="AA633" s="27">
        <v>0</v>
      </c>
      <c r="AB633" s="27">
        <v>0</v>
      </c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</row>
    <row r="634" spans="1:54" ht="12.75">
      <c r="A634" s="23" t="s">
        <v>581</v>
      </c>
      <c r="B634" s="32" t="s">
        <v>626</v>
      </c>
      <c r="C634" s="181" t="s">
        <v>1255</v>
      </c>
      <c r="D634" s="182" t="s">
        <v>955</v>
      </c>
      <c r="E634" s="111">
        <v>0</v>
      </c>
      <c r="F634" s="27">
        <v>0</v>
      </c>
      <c r="G634" s="75">
        <v>0</v>
      </c>
      <c r="H634" s="27">
        <v>0</v>
      </c>
      <c r="I634" s="75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7">
        <v>0</v>
      </c>
      <c r="X634" s="27">
        <v>0</v>
      </c>
      <c r="Y634" s="27">
        <v>9</v>
      </c>
      <c r="Z634" s="27">
        <v>28797</v>
      </c>
      <c r="AA634" s="27">
        <v>0</v>
      </c>
      <c r="AB634" s="27">
        <v>0</v>
      </c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</row>
    <row r="635" spans="1:54" ht="12.75">
      <c r="A635" s="23" t="s">
        <v>581</v>
      </c>
      <c r="B635" s="32" t="s">
        <v>627</v>
      </c>
      <c r="C635" s="181" t="s">
        <v>1256</v>
      </c>
      <c r="D635" s="182" t="s">
        <v>955</v>
      </c>
      <c r="E635" s="111">
        <v>0</v>
      </c>
      <c r="F635" s="27">
        <v>0</v>
      </c>
      <c r="G635" s="75">
        <v>0</v>
      </c>
      <c r="H635" s="27">
        <v>0</v>
      </c>
      <c r="I635" s="75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6</v>
      </c>
      <c r="Z635" s="27">
        <v>30905</v>
      </c>
      <c r="AA635" s="27">
        <v>0</v>
      </c>
      <c r="AB635" s="27">
        <v>0</v>
      </c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</row>
    <row r="636" spans="1:54" ht="12.75">
      <c r="A636" s="23" t="s">
        <v>581</v>
      </c>
      <c r="B636" s="32" t="s">
        <v>628</v>
      </c>
      <c r="C636" s="181" t="s">
        <v>1257</v>
      </c>
      <c r="D636" s="182" t="s">
        <v>955</v>
      </c>
      <c r="E636" s="111">
        <v>0</v>
      </c>
      <c r="F636" s="27">
        <v>0</v>
      </c>
      <c r="G636" s="75">
        <v>0</v>
      </c>
      <c r="H636" s="27">
        <v>0</v>
      </c>
      <c r="I636" s="75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5</v>
      </c>
      <c r="Z636" s="27">
        <v>30078.2</v>
      </c>
      <c r="AA636" s="27">
        <v>0</v>
      </c>
      <c r="AB636" s="27">
        <v>0</v>
      </c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</row>
    <row r="637" spans="1:54" ht="12.75">
      <c r="A637" s="23" t="s">
        <v>581</v>
      </c>
      <c r="B637" s="32" t="s">
        <v>1258</v>
      </c>
      <c r="C637" s="181" t="s">
        <v>630</v>
      </c>
      <c r="D637" s="182" t="s">
        <v>955</v>
      </c>
      <c r="E637" s="111">
        <v>0</v>
      </c>
      <c r="F637" s="27">
        <v>0</v>
      </c>
      <c r="G637" s="75">
        <v>0</v>
      </c>
      <c r="H637" s="27">
        <v>0</v>
      </c>
      <c r="I637" s="75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11</v>
      </c>
      <c r="Z637" s="27">
        <v>30736.636363636364</v>
      </c>
      <c r="AA637" s="27">
        <v>0</v>
      </c>
      <c r="AB637" s="27">
        <v>0</v>
      </c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</row>
    <row r="638" spans="1:54" ht="12.75">
      <c r="A638" s="23" t="s">
        <v>581</v>
      </c>
      <c r="B638" s="32" t="s">
        <v>631</v>
      </c>
      <c r="C638" s="181" t="s">
        <v>1259</v>
      </c>
      <c r="D638" s="182" t="s">
        <v>955</v>
      </c>
      <c r="E638" s="111">
        <v>0</v>
      </c>
      <c r="F638" s="27">
        <v>0</v>
      </c>
      <c r="G638" s="75">
        <v>0</v>
      </c>
      <c r="H638" s="27">
        <v>0</v>
      </c>
      <c r="I638" s="75">
        <v>0</v>
      </c>
      <c r="J638" s="27">
        <v>0</v>
      </c>
      <c r="K638" s="27">
        <v>0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13</v>
      </c>
      <c r="Z638" s="27">
        <v>28354.076923076922</v>
      </c>
      <c r="AA638" s="27">
        <v>0</v>
      </c>
      <c r="AB638" s="27">
        <v>0</v>
      </c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</row>
    <row r="639" spans="1:54" ht="12.75">
      <c r="A639" s="23" t="s">
        <v>581</v>
      </c>
      <c r="B639" s="32" t="s">
        <v>632</v>
      </c>
      <c r="C639" s="181" t="s">
        <v>1260</v>
      </c>
      <c r="D639" s="182" t="s">
        <v>955</v>
      </c>
      <c r="E639" s="111">
        <v>0</v>
      </c>
      <c r="F639" s="27">
        <v>0</v>
      </c>
      <c r="G639" s="75">
        <v>0</v>
      </c>
      <c r="H639" s="27">
        <v>0</v>
      </c>
      <c r="I639" s="75">
        <v>0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7">
        <v>0</v>
      </c>
      <c r="X639" s="27">
        <v>0</v>
      </c>
      <c r="Y639" s="27">
        <v>3</v>
      </c>
      <c r="Z639" s="27">
        <v>32063</v>
      </c>
      <c r="AA639" s="27">
        <v>0</v>
      </c>
      <c r="AB639" s="27">
        <v>0</v>
      </c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</row>
    <row r="640" spans="1:54" ht="12.75">
      <c r="A640" s="23"/>
      <c r="B640" s="32"/>
      <c r="C640" s="32"/>
      <c r="D640" s="39"/>
      <c r="E640" s="32">
        <f>SUM(E613:E639)</f>
        <v>0</v>
      </c>
      <c r="F640" s="126">
        <v>0</v>
      </c>
      <c r="G640" s="32"/>
      <c r="H640" s="39"/>
      <c r="I640" s="32"/>
      <c r="J640" s="39"/>
      <c r="K640" s="32"/>
      <c r="L640" s="39"/>
      <c r="M640" s="32"/>
      <c r="N640" s="39"/>
      <c r="O640" s="32"/>
      <c r="P640" s="39"/>
      <c r="Q640" s="45">
        <f>SUM(Q613:Q639)</f>
        <v>0</v>
      </c>
      <c r="R640" s="39">
        <v>0</v>
      </c>
      <c r="S640" s="45">
        <f>SUM(S613:S639)</f>
        <v>0</v>
      </c>
      <c r="T640" s="39">
        <v>0</v>
      </c>
      <c r="U640" s="45">
        <f>SUM(U613:U639)</f>
        <v>0</v>
      </c>
      <c r="V640" s="39">
        <v>0</v>
      </c>
      <c r="W640" s="45">
        <f>SUM(W613:W639)</f>
        <v>0</v>
      </c>
      <c r="X640" s="39">
        <v>0</v>
      </c>
      <c r="Y640" s="45">
        <f>SUM(Y613:Y639)</f>
        <v>292</v>
      </c>
      <c r="Z640" s="126">
        <f>((Y613*Z613)+(Y614*Z614)+(Y615*Z615)+(Y616*Z616)+(Y617*Z617)+(Y618*Z618)+(Y619*Z619)+(Y620*Z620)+(Y621*Z621)+(Y622*Z622)+(Y623*Z623)+(Y624*Z624)+(Y625*Z625)+(Y626*Z626)+(Y627*Z627)+(Y628*Z628)+(Y629*Z629)+(Y630*Z630)+(Y631*Z631)+(Y632*Z632)+(Y633*Z633)+(Y634*Z634)+(Y635*Z635)+(Y636*Z636)+(Y637*Z637)+(Y638*Z638)+(Y639*Z639))/Y640</f>
        <v>30752.763698630137</v>
      </c>
      <c r="AA640" s="32">
        <v>0</v>
      </c>
      <c r="AB640" s="39">
        <v>0</v>
      </c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</row>
    <row r="641" spans="1:54" ht="12.75">
      <c r="A641" s="23"/>
      <c r="B641" s="32"/>
      <c r="C641" s="32"/>
      <c r="D641" s="39"/>
      <c r="E641" s="32"/>
      <c r="F641" s="39"/>
      <c r="G641" s="32"/>
      <c r="H641" s="39"/>
      <c r="I641" s="32"/>
      <c r="J641" s="39"/>
      <c r="K641" s="32"/>
      <c r="L641" s="39"/>
      <c r="M641" s="32"/>
      <c r="N641" s="39"/>
      <c r="O641" s="32"/>
      <c r="P641" s="39"/>
      <c r="Q641" s="45"/>
      <c r="R641" s="39"/>
      <c r="S641" s="32"/>
      <c r="T641" s="39"/>
      <c r="U641" s="32"/>
      <c r="V641" s="39"/>
      <c r="W641" s="32"/>
      <c r="X641" s="39"/>
      <c r="Y641" s="32"/>
      <c r="Z641" s="39"/>
      <c r="AA641" s="32"/>
      <c r="AB641" s="39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</row>
    <row r="642" spans="1:54" ht="12.75">
      <c r="A642" s="23" t="s">
        <v>636</v>
      </c>
      <c r="B642" s="24" t="s">
        <v>637</v>
      </c>
      <c r="C642" s="26" t="s">
        <v>638</v>
      </c>
      <c r="D642" s="26" t="s">
        <v>180</v>
      </c>
      <c r="E642" s="32">
        <v>683</v>
      </c>
      <c r="F642" s="32">
        <v>69540</v>
      </c>
      <c r="G642" s="32">
        <v>428</v>
      </c>
      <c r="H642" s="32">
        <v>49624</v>
      </c>
      <c r="I642" s="32">
        <v>232</v>
      </c>
      <c r="J642" s="32">
        <v>42917</v>
      </c>
      <c r="K642" s="32">
        <v>0</v>
      </c>
      <c r="L642" s="23"/>
      <c r="M642" s="23">
        <v>153</v>
      </c>
      <c r="N642" s="23">
        <v>29466</v>
      </c>
      <c r="O642" s="23"/>
      <c r="P642" s="23"/>
      <c r="Q642" s="23" t="s">
        <v>181</v>
      </c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</row>
    <row r="643" spans="1:54" ht="12.75">
      <c r="A643" s="23" t="s">
        <v>636</v>
      </c>
      <c r="B643" s="24" t="s">
        <v>639</v>
      </c>
      <c r="C643" s="26" t="s">
        <v>640</v>
      </c>
      <c r="D643" s="26" t="s">
        <v>180</v>
      </c>
      <c r="E643" s="27">
        <v>267</v>
      </c>
      <c r="F643" s="27">
        <v>67911</v>
      </c>
      <c r="G643" s="28">
        <v>235</v>
      </c>
      <c r="H643" s="27">
        <v>47631</v>
      </c>
      <c r="I643" s="28">
        <v>242</v>
      </c>
      <c r="J643" s="27">
        <v>38446</v>
      </c>
      <c r="K643" s="27">
        <v>21</v>
      </c>
      <c r="L643" s="27">
        <v>25241</v>
      </c>
      <c r="M643" s="27">
        <v>22</v>
      </c>
      <c r="N643" s="27">
        <v>31847</v>
      </c>
      <c r="O643" s="27"/>
      <c r="P643" s="27"/>
      <c r="Q643" s="23" t="s">
        <v>181</v>
      </c>
      <c r="R643" s="28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3"/>
      <c r="AE643" s="28"/>
      <c r="AF643" s="28"/>
      <c r="AG643" s="28"/>
      <c r="AH643" s="28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</row>
    <row r="644" spans="1:54" ht="12.75">
      <c r="A644" s="23" t="s">
        <v>636</v>
      </c>
      <c r="B644" s="24" t="s">
        <v>641</v>
      </c>
      <c r="C644" s="26" t="s">
        <v>642</v>
      </c>
      <c r="D644" s="26" t="s">
        <v>180</v>
      </c>
      <c r="E644" s="28">
        <v>325</v>
      </c>
      <c r="F644" s="27">
        <v>74070</v>
      </c>
      <c r="G644" s="28">
        <v>303</v>
      </c>
      <c r="H644" s="27">
        <v>50575</v>
      </c>
      <c r="I644" s="28">
        <v>187</v>
      </c>
      <c r="J644" s="27">
        <v>44786</v>
      </c>
      <c r="K644" s="27">
        <v>6</v>
      </c>
      <c r="L644" s="27">
        <v>27294</v>
      </c>
      <c r="M644" s="27">
        <v>22</v>
      </c>
      <c r="N644" s="27">
        <v>25225</v>
      </c>
      <c r="O644" s="27"/>
      <c r="P644" s="27"/>
      <c r="Q644" s="23" t="s">
        <v>181</v>
      </c>
      <c r="R644" s="28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3"/>
      <c r="AE644" s="28"/>
      <c r="AF644" s="28"/>
      <c r="AG644" s="28"/>
      <c r="AH644" s="28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</row>
    <row r="645" spans="1:54" ht="12.75">
      <c r="A645" s="23" t="s">
        <v>636</v>
      </c>
      <c r="B645" s="24" t="s">
        <v>643</v>
      </c>
      <c r="C645" s="26" t="s">
        <v>644</v>
      </c>
      <c r="D645" s="26" t="s">
        <v>180</v>
      </c>
      <c r="E645" s="28">
        <v>240</v>
      </c>
      <c r="F645" s="27">
        <v>61494</v>
      </c>
      <c r="G645" s="28">
        <v>223</v>
      </c>
      <c r="H645" s="27">
        <v>47823</v>
      </c>
      <c r="I645" s="28">
        <v>202</v>
      </c>
      <c r="J645" s="27">
        <v>40910</v>
      </c>
      <c r="K645" s="28">
        <v>5</v>
      </c>
      <c r="L645" s="27">
        <v>31706</v>
      </c>
      <c r="M645" s="28">
        <v>65</v>
      </c>
      <c r="N645" s="27">
        <v>31148</v>
      </c>
      <c r="O645" s="27"/>
      <c r="P645" s="27"/>
      <c r="Q645" s="23" t="s">
        <v>181</v>
      </c>
      <c r="R645" s="28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3"/>
      <c r="AE645" s="28"/>
      <c r="AF645" s="28"/>
      <c r="AG645" s="28"/>
      <c r="AH645" s="28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</row>
    <row r="646" spans="1:54" ht="12.75">
      <c r="A646" s="23" t="s">
        <v>636</v>
      </c>
      <c r="B646" s="24" t="s">
        <v>645</v>
      </c>
      <c r="C646" s="26" t="s">
        <v>646</v>
      </c>
      <c r="D646" s="26" t="s">
        <v>180</v>
      </c>
      <c r="E646" s="28">
        <v>1016</v>
      </c>
      <c r="F646" s="27">
        <v>79589</v>
      </c>
      <c r="G646" s="28">
        <v>449</v>
      </c>
      <c r="H646" s="27">
        <v>51569</v>
      </c>
      <c r="I646" s="28">
        <v>449</v>
      </c>
      <c r="J646" s="27">
        <v>47551</v>
      </c>
      <c r="K646" s="28">
        <v>25</v>
      </c>
      <c r="L646" s="27">
        <v>36316</v>
      </c>
      <c r="M646" s="28">
        <v>117</v>
      </c>
      <c r="N646" s="27">
        <v>41569</v>
      </c>
      <c r="O646" s="27"/>
      <c r="P646" s="27"/>
      <c r="Q646" s="23" t="s">
        <v>181</v>
      </c>
      <c r="R646" s="28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3"/>
      <c r="AE646" s="28"/>
      <c r="AF646" s="28"/>
      <c r="AG646" s="28"/>
      <c r="AH646" s="28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</row>
    <row r="647" spans="1:54" ht="12.75">
      <c r="A647" s="23"/>
      <c r="B647" s="32"/>
      <c r="C647" s="32"/>
      <c r="D647" s="30"/>
      <c r="E647" s="23">
        <f>SUM(E642:E646)</f>
        <v>2531</v>
      </c>
      <c r="F647" s="79">
        <f>((E642*F642)+(E643*F643)+(E644*F644)+(E645*F645)+(E646*F646))/E647</f>
        <v>73220.77874357962</v>
      </c>
      <c r="G647" s="23">
        <f>SUM(G642:G646)</f>
        <v>1638</v>
      </c>
      <c r="H647" s="79">
        <f>((G642*H642)+(G643*H643)+(G644*H644)+(G645*H645)+(G646*H646))/G647</f>
        <v>49801.94871794872</v>
      </c>
      <c r="I647" s="23">
        <f>SUM(I642:I646)</f>
        <v>1312</v>
      </c>
      <c r="J647" s="79">
        <f>((I642*J642)+(I643*J643)+(I644*J644)+(I645*J645)+(I646*J646))/I647</f>
        <v>43635.576981707316</v>
      </c>
      <c r="K647" s="23">
        <f>SUM(K642:K646)</f>
        <v>57</v>
      </c>
      <c r="L647" s="79">
        <f>((K642*L642)+(K643*L643)+(K644*L644)+(K645*L645)+(K646*L646))/K647</f>
        <v>30881.666666666668</v>
      </c>
      <c r="M647" s="23">
        <f>SUM(M642:M646)</f>
        <v>379</v>
      </c>
      <c r="N647" s="79">
        <f>((M642*N642)+(M643*N643)+(M644*N644)+(M645*N645)+(M646*N646))/M647</f>
        <v>33382.78364116095</v>
      </c>
      <c r="O647" s="23">
        <f>SUM(O642:O646)</f>
        <v>0</v>
      </c>
      <c r="P647" s="79">
        <v>0</v>
      </c>
      <c r="Q647" s="23">
        <f>SUM(Q642:Q646)</f>
        <v>0</v>
      </c>
      <c r="R647" s="79">
        <v>0</v>
      </c>
      <c r="S647" s="23">
        <f>SUM(S642:S646)</f>
        <v>0</v>
      </c>
      <c r="T647" s="79">
        <v>0</v>
      </c>
      <c r="U647" s="23">
        <f>SUM(U642:U646)</f>
        <v>0</v>
      </c>
      <c r="V647" s="79">
        <v>0</v>
      </c>
      <c r="W647" s="23">
        <f>SUM(W642:W646)</f>
        <v>0</v>
      </c>
      <c r="X647" s="79">
        <v>0</v>
      </c>
      <c r="Y647" s="23">
        <f>SUM(Y642:Y646)</f>
        <v>0</v>
      </c>
      <c r="Z647" s="79">
        <v>0</v>
      </c>
      <c r="AA647" s="23">
        <f>SUM(AA642:AA646)</f>
        <v>0</v>
      </c>
      <c r="AB647" s="79">
        <v>0</v>
      </c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</row>
    <row r="648" spans="1:54" ht="12.75">
      <c r="A648" s="23"/>
      <c r="B648" s="32"/>
      <c r="C648" s="32"/>
      <c r="D648" s="30"/>
      <c r="E648" s="32"/>
      <c r="F648" s="30"/>
      <c r="G648" s="32"/>
      <c r="H648" s="30"/>
      <c r="I648" s="31"/>
      <c r="J648" s="30"/>
      <c r="K648" s="31"/>
      <c r="L648" s="30"/>
      <c r="M648" s="32"/>
      <c r="N648" s="30"/>
      <c r="O648" s="32"/>
      <c r="P648" s="30"/>
      <c r="Q648" s="45"/>
      <c r="R648" s="30"/>
      <c r="S648" s="32"/>
      <c r="T648" s="30"/>
      <c r="U648" s="32"/>
      <c r="V648" s="129"/>
      <c r="W648" s="32"/>
      <c r="X648" s="30"/>
      <c r="Y648" s="32"/>
      <c r="Z648" s="30"/>
      <c r="AA648" s="32"/>
      <c r="AB648" s="30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</row>
    <row r="649" spans="1:54" ht="12.75">
      <c r="A649" s="23" t="s">
        <v>636</v>
      </c>
      <c r="B649" s="66" t="s">
        <v>647</v>
      </c>
      <c r="C649" s="175" t="s">
        <v>648</v>
      </c>
      <c r="D649" s="175" t="s">
        <v>186</v>
      </c>
      <c r="E649" s="28">
        <v>98</v>
      </c>
      <c r="F649" s="27">
        <v>54189</v>
      </c>
      <c r="G649" s="28">
        <v>99</v>
      </c>
      <c r="H649" s="27">
        <v>43733</v>
      </c>
      <c r="I649" s="28">
        <v>121</v>
      </c>
      <c r="J649" s="27">
        <v>37728</v>
      </c>
      <c r="K649" s="28">
        <v>37</v>
      </c>
      <c r="L649" s="27">
        <v>34296</v>
      </c>
      <c r="M649" s="28">
        <v>12</v>
      </c>
      <c r="N649" s="27">
        <v>31102</v>
      </c>
      <c r="O649" s="27"/>
      <c r="P649" s="27"/>
      <c r="Q649" s="23" t="s">
        <v>181</v>
      </c>
      <c r="R649" s="28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3"/>
      <c r="AE649" s="28"/>
      <c r="AF649" s="28"/>
      <c r="AG649" s="28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</row>
    <row r="650" spans="1:54" ht="12.75">
      <c r="A650" s="23" t="s">
        <v>636</v>
      </c>
      <c r="B650" s="24" t="s">
        <v>649</v>
      </c>
      <c r="C650" s="26" t="s">
        <v>650</v>
      </c>
      <c r="D650" s="26" t="s">
        <v>186</v>
      </c>
      <c r="E650" s="28" t="s">
        <v>651</v>
      </c>
      <c r="F650" s="27"/>
      <c r="G650" s="28"/>
      <c r="H650" s="27"/>
      <c r="I650" s="28"/>
      <c r="J650" s="27"/>
      <c r="K650" s="28"/>
      <c r="L650" s="27"/>
      <c r="M650" s="28"/>
      <c r="N650" s="27"/>
      <c r="O650" s="27"/>
      <c r="P650" s="27"/>
      <c r="Q650" s="23" t="s">
        <v>181</v>
      </c>
      <c r="R650" s="28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3"/>
      <c r="AE650" s="28"/>
      <c r="AF650" s="28"/>
      <c r="AG650" s="28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</row>
    <row r="651" spans="1:54" ht="12.75">
      <c r="A651" s="23" t="s">
        <v>636</v>
      </c>
      <c r="B651" s="24" t="s">
        <v>652</v>
      </c>
      <c r="C651" s="26" t="s">
        <v>653</v>
      </c>
      <c r="D651" s="26" t="s">
        <v>186</v>
      </c>
      <c r="E651" s="28">
        <v>99</v>
      </c>
      <c r="F651" s="27">
        <v>70974</v>
      </c>
      <c r="G651" s="28">
        <v>73</v>
      </c>
      <c r="H651" s="27">
        <v>52609</v>
      </c>
      <c r="I651" s="28">
        <v>46</v>
      </c>
      <c r="J651" s="27">
        <v>50095</v>
      </c>
      <c r="K651" s="28"/>
      <c r="L651" s="27"/>
      <c r="M651" s="28"/>
      <c r="N651" s="27"/>
      <c r="O651" s="27"/>
      <c r="P651" s="27"/>
      <c r="Q651" s="23" t="s">
        <v>181</v>
      </c>
      <c r="R651" s="28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3"/>
      <c r="AE651" s="28"/>
      <c r="AF651" s="28"/>
      <c r="AG651" s="28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</row>
    <row r="652" spans="1:54" ht="12.75">
      <c r="A652" s="23"/>
      <c r="B652" s="32"/>
      <c r="C652" s="32"/>
      <c r="D652" s="30"/>
      <c r="E652" s="32">
        <f>SUM(E649:E651)</f>
        <v>197</v>
      </c>
      <c r="F652" s="79">
        <f>((E649*F649)+(E650*F650)+(E651*F651))/E652</f>
        <v>62624.10152284264</v>
      </c>
      <c r="G652" s="32">
        <f>SUM(G649:G651)</f>
        <v>172</v>
      </c>
      <c r="H652" s="79">
        <f>((G649*H649)+(G650*H650)+(G651*H651))/G652</f>
        <v>47500.13953488372</v>
      </c>
      <c r="I652" s="32">
        <f>SUM(I649:I651)</f>
        <v>167</v>
      </c>
      <c r="J652" s="79">
        <f>((I649*J649)+(I650*J650)+(I651*J651))/I652</f>
        <v>41134.479041916165</v>
      </c>
      <c r="K652" s="32">
        <f>SUM(K649:K651)</f>
        <v>37</v>
      </c>
      <c r="L652" s="79">
        <f>((K649*L649)+(K650*L650)+(K651*L651))/K652</f>
        <v>34296</v>
      </c>
      <c r="M652" s="32">
        <f>SUM(M649:M651)</f>
        <v>12</v>
      </c>
      <c r="N652" s="79">
        <f>((M649*N649)+(M650*N650)+(M651*N651))/M652</f>
        <v>31102</v>
      </c>
      <c r="O652" s="32">
        <f aca="true" t="shared" si="2" ref="O652:AB652">SUM(O649:O651)</f>
        <v>0</v>
      </c>
      <c r="P652" s="32">
        <f t="shared" si="2"/>
        <v>0</v>
      </c>
      <c r="Q652" s="32">
        <f t="shared" si="2"/>
        <v>0</v>
      </c>
      <c r="R652" s="32">
        <f t="shared" si="2"/>
        <v>0</v>
      </c>
      <c r="S652" s="32">
        <f t="shared" si="2"/>
        <v>0</v>
      </c>
      <c r="T652" s="32">
        <f t="shared" si="2"/>
        <v>0</v>
      </c>
      <c r="U652" s="32">
        <f t="shared" si="2"/>
        <v>0</v>
      </c>
      <c r="V652" s="32">
        <f t="shared" si="2"/>
        <v>0</v>
      </c>
      <c r="W652" s="32">
        <f t="shared" si="2"/>
        <v>0</v>
      </c>
      <c r="X652" s="32">
        <f t="shared" si="2"/>
        <v>0</v>
      </c>
      <c r="Y652" s="32">
        <f t="shared" si="2"/>
        <v>0</v>
      </c>
      <c r="Z652" s="32">
        <f t="shared" si="2"/>
        <v>0</v>
      </c>
      <c r="AA652" s="32">
        <f t="shared" si="2"/>
        <v>0</v>
      </c>
      <c r="AB652" s="32">
        <f t="shared" si="2"/>
        <v>0</v>
      </c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</row>
    <row r="653" spans="1:54" ht="12.75">
      <c r="A653" s="23"/>
      <c r="B653" s="32"/>
      <c r="C653" s="32"/>
      <c r="D653" s="30"/>
      <c r="E653" s="32"/>
      <c r="F653" s="30"/>
      <c r="G653" s="32"/>
      <c r="H653" s="30"/>
      <c r="I653" s="31"/>
      <c r="J653" s="30"/>
      <c r="K653" s="32"/>
      <c r="L653" s="30"/>
      <c r="M653" s="32"/>
      <c r="N653" s="30"/>
      <c r="O653" s="32"/>
      <c r="P653" s="39"/>
      <c r="Q653" s="45"/>
      <c r="R653" s="30"/>
      <c r="S653" s="32"/>
      <c r="T653" s="30"/>
      <c r="U653" s="32"/>
      <c r="V653" s="129"/>
      <c r="W653" s="32"/>
      <c r="X653" s="30"/>
      <c r="Y653" s="32"/>
      <c r="Z653" s="30"/>
      <c r="AA653" s="32"/>
      <c r="AB653" s="30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</row>
    <row r="654" spans="1:54" ht="12.75">
      <c r="A654" s="23" t="s">
        <v>636</v>
      </c>
      <c r="B654" s="24" t="s">
        <v>654</v>
      </c>
      <c r="C654" s="26" t="s">
        <v>655</v>
      </c>
      <c r="D654" s="26" t="s">
        <v>431</v>
      </c>
      <c r="E654" s="28">
        <v>83</v>
      </c>
      <c r="F654" s="27">
        <v>50620</v>
      </c>
      <c r="G654" s="28">
        <v>72</v>
      </c>
      <c r="H654" s="27">
        <v>39865</v>
      </c>
      <c r="I654" s="28">
        <v>90</v>
      </c>
      <c r="J654" s="27">
        <v>35135</v>
      </c>
      <c r="K654" s="28">
        <v>152</v>
      </c>
      <c r="L654" s="27">
        <v>29790</v>
      </c>
      <c r="M654" s="28">
        <v>31</v>
      </c>
      <c r="N654" s="28">
        <v>24713</v>
      </c>
      <c r="O654" s="28"/>
      <c r="P654" s="28"/>
      <c r="Q654" s="23" t="s">
        <v>181</v>
      </c>
      <c r="R654" s="28"/>
      <c r="S654" s="27"/>
      <c r="T654" s="27"/>
      <c r="U654" s="27"/>
      <c r="V654" s="27"/>
      <c r="W654" s="27"/>
      <c r="X654" s="27"/>
      <c r="Y654" s="27"/>
      <c r="Z654" s="27"/>
      <c r="AA654" s="28"/>
      <c r="AB654" s="28"/>
      <c r="AC654" s="28"/>
      <c r="AD654" s="23"/>
      <c r="AE654" s="28"/>
      <c r="AF654" s="28"/>
      <c r="AG654" s="28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</row>
    <row r="655" spans="1:54" ht="12.75">
      <c r="A655" s="23" t="s">
        <v>636</v>
      </c>
      <c r="B655" s="33" t="s">
        <v>656</v>
      </c>
      <c r="C655" s="26" t="s">
        <v>657</v>
      </c>
      <c r="D655" s="26" t="s">
        <v>431</v>
      </c>
      <c r="E655" s="28" t="s">
        <v>651</v>
      </c>
      <c r="F655" s="27"/>
      <c r="G655" s="28"/>
      <c r="H655" s="27"/>
      <c r="I655" s="28"/>
      <c r="J655" s="27"/>
      <c r="K655" s="28"/>
      <c r="L655" s="27"/>
      <c r="M655" s="28"/>
      <c r="N655" s="28"/>
      <c r="O655" s="28"/>
      <c r="P655" s="28"/>
      <c r="Q655" s="23" t="s">
        <v>181</v>
      </c>
      <c r="R655" s="28"/>
      <c r="S655" s="27"/>
      <c r="T655" s="27"/>
      <c r="U655" s="27"/>
      <c r="V655" s="27"/>
      <c r="W655" s="27"/>
      <c r="X655" s="27"/>
      <c r="Y655" s="27"/>
      <c r="Z655" s="27"/>
      <c r="AA655" s="28"/>
      <c r="AB655" s="28"/>
      <c r="AC655" s="28"/>
      <c r="AD655" s="23"/>
      <c r="AE655" s="28"/>
      <c r="AF655" s="28"/>
      <c r="AG655" s="28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</row>
    <row r="656" spans="1:54" ht="12.75">
      <c r="A656" s="23" t="s">
        <v>636</v>
      </c>
      <c r="B656" s="24" t="s">
        <v>658</v>
      </c>
      <c r="C656" s="26" t="s">
        <v>659</v>
      </c>
      <c r="D656" s="26" t="s">
        <v>431</v>
      </c>
      <c r="E656" s="28">
        <v>142</v>
      </c>
      <c r="F656" s="27">
        <v>54254</v>
      </c>
      <c r="G656" s="28">
        <v>92</v>
      </c>
      <c r="H656" s="28">
        <v>43403</v>
      </c>
      <c r="I656" s="28">
        <v>107</v>
      </c>
      <c r="J656" s="27">
        <v>35493</v>
      </c>
      <c r="K656" s="28">
        <v>4</v>
      </c>
      <c r="L656" s="27">
        <v>36743</v>
      </c>
      <c r="M656" s="28">
        <v>32</v>
      </c>
      <c r="N656" s="28">
        <v>33144</v>
      </c>
      <c r="O656" s="28"/>
      <c r="P656" s="28"/>
      <c r="Q656" s="23" t="s">
        <v>181</v>
      </c>
      <c r="R656" s="28"/>
      <c r="S656" s="27"/>
      <c r="T656" s="27"/>
      <c r="U656" s="27"/>
      <c r="V656" s="27"/>
      <c r="W656" s="27"/>
      <c r="X656" s="27"/>
      <c r="Y656" s="27"/>
      <c r="Z656" s="27"/>
      <c r="AA656" s="28"/>
      <c r="AB656" s="28"/>
      <c r="AC656" s="28"/>
      <c r="AD656" s="23"/>
      <c r="AE656" s="28"/>
      <c r="AF656" s="28"/>
      <c r="AG656" s="28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</row>
    <row r="657" spans="1:54" ht="12.75">
      <c r="A657" s="23" t="s">
        <v>636</v>
      </c>
      <c r="B657" s="24" t="s">
        <v>660</v>
      </c>
      <c r="C657" s="26" t="s">
        <v>661</v>
      </c>
      <c r="D657" s="26" t="s">
        <v>431</v>
      </c>
      <c r="E657" s="28">
        <v>209</v>
      </c>
      <c r="F657" s="27">
        <v>55307</v>
      </c>
      <c r="G657" s="28">
        <v>159</v>
      </c>
      <c r="H657" s="27">
        <v>45024</v>
      </c>
      <c r="I657" s="28">
        <v>164</v>
      </c>
      <c r="J657" s="27">
        <v>36919</v>
      </c>
      <c r="K657" s="28">
        <v>32</v>
      </c>
      <c r="L657" s="27">
        <v>29467</v>
      </c>
      <c r="M657" s="28">
        <v>69</v>
      </c>
      <c r="N657" s="28">
        <v>29983</v>
      </c>
      <c r="O657" s="28"/>
      <c r="P657" s="28"/>
      <c r="Q657" s="23" t="s">
        <v>181</v>
      </c>
      <c r="R657" s="28"/>
      <c r="S657" s="27"/>
      <c r="T657" s="27"/>
      <c r="U657" s="27"/>
      <c r="V657" s="27"/>
      <c r="W657" s="27"/>
      <c r="X657" s="27"/>
      <c r="Y657" s="27"/>
      <c r="Z657" s="27"/>
      <c r="AA657" s="28"/>
      <c r="AB657" s="28"/>
      <c r="AC657" s="28"/>
      <c r="AD657" s="23"/>
      <c r="AE657" s="28"/>
      <c r="AF657" s="28"/>
      <c r="AG657" s="28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</row>
    <row r="658" spans="1:54" ht="12.75">
      <c r="A658" s="23" t="s">
        <v>636</v>
      </c>
      <c r="B658" s="24" t="s">
        <v>662</v>
      </c>
      <c r="C658" s="26" t="s">
        <v>663</v>
      </c>
      <c r="D658" s="26" t="s">
        <v>431</v>
      </c>
      <c r="E658" s="28">
        <v>144</v>
      </c>
      <c r="F658" s="27">
        <v>51298</v>
      </c>
      <c r="G658" s="28">
        <v>74</v>
      </c>
      <c r="H658" s="27">
        <v>40597</v>
      </c>
      <c r="I658" s="28">
        <v>106</v>
      </c>
      <c r="J658" s="27">
        <v>36717</v>
      </c>
      <c r="K658" s="28">
        <v>31</v>
      </c>
      <c r="L658" s="27">
        <v>31083</v>
      </c>
      <c r="M658" s="28">
        <v>28</v>
      </c>
      <c r="N658" s="28">
        <v>25574</v>
      </c>
      <c r="O658" s="28"/>
      <c r="P658" s="28"/>
      <c r="Q658" s="23" t="s">
        <v>181</v>
      </c>
      <c r="R658" s="28"/>
      <c r="S658" s="27"/>
      <c r="T658" s="27"/>
      <c r="U658" s="27"/>
      <c r="V658" s="27"/>
      <c r="W658" s="27"/>
      <c r="X658" s="27"/>
      <c r="Y658" s="27"/>
      <c r="Z658" s="27"/>
      <c r="AA658" s="28"/>
      <c r="AB658" s="28"/>
      <c r="AC658" s="28"/>
      <c r="AD658" s="23"/>
      <c r="AE658" s="28"/>
      <c r="AF658" s="28"/>
      <c r="AG658" s="28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</row>
    <row r="659" spans="1:54" ht="12.75">
      <c r="A659" s="23" t="s">
        <v>636</v>
      </c>
      <c r="B659" s="24" t="s">
        <v>664</v>
      </c>
      <c r="C659" s="26" t="s">
        <v>665</v>
      </c>
      <c r="D659" s="26" t="s">
        <v>431</v>
      </c>
      <c r="E659" s="27">
        <v>35</v>
      </c>
      <c r="F659" s="27">
        <v>53021</v>
      </c>
      <c r="G659" s="27">
        <v>17</v>
      </c>
      <c r="H659" s="27">
        <v>45111</v>
      </c>
      <c r="I659" s="27">
        <v>32</v>
      </c>
      <c r="J659" s="27">
        <v>34910</v>
      </c>
      <c r="K659" s="27">
        <v>7</v>
      </c>
      <c r="L659" s="27">
        <v>32580</v>
      </c>
      <c r="M659" s="27">
        <v>15</v>
      </c>
      <c r="N659" s="27">
        <v>29904</v>
      </c>
      <c r="O659" s="27"/>
      <c r="P659" s="27"/>
      <c r="Q659" s="23" t="s">
        <v>181</v>
      </c>
      <c r="R659" s="28"/>
      <c r="S659" s="27"/>
      <c r="T659" s="27"/>
      <c r="U659" s="27"/>
      <c r="V659" s="27"/>
      <c r="W659" s="27"/>
      <c r="X659" s="27"/>
      <c r="Y659" s="27"/>
      <c r="Z659" s="27"/>
      <c r="AA659" s="28"/>
      <c r="AB659" s="28"/>
      <c r="AC659" s="28"/>
      <c r="AD659" s="23"/>
      <c r="AE659" s="28"/>
      <c r="AF659" s="28"/>
      <c r="AG659" s="28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</row>
    <row r="660" spans="1:54" ht="12.75">
      <c r="A660" s="23" t="s">
        <v>636</v>
      </c>
      <c r="B660" s="24" t="s">
        <v>666</v>
      </c>
      <c r="C660" s="26" t="s">
        <v>667</v>
      </c>
      <c r="D660" s="26" t="s">
        <v>431</v>
      </c>
      <c r="E660" s="27">
        <v>93</v>
      </c>
      <c r="F660" s="27">
        <v>55186</v>
      </c>
      <c r="G660" s="27">
        <v>48</v>
      </c>
      <c r="H660" s="27">
        <v>43923</v>
      </c>
      <c r="I660" s="27">
        <v>76</v>
      </c>
      <c r="J660" s="27">
        <v>38325</v>
      </c>
      <c r="K660" s="27">
        <v>27</v>
      </c>
      <c r="L660" s="27">
        <v>35720</v>
      </c>
      <c r="M660" s="27">
        <v>4</v>
      </c>
      <c r="N660" s="27">
        <v>37828</v>
      </c>
      <c r="O660" s="27"/>
      <c r="P660" s="27"/>
      <c r="Q660" s="23" t="s">
        <v>181</v>
      </c>
      <c r="R660" s="28"/>
      <c r="S660" s="27"/>
      <c r="T660" s="27"/>
      <c r="U660" s="27"/>
      <c r="V660" s="27"/>
      <c r="W660" s="27"/>
      <c r="X660" s="27"/>
      <c r="Y660" s="27"/>
      <c r="Z660" s="27"/>
      <c r="AA660" s="27"/>
      <c r="AB660" s="28"/>
      <c r="AC660" s="28"/>
      <c r="AD660" s="23"/>
      <c r="AE660" s="28"/>
      <c r="AF660" s="28"/>
      <c r="AG660" s="28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</row>
    <row r="661" spans="1:54" ht="12.75">
      <c r="A661" s="23" t="s">
        <v>636</v>
      </c>
      <c r="B661" s="24" t="s">
        <v>668</v>
      </c>
      <c r="C661" s="26" t="s">
        <v>669</v>
      </c>
      <c r="D661" s="26" t="s">
        <v>431</v>
      </c>
      <c r="E661" s="28" t="s">
        <v>651</v>
      </c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3" t="s">
        <v>181</v>
      </c>
      <c r="R661" s="28"/>
      <c r="S661" s="27"/>
      <c r="T661" s="27"/>
      <c r="U661" s="27"/>
      <c r="V661" s="27"/>
      <c r="W661" s="27"/>
      <c r="X661" s="27"/>
      <c r="Y661" s="27"/>
      <c r="Z661" s="27"/>
      <c r="AA661" s="27"/>
      <c r="AB661" s="28"/>
      <c r="AC661" s="28"/>
      <c r="AD661" s="23"/>
      <c r="AE661" s="28"/>
      <c r="AF661" s="28"/>
      <c r="AG661" s="28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</row>
    <row r="662" spans="1:54" ht="12.75">
      <c r="A662" s="23" t="s">
        <v>636</v>
      </c>
      <c r="B662" s="24" t="s">
        <v>670</v>
      </c>
      <c r="C662" s="26" t="s">
        <v>671</v>
      </c>
      <c r="D662" s="26" t="s">
        <v>431</v>
      </c>
      <c r="E662" s="28" t="s">
        <v>651</v>
      </c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3" t="s">
        <v>181</v>
      </c>
      <c r="R662" s="28"/>
      <c r="S662" s="27"/>
      <c r="T662" s="27"/>
      <c r="U662" s="27"/>
      <c r="V662" s="27"/>
      <c r="W662" s="27"/>
      <c r="X662" s="27"/>
      <c r="Y662" s="27"/>
      <c r="Z662" s="27"/>
      <c r="AA662" s="28"/>
      <c r="AB662" s="28"/>
      <c r="AC662" s="28"/>
      <c r="AD662" s="23"/>
      <c r="AE662" s="28"/>
      <c r="AF662" s="28"/>
      <c r="AG662" s="28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</row>
    <row r="663" spans="1:54" ht="12.75">
      <c r="A663" s="23" t="s">
        <v>636</v>
      </c>
      <c r="B663" s="24" t="s">
        <v>672</v>
      </c>
      <c r="C663" s="26" t="s">
        <v>673</v>
      </c>
      <c r="D663" s="26" t="s">
        <v>431</v>
      </c>
      <c r="E663" s="27">
        <v>43</v>
      </c>
      <c r="F663" s="27">
        <v>60569</v>
      </c>
      <c r="G663" s="27">
        <v>64</v>
      </c>
      <c r="H663" s="27">
        <v>51614</v>
      </c>
      <c r="I663" s="27">
        <v>43</v>
      </c>
      <c r="J663" s="27">
        <v>41833</v>
      </c>
      <c r="K663" s="27">
        <v>4</v>
      </c>
      <c r="L663" s="27">
        <v>40877</v>
      </c>
      <c r="M663" s="27">
        <v>16</v>
      </c>
      <c r="N663" s="27">
        <v>32227</v>
      </c>
      <c r="O663" s="27"/>
      <c r="P663" s="27"/>
      <c r="Q663" s="23" t="s">
        <v>181</v>
      </c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3"/>
      <c r="AE663" s="28"/>
      <c r="AF663" s="28"/>
      <c r="AG663" s="28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</row>
    <row r="664" spans="1:54" ht="12.75">
      <c r="A664" s="23" t="s">
        <v>636</v>
      </c>
      <c r="B664" s="24" t="s">
        <v>674</v>
      </c>
      <c r="C664" s="26" t="s">
        <v>675</v>
      </c>
      <c r="D664" s="26" t="s">
        <v>431</v>
      </c>
      <c r="E664" s="27">
        <v>126</v>
      </c>
      <c r="F664" s="27">
        <v>54134</v>
      </c>
      <c r="G664" s="27">
        <v>136</v>
      </c>
      <c r="H664" s="27">
        <v>42509</v>
      </c>
      <c r="I664" s="27">
        <v>143</v>
      </c>
      <c r="J664" s="27">
        <v>37369</v>
      </c>
      <c r="K664" s="27">
        <v>2</v>
      </c>
      <c r="L664" s="27">
        <v>35896</v>
      </c>
      <c r="M664" s="27">
        <v>46</v>
      </c>
      <c r="N664" s="27">
        <v>28006</v>
      </c>
      <c r="O664" s="27"/>
      <c r="P664" s="27"/>
      <c r="Q664" s="23" t="s">
        <v>181</v>
      </c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3"/>
      <c r="AE664" s="28"/>
      <c r="AF664" s="28"/>
      <c r="AG664" s="28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</row>
    <row r="665" spans="1:54" ht="12.75">
      <c r="A665" s="23" t="s">
        <v>636</v>
      </c>
      <c r="B665" s="24" t="s">
        <v>676</v>
      </c>
      <c r="C665" s="26" t="s">
        <v>677</v>
      </c>
      <c r="D665" s="26" t="s">
        <v>431</v>
      </c>
      <c r="E665" s="28" t="s">
        <v>651</v>
      </c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3" t="s">
        <v>181</v>
      </c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3"/>
      <c r="AE665" s="28"/>
      <c r="AF665" s="28"/>
      <c r="AG665" s="28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</row>
    <row r="666" spans="1:54" ht="12.75">
      <c r="A666" s="23" t="s">
        <v>636</v>
      </c>
      <c r="B666" s="24" t="s">
        <v>678</v>
      </c>
      <c r="C666" s="26" t="s">
        <v>679</v>
      </c>
      <c r="D666" s="26" t="s">
        <v>431</v>
      </c>
      <c r="E666" s="27">
        <v>41</v>
      </c>
      <c r="F666" s="27">
        <v>52922</v>
      </c>
      <c r="G666" s="27">
        <v>39</v>
      </c>
      <c r="H666" s="27">
        <v>43062</v>
      </c>
      <c r="I666" s="27">
        <v>32</v>
      </c>
      <c r="J666" s="27">
        <v>38096</v>
      </c>
      <c r="K666" s="27"/>
      <c r="L666" s="27"/>
      <c r="M666" s="27">
        <v>35</v>
      </c>
      <c r="N666" s="27">
        <v>31370</v>
      </c>
      <c r="O666" s="27"/>
      <c r="P666" s="27"/>
      <c r="Q666" s="23" t="s">
        <v>181</v>
      </c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3"/>
      <c r="AE666" s="28"/>
      <c r="AF666" s="28"/>
      <c r="AG666" s="28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</row>
    <row r="667" spans="1:54" ht="12.75">
      <c r="A667" s="23" t="s">
        <v>636</v>
      </c>
      <c r="B667" s="24" t="s">
        <v>680</v>
      </c>
      <c r="C667" s="26" t="s">
        <v>681</v>
      </c>
      <c r="D667" s="26" t="s">
        <v>431</v>
      </c>
      <c r="E667" s="28" t="s">
        <v>651</v>
      </c>
      <c r="F667" s="28"/>
      <c r="G667" s="28"/>
      <c r="H667" s="28"/>
      <c r="I667" s="28"/>
      <c r="J667" s="28"/>
      <c r="K667" s="28"/>
      <c r="L667" s="27"/>
      <c r="M667" s="28"/>
      <c r="N667" s="28"/>
      <c r="O667" s="28"/>
      <c r="P667" s="28"/>
      <c r="Q667" s="23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3"/>
      <c r="AE667" s="28"/>
      <c r="AF667" s="28"/>
      <c r="AG667" s="28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</row>
    <row r="668" spans="1:54" ht="12.75">
      <c r="A668" s="23" t="s">
        <v>636</v>
      </c>
      <c r="B668" s="24" t="s">
        <v>682</v>
      </c>
      <c r="C668" s="26" t="s">
        <v>683</v>
      </c>
      <c r="D668" s="26" t="s">
        <v>431</v>
      </c>
      <c r="E668" s="28">
        <v>67</v>
      </c>
      <c r="F668" s="28">
        <v>55127</v>
      </c>
      <c r="G668" s="28">
        <v>68</v>
      </c>
      <c r="H668" s="28">
        <v>45990</v>
      </c>
      <c r="I668" s="28">
        <v>64</v>
      </c>
      <c r="J668" s="28">
        <v>38007</v>
      </c>
      <c r="K668" s="28">
        <v>1</v>
      </c>
      <c r="L668" s="27">
        <v>28000</v>
      </c>
      <c r="M668" s="28">
        <v>10</v>
      </c>
      <c r="N668" s="28">
        <v>34767</v>
      </c>
      <c r="O668" s="28"/>
      <c r="P668" s="28"/>
      <c r="Q668" s="23" t="s">
        <v>181</v>
      </c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3"/>
      <c r="AE668" s="28"/>
      <c r="AF668" s="28"/>
      <c r="AG668" s="28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</row>
    <row r="669" spans="1:54" ht="12.75">
      <c r="A669" s="23"/>
      <c r="B669" s="32"/>
      <c r="C669" s="32"/>
      <c r="D669" s="30"/>
      <c r="E669" s="23">
        <f>SUM(E654:E668)</f>
        <v>983</v>
      </c>
      <c r="F669" s="126">
        <f>((E654*F654)+(E655*F655)+(E656*F656)+(E657*F657)+(E658*F658)+(E659*F659)+(E660*F660)+(E661*F661)+(E662*F662)+(E663*F663)+(E664*F664)+(E665*F665)+(E666*F666)+(E667*F667)+(E668*F668))/E669</f>
        <v>54047.0986775178</v>
      </c>
      <c r="G669" s="23">
        <f>SUM(G654:G668)</f>
        <v>769</v>
      </c>
      <c r="H669" s="126">
        <f>((G654*H654)+(G655*H655)+(G656*H656)+(G657*H657)+(G658*H658)+(G659*H659)+(G660*H660)+(G661*H661)+(G662*H662)+(G663*H663)+(G664*H664)+(G665*H665)+(G666*H666)+(G667*H667)+(G668*H668))/G669</f>
        <v>43943.82184655397</v>
      </c>
      <c r="I669" s="23">
        <f>SUM(I654:I668)</f>
        <v>857</v>
      </c>
      <c r="J669" s="126">
        <f>((I654*J654)+(I655*J655)+(I656*J656)+(I657*J657)+(I658*J658)+(I659*J659)+(I660*J660)+(I661*J661)+(I662*J662)+(I663*J663)+(I664*J664)+(I665*J665)+(I666*J666)+(I667*J667)+(I668*J668))/I669</f>
        <v>37025.140023337226</v>
      </c>
      <c r="K669" s="23">
        <f>SUM(K654:K668)</f>
        <v>260</v>
      </c>
      <c r="L669" s="126">
        <f>((K654*L654)+(K655*L655)+(K656*L656)+(K657*L657)+(K658*L658)+(K659*L659)+(K660*L660)+(K661*L661)+(K662*L662)+(K663*L663)+(K664*L664)+(K665*L665)+(K666*L666)+(K667*L667)+(K668*L668))/K669</f>
        <v>30912.957692307693</v>
      </c>
      <c r="M669" s="23">
        <f>SUM(M654:M668)</f>
        <v>286</v>
      </c>
      <c r="N669" s="126">
        <f>((M654*N654)+(M655*N655)+(M656*N656)+(M657*N657)+(M658*N658)+(M659*N659)+(M660*N660)+(M661*N661)+(M662*N662)+(M663*N663)+(M664*N664)+(M665*N665)+(M666*N666)+(M667*N667)+(M668*N668))/M669</f>
        <v>29583.95104895105</v>
      </c>
      <c r="O669" s="23">
        <f>SUM(O654:O668)</f>
        <v>0</v>
      </c>
      <c r="P669" s="126">
        <v>0</v>
      </c>
      <c r="Q669" s="23"/>
      <c r="R669" s="126"/>
      <c r="S669" s="23"/>
      <c r="T669" s="126"/>
      <c r="U669" s="23"/>
      <c r="V669" s="126"/>
      <c r="W669" s="23"/>
      <c r="X669" s="126"/>
      <c r="Y669" s="23"/>
      <c r="Z669" s="126"/>
      <c r="AA669" s="23"/>
      <c r="AB669" s="126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</row>
    <row r="670" spans="1:54" ht="12.75">
      <c r="A670" s="23"/>
      <c r="B670" s="32"/>
      <c r="C670" s="32"/>
      <c r="D670" s="30"/>
      <c r="E670" s="32"/>
      <c r="F670" s="30"/>
      <c r="G670" s="31"/>
      <c r="H670" s="30"/>
      <c r="I670" s="31"/>
      <c r="J670" s="30"/>
      <c r="K670" s="31"/>
      <c r="L670" s="30"/>
      <c r="M670" s="23"/>
      <c r="N670" s="30"/>
      <c r="O670" s="23"/>
      <c r="P670" s="39"/>
      <c r="Q670" s="52"/>
      <c r="R670" s="30"/>
      <c r="S670" s="23"/>
      <c r="T670" s="30"/>
      <c r="U670" s="23"/>
      <c r="V670" s="129"/>
      <c r="W670" s="23"/>
      <c r="X670" s="30"/>
      <c r="Y670" s="23"/>
      <c r="Z670" s="30"/>
      <c r="AA670" s="23"/>
      <c r="AB670" s="30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</row>
    <row r="671" spans="1:54" ht="12.75">
      <c r="A671" s="23" t="s">
        <v>636</v>
      </c>
      <c r="B671" s="112" t="s">
        <v>684</v>
      </c>
      <c r="C671" s="176" t="s">
        <v>685</v>
      </c>
      <c r="D671" s="176" t="s">
        <v>194</v>
      </c>
      <c r="E671" s="28">
        <v>68</v>
      </c>
      <c r="F671" s="28">
        <v>49935</v>
      </c>
      <c r="G671" s="28">
        <v>29</v>
      </c>
      <c r="H671" s="28">
        <v>42676</v>
      </c>
      <c r="I671" s="28">
        <v>51</v>
      </c>
      <c r="J671" s="28">
        <v>36906</v>
      </c>
      <c r="K671" s="28">
        <v>38</v>
      </c>
      <c r="L671" s="27">
        <v>27799</v>
      </c>
      <c r="M671" s="28">
        <v>10</v>
      </c>
      <c r="N671" s="28">
        <v>21484</v>
      </c>
      <c r="O671" s="28"/>
      <c r="P671" s="28"/>
      <c r="Q671" s="23" t="s">
        <v>181</v>
      </c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3"/>
      <c r="AE671" s="28"/>
      <c r="AF671" s="28"/>
      <c r="AG671" s="28"/>
      <c r="AH671" s="28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</row>
    <row r="672" spans="1:54" ht="12.75">
      <c r="A672" s="23" t="s">
        <v>636</v>
      </c>
      <c r="B672" s="24" t="s">
        <v>686</v>
      </c>
      <c r="C672" s="26" t="s">
        <v>687</v>
      </c>
      <c r="D672" s="26" t="s">
        <v>194</v>
      </c>
      <c r="E672" s="28">
        <v>47</v>
      </c>
      <c r="F672" s="28">
        <v>50928</v>
      </c>
      <c r="G672" s="28">
        <v>52</v>
      </c>
      <c r="H672" s="28">
        <v>44285</v>
      </c>
      <c r="I672" s="28">
        <v>52</v>
      </c>
      <c r="J672" s="28">
        <v>39185</v>
      </c>
      <c r="K672" s="28">
        <v>29</v>
      </c>
      <c r="L672" s="27">
        <v>29753</v>
      </c>
      <c r="M672" s="28"/>
      <c r="N672" s="28"/>
      <c r="O672" s="28"/>
      <c r="P672" s="28"/>
      <c r="Q672" s="23" t="s">
        <v>181</v>
      </c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7"/>
      <c r="AC672" s="28"/>
      <c r="AD672" s="23"/>
      <c r="AE672" s="28"/>
      <c r="AF672" s="28"/>
      <c r="AG672" s="28"/>
      <c r="AH672" s="28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</row>
    <row r="673" spans="1:54" ht="12.75">
      <c r="A673" s="23" t="s">
        <v>636</v>
      </c>
      <c r="B673" s="24" t="s">
        <v>688</v>
      </c>
      <c r="C673" s="26" t="s">
        <v>689</v>
      </c>
      <c r="D673" s="26" t="s">
        <v>194</v>
      </c>
      <c r="E673" s="28">
        <v>41</v>
      </c>
      <c r="F673" s="28">
        <v>47326</v>
      </c>
      <c r="G673" s="28">
        <v>45</v>
      </c>
      <c r="H673" s="28">
        <v>41985</v>
      </c>
      <c r="I673" s="28">
        <v>50</v>
      </c>
      <c r="J673" s="28">
        <v>35784</v>
      </c>
      <c r="K673" s="28">
        <v>62</v>
      </c>
      <c r="L673" s="27">
        <v>31392</v>
      </c>
      <c r="M673" s="28">
        <v>4</v>
      </c>
      <c r="N673" s="28">
        <v>18190</v>
      </c>
      <c r="O673" s="27"/>
      <c r="P673" s="28"/>
      <c r="Q673" s="23" t="s">
        <v>181</v>
      </c>
      <c r="R673" s="27"/>
      <c r="S673" s="28"/>
      <c r="T673" s="28"/>
      <c r="U673" s="28"/>
      <c r="V673" s="28"/>
      <c r="W673" s="28"/>
      <c r="X673" s="28"/>
      <c r="Y673" s="28"/>
      <c r="Z673" s="28"/>
      <c r="AA673" s="28"/>
      <c r="AB673" s="27"/>
      <c r="AC673" s="28"/>
      <c r="AD673" s="23"/>
      <c r="AE673" s="27"/>
      <c r="AF673" s="28"/>
      <c r="AG673" s="28"/>
      <c r="AH673" s="28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</row>
    <row r="674" spans="1:54" ht="12.75">
      <c r="A674" s="23" t="s">
        <v>636</v>
      </c>
      <c r="B674" s="24" t="s">
        <v>690</v>
      </c>
      <c r="C674" s="26" t="s">
        <v>691</v>
      </c>
      <c r="D674" s="26" t="s">
        <v>194</v>
      </c>
      <c r="E674" s="28">
        <v>18</v>
      </c>
      <c r="F674" s="28">
        <v>52463</v>
      </c>
      <c r="G674" s="28">
        <v>29</v>
      </c>
      <c r="H674" s="28">
        <v>45644</v>
      </c>
      <c r="I674" s="28">
        <v>57</v>
      </c>
      <c r="J674" s="28">
        <v>37157</v>
      </c>
      <c r="K674" s="28">
        <v>3</v>
      </c>
      <c r="L674" s="27">
        <v>32591</v>
      </c>
      <c r="M674" s="28"/>
      <c r="N674" s="28"/>
      <c r="O674" s="28"/>
      <c r="P674" s="28"/>
      <c r="Q674" s="23" t="s">
        <v>181</v>
      </c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3"/>
      <c r="AE674" s="28"/>
      <c r="AF674" s="28"/>
      <c r="AG674" s="28"/>
      <c r="AH674" s="28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</row>
    <row r="675" spans="1:54" ht="12.75">
      <c r="A675" s="23" t="s">
        <v>636</v>
      </c>
      <c r="B675" s="24" t="s">
        <v>692</v>
      </c>
      <c r="C675" s="26" t="s">
        <v>693</v>
      </c>
      <c r="D675" s="26" t="s">
        <v>194</v>
      </c>
      <c r="E675" s="28">
        <v>13</v>
      </c>
      <c r="F675" s="28">
        <v>49308</v>
      </c>
      <c r="G675" s="28">
        <v>19</v>
      </c>
      <c r="H675" s="28">
        <v>41786</v>
      </c>
      <c r="I675" s="28">
        <v>28</v>
      </c>
      <c r="J675" s="28">
        <v>36311</v>
      </c>
      <c r="K675" s="28"/>
      <c r="L675" s="27"/>
      <c r="M675" s="28">
        <v>20</v>
      </c>
      <c r="N675" s="28">
        <v>34363</v>
      </c>
      <c r="O675" s="28"/>
      <c r="P675" s="28"/>
      <c r="Q675" s="23" t="s">
        <v>181</v>
      </c>
      <c r="R675" s="28"/>
      <c r="S675" s="28"/>
      <c r="T675" s="28"/>
      <c r="U675" s="28"/>
      <c r="V675" s="28"/>
      <c r="W675" s="28"/>
      <c r="X675" s="28"/>
      <c r="Y675" s="27"/>
      <c r="Z675" s="28"/>
      <c r="AA675" s="28"/>
      <c r="AB675" s="28"/>
      <c r="AC675" s="28"/>
      <c r="AD675" s="23"/>
      <c r="AE675" s="28"/>
      <c r="AF675" s="28"/>
      <c r="AG675" s="28"/>
      <c r="AH675" s="28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</row>
    <row r="676" spans="1:54" ht="12.75">
      <c r="A676" s="23" t="s">
        <v>636</v>
      </c>
      <c r="B676" s="24" t="s">
        <v>694</v>
      </c>
      <c r="C676" s="26" t="s">
        <v>695</v>
      </c>
      <c r="D676" s="26" t="s">
        <v>194</v>
      </c>
      <c r="E676" s="28">
        <v>62</v>
      </c>
      <c r="F676" s="28">
        <v>58009</v>
      </c>
      <c r="G676" s="28">
        <v>101</v>
      </c>
      <c r="H676" s="28">
        <v>47137</v>
      </c>
      <c r="I676" s="28">
        <v>124</v>
      </c>
      <c r="J676" s="28">
        <v>38828</v>
      </c>
      <c r="K676" s="28"/>
      <c r="L676" s="28"/>
      <c r="M676" s="28">
        <v>92</v>
      </c>
      <c r="N676" s="28">
        <v>31879</v>
      </c>
      <c r="O676" s="28"/>
      <c r="P676" s="28"/>
      <c r="Q676" s="23" t="s">
        <v>181</v>
      </c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3"/>
      <c r="AE676" s="28"/>
      <c r="AF676" s="28"/>
      <c r="AG676" s="28"/>
      <c r="AH676" s="28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</row>
    <row r="677" spans="1:54" ht="12.75">
      <c r="A677" s="23"/>
      <c r="B677" s="32"/>
      <c r="C677" s="32"/>
      <c r="D677" s="30"/>
      <c r="E677" s="23">
        <f>SUM(E671:E676)</f>
        <v>249</v>
      </c>
      <c r="F677" s="79">
        <f>((E671*F671)+(E672*F672)+(E673*F673)+(E674*F674)+(E675*F675)+(E676*F676))/E677</f>
        <v>51853.24497991968</v>
      </c>
      <c r="G677" s="23">
        <f>SUM(G671:G676)</f>
        <v>275</v>
      </c>
      <c r="H677" s="79">
        <f>((G671*H671)+(G672*H672)+(G673*H673)+(G674*H674)+(G675*H675)+(G676*H676))/G677</f>
        <v>44757.07636363636</v>
      </c>
      <c r="I677" s="23">
        <f>SUM(I671:I676)</f>
        <v>362</v>
      </c>
      <c r="J677" s="79">
        <f>((I671*J671)+(I672*J672)+(I673*J673)+(I674*J674)+(I675*J675)+(I676*J676))/I677</f>
        <v>37730.26243093923</v>
      </c>
      <c r="K677" s="23">
        <f>SUM(K671:K676)</f>
        <v>132</v>
      </c>
      <c r="L677" s="79">
        <f>((K671*L671)+(K672*L672)+(K673*L673)+(K674*L674)+(K675*L675)+(K676*L676))/K677</f>
        <v>30024.81818181818</v>
      </c>
      <c r="M677" s="23">
        <f>SUM(M671:M676)</f>
        <v>126</v>
      </c>
      <c r="N677" s="79">
        <f>((M671*N671)+(M672*N672)+(M673*N673)+(M674*N674)+(M675*N675)+(M676*N676))/M677</f>
        <v>31013.714285714286</v>
      </c>
      <c r="O677" s="23">
        <f>SUM(O671:O676)</f>
        <v>0</v>
      </c>
      <c r="P677" s="79">
        <v>0</v>
      </c>
      <c r="Q677" s="23"/>
      <c r="R677" s="79"/>
      <c r="S677" s="23"/>
      <c r="T677" s="79"/>
      <c r="U677" s="23"/>
      <c r="V677" s="79"/>
      <c r="W677" s="23"/>
      <c r="X677" s="79"/>
      <c r="Y677" s="23"/>
      <c r="Z677" s="79"/>
      <c r="AA677" s="23"/>
      <c r="AB677" s="79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</row>
    <row r="678" spans="1:54" ht="12.75">
      <c r="A678" s="23"/>
      <c r="B678" s="32"/>
      <c r="C678" s="32"/>
      <c r="D678" s="30"/>
      <c r="E678" s="31"/>
      <c r="F678" s="30"/>
      <c r="G678" s="31"/>
      <c r="H678" s="30"/>
      <c r="I678" s="31"/>
      <c r="J678" s="30"/>
      <c r="K678" s="23"/>
      <c r="L678" s="30"/>
      <c r="M678" s="31"/>
      <c r="N678" s="30"/>
      <c r="O678" s="23"/>
      <c r="P678" s="39"/>
      <c r="Q678" s="52"/>
      <c r="R678" s="30"/>
      <c r="S678" s="23"/>
      <c r="T678" s="30"/>
      <c r="U678" s="23"/>
      <c r="V678" s="129"/>
      <c r="W678" s="23"/>
      <c r="X678" s="30"/>
      <c r="Y678" s="23"/>
      <c r="Z678" s="30"/>
      <c r="AA678" s="23"/>
      <c r="AB678" s="30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</row>
    <row r="679" spans="1:54" ht="12.75">
      <c r="A679" s="23" t="s">
        <v>636</v>
      </c>
      <c r="B679" s="24" t="s">
        <v>696</v>
      </c>
      <c r="C679" s="177" t="s">
        <v>697</v>
      </c>
      <c r="D679" s="26" t="s">
        <v>201</v>
      </c>
      <c r="E679" s="28" t="s">
        <v>651</v>
      </c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3" t="s">
        <v>181</v>
      </c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3"/>
      <c r="AE679" s="28"/>
      <c r="AF679" s="28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</row>
    <row r="680" spans="1:54" ht="12.75">
      <c r="A680" s="23" t="s">
        <v>636</v>
      </c>
      <c r="B680" s="24" t="s">
        <v>698</v>
      </c>
      <c r="C680" s="26" t="s">
        <v>699</v>
      </c>
      <c r="D680" s="26" t="s">
        <v>201</v>
      </c>
      <c r="E680" s="28" t="s">
        <v>651</v>
      </c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3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3"/>
      <c r="AE680" s="28"/>
      <c r="AF680" s="28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</row>
    <row r="681" spans="1:54" ht="12.75">
      <c r="A681" s="23" t="s">
        <v>636</v>
      </c>
      <c r="B681" s="24" t="s">
        <v>700</v>
      </c>
      <c r="C681" s="26" t="s">
        <v>701</v>
      </c>
      <c r="D681" s="26" t="s">
        <v>201</v>
      </c>
      <c r="E681" s="28" t="s">
        <v>651</v>
      </c>
      <c r="F681" s="28"/>
      <c r="G681" s="28"/>
      <c r="H681" s="28"/>
      <c r="I681" s="28"/>
      <c r="J681" s="28"/>
      <c r="K681" s="28"/>
      <c r="L681" s="27"/>
      <c r="M681" s="28"/>
      <c r="N681" s="28"/>
      <c r="O681" s="28"/>
      <c r="P681" s="28"/>
      <c r="Q681" s="23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3"/>
      <c r="AE681" s="28"/>
      <c r="AF681" s="28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</row>
    <row r="682" spans="1:54" ht="12.75">
      <c r="A682" s="23" t="s">
        <v>636</v>
      </c>
      <c r="B682" s="24" t="s">
        <v>702</v>
      </c>
      <c r="C682" s="26" t="s">
        <v>703</v>
      </c>
      <c r="D682" s="26" t="s">
        <v>201</v>
      </c>
      <c r="E682" s="28">
        <v>21</v>
      </c>
      <c r="F682" s="28">
        <v>47965</v>
      </c>
      <c r="G682" s="28">
        <v>63</v>
      </c>
      <c r="H682" s="28">
        <v>42137</v>
      </c>
      <c r="I682" s="28">
        <v>83</v>
      </c>
      <c r="J682" s="28">
        <v>37261</v>
      </c>
      <c r="K682" s="28">
        <v>21</v>
      </c>
      <c r="L682" s="27">
        <v>33779</v>
      </c>
      <c r="M682" s="28">
        <v>29</v>
      </c>
      <c r="N682" s="28">
        <v>32794</v>
      </c>
      <c r="O682" s="28"/>
      <c r="P682" s="28"/>
      <c r="Q682" s="23" t="s">
        <v>181</v>
      </c>
      <c r="R682" s="28"/>
      <c r="S682" s="28"/>
      <c r="T682" s="28"/>
      <c r="U682" s="28"/>
      <c r="V682" s="28"/>
      <c r="W682" s="28"/>
      <c r="X682" s="28"/>
      <c r="Y682" s="27"/>
      <c r="Z682" s="28"/>
      <c r="AA682" s="28"/>
      <c r="AB682" s="28"/>
      <c r="AC682" s="28"/>
      <c r="AD682" s="23"/>
      <c r="AE682" s="28"/>
      <c r="AF682" s="28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</row>
    <row r="683" spans="1:54" ht="12.75">
      <c r="A683" s="23"/>
      <c r="B683" s="32"/>
      <c r="C683" s="32"/>
      <c r="D683" s="30"/>
      <c r="E683" s="99">
        <f>SUM(E679:E682)</f>
        <v>21</v>
      </c>
      <c r="F683" s="126">
        <f>((E679*F679)+(E680*F680)+(E681*F681)+(E682*F682))/E683</f>
        <v>47965</v>
      </c>
      <c r="G683" s="99">
        <f>SUM(G679:G682)</f>
        <v>63</v>
      </c>
      <c r="H683" s="126">
        <f>((G679*H679)+(G680*H680)+(G681*H681)+(G682*H682))/G683</f>
        <v>42137</v>
      </c>
      <c r="I683" s="99">
        <f>SUM(I679:I682)</f>
        <v>83</v>
      </c>
      <c r="J683" s="126">
        <f>((I679*J679)+(I680*J680)+(I681*J681)+(I682*J682))/I683</f>
        <v>37261</v>
      </c>
      <c r="K683" s="99">
        <f>SUM(K679:K682)</f>
        <v>21</v>
      </c>
      <c r="L683" s="126">
        <f>((K679*L679)+(K680*L680)+(K681*L681)+(K682*L682))/K683</f>
        <v>33779</v>
      </c>
      <c r="M683" s="99">
        <f>SUM(M679:M682)</f>
        <v>29</v>
      </c>
      <c r="N683" s="126">
        <f>((M679*N679)+(M680*N680)+(M681*N681)+(M682*N682))/M683</f>
        <v>32794</v>
      </c>
      <c r="O683" s="99">
        <f>SUM(O679:O682)</f>
        <v>0</v>
      </c>
      <c r="P683" s="126">
        <v>0</v>
      </c>
      <c r="Q683" s="99"/>
      <c r="R683" s="126"/>
      <c r="S683" s="99"/>
      <c r="T683" s="126"/>
      <c r="U683" s="99"/>
      <c r="V683" s="126"/>
      <c r="W683" s="99"/>
      <c r="X683" s="126"/>
      <c r="Y683" s="99"/>
      <c r="Z683" s="126"/>
      <c r="AA683" s="99"/>
      <c r="AB683" s="79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</row>
    <row r="684" spans="1:54" ht="12.75">
      <c r="A684" s="23"/>
      <c r="B684" s="32"/>
      <c r="C684" s="32"/>
      <c r="D684" s="30"/>
      <c r="E684" s="31"/>
      <c r="F684" s="30"/>
      <c r="G684" s="31"/>
      <c r="H684" s="30"/>
      <c r="I684" s="31"/>
      <c r="J684" s="30"/>
      <c r="K684" s="31"/>
      <c r="L684" s="30"/>
      <c r="M684" s="31"/>
      <c r="N684" s="30"/>
      <c r="O684" s="23"/>
      <c r="P684" s="39"/>
      <c r="Q684" s="52"/>
      <c r="R684" s="30"/>
      <c r="S684" s="23"/>
      <c r="T684" s="30"/>
      <c r="U684" s="23"/>
      <c r="V684" s="129"/>
      <c r="W684" s="23"/>
      <c r="X684" s="30"/>
      <c r="Y684" s="23"/>
      <c r="Z684" s="30"/>
      <c r="AA684" s="23"/>
      <c r="AB684" s="30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</row>
    <row r="685" spans="1:54" ht="12.75">
      <c r="A685" s="23" t="s">
        <v>636</v>
      </c>
      <c r="B685" s="24" t="s">
        <v>704</v>
      </c>
      <c r="C685" s="26" t="s">
        <v>705</v>
      </c>
      <c r="D685" s="26" t="s">
        <v>214</v>
      </c>
      <c r="E685" s="28">
        <v>11</v>
      </c>
      <c r="F685" s="28">
        <v>56459</v>
      </c>
      <c r="G685" s="28">
        <v>14</v>
      </c>
      <c r="H685" s="28">
        <v>42118</v>
      </c>
      <c r="I685" s="28">
        <v>7</v>
      </c>
      <c r="J685" s="28">
        <v>40837</v>
      </c>
      <c r="K685" s="28"/>
      <c r="L685" s="27"/>
      <c r="M685" s="28">
        <v>21</v>
      </c>
      <c r="N685" s="28">
        <v>30741</v>
      </c>
      <c r="O685" s="28"/>
      <c r="P685" s="28"/>
      <c r="Q685" s="23" t="s">
        <v>181</v>
      </c>
      <c r="R685" s="28"/>
      <c r="S685" s="28"/>
      <c r="T685" s="28"/>
      <c r="U685" s="28"/>
      <c r="V685" s="28"/>
      <c r="W685" s="28"/>
      <c r="X685" s="28"/>
      <c r="Y685" s="27"/>
      <c r="Z685" s="28"/>
      <c r="AA685" s="28"/>
      <c r="AB685" s="28"/>
      <c r="AC685" s="28"/>
      <c r="AD685" s="23"/>
      <c r="AE685" s="28"/>
      <c r="AF685" s="28"/>
      <c r="AG685" s="28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</row>
    <row r="686" spans="1:54" ht="12.75">
      <c r="A686" s="23" t="s">
        <v>636</v>
      </c>
      <c r="B686" s="24" t="s">
        <v>706</v>
      </c>
      <c r="C686" s="26" t="s">
        <v>707</v>
      </c>
      <c r="D686" s="26" t="s">
        <v>214</v>
      </c>
      <c r="E686" s="28">
        <v>20</v>
      </c>
      <c r="F686" s="28">
        <v>53204</v>
      </c>
      <c r="G686" s="28">
        <v>56</v>
      </c>
      <c r="H686" s="28">
        <v>42995</v>
      </c>
      <c r="I686" s="28">
        <v>54</v>
      </c>
      <c r="J686" s="28">
        <v>36286</v>
      </c>
      <c r="K686" s="28">
        <v>4</v>
      </c>
      <c r="L686" s="27">
        <v>31721</v>
      </c>
      <c r="M686" s="28">
        <v>32</v>
      </c>
      <c r="N686" s="28">
        <v>28850</v>
      </c>
      <c r="O686" s="28"/>
      <c r="P686" s="28"/>
      <c r="Q686" s="23" t="s">
        <v>181</v>
      </c>
      <c r="R686" s="28"/>
      <c r="S686" s="28"/>
      <c r="T686" s="28"/>
      <c r="U686" s="28"/>
      <c r="V686" s="28"/>
      <c r="W686" s="28"/>
      <c r="X686" s="28"/>
      <c r="Y686" s="27"/>
      <c r="Z686" s="28"/>
      <c r="AA686" s="28"/>
      <c r="AB686" s="28"/>
      <c r="AC686" s="28"/>
      <c r="AD686" s="23"/>
      <c r="AE686" s="28"/>
      <c r="AF686" s="28"/>
      <c r="AG686" s="28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</row>
    <row r="687" spans="1:54" ht="12.75">
      <c r="A687" s="23"/>
      <c r="B687" s="32"/>
      <c r="C687" s="32"/>
      <c r="D687" s="30"/>
      <c r="E687" s="23">
        <f>SUM(E685:E686)</f>
        <v>31</v>
      </c>
      <c r="F687" s="126">
        <f>((E685*F685)+(E686*F686))/E687</f>
        <v>54359</v>
      </c>
      <c r="G687" s="23">
        <f>SUM(G685:G686)</f>
        <v>70</v>
      </c>
      <c r="H687" s="126">
        <f>((G685*H685)+(G686*H686))/G687</f>
        <v>42819.6</v>
      </c>
      <c r="I687" s="23">
        <f>SUM(I685:I686)</f>
        <v>61</v>
      </c>
      <c r="J687" s="126">
        <f>((I685*J685)+(I686*J686))/I687</f>
        <v>36808.24590163935</v>
      </c>
      <c r="K687" s="23">
        <f>SUM(K685:K686)</f>
        <v>4</v>
      </c>
      <c r="L687" s="126">
        <f>((K685*L685)+(K686*L686))/K687</f>
        <v>31721</v>
      </c>
      <c r="M687" s="23">
        <f>SUM(M685:M686)</f>
        <v>53</v>
      </c>
      <c r="N687" s="126">
        <f>((M685*N685)+(M686*N686))/M687</f>
        <v>29599.264150943396</v>
      </c>
      <c r="O687" s="23">
        <f>SUM(O685:O686)</f>
        <v>0</v>
      </c>
      <c r="P687" s="126">
        <v>0</v>
      </c>
      <c r="Q687" s="23"/>
      <c r="R687" s="126"/>
      <c r="S687" s="23"/>
      <c r="T687" s="126"/>
      <c r="U687" s="23"/>
      <c r="V687" s="126"/>
      <c r="W687" s="23"/>
      <c r="X687" s="126"/>
      <c r="Y687" s="23"/>
      <c r="Z687" s="126"/>
      <c r="AA687" s="23"/>
      <c r="AB687" s="126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</row>
    <row r="688" spans="1:54" ht="12.75">
      <c r="A688" s="23"/>
      <c r="B688" s="32"/>
      <c r="C688" s="32"/>
      <c r="D688" s="30"/>
      <c r="E688" s="23"/>
      <c r="F688" s="126"/>
      <c r="G688" s="23"/>
      <c r="H688" s="126"/>
      <c r="I688" s="23"/>
      <c r="J688" s="126"/>
      <c r="K688" s="23"/>
      <c r="L688" s="126"/>
      <c r="M688" s="23"/>
      <c r="N688" s="126"/>
      <c r="O688" s="23"/>
      <c r="P688" s="126"/>
      <c r="Q688" s="23"/>
      <c r="R688" s="126"/>
      <c r="S688" s="23"/>
      <c r="T688" s="126"/>
      <c r="U688" s="23"/>
      <c r="V688" s="126"/>
      <c r="W688" s="23"/>
      <c r="X688" s="126"/>
      <c r="Y688" s="23"/>
      <c r="Z688" s="126"/>
      <c r="AA688" s="23"/>
      <c r="AB688" s="126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</row>
    <row r="689" spans="1:54" ht="12.75">
      <c r="A689" s="23" t="s">
        <v>636</v>
      </c>
      <c r="B689" s="24" t="s">
        <v>708</v>
      </c>
      <c r="C689" s="26" t="s">
        <v>709</v>
      </c>
      <c r="D689" s="26" t="s">
        <v>149</v>
      </c>
      <c r="E689" s="28"/>
      <c r="F689" s="28"/>
      <c r="G689" s="28"/>
      <c r="H689" s="28"/>
      <c r="I689" s="28"/>
      <c r="J689" s="28"/>
      <c r="K689" s="28"/>
      <c r="L689" s="27"/>
      <c r="M689" s="28"/>
      <c r="N689" s="28"/>
      <c r="O689" s="28">
        <v>91</v>
      </c>
      <c r="P689" s="28">
        <v>39057</v>
      </c>
      <c r="Q689" s="23" t="s">
        <v>181</v>
      </c>
      <c r="R689" s="28"/>
      <c r="S689" s="28"/>
      <c r="T689" s="28"/>
      <c r="U689" s="28"/>
      <c r="V689" s="28"/>
      <c r="W689" s="28"/>
      <c r="X689" s="28"/>
      <c r="Y689" s="27"/>
      <c r="Z689" s="28"/>
      <c r="AA689" s="28"/>
      <c r="AB689" s="28"/>
      <c r="AC689" s="28"/>
      <c r="AD689" s="23"/>
      <c r="AE689" s="28"/>
      <c r="AF689" s="28"/>
      <c r="AG689" s="28"/>
      <c r="AH689" s="28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</row>
    <row r="690" spans="1:54" ht="12.75">
      <c r="A690" s="23" t="s">
        <v>636</v>
      </c>
      <c r="B690" s="24" t="s">
        <v>710</v>
      </c>
      <c r="C690" s="26" t="s">
        <v>711</v>
      </c>
      <c r="D690" s="26" t="s">
        <v>149</v>
      </c>
      <c r="E690" s="28"/>
      <c r="F690" s="28"/>
      <c r="G690" s="28"/>
      <c r="H690" s="28"/>
      <c r="I690" s="28"/>
      <c r="J690" s="28"/>
      <c r="K690" s="28"/>
      <c r="L690" s="27"/>
      <c r="M690" s="28"/>
      <c r="N690" s="28"/>
      <c r="O690" s="28">
        <v>140</v>
      </c>
      <c r="P690" s="28">
        <v>36872</v>
      </c>
      <c r="Q690" s="23" t="s">
        <v>181</v>
      </c>
      <c r="R690" s="28"/>
      <c r="S690" s="28"/>
      <c r="T690" s="28"/>
      <c r="U690" s="28"/>
      <c r="V690" s="28"/>
      <c r="W690" s="28"/>
      <c r="X690" s="28"/>
      <c r="Y690" s="27"/>
      <c r="Z690" s="28"/>
      <c r="AA690" s="28"/>
      <c r="AB690" s="28"/>
      <c r="AC690" s="28"/>
      <c r="AD690" s="23"/>
      <c r="AE690" s="28"/>
      <c r="AF690" s="28"/>
      <c r="AG690" s="28"/>
      <c r="AH690" s="28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</row>
    <row r="691" spans="1:54" ht="12.75">
      <c r="A691" s="23" t="s">
        <v>636</v>
      </c>
      <c r="B691" s="24" t="s">
        <v>712</v>
      </c>
      <c r="C691" s="26" t="s">
        <v>713</v>
      </c>
      <c r="D691" s="26" t="s">
        <v>149</v>
      </c>
      <c r="E691" s="28"/>
      <c r="F691" s="28"/>
      <c r="G691" s="28"/>
      <c r="H691" s="28"/>
      <c r="I691" s="28"/>
      <c r="J691" s="28"/>
      <c r="K691" s="28"/>
      <c r="L691" s="27"/>
      <c r="M691" s="28"/>
      <c r="N691" s="28"/>
      <c r="O691" s="28">
        <v>92</v>
      </c>
      <c r="P691" s="28">
        <v>39461</v>
      </c>
      <c r="Q691" s="23" t="s">
        <v>181</v>
      </c>
      <c r="R691" s="28"/>
      <c r="S691" s="28"/>
      <c r="T691" s="28"/>
      <c r="U691" s="28"/>
      <c r="V691" s="28"/>
      <c r="W691" s="28"/>
      <c r="X691" s="28"/>
      <c r="Y691" s="27"/>
      <c r="Z691" s="28"/>
      <c r="AA691" s="28"/>
      <c r="AB691" s="28"/>
      <c r="AC691" s="28"/>
      <c r="AD691" s="23"/>
      <c r="AE691" s="28"/>
      <c r="AF691" s="28"/>
      <c r="AG691" s="28"/>
      <c r="AH691" s="28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</row>
    <row r="692" spans="1:54" ht="12.75">
      <c r="A692" s="23" t="s">
        <v>636</v>
      </c>
      <c r="B692" s="24" t="s">
        <v>714</v>
      </c>
      <c r="C692" s="26" t="s">
        <v>715</v>
      </c>
      <c r="D692" s="26" t="s">
        <v>149</v>
      </c>
      <c r="E692" s="28"/>
      <c r="F692" s="28"/>
      <c r="G692" s="28"/>
      <c r="H692" s="28"/>
      <c r="I692" s="28"/>
      <c r="J692" s="28"/>
      <c r="K692" s="28"/>
      <c r="L692" s="27"/>
      <c r="M692" s="28"/>
      <c r="N692" s="28"/>
      <c r="O692" s="28">
        <v>324</v>
      </c>
      <c r="P692" s="28">
        <v>40761</v>
      </c>
      <c r="Q692" s="23" t="s">
        <v>181</v>
      </c>
      <c r="R692" s="28"/>
      <c r="S692" s="28"/>
      <c r="T692" s="28"/>
      <c r="U692" s="28"/>
      <c r="V692" s="28"/>
      <c r="W692" s="28"/>
      <c r="X692" s="28"/>
      <c r="Y692" s="27"/>
      <c r="Z692" s="28"/>
      <c r="AA692" s="28"/>
      <c r="AB692" s="28"/>
      <c r="AC692" s="28"/>
      <c r="AD692" s="23"/>
      <c r="AE692" s="28"/>
      <c r="AF692" s="28"/>
      <c r="AG692" s="28"/>
      <c r="AH692" s="28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</row>
    <row r="693" spans="1:54" ht="12.75">
      <c r="A693" s="23" t="s">
        <v>636</v>
      </c>
      <c r="B693" s="24" t="s">
        <v>716</v>
      </c>
      <c r="C693" s="26" t="s">
        <v>717</v>
      </c>
      <c r="D693" s="26" t="s">
        <v>149</v>
      </c>
      <c r="E693" s="28"/>
      <c r="F693" s="28"/>
      <c r="G693" s="28"/>
      <c r="H693" s="28"/>
      <c r="I693" s="28"/>
      <c r="J693" s="28"/>
      <c r="K693" s="28"/>
      <c r="L693" s="27"/>
      <c r="M693" s="28"/>
      <c r="N693" s="28"/>
      <c r="O693" s="28">
        <v>86</v>
      </c>
      <c r="P693" s="28">
        <v>30560</v>
      </c>
      <c r="Q693" s="23" t="s">
        <v>181</v>
      </c>
      <c r="R693" s="28"/>
      <c r="S693" s="28"/>
      <c r="T693" s="28"/>
      <c r="U693" s="28"/>
      <c r="V693" s="28"/>
      <c r="W693" s="28"/>
      <c r="X693" s="28"/>
      <c r="Y693" s="27"/>
      <c r="Z693" s="28"/>
      <c r="AA693" s="28"/>
      <c r="AB693" s="28"/>
      <c r="AC693" s="28"/>
      <c r="AD693" s="23"/>
      <c r="AE693" s="28"/>
      <c r="AF693" s="28"/>
      <c r="AG693" s="28"/>
      <c r="AH693" s="28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</row>
    <row r="694" spans="1:54" ht="12.75">
      <c r="A694" s="23" t="s">
        <v>636</v>
      </c>
      <c r="B694" s="24" t="s">
        <v>718</v>
      </c>
      <c r="C694" s="26" t="s">
        <v>719</v>
      </c>
      <c r="D694" s="26" t="s">
        <v>149</v>
      </c>
      <c r="E694" s="28"/>
      <c r="F694" s="28"/>
      <c r="G694" s="28"/>
      <c r="H694" s="28"/>
      <c r="I694" s="28"/>
      <c r="J694" s="28"/>
      <c r="K694" s="28"/>
      <c r="L694" s="27"/>
      <c r="M694" s="28"/>
      <c r="N694" s="28"/>
      <c r="O694" s="28">
        <v>119</v>
      </c>
      <c r="P694" s="28">
        <v>32633</v>
      </c>
      <c r="Q694" s="23" t="s">
        <v>181</v>
      </c>
      <c r="R694" s="28"/>
      <c r="S694" s="28"/>
      <c r="T694" s="28"/>
      <c r="U694" s="28"/>
      <c r="V694" s="28"/>
      <c r="W694" s="28"/>
      <c r="X694" s="28"/>
      <c r="Y694" s="27"/>
      <c r="Z694" s="28"/>
      <c r="AA694" s="28"/>
      <c r="AB694" s="28"/>
      <c r="AC694" s="28"/>
      <c r="AD694" s="23"/>
      <c r="AE694" s="28"/>
      <c r="AF694" s="28"/>
      <c r="AG694" s="28"/>
      <c r="AH694" s="28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</row>
    <row r="695" spans="1:54" ht="12.75">
      <c r="A695" s="23" t="s">
        <v>636</v>
      </c>
      <c r="B695" s="24" t="s">
        <v>720</v>
      </c>
      <c r="C695" s="26" t="s">
        <v>721</v>
      </c>
      <c r="D695" s="26" t="s">
        <v>149</v>
      </c>
      <c r="E695" s="28"/>
      <c r="F695" s="28"/>
      <c r="G695" s="28"/>
      <c r="H695" s="28"/>
      <c r="I695" s="28"/>
      <c r="J695" s="28"/>
      <c r="K695" s="28"/>
      <c r="L695" s="27"/>
      <c r="M695" s="28"/>
      <c r="N695" s="28"/>
      <c r="O695" s="28">
        <v>64</v>
      </c>
      <c r="P695" s="28">
        <v>39334</v>
      </c>
      <c r="Q695" s="23" t="s">
        <v>181</v>
      </c>
      <c r="R695" s="28"/>
      <c r="S695" s="28"/>
      <c r="T695" s="28"/>
      <c r="U695" s="28"/>
      <c r="V695" s="28"/>
      <c r="W695" s="28"/>
      <c r="X695" s="28"/>
      <c r="Y695" s="27"/>
      <c r="Z695" s="28"/>
      <c r="AA695" s="28"/>
      <c r="AB695" s="28"/>
      <c r="AC695" s="28"/>
      <c r="AD695" s="23"/>
      <c r="AE695" s="28"/>
      <c r="AF695" s="28"/>
      <c r="AG695" s="28"/>
      <c r="AH695" s="28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</row>
    <row r="696" spans="1:54" ht="12.75">
      <c r="A696" s="23" t="s">
        <v>636</v>
      </c>
      <c r="B696" s="24" t="s">
        <v>722</v>
      </c>
      <c r="C696" s="26" t="s">
        <v>723</v>
      </c>
      <c r="D696" s="26" t="s">
        <v>149</v>
      </c>
      <c r="E696" s="28"/>
      <c r="F696" s="28"/>
      <c r="G696" s="28"/>
      <c r="H696" s="28"/>
      <c r="I696" s="28"/>
      <c r="J696" s="28"/>
      <c r="K696" s="28"/>
      <c r="L696" s="27"/>
      <c r="M696" s="28"/>
      <c r="N696" s="28"/>
      <c r="O696" s="28"/>
      <c r="P696" s="28"/>
      <c r="Q696" s="23" t="s">
        <v>181</v>
      </c>
      <c r="R696" s="28"/>
      <c r="S696" s="28"/>
      <c r="T696" s="28"/>
      <c r="U696" s="28"/>
      <c r="V696" s="28"/>
      <c r="W696" s="28"/>
      <c r="X696" s="28"/>
      <c r="Y696" s="27"/>
      <c r="Z696" s="28"/>
      <c r="AA696" s="28"/>
      <c r="AB696" s="28"/>
      <c r="AC696" s="28"/>
      <c r="AD696" s="23"/>
      <c r="AE696" s="28"/>
      <c r="AF696" s="28"/>
      <c r="AG696" s="28"/>
      <c r="AH696" s="28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</row>
    <row r="697" spans="1:54" ht="12.75">
      <c r="A697" s="23" t="s">
        <v>636</v>
      </c>
      <c r="B697" s="24" t="s">
        <v>724</v>
      </c>
      <c r="C697" s="26" t="s">
        <v>725</v>
      </c>
      <c r="D697" s="26" t="s">
        <v>149</v>
      </c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3" t="s">
        <v>181</v>
      </c>
      <c r="R697" s="28"/>
      <c r="S697" s="28"/>
      <c r="T697" s="28"/>
      <c r="U697" s="28"/>
      <c r="V697" s="28"/>
      <c r="W697" s="28"/>
      <c r="X697" s="28"/>
      <c r="Y697" s="27"/>
      <c r="Z697" s="28"/>
      <c r="AA697" s="28"/>
      <c r="AB697" s="28"/>
      <c r="AC697" s="28"/>
      <c r="AD697" s="23"/>
      <c r="AE697" s="28"/>
      <c r="AF697" s="28"/>
      <c r="AG697" s="28"/>
      <c r="AH697" s="28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</row>
    <row r="698" spans="1:54" ht="12.75">
      <c r="A698" s="23" t="s">
        <v>636</v>
      </c>
      <c r="B698" s="24" t="s">
        <v>726</v>
      </c>
      <c r="C698" s="26" t="s">
        <v>727</v>
      </c>
      <c r="D698" s="26" t="s">
        <v>149</v>
      </c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>
        <v>119</v>
      </c>
      <c r="P698" s="28">
        <v>37124</v>
      </c>
      <c r="Q698" s="23" t="s">
        <v>181</v>
      </c>
      <c r="R698" s="28"/>
      <c r="S698" s="28"/>
      <c r="T698" s="28"/>
      <c r="U698" s="28"/>
      <c r="V698" s="28"/>
      <c r="W698" s="28"/>
      <c r="X698" s="28"/>
      <c r="Y698" s="27"/>
      <c r="Z698" s="28"/>
      <c r="AA698" s="28"/>
      <c r="AB698" s="28"/>
      <c r="AC698" s="28"/>
      <c r="AD698" s="23"/>
      <c r="AE698" s="28"/>
      <c r="AF698" s="28"/>
      <c r="AG698" s="28"/>
      <c r="AH698" s="28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</row>
    <row r="699" spans="1:54" ht="12.75">
      <c r="A699" s="23" t="s">
        <v>636</v>
      </c>
      <c r="B699" s="24" t="s">
        <v>728</v>
      </c>
      <c r="C699" s="26" t="s">
        <v>729</v>
      </c>
      <c r="D699" s="26" t="s">
        <v>149</v>
      </c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>
        <v>59</v>
      </c>
      <c r="P699" s="28">
        <v>29909</v>
      </c>
      <c r="Q699" s="23" t="s">
        <v>181</v>
      </c>
      <c r="R699" s="28"/>
      <c r="S699" s="28"/>
      <c r="T699" s="28"/>
      <c r="U699" s="28"/>
      <c r="V699" s="28"/>
      <c r="W699" s="28"/>
      <c r="X699" s="28"/>
      <c r="Y699" s="27"/>
      <c r="Z699" s="28"/>
      <c r="AA699" s="28"/>
      <c r="AB699" s="28"/>
      <c r="AC699" s="28"/>
      <c r="AD699" s="23"/>
      <c r="AE699" s="28"/>
      <c r="AF699" s="28"/>
      <c r="AG699" s="28"/>
      <c r="AH699" s="28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</row>
    <row r="700" spans="1:54" ht="12.75">
      <c r="A700" s="23" t="s">
        <v>636</v>
      </c>
      <c r="B700" s="24" t="s">
        <v>730</v>
      </c>
      <c r="C700" s="26" t="s">
        <v>731</v>
      </c>
      <c r="D700" s="26" t="s">
        <v>149</v>
      </c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>
        <v>20</v>
      </c>
      <c r="P700" s="28">
        <v>32452</v>
      </c>
      <c r="Q700" s="23" t="s">
        <v>181</v>
      </c>
      <c r="R700" s="28"/>
      <c r="S700" s="28"/>
      <c r="T700" s="28"/>
      <c r="U700" s="28"/>
      <c r="V700" s="28"/>
      <c r="W700" s="28"/>
      <c r="X700" s="28"/>
      <c r="Y700" s="27"/>
      <c r="Z700" s="28"/>
      <c r="AA700" s="28"/>
      <c r="AB700" s="28"/>
      <c r="AC700" s="28"/>
      <c r="AD700" s="23"/>
      <c r="AE700" s="28"/>
      <c r="AF700" s="28"/>
      <c r="AG700" s="28"/>
      <c r="AH700" s="28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</row>
    <row r="701" spans="1:54" ht="12.75">
      <c r="A701" s="23" t="s">
        <v>636</v>
      </c>
      <c r="B701" s="24" t="s">
        <v>732</v>
      </c>
      <c r="C701" s="26" t="s">
        <v>733</v>
      </c>
      <c r="D701" s="26" t="s">
        <v>149</v>
      </c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>
        <v>80</v>
      </c>
      <c r="P701" s="28">
        <v>36349</v>
      </c>
      <c r="Q701" s="23" t="s">
        <v>181</v>
      </c>
      <c r="R701" s="28"/>
      <c r="S701" s="28"/>
      <c r="T701" s="28"/>
      <c r="U701" s="28"/>
      <c r="V701" s="28"/>
      <c r="W701" s="28"/>
      <c r="X701" s="28"/>
      <c r="Y701" s="27"/>
      <c r="Z701" s="28"/>
      <c r="AA701" s="28"/>
      <c r="AB701" s="28"/>
      <c r="AC701" s="28"/>
      <c r="AD701" s="23"/>
      <c r="AE701" s="28"/>
      <c r="AF701" s="28"/>
      <c r="AG701" s="28"/>
      <c r="AH701" s="28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</row>
    <row r="702" spans="1:54" ht="12.75">
      <c r="A702" s="23" t="s">
        <v>636</v>
      </c>
      <c r="B702" s="24" t="s">
        <v>734</v>
      </c>
      <c r="C702" s="26" t="s">
        <v>735</v>
      </c>
      <c r="D702" s="26" t="s">
        <v>149</v>
      </c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>
        <v>123</v>
      </c>
      <c r="P702" s="28">
        <v>36525</v>
      </c>
      <c r="Q702" s="23" t="s">
        <v>181</v>
      </c>
      <c r="R702" s="28"/>
      <c r="S702" s="28"/>
      <c r="T702" s="28"/>
      <c r="U702" s="28"/>
      <c r="V702" s="28"/>
      <c r="W702" s="28"/>
      <c r="X702" s="28"/>
      <c r="Y702" s="27"/>
      <c r="Z702" s="28"/>
      <c r="AA702" s="28"/>
      <c r="AB702" s="28"/>
      <c r="AC702" s="28"/>
      <c r="AD702" s="23"/>
      <c r="AE702" s="28"/>
      <c r="AF702" s="28"/>
      <c r="AG702" s="28"/>
      <c r="AH702" s="28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</row>
    <row r="703" spans="1:54" ht="12.75">
      <c r="A703" s="23" t="s">
        <v>636</v>
      </c>
      <c r="B703" s="24" t="s">
        <v>736</v>
      </c>
      <c r="C703" s="26" t="s">
        <v>737</v>
      </c>
      <c r="D703" s="26" t="s">
        <v>149</v>
      </c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>
        <v>277</v>
      </c>
      <c r="P703" s="28">
        <v>40269</v>
      </c>
      <c r="Q703" s="23" t="s">
        <v>181</v>
      </c>
      <c r="R703" s="28"/>
      <c r="S703" s="28"/>
      <c r="T703" s="28"/>
      <c r="U703" s="28"/>
      <c r="V703" s="28"/>
      <c r="W703" s="28"/>
      <c r="X703" s="28"/>
      <c r="Y703" s="27"/>
      <c r="Z703" s="28"/>
      <c r="AA703" s="28"/>
      <c r="AB703" s="28"/>
      <c r="AC703" s="28"/>
      <c r="AD703" s="23"/>
      <c r="AE703" s="28"/>
      <c r="AF703" s="28"/>
      <c r="AG703" s="28"/>
      <c r="AH703" s="28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</row>
    <row r="704" spans="1:54" ht="12.75">
      <c r="A704" s="23" t="s">
        <v>636</v>
      </c>
      <c r="B704" s="24" t="s">
        <v>738</v>
      </c>
      <c r="C704" s="26" t="s">
        <v>739</v>
      </c>
      <c r="D704" s="26" t="s">
        <v>149</v>
      </c>
      <c r="E704" s="28"/>
      <c r="F704" s="28"/>
      <c r="G704" s="28"/>
      <c r="H704" s="28"/>
      <c r="I704" s="28"/>
      <c r="J704" s="28"/>
      <c r="K704" s="28"/>
      <c r="L704" s="27"/>
      <c r="M704" s="28"/>
      <c r="N704" s="28"/>
      <c r="O704" s="28"/>
      <c r="P704" s="28"/>
      <c r="Q704" s="23" t="s">
        <v>181</v>
      </c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3"/>
      <c r="AE704" s="28"/>
      <c r="AF704" s="28"/>
      <c r="AG704" s="28"/>
      <c r="AH704" s="28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</row>
    <row r="705" spans="1:54" ht="12.75">
      <c r="A705" s="23" t="s">
        <v>636</v>
      </c>
      <c r="B705" s="24" t="s">
        <v>740</v>
      </c>
      <c r="C705" s="26" t="s">
        <v>741</v>
      </c>
      <c r="D705" s="26" t="s">
        <v>149</v>
      </c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3" t="s">
        <v>181</v>
      </c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3"/>
      <c r="AE705" s="28"/>
      <c r="AF705" s="28"/>
      <c r="AG705" s="28"/>
      <c r="AH705" s="28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</row>
    <row r="706" spans="1:54" ht="12.75">
      <c r="A706" s="23" t="s">
        <v>636</v>
      </c>
      <c r="B706" s="24" t="s">
        <v>742</v>
      </c>
      <c r="C706" s="26" t="s">
        <v>743</v>
      </c>
      <c r="D706" s="26" t="s">
        <v>149</v>
      </c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>
        <v>282</v>
      </c>
      <c r="P706" s="28">
        <v>40630</v>
      </c>
      <c r="Q706" s="23" t="s">
        <v>181</v>
      </c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3"/>
      <c r="AE706" s="28"/>
      <c r="AF706" s="28"/>
      <c r="AG706" s="28"/>
      <c r="AH706" s="28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</row>
    <row r="707" spans="1:54" ht="12.75">
      <c r="A707" s="23" t="s">
        <v>636</v>
      </c>
      <c r="B707" s="24" t="s">
        <v>744</v>
      </c>
      <c r="C707" s="26" t="s">
        <v>745</v>
      </c>
      <c r="D707" s="26" t="s">
        <v>149</v>
      </c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>
        <v>24</v>
      </c>
      <c r="P707" s="28">
        <v>33751</v>
      </c>
      <c r="Q707" s="23" t="s">
        <v>181</v>
      </c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3"/>
      <c r="AE707" s="28"/>
      <c r="AF707" s="28"/>
      <c r="AG707" s="28"/>
      <c r="AH707" s="28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</row>
    <row r="708" spans="1:54" ht="12.75">
      <c r="A708" s="23" t="s">
        <v>636</v>
      </c>
      <c r="B708" s="24" t="s">
        <v>746</v>
      </c>
      <c r="C708" s="26" t="s">
        <v>747</v>
      </c>
      <c r="D708" s="26" t="s">
        <v>149</v>
      </c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>
        <v>48</v>
      </c>
      <c r="P708" s="28">
        <v>38166</v>
      </c>
      <c r="Q708" s="24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4"/>
      <c r="AE708" s="28"/>
      <c r="AF708" s="28"/>
      <c r="AG708" s="28"/>
      <c r="AH708" s="28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</row>
    <row r="709" spans="1:54" ht="12.75">
      <c r="A709" s="23" t="s">
        <v>636</v>
      </c>
      <c r="B709" s="24" t="s">
        <v>748</v>
      </c>
      <c r="C709" s="26" t="s">
        <v>749</v>
      </c>
      <c r="D709" s="26" t="s">
        <v>149</v>
      </c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>
        <v>77</v>
      </c>
      <c r="P709" s="28">
        <v>37839</v>
      </c>
      <c r="Q709" s="24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4"/>
      <c r="AE709" s="28"/>
      <c r="AF709" s="28"/>
      <c r="AG709" s="28"/>
      <c r="AH709" s="28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</row>
    <row r="710" spans="1:54" ht="12.75">
      <c r="A710" s="23" t="s">
        <v>636</v>
      </c>
      <c r="B710" s="24" t="s">
        <v>750</v>
      </c>
      <c r="C710" s="26" t="s">
        <v>751</v>
      </c>
      <c r="D710" s="26" t="s">
        <v>149</v>
      </c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>
        <v>65</v>
      </c>
      <c r="P710" s="28">
        <v>31274</v>
      </c>
      <c r="Q710" s="24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4"/>
      <c r="AE710" s="28"/>
      <c r="AF710" s="28"/>
      <c r="AG710" s="28"/>
      <c r="AH710" s="28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</row>
    <row r="711" spans="1:54" ht="12.75">
      <c r="A711" s="23" t="s">
        <v>636</v>
      </c>
      <c r="B711" s="24" t="s">
        <v>752</v>
      </c>
      <c r="C711" s="26" t="s">
        <v>753</v>
      </c>
      <c r="D711" s="26" t="s">
        <v>149</v>
      </c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>
        <v>487</v>
      </c>
      <c r="P711" s="28">
        <v>37827</v>
      </c>
      <c r="Q711" s="24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4"/>
      <c r="AE711" s="28"/>
      <c r="AF711" s="28"/>
      <c r="AG711" s="28"/>
      <c r="AH711" s="28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</row>
    <row r="712" spans="1:54" ht="12.75">
      <c r="A712" s="23" t="s">
        <v>636</v>
      </c>
      <c r="B712" s="24" t="s">
        <v>754</v>
      </c>
      <c r="C712" s="26" t="s">
        <v>755</v>
      </c>
      <c r="D712" s="26" t="s">
        <v>149</v>
      </c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>
        <v>79</v>
      </c>
      <c r="P712" s="28">
        <v>34193</v>
      </c>
      <c r="Q712" s="24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4"/>
      <c r="AE712" s="28"/>
      <c r="AF712" s="28"/>
      <c r="AG712" s="28"/>
      <c r="AH712" s="28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</row>
    <row r="713" spans="1:54" ht="12.75">
      <c r="A713" s="23" t="s">
        <v>636</v>
      </c>
      <c r="B713" s="24" t="s">
        <v>756</v>
      </c>
      <c r="C713" s="26" t="s">
        <v>757</v>
      </c>
      <c r="D713" s="26" t="s">
        <v>149</v>
      </c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>
        <v>150</v>
      </c>
      <c r="P713" s="28">
        <v>33609</v>
      </c>
      <c r="Q713" s="24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4"/>
      <c r="AE713" s="28"/>
      <c r="AF713" s="28"/>
      <c r="AG713" s="28"/>
      <c r="AH713" s="28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</row>
    <row r="714" spans="1:54" ht="12.75">
      <c r="A714" s="23" t="s">
        <v>636</v>
      </c>
      <c r="B714" s="24" t="s">
        <v>758</v>
      </c>
      <c r="C714" s="51" t="s">
        <v>759</v>
      </c>
      <c r="D714" s="26" t="s">
        <v>149</v>
      </c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>
        <v>51</v>
      </c>
      <c r="P714" s="28">
        <v>28030</v>
      </c>
      <c r="Q714" s="24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4"/>
      <c r="AE714" s="28"/>
      <c r="AF714" s="28"/>
      <c r="AG714" s="28"/>
      <c r="AH714" s="28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</row>
    <row r="715" spans="1:54" ht="12.75">
      <c r="A715" s="23" t="s">
        <v>636</v>
      </c>
      <c r="B715" s="24" t="s">
        <v>760</v>
      </c>
      <c r="C715" s="26" t="s">
        <v>761</v>
      </c>
      <c r="D715" s="26" t="s">
        <v>149</v>
      </c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>
        <v>40</v>
      </c>
      <c r="P715" s="28">
        <v>29583</v>
      </c>
      <c r="Q715" s="24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4"/>
      <c r="AE715" s="28"/>
      <c r="AF715" s="28"/>
      <c r="AG715" s="28"/>
      <c r="AH715" s="28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</row>
    <row r="716" spans="1:54" ht="12.75">
      <c r="A716" s="23" t="s">
        <v>636</v>
      </c>
      <c r="B716" s="24" t="s">
        <v>762</v>
      </c>
      <c r="C716" s="26" t="s">
        <v>763</v>
      </c>
      <c r="D716" s="26" t="s">
        <v>149</v>
      </c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>
        <v>60</v>
      </c>
      <c r="P716" s="28">
        <v>28834</v>
      </c>
      <c r="Q716" s="24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4"/>
      <c r="AE716" s="28"/>
      <c r="AF716" s="28"/>
      <c r="AG716" s="28"/>
      <c r="AH716" s="28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</row>
    <row r="717" spans="1:54" ht="12.75">
      <c r="A717" s="23" t="s">
        <v>636</v>
      </c>
      <c r="B717" s="24" t="s">
        <v>764</v>
      </c>
      <c r="C717" s="26" t="s">
        <v>765</v>
      </c>
      <c r="D717" s="26" t="s">
        <v>149</v>
      </c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>
        <v>159</v>
      </c>
      <c r="P717" s="28">
        <v>38347</v>
      </c>
      <c r="Q717" s="24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4"/>
      <c r="AE717" s="28"/>
      <c r="AF717" s="28"/>
      <c r="AG717" s="28"/>
      <c r="AH717" s="28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</row>
    <row r="718" spans="1:54" ht="12.75">
      <c r="A718" s="23" t="s">
        <v>636</v>
      </c>
      <c r="B718" s="24" t="s">
        <v>766</v>
      </c>
      <c r="C718" s="26" t="s">
        <v>767</v>
      </c>
      <c r="D718" s="26" t="s">
        <v>149</v>
      </c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>
        <v>153</v>
      </c>
      <c r="P718" s="28">
        <v>40225</v>
      </c>
      <c r="Q718" s="24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4"/>
      <c r="AE718" s="28"/>
      <c r="AF718" s="28"/>
      <c r="AG718" s="28"/>
      <c r="AH718" s="28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</row>
    <row r="719" spans="1:54" ht="12.75">
      <c r="A719" s="23"/>
      <c r="B719" s="24"/>
      <c r="C719" s="24"/>
      <c r="D719" s="24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Q719" s="23">
        <f>SUM(O689:O718)</f>
        <v>3269</v>
      </c>
      <c r="R719" s="130">
        <f>((O689*P689)+(O690*P690)+(O691*P691)+(O692*P692)+(O693*P693)+(O694*P694)+(O695*P695)+(O698*P698)+(O699*P699)+(O700*P700)+(O701*P701)+(O702*P702)+(O704*P704)+(O705*P705)+(O706*P706)+(O707*P707)+(O709*P709)+(O710*P710)+(O711*P711)+(O712*P712)+(O713*P713)+(O714*P714)+(O715*P715)+(O716*P716)+(O717*P717)+(O718*P718))/Q719</f>
        <v>33278.36004894463</v>
      </c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4"/>
      <c r="AE719" s="28"/>
      <c r="AF719" s="28"/>
      <c r="AG719" s="28"/>
      <c r="AH719" s="28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</row>
    <row r="720" spans="1:54" ht="12.75">
      <c r="A720" s="23"/>
      <c r="B720" s="24"/>
      <c r="C720" s="24"/>
      <c r="D720" s="24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4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4"/>
      <c r="AE720" s="28"/>
      <c r="AF720" s="28"/>
      <c r="AG720" s="28"/>
      <c r="AH720" s="28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</row>
    <row r="721" spans="1:54" ht="12.75">
      <c r="A721" s="23" t="s">
        <v>636</v>
      </c>
      <c r="B721" s="24" t="s">
        <v>768</v>
      </c>
      <c r="C721" s="26" t="s">
        <v>769</v>
      </c>
      <c r="D721" s="26" t="s">
        <v>149</v>
      </c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>
        <v>157</v>
      </c>
      <c r="P721" s="28">
        <v>40253</v>
      </c>
      <c r="Q721" s="24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4"/>
      <c r="AE721" s="28"/>
      <c r="AF721" s="28"/>
      <c r="AG721" s="28"/>
      <c r="AH721" s="28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</row>
    <row r="722" spans="1:54" ht="12.75">
      <c r="A722" s="23" t="s">
        <v>636</v>
      </c>
      <c r="B722" s="24" t="s">
        <v>770</v>
      </c>
      <c r="C722" s="26" t="s">
        <v>771</v>
      </c>
      <c r="D722" s="26" t="s">
        <v>149</v>
      </c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>
        <v>80</v>
      </c>
      <c r="P722" s="28">
        <v>39594</v>
      </c>
      <c r="Q722" s="24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4"/>
      <c r="AE722" s="28"/>
      <c r="AF722" s="28"/>
      <c r="AG722" s="28"/>
      <c r="AH722" s="28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</row>
    <row r="723" spans="1:54" ht="12.75">
      <c r="A723" s="23" t="s">
        <v>636</v>
      </c>
      <c r="B723" s="24" t="s">
        <v>772</v>
      </c>
      <c r="C723" s="26" t="s">
        <v>773</v>
      </c>
      <c r="D723" s="26" t="s">
        <v>149</v>
      </c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4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4"/>
      <c r="AE723" s="28"/>
      <c r="AF723" s="28"/>
      <c r="AG723" s="28"/>
      <c r="AH723" s="28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</row>
    <row r="724" spans="1:54" ht="12.75">
      <c r="A724" s="23" t="s">
        <v>636</v>
      </c>
      <c r="B724" s="24" t="s">
        <v>774</v>
      </c>
      <c r="C724" s="26" t="s">
        <v>775</v>
      </c>
      <c r="D724" s="26" t="s">
        <v>149</v>
      </c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>
        <v>77</v>
      </c>
      <c r="P724" s="28">
        <v>34483</v>
      </c>
      <c r="Q724" s="24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4"/>
      <c r="AE724" s="28"/>
      <c r="AF724" s="28"/>
      <c r="AG724" s="28"/>
      <c r="AH724" s="28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</row>
    <row r="725" spans="1:54" ht="12.75">
      <c r="A725" s="23" t="s">
        <v>636</v>
      </c>
      <c r="B725" s="24" t="s">
        <v>776</v>
      </c>
      <c r="C725" s="26" t="s">
        <v>777</v>
      </c>
      <c r="D725" s="26" t="s">
        <v>149</v>
      </c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>
        <v>81</v>
      </c>
      <c r="P725" s="28">
        <v>31375</v>
      </c>
      <c r="Q725" s="24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4"/>
      <c r="AE725" s="28"/>
      <c r="AF725" s="28"/>
      <c r="AG725" s="28"/>
      <c r="AH725" s="28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</row>
    <row r="726" spans="1:54" ht="12.75">
      <c r="A726" s="23" t="s">
        <v>636</v>
      </c>
      <c r="B726" s="24" t="s">
        <v>778</v>
      </c>
      <c r="C726" s="26" t="s">
        <v>779</v>
      </c>
      <c r="D726" s="26" t="s">
        <v>149</v>
      </c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>
        <v>319</v>
      </c>
      <c r="P726" s="28">
        <v>40643</v>
      </c>
      <c r="Q726" s="24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4"/>
      <c r="AE726" s="28"/>
      <c r="AF726" s="28"/>
      <c r="AG726" s="28"/>
      <c r="AH726" s="28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</row>
    <row r="727" spans="1:54" ht="12.75">
      <c r="A727" s="23" t="s">
        <v>636</v>
      </c>
      <c r="B727" s="24" t="s">
        <v>780</v>
      </c>
      <c r="C727" s="26" t="s">
        <v>781</v>
      </c>
      <c r="D727" s="26" t="s">
        <v>149</v>
      </c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4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4"/>
      <c r="AE727" s="28"/>
      <c r="AF727" s="28"/>
      <c r="AG727" s="28"/>
      <c r="AH727" s="28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</row>
    <row r="728" spans="1:54" ht="12.75">
      <c r="A728" s="23" t="s">
        <v>636</v>
      </c>
      <c r="B728" s="24" t="s">
        <v>782</v>
      </c>
      <c r="C728" s="26" t="s">
        <v>783</v>
      </c>
      <c r="D728" s="26" t="s">
        <v>149</v>
      </c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>
        <v>44</v>
      </c>
      <c r="P728" s="28">
        <v>35970</v>
      </c>
      <c r="Q728" s="24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4"/>
      <c r="AE728" s="28"/>
      <c r="AF728" s="28"/>
      <c r="AG728" s="28"/>
      <c r="AH728" s="28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</row>
    <row r="729" spans="1:54" ht="12.75">
      <c r="A729" s="23" t="s">
        <v>636</v>
      </c>
      <c r="B729" s="24" t="s">
        <v>784</v>
      </c>
      <c r="C729" s="26" t="s">
        <v>785</v>
      </c>
      <c r="D729" s="26" t="s">
        <v>149</v>
      </c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>
        <v>129</v>
      </c>
      <c r="P729" s="28">
        <v>34396</v>
      </c>
      <c r="Q729" s="24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4"/>
      <c r="AE729" s="28"/>
      <c r="AF729" s="28"/>
      <c r="AG729" s="28"/>
      <c r="AH729" s="28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</row>
    <row r="730" spans="1:54" ht="12.75">
      <c r="A730" s="23" t="s">
        <v>636</v>
      </c>
      <c r="B730" s="24" t="s">
        <v>786</v>
      </c>
      <c r="C730" s="26" t="s">
        <v>787</v>
      </c>
      <c r="D730" s="26" t="s">
        <v>149</v>
      </c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4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4"/>
      <c r="AE730" s="28"/>
      <c r="AF730" s="28"/>
      <c r="AG730" s="28"/>
      <c r="AH730" s="28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</row>
    <row r="731" spans="1:54" ht="12.75">
      <c r="A731" s="23" t="s">
        <v>636</v>
      </c>
      <c r="B731" s="24" t="s">
        <v>788</v>
      </c>
      <c r="C731" s="26" t="s">
        <v>789</v>
      </c>
      <c r="D731" s="26" t="s">
        <v>149</v>
      </c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>
        <v>57</v>
      </c>
      <c r="P731" s="28">
        <v>33624</v>
      </c>
      <c r="Q731" s="24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4"/>
      <c r="AE731" s="28"/>
      <c r="AF731" s="28"/>
      <c r="AG731" s="28"/>
      <c r="AH731" s="28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</row>
    <row r="732" spans="1:54" ht="12.75">
      <c r="A732" s="23" t="s">
        <v>636</v>
      </c>
      <c r="B732" s="24" t="s">
        <v>790</v>
      </c>
      <c r="C732" s="26" t="s">
        <v>791</v>
      </c>
      <c r="D732" s="26" t="s">
        <v>149</v>
      </c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>
        <v>78</v>
      </c>
      <c r="P732" s="28">
        <v>31710</v>
      </c>
      <c r="Q732" s="24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4"/>
      <c r="AE732" s="28"/>
      <c r="AF732" s="28"/>
      <c r="AG732" s="28"/>
      <c r="AH732" s="28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</row>
    <row r="733" spans="1:54" ht="12.75">
      <c r="A733" s="23" t="s">
        <v>636</v>
      </c>
      <c r="B733" s="24" t="s">
        <v>792</v>
      </c>
      <c r="C733" s="26" t="s">
        <v>793</v>
      </c>
      <c r="D733" s="26" t="s">
        <v>149</v>
      </c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>
        <v>26</v>
      </c>
      <c r="P733" s="28">
        <v>26549</v>
      </c>
      <c r="Q733" s="24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4"/>
      <c r="AE733" s="28"/>
      <c r="AF733" s="28"/>
      <c r="AG733" s="28"/>
      <c r="AH733" s="28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</row>
    <row r="734" spans="1:54" ht="12.75">
      <c r="A734" s="23" t="s">
        <v>636</v>
      </c>
      <c r="B734" s="24" t="s">
        <v>794</v>
      </c>
      <c r="C734" s="26" t="s">
        <v>795</v>
      </c>
      <c r="D734" s="26" t="s">
        <v>149</v>
      </c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4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4"/>
      <c r="AE734" s="28"/>
      <c r="AF734" s="28"/>
      <c r="AG734" s="28"/>
      <c r="AH734" s="28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</row>
    <row r="735" spans="1:54" ht="12.75">
      <c r="A735" s="23" t="s">
        <v>636</v>
      </c>
      <c r="B735" s="43" t="s">
        <v>796</v>
      </c>
      <c r="C735" s="177" t="s">
        <v>697</v>
      </c>
      <c r="D735" s="177" t="s">
        <v>149</v>
      </c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4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4"/>
      <c r="AE735" s="28"/>
      <c r="AF735" s="28"/>
      <c r="AG735" s="28"/>
      <c r="AH735" s="28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</row>
    <row r="736" spans="1:54" ht="12.75">
      <c r="A736" s="23" t="s">
        <v>636</v>
      </c>
      <c r="B736" s="24" t="s">
        <v>797</v>
      </c>
      <c r="C736" s="26" t="s">
        <v>798</v>
      </c>
      <c r="D736" s="26" t="s">
        <v>149</v>
      </c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>
        <v>411</v>
      </c>
      <c r="P736" s="28">
        <v>37809</v>
      </c>
      <c r="Q736" s="24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4"/>
      <c r="AE736" s="28"/>
      <c r="AF736" s="28"/>
      <c r="AG736" s="28"/>
      <c r="AH736" s="28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</row>
    <row r="737" spans="1:54" ht="12.75">
      <c r="A737" s="23" t="s">
        <v>636</v>
      </c>
      <c r="B737" s="24" t="s">
        <v>799</v>
      </c>
      <c r="C737" s="26" t="s">
        <v>800</v>
      </c>
      <c r="D737" s="26" t="s">
        <v>149</v>
      </c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>
        <v>205</v>
      </c>
      <c r="P737" s="28">
        <v>33589</v>
      </c>
      <c r="Q737" s="24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4"/>
      <c r="AE737" s="28"/>
      <c r="AF737" s="28"/>
      <c r="AG737" s="28"/>
      <c r="AH737" s="28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</row>
    <row r="738" spans="1:54" ht="12.75">
      <c r="A738" s="23" t="s">
        <v>636</v>
      </c>
      <c r="B738" s="43" t="s">
        <v>801</v>
      </c>
      <c r="C738" s="177" t="s">
        <v>802</v>
      </c>
      <c r="D738" s="177" t="s">
        <v>149</v>
      </c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>
        <v>87</v>
      </c>
      <c r="P738" s="28">
        <v>32310</v>
      </c>
      <c r="Q738" s="24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4"/>
      <c r="AE738" s="28"/>
      <c r="AF738" s="28"/>
      <c r="AG738" s="28"/>
      <c r="AH738" s="28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</row>
    <row r="739" spans="1:54" ht="12.75">
      <c r="A739" s="23" t="s">
        <v>636</v>
      </c>
      <c r="B739" s="24" t="s">
        <v>803</v>
      </c>
      <c r="C739" s="26" t="s">
        <v>804</v>
      </c>
      <c r="D739" s="26" t="s">
        <v>149</v>
      </c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>
        <v>76</v>
      </c>
      <c r="P739" s="28">
        <v>37808</v>
      </c>
      <c r="Q739" s="24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4"/>
      <c r="AE739" s="28"/>
      <c r="AF739" s="28"/>
      <c r="AG739" s="28"/>
      <c r="AH739" s="28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</row>
    <row r="740" spans="1:54" ht="12.75">
      <c r="A740" s="23" t="s">
        <v>636</v>
      </c>
      <c r="B740" s="24" t="s">
        <v>805</v>
      </c>
      <c r="C740" s="26" t="s">
        <v>806</v>
      </c>
      <c r="D740" s="26" t="s">
        <v>149</v>
      </c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4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4"/>
      <c r="AE740" s="28"/>
      <c r="AF740" s="28"/>
      <c r="AG740" s="28"/>
      <c r="AH740" s="28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</row>
    <row r="741" spans="1:54" ht="12.75">
      <c r="A741" s="23" t="s">
        <v>636</v>
      </c>
      <c r="B741" s="24" t="s">
        <v>807</v>
      </c>
      <c r="C741" s="26" t="s">
        <v>808</v>
      </c>
      <c r="D741" s="26" t="s">
        <v>149</v>
      </c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>
        <v>439</v>
      </c>
      <c r="P741" s="28">
        <v>40879</v>
      </c>
      <c r="Q741" s="24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4"/>
      <c r="AE741" s="28"/>
      <c r="AF741" s="28"/>
      <c r="AG741" s="28"/>
      <c r="AH741" s="28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</row>
    <row r="742" spans="1:54" ht="12.75">
      <c r="A742" s="23" t="s">
        <v>636</v>
      </c>
      <c r="B742" s="24" t="s">
        <v>809</v>
      </c>
      <c r="C742" s="26" t="s">
        <v>810</v>
      </c>
      <c r="D742" s="26" t="s">
        <v>149</v>
      </c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>
        <v>76</v>
      </c>
      <c r="P742" s="28">
        <v>37104</v>
      </c>
      <c r="Q742" s="24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4"/>
      <c r="AE742" s="28"/>
      <c r="AF742" s="28"/>
      <c r="AG742" s="28"/>
      <c r="AH742" s="28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</row>
    <row r="743" spans="1:54" ht="12.75">
      <c r="A743" s="23" t="s">
        <v>636</v>
      </c>
      <c r="B743" s="24" t="s">
        <v>811</v>
      </c>
      <c r="C743" s="26" t="s">
        <v>812</v>
      </c>
      <c r="D743" s="26" t="s">
        <v>149</v>
      </c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>
        <v>70</v>
      </c>
      <c r="P743" s="28">
        <v>39356</v>
      </c>
      <c r="Q743" s="24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4"/>
      <c r="AE743" s="28"/>
      <c r="AF743" s="28"/>
      <c r="AG743" s="28"/>
      <c r="AH743" s="28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</row>
    <row r="744" spans="1:54" ht="12.75">
      <c r="A744" s="23" t="s">
        <v>636</v>
      </c>
      <c r="B744" s="24" t="s">
        <v>813</v>
      </c>
      <c r="C744" s="26" t="s">
        <v>814</v>
      </c>
      <c r="D744" s="26" t="s">
        <v>149</v>
      </c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>
        <v>131</v>
      </c>
      <c r="P744" s="28">
        <v>38062</v>
      </c>
      <c r="Q744" s="24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4"/>
      <c r="AE744" s="28"/>
      <c r="AF744" s="28"/>
      <c r="AG744" s="28"/>
      <c r="AH744" s="28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</row>
    <row r="745" spans="1:54" ht="12.75">
      <c r="A745" s="23" t="s">
        <v>636</v>
      </c>
      <c r="B745" s="24" t="s">
        <v>815</v>
      </c>
      <c r="C745" s="26" t="s">
        <v>816</v>
      </c>
      <c r="D745" s="26" t="s">
        <v>149</v>
      </c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4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4"/>
      <c r="AE745" s="28"/>
      <c r="AF745" s="28"/>
      <c r="AG745" s="28"/>
      <c r="AH745" s="28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</row>
    <row r="746" spans="1:54" ht="12.75">
      <c r="A746" s="23" t="s">
        <v>636</v>
      </c>
      <c r="B746" s="24" t="s">
        <v>817</v>
      </c>
      <c r="C746" s="26" t="s">
        <v>818</v>
      </c>
      <c r="D746" s="26" t="s">
        <v>149</v>
      </c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>
        <v>138</v>
      </c>
      <c r="P746" s="28">
        <v>25870</v>
      </c>
      <c r="Q746" s="24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4"/>
      <c r="AE746" s="28"/>
      <c r="AF746" s="28"/>
      <c r="AG746" s="28"/>
      <c r="AH746" s="28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</row>
    <row r="747" spans="1:54" ht="12.75">
      <c r="A747" s="23" t="s">
        <v>636</v>
      </c>
      <c r="B747" s="24" t="s">
        <v>819</v>
      </c>
      <c r="C747" s="26" t="s">
        <v>820</v>
      </c>
      <c r="D747" s="26" t="s">
        <v>149</v>
      </c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>
        <v>83</v>
      </c>
      <c r="P747" s="28">
        <v>27011</v>
      </c>
      <c r="Q747" s="24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4"/>
      <c r="AE747" s="28"/>
      <c r="AF747" s="28"/>
      <c r="AG747" s="28"/>
      <c r="AH747" s="28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</row>
    <row r="748" spans="1:54" ht="12.75">
      <c r="A748" s="23" t="s">
        <v>636</v>
      </c>
      <c r="B748" s="24" t="s">
        <v>821</v>
      </c>
      <c r="C748" s="26" t="s">
        <v>822</v>
      </c>
      <c r="D748" s="26" t="s">
        <v>149</v>
      </c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>
        <v>238</v>
      </c>
      <c r="P748" s="28">
        <v>26829</v>
      </c>
      <c r="Q748" s="24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4"/>
      <c r="AE748" s="28"/>
      <c r="AF748" s="28"/>
      <c r="AG748" s="28"/>
      <c r="AH748" s="28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</row>
    <row r="749" spans="1:54" ht="12.75">
      <c r="A749" s="23" t="s">
        <v>636</v>
      </c>
      <c r="B749" s="24" t="s">
        <v>823</v>
      </c>
      <c r="C749" s="26" t="s">
        <v>824</v>
      </c>
      <c r="D749" s="26" t="s">
        <v>149</v>
      </c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>
        <v>105</v>
      </c>
      <c r="P749" s="28">
        <v>35491</v>
      </c>
      <c r="Q749" s="24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4"/>
      <c r="AE749" s="28"/>
      <c r="AF749" s="28"/>
      <c r="AG749" s="28"/>
      <c r="AH749" s="28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</row>
    <row r="750" spans="1:54" ht="12.75">
      <c r="A750" s="23" t="s">
        <v>636</v>
      </c>
      <c r="B750" s="24" t="s">
        <v>825</v>
      </c>
      <c r="C750" s="26" t="s">
        <v>826</v>
      </c>
      <c r="D750" s="26" t="s">
        <v>149</v>
      </c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>
        <v>183</v>
      </c>
      <c r="P750" s="28">
        <v>36213</v>
      </c>
      <c r="Q750" s="24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4"/>
      <c r="AE750" s="28"/>
      <c r="AF750" s="28"/>
      <c r="AG750" s="28"/>
      <c r="AH750" s="28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</row>
    <row r="751" spans="1:54" ht="12.75">
      <c r="A751" s="23" t="s">
        <v>636</v>
      </c>
      <c r="B751" s="24" t="s">
        <v>827</v>
      </c>
      <c r="C751" s="26" t="s">
        <v>828</v>
      </c>
      <c r="D751" s="26" t="s">
        <v>149</v>
      </c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>
        <v>52</v>
      </c>
      <c r="P751" s="28">
        <v>29476</v>
      </c>
      <c r="Q751" s="24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4"/>
      <c r="AE751" s="28"/>
      <c r="AF751" s="28"/>
      <c r="AG751" s="28"/>
      <c r="AH751" s="28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</row>
    <row r="752" spans="1:54" ht="12.75">
      <c r="A752" s="23" t="s">
        <v>636</v>
      </c>
      <c r="B752" s="24" t="s">
        <v>829</v>
      </c>
      <c r="C752" s="26" t="s">
        <v>830</v>
      </c>
      <c r="D752" s="26" t="s">
        <v>149</v>
      </c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>
        <v>99</v>
      </c>
      <c r="P752" s="28">
        <v>37695</v>
      </c>
      <c r="Q752" s="24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4"/>
      <c r="AE752" s="28"/>
      <c r="AF752" s="28"/>
      <c r="AG752" s="28"/>
      <c r="AH752" s="28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</row>
    <row r="753" spans="1:54" ht="12.75">
      <c r="A753" s="23" t="s">
        <v>636</v>
      </c>
      <c r="B753" s="24" t="s">
        <v>831</v>
      </c>
      <c r="C753" s="26" t="s">
        <v>832</v>
      </c>
      <c r="D753" s="26" t="s">
        <v>149</v>
      </c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>
        <v>53</v>
      </c>
      <c r="P753" s="28">
        <v>37738</v>
      </c>
      <c r="Q753" s="24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4"/>
      <c r="AE753" s="28"/>
      <c r="AF753" s="28"/>
      <c r="AG753" s="28"/>
      <c r="AH753" s="28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</row>
    <row r="754" spans="1:54" ht="12.75">
      <c r="A754" s="23" t="s">
        <v>636</v>
      </c>
      <c r="B754" s="24" t="s">
        <v>833</v>
      </c>
      <c r="C754" s="26" t="s">
        <v>834</v>
      </c>
      <c r="D754" s="26" t="s">
        <v>149</v>
      </c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>
        <v>43</v>
      </c>
      <c r="P754" s="28">
        <v>34037</v>
      </c>
      <c r="Q754" s="24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4"/>
      <c r="AE754" s="28"/>
      <c r="AF754" s="28"/>
      <c r="AG754" s="28"/>
      <c r="AH754" s="28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</row>
    <row r="755" spans="1:54" ht="12.75">
      <c r="A755" s="23" t="s">
        <v>636</v>
      </c>
      <c r="B755" s="24" t="s">
        <v>835</v>
      </c>
      <c r="C755" s="26" t="s">
        <v>836</v>
      </c>
      <c r="D755" s="26" t="s">
        <v>149</v>
      </c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>
        <v>102</v>
      </c>
      <c r="P755" s="28">
        <v>35310</v>
      </c>
      <c r="Q755" s="132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4"/>
      <c r="AE755" s="28"/>
      <c r="AF755" s="28"/>
      <c r="AG755" s="28"/>
      <c r="AH755" s="28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</row>
    <row r="756" spans="1:54" ht="12.75">
      <c r="A756" s="23" t="s">
        <v>636</v>
      </c>
      <c r="B756" s="24" t="s">
        <v>837</v>
      </c>
      <c r="C756" s="24"/>
      <c r="D756" s="26" t="s">
        <v>149</v>
      </c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>
        <v>567</v>
      </c>
      <c r="P756" s="28">
        <v>47144</v>
      </c>
      <c r="Q756" s="132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4"/>
      <c r="AE756" s="28"/>
      <c r="AF756" s="28"/>
      <c r="AG756" s="28"/>
      <c r="AH756" s="28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</row>
    <row r="757" spans="1:54" ht="12.75">
      <c r="A757" s="23" t="s">
        <v>636</v>
      </c>
      <c r="B757" s="24" t="s">
        <v>838</v>
      </c>
      <c r="C757" s="24"/>
      <c r="D757" s="26" t="s">
        <v>149</v>
      </c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>
        <v>476</v>
      </c>
      <c r="P757" s="28">
        <v>39364</v>
      </c>
      <c r="Q757" s="132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4"/>
      <c r="AE757" s="28"/>
      <c r="AF757" s="28"/>
      <c r="AG757" s="28"/>
      <c r="AH757" s="28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</row>
    <row r="758" spans="1:54" ht="12.75">
      <c r="A758" s="23"/>
      <c r="B758" s="24"/>
      <c r="C758" s="24"/>
      <c r="D758" s="24"/>
      <c r="E758" s="23">
        <f aca="true" t="shared" si="3" ref="E758:N758">SUM(E689:E755)</f>
        <v>0</v>
      </c>
      <c r="F758" s="23">
        <f t="shared" si="3"/>
        <v>0</v>
      </c>
      <c r="G758" s="23">
        <f t="shared" si="3"/>
        <v>0</v>
      </c>
      <c r="H758" s="23">
        <f t="shared" si="3"/>
        <v>0</v>
      </c>
      <c r="I758" s="23">
        <f t="shared" si="3"/>
        <v>0</v>
      </c>
      <c r="J758" s="23">
        <f t="shared" si="3"/>
        <v>0</v>
      </c>
      <c r="K758" s="23">
        <f t="shared" si="3"/>
        <v>0</v>
      </c>
      <c r="L758" s="23">
        <f t="shared" si="3"/>
        <v>0</v>
      </c>
      <c r="M758" s="23">
        <f t="shared" si="3"/>
        <v>0</v>
      </c>
      <c r="N758" s="23">
        <f t="shared" si="3"/>
        <v>0</v>
      </c>
      <c r="O758">
        <f>SUM(O689:O757)</f>
        <v>7951</v>
      </c>
      <c r="P758">
        <v>37415.09269274305</v>
      </c>
      <c r="Q758" s="23"/>
      <c r="R758" s="98"/>
      <c r="S758" s="23">
        <f aca="true" t="shared" si="4" ref="S758:AB758">SUM(S689:S755)</f>
        <v>0</v>
      </c>
      <c r="T758" s="23">
        <f t="shared" si="4"/>
        <v>0</v>
      </c>
      <c r="U758" s="23">
        <f t="shared" si="4"/>
        <v>0</v>
      </c>
      <c r="V758" s="23">
        <f t="shared" si="4"/>
        <v>0</v>
      </c>
      <c r="W758" s="23">
        <f t="shared" si="4"/>
        <v>0</v>
      </c>
      <c r="X758" s="23">
        <f t="shared" si="4"/>
        <v>0</v>
      </c>
      <c r="Y758" s="23">
        <f t="shared" si="4"/>
        <v>0</v>
      </c>
      <c r="Z758" s="23">
        <f t="shared" si="4"/>
        <v>0</v>
      </c>
      <c r="AA758" s="23">
        <f t="shared" si="4"/>
        <v>0</v>
      </c>
      <c r="AB758" s="23">
        <f t="shared" si="4"/>
        <v>0</v>
      </c>
      <c r="AC758" s="23"/>
      <c r="AD758" s="24"/>
      <c r="AE758" s="28"/>
      <c r="AF758" s="28"/>
      <c r="AG758" s="28"/>
      <c r="AH758" s="28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</row>
    <row r="759" spans="1:54" ht="12.75">
      <c r="A759" s="23"/>
      <c r="B759" s="24"/>
      <c r="C759" s="24"/>
      <c r="D759" s="24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133"/>
      <c r="P759" s="134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4"/>
      <c r="AE759" s="28"/>
      <c r="AF759" s="28"/>
      <c r="AG759" s="28"/>
      <c r="AH759" s="28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</row>
    <row r="760" spans="1:54" ht="12.75">
      <c r="A760" s="23"/>
      <c r="B760" s="24"/>
      <c r="C760" s="24"/>
      <c r="D760" s="24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4"/>
      <c r="AE760" s="28"/>
      <c r="AF760" s="28"/>
      <c r="AG760" s="28"/>
      <c r="AH760" s="28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</row>
    <row r="761" spans="1:54" ht="12.75">
      <c r="A761" s="23" t="s">
        <v>636</v>
      </c>
      <c r="B761" s="24" t="s">
        <v>839</v>
      </c>
      <c r="C761" s="26" t="s">
        <v>840</v>
      </c>
      <c r="D761" s="26" t="s">
        <v>251</v>
      </c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4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4"/>
      <c r="AE761" s="28"/>
      <c r="AF761" s="28"/>
      <c r="AG761" s="28"/>
      <c r="AH761" s="28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</row>
    <row r="762" spans="1:54" ht="12.75">
      <c r="A762" s="23" t="s">
        <v>636</v>
      </c>
      <c r="B762" s="24" t="s">
        <v>839</v>
      </c>
      <c r="C762" s="26" t="s">
        <v>759</v>
      </c>
      <c r="D762" s="26" t="s">
        <v>251</v>
      </c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4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4"/>
      <c r="AE762" s="28"/>
      <c r="AF762" s="28"/>
      <c r="AG762" s="28"/>
      <c r="AH762" s="28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</row>
    <row r="763" spans="1:54" ht="12.75">
      <c r="A763" s="23" t="s">
        <v>636</v>
      </c>
      <c r="B763" s="24" t="s">
        <v>841</v>
      </c>
      <c r="C763" s="26" t="s">
        <v>840</v>
      </c>
      <c r="D763" s="26" t="s">
        <v>251</v>
      </c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4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4"/>
      <c r="AE763" s="28"/>
      <c r="AF763" s="28"/>
      <c r="AG763" s="28"/>
      <c r="AH763" s="28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</row>
    <row r="764" spans="1:54" ht="12.75">
      <c r="A764" s="23" t="s">
        <v>636</v>
      </c>
      <c r="B764" s="24" t="s">
        <v>841</v>
      </c>
      <c r="C764" s="26" t="s">
        <v>842</v>
      </c>
      <c r="D764" s="26" t="s">
        <v>251</v>
      </c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4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4"/>
      <c r="AE764" s="28"/>
      <c r="AF764" s="28"/>
      <c r="AG764" s="28"/>
      <c r="AH764" s="28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</row>
    <row r="765" spans="1:54" ht="12.75">
      <c r="A765" s="23" t="s">
        <v>636</v>
      </c>
      <c r="B765" s="24" t="s">
        <v>843</v>
      </c>
      <c r="C765" s="26" t="s">
        <v>840</v>
      </c>
      <c r="D765" s="26" t="s">
        <v>251</v>
      </c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4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4"/>
      <c r="AE765" s="28"/>
      <c r="AF765" s="28"/>
      <c r="AG765" s="28"/>
      <c r="AH765" s="28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</row>
    <row r="766" spans="1:54" ht="12.75">
      <c r="A766" s="23" t="s">
        <v>636</v>
      </c>
      <c r="B766" s="24" t="s">
        <v>843</v>
      </c>
      <c r="C766" s="26" t="s">
        <v>844</v>
      </c>
      <c r="D766" s="26" t="s">
        <v>251</v>
      </c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4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4"/>
      <c r="AE766" s="28"/>
      <c r="AF766" s="28"/>
      <c r="AG766" s="28"/>
      <c r="AH766" s="28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</row>
    <row r="767" spans="1:54" ht="12.75">
      <c r="A767" s="23" t="s">
        <v>636</v>
      </c>
      <c r="B767" s="24" t="s">
        <v>845</v>
      </c>
      <c r="C767" s="26" t="s">
        <v>840</v>
      </c>
      <c r="D767" s="26" t="s">
        <v>251</v>
      </c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4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4"/>
      <c r="AE767" s="28"/>
      <c r="AF767" s="28"/>
      <c r="AG767" s="28"/>
      <c r="AH767" s="28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</row>
    <row r="768" spans="1:54" ht="12.75">
      <c r="A768" s="23" t="s">
        <v>636</v>
      </c>
      <c r="B768" s="24" t="s">
        <v>845</v>
      </c>
      <c r="C768" s="26" t="s">
        <v>846</v>
      </c>
      <c r="D768" s="26" t="s">
        <v>251</v>
      </c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4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4"/>
      <c r="AE768" s="28"/>
      <c r="AF768" s="28"/>
      <c r="AG768" s="28"/>
      <c r="AH768" s="28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</row>
    <row r="769" spans="1:54" ht="12.75">
      <c r="A769" s="23" t="s">
        <v>636</v>
      </c>
      <c r="B769" s="24" t="s">
        <v>847</v>
      </c>
      <c r="C769" s="26" t="s">
        <v>840</v>
      </c>
      <c r="D769" s="26" t="s">
        <v>251</v>
      </c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23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23"/>
      <c r="AE769" s="32"/>
      <c r="AF769" s="32"/>
      <c r="AG769" s="28"/>
      <c r="AH769" s="28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</row>
    <row r="770" spans="1:54" ht="12.75">
      <c r="A770" s="23" t="s">
        <v>636</v>
      </c>
      <c r="B770" s="24" t="s">
        <v>847</v>
      </c>
      <c r="C770" s="26" t="s">
        <v>848</v>
      </c>
      <c r="D770" s="26" t="s">
        <v>251</v>
      </c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23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23"/>
      <c r="AE770" s="32"/>
      <c r="AF770" s="32"/>
      <c r="AG770" s="28"/>
      <c r="AH770" s="28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</row>
    <row r="771" spans="1:54" ht="12.75">
      <c r="A771" s="23" t="s">
        <v>636</v>
      </c>
      <c r="B771" s="24" t="s">
        <v>849</v>
      </c>
      <c r="C771" s="26" t="s">
        <v>840</v>
      </c>
      <c r="D771" s="26" t="s">
        <v>251</v>
      </c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28"/>
      <c r="AH771" s="28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</row>
    <row r="772" spans="1:54" ht="12.75">
      <c r="A772" s="23" t="s">
        <v>636</v>
      </c>
      <c r="B772" s="24" t="s">
        <v>849</v>
      </c>
      <c r="C772" s="26" t="s">
        <v>850</v>
      </c>
      <c r="D772" s="26" t="s">
        <v>251</v>
      </c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8"/>
      <c r="AH772" s="28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</row>
    <row r="773" spans="1:54" ht="12.75">
      <c r="A773" s="23"/>
      <c r="B773" s="32"/>
      <c r="C773" s="32"/>
      <c r="D773" s="30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</row>
    <row r="774" spans="1:54" ht="12.75">
      <c r="A774" s="23"/>
      <c r="B774" s="32"/>
      <c r="C774" s="32"/>
      <c r="D774" s="30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</row>
    <row r="775" spans="1:54" ht="12.75">
      <c r="A775" s="23" t="s">
        <v>851</v>
      </c>
      <c r="B775" s="32" t="s">
        <v>852</v>
      </c>
      <c r="C775" s="181" t="s">
        <v>1261</v>
      </c>
      <c r="D775" s="127" t="s">
        <v>180</v>
      </c>
      <c r="E775" s="99">
        <v>367</v>
      </c>
      <c r="F775" s="99">
        <v>77036</v>
      </c>
      <c r="G775" s="99">
        <v>239</v>
      </c>
      <c r="H775" s="99">
        <v>53308</v>
      </c>
      <c r="I775" s="99">
        <v>193</v>
      </c>
      <c r="J775" s="99">
        <v>45060</v>
      </c>
      <c r="K775" s="99">
        <v>15</v>
      </c>
      <c r="L775" s="99">
        <v>33887</v>
      </c>
      <c r="M775" s="99">
        <v>26</v>
      </c>
      <c r="N775" s="99">
        <v>40012</v>
      </c>
      <c r="O775" s="99">
        <v>0</v>
      </c>
      <c r="P775" s="99">
        <v>0</v>
      </c>
      <c r="Q775" s="99">
        <v>98</v>
      </c>
      <c r="R775" s="99">
        <v>117495</v>
      </c>
      <c r="S775" s="99">
        <v>33</v>
      </c>
      <c r="T775" s="99">
        <v>73964</v>
      </c>
      <c r="U775" s="99">
        <v>9</v>
      </c>
      <c r="V775" s="99">
        <v>57356</v>
      </c>
      <c r="W775" s="99">
        <v>2</v>
      </c>
      <c r="X775" s="99">
        <v>38100</v>
      </c>
      <c r="Y775" s="99">
        <v>21</v>
      </c>
      <c r="Z775" s="99">
        <v>45227</v>
      </c>
      <c r="AA775" s="99">
        <v>0</v>
      </c>
      <c r="AB775" s="99">
        <v>0</v>
      </c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</row>
    <row r="776" spans="1:54" ht="12.75">
      <c r="A776" s="23" t="s">
        <v>851</v>
      </c>
      <c r="B776" s="32" t="s">
        <v>853</v>
      </c>
      <c r="C776" s="181" t="s">
        <v>1262</v>
      </c>
      <c r="D776" s="127" t="s">
        <v>180</v>
      </c>
      <c r="E776" s="27">
        <v>337</v>
      </c>
      <c r="F776" s="27">
        <v>71468</v>
      </c>
      <c r="G776" s="27">
        <v>338</v>
      </c>
      <c r="H776" s="27">
        <v>50951</v>
      </c>
      <c r="I776" s="27">
        <v>168</v>
      </c>
      <c r="J776" s="27">
        <v>46147</v>
      </c>
      <c r="K776" s="27">
        <v>74</v>
      </c>
      <c r="L776" s="27">
        <v>25767</v>
      </c>
      <c r="M776" s="27">
        <v>0</v>
      </c>
      <c r="N776" s="27">
        <v>0</v>
      </c>
      <c r="O776" s="27">
        <v>0</v>
      </c>
      <c r="P776" s="27">
        <v>0</v>
      </c>
      <c r="Q776" s="27">
        <v>260</v>
      </c>
      <c r="R776" s="27">
        <v>83387</v>
      </c>
      <c r="S776" s="27">
        <v>175</v>
      </c>
      <c r="T776" s="27">
        <v>59716</v>
      </c>
      <c r="U776" s="27">
        <v>49</v>
      </c>
      <c r="V776" s="27">
        <v>49317</v>
      </c>
      <c r="W776" s="27">
        <v>9</v>
      </c>
      <c r="X776" s="27">
        <v>45099</v>
      </c>
      <c r="Y776" s="27">
        <v>0</v>
      </c>
      <c r="Z776" s="27">
        <v>0</v>
      </c>
      <c r="AA776" s="27">
        <v>0</v>
      </c>
      <c r="AB776" s="27">
        <v>0</v>
      </c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</row>
    <row r="777" spans="1:54" ht="12.75">
      <c r="A777" s="23"/>
      <c r="B777" s="32"/>
      <c r="C777" s="32"/>
      <c r="D777" s="30"/>
      <c r="E777" s="23">
        <f>SUM(E775:E776)</f>
        <v>704</v>
      </c>
      <c r="F777" s="126">
        <f>((E775*F775)+(E776*F776))/E777</f>
        <v>74370.63636363637</v>
      </c>
      <c r="G777" s="23">
        <f>SUM(G775:G776)</f>
        <v>577</v>
      </c>
      <c r="H777" s="126">
        <f>((G775*H775)+(G776*H776))/G777</f>
        <v>51927.29636048527</v>
      </c>
      <c r="I777" s="23">
        <f>SUM(I775:I776)</f>
        <v>361</v>
      </c>
      <c r="J777" s="126">
        <f>((I775*J775)+(I776*J776))/I777</f>
        <v>45565.861495844874</v>
      </c>
      <c r="K777" s="23">
        <f>SUM(K775:K776)</f>
        <v>89</v>
      </c>
      <c r="L777" s="126">
        <f>((K775*L775)+(K776*L776))/K777</f>
        <v>27135.539325842696</v>
      </c>
      <c r="M777" s="23">
        <f>SUM(M775:M776)</f>
        <v>26</v>
      </c>
      <c r="N777" s="126">
        <f>((M775*N775)+(M776*N776))/M777</f>
        <v>40012</v>
      </c>
      <c r="O777" s="23">
        <f>SUM(O775:O776)</f>
        <v>0</v>
      </c>
      <c r="P777" s="126">
        <v>0</v>
      </c>
      <c r="Q777" s="23">
        <f>SUM(Q775:Q776)</f>
        <v>358</v>
      </c>
      <c r="R777" s="126">
        <f>((Q775*R775)+(Q776*R776))/Q777</f>
        <v>92723.82681564246</v>
      </c>
      <c r="S777" s="23">
        <f>SUM(S775:S776)</f>
        <v>208</v>
      </c>
      <c r="T777" s="126">
        <f>((S775*T775)+(S776*T776))/S777</f>
        <v>61976.5</v>
      </c>
      <c r="U777" s="23">
        <f>SUM(U775:U776)</f>
        <v>58</v>
      </c>
      <c r="V777" s="126">
        <f>((U775*V775)+(U776*V776))/U777</f>
        <v>50564.43103448276</v>
      </c>
      <c r="W777" s="23">
        <f>SUM(W775:W776)</f>
        <v>11</v>
      </c>
      <c r="X777" s="126">
        <f>((W775*X775)+(W776*X776))/W777</f>
        <v>43826.454545454544</v>
      </c>
      <c r="Y777" s="23">
        <f>SUM(Y775:Y776)</f>
        <v>21</v>
      </c>
      <c r="Z777" s="126">
        <f>((Y775*Z775)+(Y776*Z776))/Y777</f>
        <v>45227</v>
      </c>
      <c r="AA777" s="23">
        <f>SUM(AA775:AA776)</f>
        <v>0</v>
      </c>
      <c r="AB777" s="126">
        <v>0</v>
      </c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</row>
    <row r="778" spans="1:54" ht="12.75">
      <c r="A778" s="23"/>
      <c r="B778" s="32"/>
      <c r="C778" s="32"/>
      <c r="D778" s="30"/>
      <c r="E778" s="32"/>
      <c r="F778" s="30"/>
      <c r="G778" s="31"/>
      <c r="H778" s="30"/>
      <c r="I778" s="31"/>
      <c r="J778" s="30"/>
      <c r="K778" s="31"/>
      <c r="L778" s="30"/>
      <c r="M778" s="31"/>
      <c r="N778" s="30"/>
      <c r="O778" s="31"/>
      <c r="P778" s="79"/>
      <c r="Q778" s="49"/>
      <c r="R778" s="30"/>
      <c r="S778" s="31"/>
      <c r="T778" s="30"/>
      <c r="U778" s="31"/>
      <c r="V778" s="30"/>
      <c r="W778" s="31"/>
      <c r="X778" s="30"/>
      <c r="Y778" s="31"/>
      <c r="Z778" s="30"/>
      <c r="AA778" s="23"/>
      <c r="AB778" s="30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</row>
    <row r="779" spans="1:54" ht="12.75">
      <c r="A779" s="23" t="s">
        <v>851</v>
      </c>
      <c r="B779" s="32" t="s">
        <v>854</v>
      </c>
      <c r="C779" s="181" t="s">
        <v>1263</v>
      </c>
      <c r="D779" s="127" t="s">
        <v>186</v>
      </c>
      <c r="E779" s="27">
        <v>174</v>
      </c>
      <c r="F779" s="27">
        <v>72569</v>
      </c>
      <c r="G779" s="27">
        <v>107</v>
      </c>
      <c r="H779" s="27">
        <v>52063</v>
      </c>
      <c r="I779" s="27">
        <v>124</v>
      </c>
      <c r="J779" s="27">
        <v>40572</v>
      </c>
      <c r="K779" s="27">
        <v>38</v>
      </c>
      <c r="L779" s="27">
        <v>31202</v>
      </c>
      <c r="M779" s="27">
        <v>0</v>
      </c>
      <c r="N779" s="27">
        <v>0</v>
      </c>
      <c r="O779" s="27">
        <v>0</v>
      </c>
      <c r="P779" s="27">
        <v>0</v>
      </c>
      <c r="Q779" s="27">
        <v>25</v>
      </c>
      <c r="R779" s="27">
        <v>76436</v>
      </c>
      <c r="S779" s="27">
        <v>16</v>
      </c>
      <c r="T779" s="27">
        <v>61956</v>
      </c>
      <c r="U779" s="27">
        <v>18</v>
      </c>
      <c r="V779" s="27">
        <v>48750</v>
      </c>
      <c r="W779" s="27">
        <v>0</v>
      </c>
      <c r="X779" s="27">
        <v>0</v>
      </c>
      <c r="Y779" s="27">
        <v>0</v>
      </c>
      <c r="Z779" s="27">
        <v>0</v>
      </c>
      <c r="AA779" s="27">
        <v>0</v>
      </c>
      <c r="AB779" s="27">
        <v>0</v>
      </c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</row>
    <row r="780" spans="1:54" ht="12.75">
      <c r="A780" s="23" t="s">
        <v>851</v>
      </c>
      <c r="B780" s="32" t="s">
        <v>855</v>
      </c>
      <c r="C780" s="181" t="s">
        <v>1264</v>
      </c>
      <c r="D780" s="127" t="s">
        <v>186</v>
      </c>
      <c r="E780" s="27">
        <v>214</v>
      </c>
      <c r="F780" s="27">
        <v>81648</v>
      </c>
      <c r="G780" s="27">
        <v>250</v>
      </c>
      <c r="H780" s="27">
        <v>56724</v>
      </c>
      <c r="I780" s="27">
        <v>114</v>
      </c>
      <c r="J780" s="27">
        <v>46152</v>
      </c>
      <c r="K780" s="27">
        <v>49</v>
      </c>
      <c r="L780" s="27">
        <v>36483</v>
      </c>
      <c r="M780" s="27">
        <v>0</v>
      </c>
      <c r="N780" s="27">
        <v>0</v>
      </c>
      <c r="O780" s="27">
        <v>0</v>
      </c>
      <c r="P780" s="27">
        <v>0</v>
      </c>
      <c r="Q780" s="27">
        <v>36</v>
      </c>
      <c r="R780" s="27">
        <v>115710</v>
      </c>
      <c r="S780" s="27">
        <v>23</v>
      </c>
      <c r="T780" s="27">
        <v>75127</v>
      </c>
      <c r="U780" s="27">
        <v>16</v>
      </c>
      <c r="V780" s="27">
        <v>48178</v>
      </c>
      <c r="W780" s="27">
        <v>9</v>
      </c>
      <c r="X780" s="27">
        <v>48071</v>
      </c>
      <c r="Y780" s="27">
        <v>0</v>
      </c>
      <c r="Z780" s="27">
        <v>0</v>
      </c>
      <c r="AA780" s="27">
        <v>0</v>
      </c>
      <c r="AB780" s="27">
        <v>0</v>
      </c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</row>
    <row r="781" spans="1:54" ht="12.75">
      <c r="A781" s="23" t="s">
        <v>851</v>
      </c>
      <c r="B781" s="32" t="s">
        <v>856</v>
      </c>
      <c r="C781" s="181" t="s">
        <v>1265</v>
      </c>
      <c r="D781" s="127" t="s">
        <v>186</v>
      </c>
      <c r="E781" s="27">
        <v>126</v>
      </c>
      <c r="F781" s="27">
        <v>65243</v>
      </c>
      <c r="G781" s="27">
        <v>194</v>
      </c>
      <c r="H781" s="27">
        <v>49237</v>
      </c>
      <c r="I781" s="27">
        <v>152</v>
      </c>
      <c r="J781" s="27">
        <v>41134</v>
      </c>
      <c r="K781" s="27">
        <v>56</v>
      </c>
      <c r="L781" s="27">
        <v>34801</v>
      </c>
      <c r="M781" s="27">
        <v>42</v>
      </c>
      <c r="N781" s="27">
        <v>34871</v>
      </c>
      <c r="O781" s="27">
        <v>0</v>
      </c>
      <c r="P781" s="27">
        <v>0</v>
      </c>
      <c r="Q781" s="27">
        <v>16</v>
      </c>
      <c r="R781" s="27">
        <v>89459</v>
      </c>
      <c r="S781" s="27">
        <v>6</v>
      </c>
      <c r="T781" s="27">
        <v>66062</v>
      </c>
      <c r="U781" s="27">
        <v>6</v>
      </c>
      <c r="V781" s="27">
        <v>47372</v>
      </c>
      <c r="W781" s="27">
        <v>13</v>
      </c>
      <c r="X781" s="27">
        <v>34129</v>
      </c>
      <c r="Y781" s="27">
        <v>12</v>
      </c>
      <c r="Z781" s="27">
        <v>39653</v>
      </c>
      <c r="AA781" s="27">
        <v>0</v>
      </c>
      <c r="AB781" s="27">
        <v>0</v>
      </c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</row>
    <row r="782" spans="1:54" ht="12.75">
      <c r="A782" s="23" t="s">
        <v>851</v>
      </c>
      <c r="B782" s="32" t="s">
        <v>857</v>
      </c>
      <c r="C782" s="181" t="s">
        <v>1266</v>
      </c>
      <c r="D782" s="127" t="s">
        <v>186</v>
      </c>
      <c r="E782" s="27">
        <v>154</v>
      </c>
      <c r="F782" s="27">
        <v>67054</v>
      </c>
      <c r="G782" s="27">
        <v>207</v>
      </c>
      <c r="H782" s="27">
        <v>52514</v>
      </c>
      <c r="I782" s="27">
        <v>113</v>
      </c>
      <c r="J782" s="27">
        <v>42014</v>
      </c>
      <c r="K782" s="27">
        <v>14</v>
      </c>
      <c r="L782" s="27">
        <v>28748</v>
      </c>
      <c r="M782" s="27">
        <v>5</v>
      </c>
      <c r="N782" s="27">
        <v>29996</v>
      </c>
      <c r="O782" s="27">
        <v>0</v>
      </c>
      <c r="P782" s="27">
        <v>0</v>
      </c>
      <c r="Q782" s="27">
        <v>56</v>
      </c>
      <c r="R782" s="27">
        <v>82845</v>
      </c>
      <c r="S782" s="27">
        <v>94</v>
      </c>
      <c r="T782" s="27">
        <v>69079</v>
      </c>
      <c r="U782" s="27">
        <v>77</v>
      </c>
      <c r="V782" s="27">
        <v>56626</v>
      </c>
      <c r="W782" s="27">
        <v>13</v>
      </c>
      <c r="X782" s="27">
        <v>45043</v>
      </c>
      <c r="Y782" s="27">
        <v>1</v>
      </c>
      <c r="Z782" s="27">
        <v>31700</v>
      </c>
      <c r="AA782" s="27">
        <v>0</v>
      </c>
      <c r="AB782" s="27">
        <v>0</v>
      </c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</row>
    <row r="783" spans="1:54" ht="12.75">
      <c r="A783" s="23"/>
      <c r="B783" s="32"/>
      <c r="C783" s="32"/>
      <c r="D783" s="30"/>
      <c r="E783" s="99">
        <f>SUM(E779:E782)</f>
        <v>668</v>
      </c>
      <c r="F783" s="126">
        <f>((E779*F779)+(E780*F780)+(E781*F781)+(E782*F782))/E783</f>
        <v>72824.26946107784</v>
      </c>
      <c r="G783" s="99">
        <f>SUM(G779:G782)</f>
        <v>758</v>
      </c>
      <c r="H783" s="126">
        <f>((G779*H779)+(G780*H780)+(G781*H781)+(G782*H782))/G783</f>
        <v>53000.15435356201</v>
      </c>
      <c r="I783" s="99">
        <f>SUM(I779:I782)</f>
        <v>503</v>
      </c>
      <c r="J783" s="126">
        <f>((I779*J779)+(I780*J780)+(I781*J781)+(I782*J782))/I783</f>
        <v>42330.429423459245</v>
      </c>
      <c r="K783" s="99">
        <f>SUM(K779:K782)</f>
        <v>157</v>
      </c>
      <c r="L783" s="126">
        <f>((K779*L779)+(K780*L780)+(K781*L781)+(K782*L782))/K783</f>
        <v>33915.10191082802</v>
      </c>
      <c r="M783" s="99">
        <f>SUM(M779:M782)</f>
        <v>47</v>
      </c>
      <c r="N783" s="126">
        <f>((M779*N779)+(M780*N780)+(M781*N781)+(M782*N782))/M783</f>
        <v>34352.382978723406</v>
      </c>
      <c r="O783" s="99">
        <f>SUM(O779:O782)</f>
        <v>0</v>
      </c>
      <c r="P783" s="126">
        <v>0</v>
      </c>
      <c r="Q783" s="99">
        <f>SUM(Q779:Q782)</f>
        <v>133</v>
      </c>
      <c r="R783" s="126">
        <f>((Q779*R779)+(Q780*R780)+(Q781*R781)+(Q782*R782))/Q783</f>
        <v>91331.75939849624</v>
      </c>
      <c r="S783" s="99">
        <f>SUM(S779:S782)</f>
        <v>139</v>
      </c>
      <c r="T783" s="126">
        <f>((S779*T779)+(S780*T780)+(S781*T781)+(S782*T782))/S783</f>
        <v>69129.60431654676</v>
      </c>
      <c r="U783" s="99">
        <f>SUM(U779:U782)</f>
        <v>117</v>
      </c>
      <c r="V783" s="126">
        <f>((U779*V779)+(U780*V780)+(U781*V781)+(U782*V782))/U783</f>
        <v>53784.46153846154</v>
      </c>
      <c r="W783" s="99">
        <f>SUM(W779:W782)</f>
        <v>35</v>
      </c>
      <c r="X783" s="126">
        <f>((W779*X779)+(W780*X780)+(W781*X781)+(W782*X782))/W783</f>
        <v>41767.857142857145</v>
      </c>
      <c r="Y783" s="99">
        <f>SUM(Y779:Y782)</f>
        <v>13</v>
      </c>
      <c r="Z783" s="126">
        <f>((Y779*Z779)+(Y780*Z780)+(Y781*Z781)+(Y782*Z782))/Y783</f>
        <v>39041.230769230766</v>
      </c>
      <c r="AA783" s="99">
        <f>SUM(AA779:AA782)</f>
        <v>0</v>
      </c>
      <c r="AB783" s="126">
        <v>0</v>
      </c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</row>
    <row r="784" spans="1:54" ht="12.75">
      <c r="A784" s="23"/>
      <c r="B784" s="32"/>
      <c r="C784" s="32"/>
      <c r="D784" s="30"/>
      <c r="E784" s="32"/>
      <c r="F784" s="30"/>
      <c r="G784" s="31"/>
      <c r="H784" s="30"/>
      <c r="I784" s="31"/>
      <c r="J784" s="30"/>
      <c r="K784" s="31"/>
      <c r="L784" s="30"/>
      <c r="M784" s="31"/>
      <c r="N784" s="30"/>
      <c r="O784" s="31"/>
      <c r="P784" s="30"/>
      <c r="Q784" s="49"/>
      <c r="R784" s="30"/>
      <c r="S784" s="31"/>
      <c r="T784" s="30"/>
      <c r="U784" s="31"/>
      <c r="V784" s="30"/>
      <c r="W784" s="31"/>
      <c r="X784" s="30"/>
      <c r="Y784" s="31"/>
      <c r="Z784" s="30"/>
      <c r="AA784" s="23"/>
      <c r="AB784" s="30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</row>
    <row r="785" spans="1:54" ht="12.75">
      <c r="A785" s="23" t="s">
        <v>851</v>
      </c>
      <c r="B785" s="32" t="s">
        <v>858</v>
      </c>
      <c r="C785" s="181" t="s">
        <v>1267</v>
      </c>
      <c r="D785" s="127" t="s">
        <v>431</v>
      </c>
      <c r="E785" s="27">
        <v>191</v>
      </c>
      <c r="F785" s="27">
        <v>56123</v>
      </c>
      <c r="G785" s="27">
        <v>162</v>
      </c>
      <c r="H785" s="27">
        <v>48041</v>
      </c>
      <c r="I785" s="27">
        <v>133</v>
      </c>
      <c r="J785" s="27">
        <v>39345</v>
      </c>
      <c r="K785" s="27">
        <v>35</v>
      </c>
      <c r="L785" s="27">
        <v>31644</v>
      </c>
      <c r="M785" s="27">
        <v>0</v>
      </c>
      <c r="N785" s="27">
        <v>0</v>
      </c>
      <c r="O785" s="27">
        <v>0</v>
      </c>
      <c r="P785" s="27">
        <v>0</v>
      </c>
      <c r="Q785" s="27">
        <v>26</v>
      </c>
      <c r="R785" s="27">
        <v>74125</v>
      </c>
      <c r="S785" s="27">
        <v>8</v>
      </c>
      <c r="T785" s="27">
        <v>59506</v>
      </c>
      <c r="U785" s="27">
        <v>2</v>
      </c>
      <c r="V785" s="27">
        <v>56833</v>
      </c>
      <c r="W785" s="27">
        <v>2</v>
      </c>
      <c r="X785" s="27">
        <v>36291</v>
      </c>
      <c r="Y785" s="27">
        <v>0</v>
      </c>
      <c r="Z785" s="27">
        <v>0</v>
      </c>
      <c r="AA785" s="27">
        <v>0</v>
      </c>
      <c r="AB785" s="27">
        <v>0</v>
      </c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</row>
    <row r="786" spans="1:54" ht="12.75">
      <c r="A786" s="23" t="s">
        <v>851</v>
      </c>
      <c r="B786" s="32" t="s">
        <v>1268</v>
      </c>
      <c r="C786" s="181" t="s">
        <v>1269</v>
      </c>
      <c r="D786" s="127" t="s">
        <v>431</v>
      </c>
      <c r="E786" s="27">
        <v>127</v>
      </c>
      <c r="F786" s="27">
        <v>52626</v>
      </c>
      <c r="G786" s="27">
        <v>123</v>
      </c>
      <c r="H786" s="27">
        <v>41664</v>
      </c>
      <c r="I786" s="27">
        <v>87</v>
      </c>
      <c r="J786" s="27">
        <v>37075</v>
      </c>
      <c r="K786" s="27">
        <v>24</v>
      </c>
      <c r="L786" s="27">
        <v>26919</v>
      </c>
      <c r="M786" s="27">
        <v>0</v>
      </c>
      <c r="N786" s="27">
        <v>0</v>
      </c>
      <c r="O786" s="27">
        <v>0</v>
      </c>
      <c r="P786" s="27">
        <v>0</v>
      </c>
      <c r="Q786" s="27">
        <v>0</v>
      </c>
      <c r="R786" s="27">
        <v>0</v>
      </c>
      <c r="S786" s="27">
        <v>0</v>
      </c>
      <c r="T786" s="27">
        <v>0</v>
      </c>
      <c r="U786" s="27">
        <v>0</v>
      </c>
      <c r="V786" s="27">
        <v>0</v>
      </c>
      <c r="W786" s="27">
        <v>0</v>
      </c>
      <c r="X786" s="27">
        <v>0</v>
      </c>
      <c r="Y786" s="27">
        <v>0</v>
      </c>
      <c r="Z786" s="27">
        <v>0</v>
      </c>
      <c r="AA786" s="27">
        <v>0</v>
      </c>
      <c r="AB786" s="27">
        <v>0</v>
      </c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</row>
    <row r="787" spans="1:54" ht="12.75">
      <c r="A787" s="23"/>
      <c r="B787" s="32"/>
      <c r="C787" s="32"/>
      <c r="D787" s="30"/>
      <c r="E787" s="23">
        <f>SUM(E785:E786)</f>
        <v>318</v>
      </c>
      <c r="F787" s="126">
        <f>((E785*F785)+(E786*F786))/E787</f>
        <v>54726.39937106918</v>
      </c>
      <c r="G787" s="23">
        <f>SUM(G785:G786)</f>
        <v>285</v>
      </c>
      <c r="H787" s="126">
        <f>((G785*H785)+(G786*H786))/G787</f>
        <v>45288.82105263158</v>
      </c>
      <c r="I787" s="23">
        <f>SUM(I785:I786)</f>
        <v>220</v>
      </c>
      <c r="J787" s="126">
        <f>((I785*J785)+(I786*J786))/I787</f>
        <v>38447.318181818184</v>
      </c>
      <c r="K787" s="23">
        <f>SUM(K785:K786)</f>
        <v>59</v>
      </c>
      <c r="L787" s="126">
        <f>((K785*L785)+(K786*L786))/K787</f>
        <v>29721.966101694914</v>
      </c>
      <c r="M787" s="23">
        <f>SUM(M785:M786)</f>
        <v>0</v>
      </c>
      <c r="N787" s="126">
        <v>0</v>
      </c>
      <c r="O787" s="23">
        <f>SUM(O785:O786)</f>
        <v>0</v>
      </c>
      <c r="P787" s="126">
        <v>0</v>
      </c>
      <c r="Q787" s="23">
        <f>SUM(Q785:Q786)</f>
        <v>26</v>
      </c>
      <c r="R787" s="126">
        <f>((Q785*R785)+(Q786*R786))/Q787</f>
        <v>74125</v>
      </c>
      <c r="S787" s="23">
        <f>SUM(S785:S786)</f>
        <v>8</v>
      </c>
      <c r="T787" s="126">
        <f>((S785*T785)+(S786*T786))/S787</f>
        <v>59506</v>
      </c>
      <c r="U787" s="23">
        <f>SUM(U785:U786)</f>
        <v>2</v>
      </c>
      <c r="V787" s="126">
        <f>((U785*V785)+(U786*V786))/U787</f>
        <v>56833</v>
      </c>
      <c r="W787" s="23">
        <f>SUM(W785:W786)</f>
        <v>2</v>
      </c>
      <c r="X787" s="126">
        <f>((W785*X785)+(W786*X786))/W787</f>
        <v>36291</v>
      </c>
      <c r="Y787" s="23">
        <f>SUM(Y785:Y786)</f>
        <v>0</v>
      </c>
      <c r="Z787" s="126" t="e">
        <f>((Y785*Z785)+(Y786*Z786))/Y787</f>
        <v>#DIV/0!</v>
      </c>
      <c r="AA787" s="23">
        <f>SUM(AA785:AA786)</f>
        <v>0</v>
      </c>
      <c r="AB787" s="126">
        <v>0</v>
      </c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</row>
    <row r="788" spans="1:54" ht="12.75">
      <c r="A788" s="23"/>
      <c r="B788" s="32"/>
      <c r="C788" s="32"/>
      <c r="D788" s="30"/>
      <c r="E788" s="32"/>
      <c r="F788" s="30"/>
      <c r="G788" s="31"/>
      <c r="H788" s="30"/>
      <c r="I788" s="31"/>
      <c r="J788" s="30"/>
      <c r="K788" s="31"/>
      <c r="L788" s="30"/>
      <c r="M788" s="31"/>
      <c r="N788" s="30"/>
      <c r="O788" s="31"/>
      <c r="P788" s="30"/>
      <c r="Q788" s="49"/>
      <c r="R788" s="30"/>
      <c r="S788" s="31"/>
      <c r="T788" s="30"/>
      <c r="U788" s="31"/>
      <c r="V788" s="30"/>
      <c r="W788" s="31"/>
      <c r="X788" s="30"/>
      <c r="Y788" s="31"/>
      <c r="Z788" s="30"/>
      <c r="AA788" s="23"/>
      <c r="AB788" s="39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</row>
    <row r="789" spans="1:54" ht="12.75">
      <c r="A789" s="23" t="s">
        <v>851</v>
      </c>
      <c r="B789" s="32" t="s">
        <v>860</v>
      </c>
      <c r="C789" s="181" t="s">
        <v>1270</v>
      </c>
      <c r="D789" s="127" t="s">
        <v>194</v>
      </c>
      <c r="E789" s="27">
        <v>75</v>
      </c>
      <c r="F789" s="27">
        <v>53608</v>
      </c>
      <c r="G789" s="27">
        <v>74</v>
      </c>
      <c r="H789" s="27">
        <v>47157</v>
      </c>
      <c r="I789" s="27">
        <v>99</v>
      </c>
      <c r="J789" s="27">
        <v>37697</v>
      </c>
      <c r="K789" s="27">
        <v>27</v>
      </c>
      <c r="L789" s="27">
        <v>31737</v>
      </c>
      <c r="M789" s="27">
        <v>2</v>
      </c>
      <c r="N789" s="27">
        <v>21457</v>
      </c>
      <c r="O789" s="27">
        <v>0</v>
      </c>
      <c r="P789" s="27">
        <v>0</v>
      </c>
      <c r="Q789" s="27">
        <v>13</v>
      </c>
      <c r="R789" s="27">
        <v>66285</v>
      </c>
      <c r="S789" s="27">
        <v>8</v>
      </c>
      <c r="T789" s="27">
        <v>63411</v>
      </c>
      <c r="U789" s="27">
        <v>13</v>
      </c>
      <c r="V789" s="27">
        <v>41862</v>
      </c>
      <c r="W789" s="27">
        <v>5</v>
      </c>
      <c r="X789" s="27">
        <v>27017</v>
      </c>
      <c r="Y789" s="27">
        <v>1</v>
      </c>
      <c r="Z789" s="27">
        <v>41056</v>
      </c>
      <c r="AA789" s="27">
        <v>0</v>
      </c>
      <c r="AB789" s="27">
        <v>0</v>
      </c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</row>
    <row r="790" spans="1:54" ht="12.75">
      <c r="A790" s="23" t="s">
        <v>851</v>
      </c>
      <c r="B790" s="32" t="s">
        <v>861</v>
      </c>
      <c r="C790" s="181" t="s">
        <v>1271</v>
      </c>
      <c r="D790" s="127" t="s">
        <v>194</v>
      </c>
      <c r="E790" s="27">
        <v>40</v>
      </c>
      <c r="F790" s="27">
        <v>48990</v>
      </c>
      <c r="G790" s="27">
        <v>35</v>
      </c>
      <c r="H790" s="27">
        <v>46621</v>
      </c>
      <c r="I790" s="27">
        <v>48</v>
      </c>
      <c r="J790" s="27">
        <v>41175</v>
      </c>
      <c r="K790" s="27">
        <v>19</v>
      </c>
      <c r="L790" s="27">
        <v>34021</v>
      </c>
      <c r="M790" s="27">
        <v>1</v>
      </c>
      <c r="N790" s="27">
        <v>20566</v>
      </c>
      <c r="O790" s="27">
        <v>0</v>
      </c>
      <c r="P790" s="27">
        <v>0</v>
      </c>
      <c r="Q790" s="27">
        <v>8</v>
      </c>
      <c r="R790" s="27">
        <v>66841</v>
      </c>
      <c r="S790" s="27">
        <v>5</v>
      </c>
      <c r="T790" s="27">
        <v>58237</v>
      </c>
      <c r="U790" s="27">
        <v>6</v>
      </c>
      <c r="V790" s="27">
        <v>60184</v>
      </c>
      <c r="W790" s="27">
        <v>3</v>
      </c>
      <c r="X790" s="27">
        <v>36849</v>
      </c>
      <c r="Y790" s="27">
        <v>0</v>
      </c>
      <c r="Z790" s="27">
        <v>0</v>
      </c>
      <c r="AA790" s="27">
        <v>0</v>
      </c>
      <c r="AB790" s="27">
        <v>0</v>
      </c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</row>
    <row r="791" spans="1:54" ht="12.75">
      <c r="A791" s="23"/>
      <c r="B791" s="32"/>
      <c r="C791" s="32"/>
      <c r="D791" s="30"/>
      <c r="E791" s="23">
        <f>SUM(E789:E790)</f>
        <v>115</v>
      </c>
      <c r="F791" s="126">
        <f>((E789*F789)+(E790*F790))/E791</f>
        <v>52001.739130434784</v>
      </c>
      <c r="G791" s="23">
        <f>SUM(G789:G790)</f>
        <v>109</v>
      </c>
      <c r="H791" s="126">
        <f>((G789*H789)+(G790*H790))/G791</f>
        <v>46984.88990825688</v>
      </c>
      <c r="I791" s="23">
        <f>SUM(I789:I790)</f>
        <v>147</v>
      </c>
      <c r="J791" s="126">
        <f>((I789*J789)+(I790*J790))/I791</f>
        <v>38832.67346938775</v>
      </c>
      <c r="K791" s="23">
        <f>SUM(K789:K790)</f>
        <v>46</v>
      </c>
      <c r="L791" s="126">
        <f>((K789*L789)+(K790*L790))/K791</f>
        <v>32680.391304347828</v>
      </c>
      <c r="M791" s="23">
        <f>SUM(M789:M790)</f>
        <v>3</v>
      </c>
      <c r="N791" s="126">
        <f>((M789*N789)+(M790*N790))/M791</f>
        <v>21160</v>
      </c>
      <c r="O791" s="23">
        <f>SUM(O789:O790)</f>
        <v>0</v>
      </c>
      <c r="P791" s="126">
        <v>0</v>
      </c>
      <c r="Q791" s="23">
        <f>SUM(Q789:Q790)</f>
        <v>21</v>
      </c>
      <c r="R791" s="126">
        <f>((Q789*R789)+(Q790*R790))/Q791</f>
        <v>66496.80952380953</v>
      </c>
      <c r="S791" s="23">
        <f>SUM(S789:S790)</f>
        <v>13</v>
      </c>
      <c r="T791" s="126">
        <f>((S789*T789)+(S790*T790))/S791</f>
        <v>61421</v>
      </c>
      <c r="U791" s="23">
        <f>SUM(U789:U790)</f>
        <v>19</v>
      </c>
      <c r="V791" s="126">
        <f>((U789*V789)+(U790*V790))/U791</f>
        <v>47647.89473684211</v>
      </c>
      <c r="W791" s="23">
        <f>SUM(W789:W790)</f>
        <v>8</v>
      </c>
      <c r="X791" s="126">
        <f>((W789*X789)+(W790*X790))/W791</f>
        <v>30704</v>
      </c>
      <c r="Y791" s="23">
        <f>SUM(Y789:Y790)</f>
        <v>1</v>
      </c>
      <c r="Z791" s="126">
        <f>((Y789*Z789)+(Y790*Z790))/Y791</f>
        <v>41056</v>
      </c>
      <c r="AA791" s="23">
        <f>SUM(AA789:AA790)</f>
        <v>0</v>
      </c>
      <c r="AB791" s="126">
        <v>0</v>
      </c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</row>
    <row r="792" spans="1:54" ht="12.75">
      <c r="A792" s="23"/>
      <c r="B792" s="32"/>
      <c r="C792" s="32"/>
      <c r="D792" s="30"/>
      <c r="E792" s="32"/>
      <c r="F792" s="30"/>
      <c r="G792" s="31"/>
      <c r="H792" s="30"/>
      <c r="I792" s="31"/>
      <c r="J792" s="30"/>
      <c r="K792" s="31"/>
      <c r="L792" s="30"/>
      <c r="M792" s="31"/>
      <c r="N792" s="30"/>
      <c r="O792" s="31"/>
      <c r="P792" s="30"/>
      <c r="Q792" s="49"/>
      <c r="R792" s="30"/>
      <c r="S792" s="31"/>
      <c r="T792" s="30"/>
      <c r="U792" s="31"/>
      <c r="V792" s="30"/>
      <c r="W792" s="31"/>
      <c r="X792" s="30"/>
      <c r="Y792" s="31"/>
      <c r="Z792" s="30"/>
      <c r="AA792" s="23"/>
      <c r="AB792" s="30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</row>
    <row r="793" spans="1:54" ht="12.75">
      <c r="A793" s="23" t="s">
        <v>851</v>
      </c>
      <c r="B793" s="32" t="s">
        <v>862</v>
      </c>
      <c r="C793" s="181" t="s">
        <v>1272</v>
      </c>
      <c r="D793" s="127" t="s">
        <v>201</v>
      </c>
      <c r="E793" s="27">
        <v>42</v>
      </c>
      <c r="F793" s="27">
        <v>56578</v>
      </c>
      <c r="G793" s="27">
        <v>53</v>
      </c>
      <c r="H793" s="27">
        <v>46820</v>
      </c>
      <c r="I793" s="27">
        <v>53</v>
      </c>
      <c r="J793" s="27">
        <v>38735</v>
      </c>
      <c r="K793" s="27">
        <v>10</v>
      </c>
      <c r="L793" s="27">
        <v>33928</v>
      </c>
      <c r="M793" s="27">
        <v>0</v>
      </c>
      <c r="N793" s="27">
        <v>0</v>
      </c>
      <c r="O793" s="27">
        <v>0</v>
      </c>
      <c r="P793" s="27">
        <v>0</v>
      </c>
      <c r="Q793" s="27">
        <v>0</v>
      </c>
      <c r="R793" s="27">
        <v>0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0</v>
      </c>
      <c r="Y793" s="27">
        <v>0</v>
      </c>
      <c r="Z793" s="27">
        <v>0</v>
      </c>
      <c r="AA793" s="27">
        <v>0</v>
      </c>
      <c r="AB793" s="27">
        <v>0</v>
      </c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</row>
    <row r="794" spans="1:54" ht="12.75">
      <c r="A794" s="23"/>
      <c r="B794" s="32"/>
      <c r="C794" s="32"/>
      <c r="D794" s="30"/>
      <c r="E794" s="32"/>
      <c r="F794" s="30"/>
      <c r="G794" s="31"/>
      <c r="H794" s="30"/>
      <c r="I794" s="31"/>
      <c r="J794" s="30"/>
      <c r="K794" s="31"/>
      <c r="L794" s="30"/>
      <c r="M794" s="31"/>
      <c r="N794" s="30"/>
      <c r="O794" s="31"/>
      <c r="P794" s="30"/>
      <c r="Q794" s="49"/>
      <c r="R794" s="30"/>
      <c r="S794" s="31"/>
      <c r="T794" s="30"/>
      <c r="U794" s="31"/>
      <c r="V794" s="30"/>
      <c r="W794" s="31"/>
      <c r="X794" s="30"/>
      <c r="Y794" s="31"/>
      <c r="Z794" s="30"/>
      <c r="AA794" s="23"/>
      <c r="AB794" s="30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</row>
    <row r="795" spans="1:54" ht="12.75">
      <c r="A795" s="23" t="s">
        <v>851</v>
      </c>
      <c r="B795" s="32" t="s">
        <v>863</v>
      </c>
      <c r="C795" s="181" t="s">
        <v>1273</v>
      </c>
      <c r="D795" s="127" t="s">
        <v>214</v>
      </c>
      <c r="E795" s="27">
        <v>47</v>
      </c>
      <c r="F795" s="27">
        <v>56129</v>
      </c>
      <c r="G795" s="27">
        <v>40</v>
      </c>
      <c r="H795" s="27">
        <v>48952</v>
      </c>
      <c r="I795" s="27">
        <v>66</v>
      </c>
      <c r="J795" s="27">
        <v>39028</v>
      </c>
      <c r="K795" s="27">
        <v>13</v>
      </c>
      <c r="L795" s="27">
        <v>33484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  <c r="V795" s="27">
        <v>0</v>
      </c>
      <c r="W795" s="27">
        <v>0</v>
      </c>
      <c r="X795" s="27">
        <v>0</v>
      </c>
      <c r="Y795" s="27">
        <v>0</v>
      </c>
      <c r="Z795" s="27">
        <v>0</v>
      </c>
      <c r="AA795" s="27">
        <v>0</v>
      </c>
      <c r="AB795" s="27">
        <v>0</v>
      </c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</row>
    <row r="796" spans="1:54" ht="12.75">
      <c r="A796" s="23" t="s">
        <v>851</v>
      </c>
      <c r="B796" s="32" t="s">
        <v>864</v>
      </c>
      <c r="C796" s="181" t="s">
        <v>1274</v>
      </c>
      <c r="D796" s="127" t="s">
        <v>214</v>
      </c>
      <c r="E796" s="27">
        <v>16</v>
      </c>
      <c r="F796" s="27">
        <v>49369</v>
      </c>
      <c r="G796" s="27">
        <v>12</v>
      </c>
      <c r="H796" s="27">
        <v>41950</v>
      </c>
      <c r="I796" s="27">
        <v>21</v>
      </c>
      <c r="J796" s="27">
        <v>36124</v>
      </c>
      <c r="K796" s="27">
        <v>3</v>
      </c>
      <c r="L796" s="27">
        <v>28867</v>
      </c>
      <c r="M796" s="27">
        <v>0</v>
      </c>
      <c r="N796" s="27">
        <v>0</v>
      </c>
      <c r="O796" s="27">
        <v>0</v>
      </c>
      <c r="P796" s="27">
        <v>0</v>
      </c>
      <c r="Q796" s="27">
        <v>1</v>
      </c>
      <c r="R796" s="27">
        <v>79700</v>
      </c>
      <c r="S796" s="27">
        <v>0</v>
      </c>
      <c r="T796" s="27">
        <v>0</v>
      </c>
      <c r="U796" s="27">
        <v>1</v>
      </c>
      <c r="V796" s="27">
        <v>46900</v>
      </c>
      <c r="W796" s="27">
        <v>0</v>
      </c>
      <c r="X796" s="27">
        <v>0</v>
      </c>
      <c r="Y796" s="27">
        <v>2</v>
      </c>
      <c r="Z796" s="27">
        <v>39100</v>
      </c>
      <c r="AA796" s="27">
        <v>0</v>
      </c>
      <c r="AB796" s="27">
        <v>0</v>
      </c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</row>
    <row r="797" spans="1:54" ht="12.75">
      <c r="A797" s="23" t="s">
        <v>851</v>
      </c>
      <c r="B797" s="32" t="s">
        <v>865</v>
      </c>
      <c r="C797" s="181" t="s">
        <v>1275</v>
      </c>
      <c r="D797" s="127" t="s">
        <v>214</v>
      </c>
      <c r="E797" s="27">
        <v>61</v>
      </c>
      <c r="F797" s="27">
        <v>54493</v>
      </c>
      <c r="G797" s="27">
        <v>44</v>
      </c>
      <c r="H797" s="27">
        <v>45120</v>
      </c>
      <c r="I797" s="27">
        <v>47</v>
      </c>
      <c r="J797" s="27">
        <v>36087</v>
      </c>
      <c r="K797" s="27">
        <v>3</v>
      </c>
      <c r="L797" s="27">
        <v>33569</v>
      </c>
      <c r="M797" s="27">
        <v>11</v>
      </c>
      <c r="N797" s="27">
        <v>35078</v>
      </c>
      <c r="O797" s="27">
        <v>0</v>
      </c>
      <c r="P797" s="27">
        <v>0</v>
      </c>
      <c r="Q797" s="27">
        <v>3</v>
      </c>
      <c r="R797" s="27">
        <v>73187</v>
      </c>
      <c r="S797" s="27">
        <v>1</v>
      </c>
      <c r="T797" s="27">
        <v>49945</v>
      </c>
      <c r="U797" s="27">
        <v>0</v>
      </c>
      <c r="V797" s="27">
        <v>0</v>
      </c>
      <c r="W797" s="27">
        <v>0</v>
      </c>
      <c r="X797" s="27">
        <v>0</v>
      </c>
      <c r="Y797" s="27">
        <v>0</v>
      </c>
      <c r="Z797" s="27">
        <v>0</v>
      </c>
      <c r="AA797" s="27">
        <v>0</v>
      </c>
      <c r="AB797" s="27">
        <v>0</v>
      </c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</row>
    <row r="798" spans="1:54" ht="12.75">
      <c r="A798" s="23"/>
      <c r="B798" s="32"/>
      <c r="C798" s="32"/>
      <c r="D798" s="30"/>
      <c r="E798" s="32">
        <f>SUM(E795:E797)</f>
        <v>124</v>
      </c>
      <c r="F798" s="79">
        <f>((E795*F795)+(E796*F796)+(E797*F797))/E798</f>
        <v>54451.93548387097</v>
      </c>
      <c r="G798" s="32">
        <f>SUM(G795:G797)</f>
        <v>96</v>
      </c>
      <c r="H798" s="79">
        <f>((G795*H795)+(G796*H796)+(G797*H797))/G798</f>
        <v>46320.416666666664</v>
      </c>
      <c r="I798" s="32">
        <f>SUM(I795:I797)</f>
        <v>134</v>
      </c>
      <c r="J798" s="79">
        <f>((I795*J795)+(I796*J796)+(I797*J797))/I798</f>
        <v>37541.350746268654</v>
      </c>
      <c r="K798" s="32">
        <f>SUM(K795:K797)</f>
        <v>19</v>
      </c>
      <c r="L798" s="79">
        <f>((K795*L795)+(K796*L796)+(K797*L797))/K798</f>
        <v>32768.42105263158</v>
      </c>
      <c r="M798" s="32">
        <f>SUM(M795:M797)</f>
        <v>11</v>
      </c>
      <c r="N798" s="79">
        <f>((M795*N795)+(M796*N796)+(M797*N797))/M798</f>
        <v>35078</v>
      </c>
      <c r="O798" s="32">
        <f>SUM(O795:O797)</f>
        <v>0</v>
      </c>
      <c r="P798" s="32">
        <f>SUM(P795:P797)</f>
        <v>0</v>
      </c>
      <c r="Q798" s="32">
        <f>SUM(Q795:Q797)</f>
        <v>4</v>
      </c>
      <c r="R798" s="79">
        <f>((Q795*R795)+(Q796*R796)+(Q797*R797))/Q798</f>
        <v>74815.25</v>
      </c>
      <c r="S798" s="32">
        <f aca="true" t="shared" si="5" ref="S798:AB798">SUM(S795:S797)</f>
        <v>1</v>
      </c>
      <c r="T798" s="32">
        <f t="shared" si="5"/>
        <v>49945</v>
      </c>
      <c r="U798" s="32">
        <f t="shared" si="5"/>
        <v>1</v>
      </c>
      <c r="V798" s="32">
        <f t="shared" si="5"/>
        <v>46900</v>
      </c>
      <c r="W798" s="32">
        <f t="shared" si="5"/>
        <v>0</v>
      </c>
      <c r="X798" s="32">
        <f t="shared" si="5"/>
        <v>0</v>
      </c>
      <c r="Y798" s="32">
        <f t="shared" si="5"/>
        <v>2</v>
      </c>
      <c r="Z798" s="32">
        <f t="shared" si="5"/>
        <v>39100</v>
      </c>
      <c r="AA798" s="32">
        <f t="shared" si="5"/>
        <v>0</v>
      </c>
      <c r="AB798" s="32">
        <f t="shared" si="5"/>
        <v>0</v>
      </c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</row>
    <row r="799" spans="1:54" ht="12.75">
      <c r="A799" s="23"/>
      <c r="B799" s="32"/>
      <c r="C799" s="32"/>
      <c r="D799" s="30"/>
      <c r="E799" s="31"/>
      <c r="F799" s="30"/>
      <c r="G799" s="31"/>
      <c r="H799" s="30"/>
      <c r="I799" s="31"/>
      <c r="J799" s="30"/>
      <c r="K799" s="31"/>
      <c r="L799" s="30"/>
      <c r="M799" s="31"/>
      <c r="N799" s="30"/>
      <c r="O799" s="31"/>
      <c r="P799" s="79"/>
      <c r="Q799" s="49"/>
      <c r="R799" s="30"/>
      <c r="S799" s="31"/>
      <c r="T799" s="30"/>
      <c r="U799" s="31"/>
      <c r="V799" s="30"/>
      <c r="W799" s="31"/>
      <c r="X799" s="30"/>
      <c r="Y799" s="31"/>
      <c r="Z799" s="30"/>
      <c r="AA799" s="31"/>
      <c r="AB799" s="30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</row>
    <row r="800" spans="1:54" ht="12.75">
      <c r="A800" s="23" t="s">
        <v>851</v>
      </c>
      <c r="B800" s="32" t="s">
        <v>866</v>
      </c>
      <c r="C800" s="181" t="s">
        <v>1276</v>
      </c>
      <c r="D800" s="127" t="s">
        <v>149</v>
      </c>
      <c r="E800" s="27">
        <v>10</v>
      </c>
      <c r="F800" s="27">
        <v>46665</v>
      </c>
      <c r="G800" s="27">
        <v>19</v>
      </c>
      <c r="H800" s="27">
        <v>41297</v>
      </c>
      <c r="I800" s="27">
        <v>3</v>
      </c>
      <c r="J800" s="27">
        <v>33749</v>
      </c>
      <c r="K800" s="27">
        <v>2</v>
      </c>
      <c r="L800" s="27">
        <v>31729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0</v>
      </c>
      <c r="AA800" s="27">
        <v>0</v>
      </c>
      <c r="AB800" s="27">
        <v>0</v>
      </c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</row>
    <row r="801" spans="1:54" ht="12.75">
      <c r="A801" s="23" t="s">
        <v>851</v>
      </c>
      <c r="B801" s="31" t="s">
        <v>867</v>
      </c>
      <c r="C801" s="183" t="s">
        <v>1277</v>
      </c>
      <c r="D801" s="182" t="s">
        <v>149</v>
      </c>
      <c r="E801" s="27">
        <v>401</v>
      </c>
      <c r="F801" s="27">
        <v>45499</v>
      </c>
      <c r="G801" s="27">
        <v>634</v>
      </c>
      <c r="H801" s="27">
        <v>40467</v>
      </c>
      <c r="I801" s="27">
        <v>587</v>
      </c>
      <c r="J801" s="27">
        <v>35432</v>
      </c>
      <c r="K801" s="27">
        <v>208</v>
      </c>
      <c r="L801" s="27">
        <v>31273</v>
      </c>
      <c r="M801" s="27">
        <v>2</v>
      </c>
      <c r="N801" s="27">
        <v>20287</v>
      </c>
      <c r="O801" s="27">
        <v>0</v>
      </c>
      <c r="P801" s="27">
        <v>0</v>
      </c>
      <c r="Q801" s="27">
        <v>11</v>
      </c>
      <c r="R801" s="27">
        <v>54567</v>
      </c>
      <c r="S801" s="27">
        <v>3</v>
      </c>
      <c r="T801" s="27">
        <v>52597</v>
      </c>
      <c r="U801" s="27">
        <v>22</v>
      </c>
      <c r="V801" s="27">
        <v>45838</v>
      </c>
      <c r="W801" s="27">
        <v>16</v>
      </c>
      <c r="X801" s="27">
        <v>39008</v>
      </c>
      <c r="Y801" s="27">
        <v>0</v>
      </c>
      <c r="Z801" s="27">
        <v>0</v>
      </c>
      <c r="AA801" s="27">
        <v>0</v>
      </c>
      <c r="AB801" s="27">
        <v>0</v>
      </c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</row>
    <row r="802" spans="5:54" ht="12.75">
      <c r="E802" s="23">
        <f>SUM(E800:E801)</f>
        <v>411</v>
      </c>
      <c r="F802" s="126">
        <f>((E800*F800)+(E801*F801))/E802</f>
        <v>45527.369829683696</v>
      </c>
      <c r="G802" s="23">
        <f>SUM(G800:G801)</f>
        <v>653</v>
      </c>
      <c r="H802" s="126">
        <f>((G800*H800)+(G801*H801))/G802</f>
        <v>40491.15007656968</v>
      </c>
      <c r="I802" s="23">
        <f>SUM(I800:I801)</f>
        <v>590</v>
      </c>
      <c r="J802" s="126">
        <f>((I800*J800)+(I801*J801))/I802</f>
        <v>35423.442372881356</v>
      </c>
      <c r="K802" s="23">
        <f>SUM(K800:K801)</f>
        <v>210</v>
      </c>
      <c r="L802" s="126">
        <f>((K800*L800)+(K801*L801))/K802</f>
        <v>31277.342857142856</v>
      </c>
      <c r="M802" s="23">
        <f>SUM(M800:M801)</f>
        <v>2</v>
      </c>
      <c r="N802" s="126">
        <f>((M800*N800)+(M801*N801))/M802</f>
        <v>20287</v>
      </c>
      <c r="O802" s="23">
        <f>SUM(O800:O801)</f>
        <v>0</v>
      </c>
      <c r="P802" s="126">
        <v>0</v>
      </c>
      <c r="Q802" s="23">
        <f>SUM(Q800:Q801)</f>
        <v>11</v>
      </c>
      <c r="R802" s="126">
        <f>((Q800*R800)+(Q801*R801))/Q802</f>
        <v>54567</v>
      </c>
      <c r="S802" s="23">
        <f>SUM(S800:S801)</f>
        <v>3</v>
      </c>
      <c r="T802" s="126">
        <f>((S800*T800)+(S801*T801))/S802</f>
        <v>52597</v>
      </c>
      <c r="U802" s="23">
        <f>SUM(U800:U801)</f>
        <v>22</v>
      </c>
      <c r="V802" s="126">
        <f>((U800*V800)+(U801*V801))/U802</f>
        <v>45838</v>
      </c>
      <c r="W802" s="23">
        <f>SUM(W800:W801)</f>
        <v>16</v>
      </c>
      <c r="X802" s="126">
        <f>((W800*X800)+(W801*X801))/W802</f>
        <v>39008</v>
      </c>
      <c r="Y802" s="23">
        <f>SUM(Y800:Y801)</f>
        <v>0</v>
      </c>
      <c r="Z802" s="126">
        <v>0</v>
      </c>
      <c r="AA802" s="23">
        <f>SUM(AA800:AA801)</f>
        <v>0</v>
      </c>
      <c r="AB802" s="126">
        <v>0</v>
      </c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</row>
    <row r="803" spans="1:54" ht="12.75">
      <c r="A803" s="23"/>
      <c r="B803" s="32"/>
      <c r="C803" s="32"/>
      <c r="D803" s="30"/>
      <c r="E803" s="32"/>
      <c r="F803" s="30"/>
      <c r="G803" s="31"/>
      <c r="H803" s="30"/>
      <c r="I803" s="31"/>
      <c r="J803" s="30"/>
      <c r="K803" s="31"/>
      <c r="L803" s="30"/>
      <c r="M803" s="31"/>
      <c r="N803" s="30"/>
      <c r="O803" s="31"/>
      <c r="P803" s="79"/>
      <c r="Q803" s="49"/>
      <c r="R803" s="30"/>
      <c r="S803" s="31"/>
      <c r="T803" s="30"/>
      <c r="U803" s="31"/>
      <c r="V803" s="30"/>
      <c r="W803" s="31"/>
      <c r="X803" s="30"/>
      <c r="Y803" s="31"/>
      <c r="Z803" s="30"/>
      <c r="AA803" s="23"/>
      <c r="AB803" s="30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</row>
    <row r="804" spans="1:54" ht="12.75">
      <c r="A804" s="23" t="s">
        <v>869</v>
      </c>
      <c r="B804" s="32" t="s">
        <v>870</v>
      </c>
      <c r="C804" s="181" t="s">
        <v>1278</v>
      </c>
      <c r="D804" s="127" t="s">
        <v>180</v>
      </c>
      <c r="E804" s="27">
        <v>232</v>
      </c>
      <c r="F804" s="27">
        <v>60914</v>
      </c>
      <c r="G804" s="28">
        <v>198</v>
      </c>
      <c r="H804" s="27">
        <v>48273</v>
      </c>
      <c r="I804" s="28">
        <v>209</v>
      </c>
      <c r="J804" s="27">
        <v>39911</v>
      </c>
      <c r="K804" s="27">
        <v>11</v>
      </c>
      <c r="L804" s="27">
        <v>30805</v>
      </c>
      <c r="M804" s="27">
        <v>12</v>
      </c>
      <c r="N804" s="27">
        <v>19958</v>
      </c>
      <c r="O804" s="31"/>
      <c r="P804" s="30"/>
      <c r="Q804" s="28">
        <v>120</v>
      </c>
      <c r="R804" s="27">
        <v>71440</v>
      </c>
      <c r="S804" s="27">
        <v>55</v>
      </c>
      <c r="T804" s="27">
        <v>58857</v>
      </c>
      <c r="U804" s="27">
        <v>51</v>
      </c>
      <c r="V804" s="27">
        <v>50064</v>
      </c>
      <c r="W804" s="27">
        <v>9</v>
      </c>
      <c r="X804" s="27">
        <v>45726</v>
      </c>
      <c r="Y804" s="27">
        <v>6</v>
      </c>
      <c r="Z804" s="27">
        <v>30663</v>
      </c>
      <c r="AA804" s="23"/>
      <c r="AB804" s="30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</row>
    <row r="805" spans="1:54" ht="12.75">
      <c r="A805" s="23"/>
      <c r="B805" s="32"/>
      <c r="C805" s="32"/>
      <c r="D805" s="30"/>
      <c r="E805" s="31"/>
      <c r="F805" s="30"/>
      <c r="G805" s="31"/>
      <c r="H805" s="30"/>
      <c r="I805" s="31"/>
      <c r="J805" s="30"/>
      <c r="K805" s="31"/>
      <c r="L805" s="30"/>
      <c r="M805" s="31"/>
      <c r="N805" s="30"/>
      <c r="O805" s="32"/>
      <c r="P805" s="30"/>
      <c r="Q805" s="49"/>
      <c r="R805" s="30"/>
      <c r="S805" s="31"/>
      <c r="T805" s="30"/>
      <c r="U805" s="31"/>
      <c r="V805" s="30"/>
      <c r="W805" s="31"/>
      <c r="X805" s="30"/>
      <c r="Y805" s="31"/>
      <c r="Z805" s="30"/>
      <c r="AA805" s="32"/>
      <c r="AB805" s="30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</row>
    <row r="806" spans="1:54" ht="12.75">
      <c r="A806" s="23" t="s">
        <v>869</v>
      </c>
      <c r="B806" s="32" t="s">
        <v>871</v>
      </c>
      <c r="C806" s="181" t="s">
        <v>1279</v>
      </c>
      <c r="D806" s="127" t="s">
        <v>431</v>
      </c>
      <c r="E806" s="28">
        <v>158</v>
      </c>
      <c r="F806" s="27">
        <v>51674</v>
      </c>
      <c r="G806" s="28">
        <v>125</v>
      </c>
      <c r="H806" s="27">
        <v>41643</v>
      </c>
      <c r="I806" s="28">
        <v>93</v>
      </c>
      <c r="J806" s="27">
        <v>33588</v>
      </c>
      <c r="K806" s="27">
        <v>18</v>
      </c>
      <c r="L806" s="27">
        <v>23896</v>
      </c>
      <c r="M806" s="23"/>
      <c r="N806" s="30"/>
      <c r="O806" s="31"/>
      <c r="P806" s="30"/>
      <c r="Q806" s="28">
        <v>10</v>
      </c>
      <c r="R806" s="27">
        <v>67650</v>
      </c>
      <c r="S806" s="27">
        <v>4</v>
      </c>
      <c r="T806" s="27">
        <v>54501</v>
      </c>
      <c r="U806" s="27">
        <v>2</v>
      </c>
      <c r="V806" s="27">
        <v>38159</v>
      </c>
      <c r="W806" s="32"/>
      <c r="X806" s="30"/>
      <c r="Y806" s="23"/>
      <c r="Z806" s="30"/>
      <c r="AA806" s="23"/>
      <c r="AB806" s="30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</row>
    <row r="807" spans="1:54" ht="12.75">
      <c r="A807" s="23"/>
      <c r="B807" s="32"/>
      <c r="C807" s="32"/>
      <c r="D807" s="30"/>
      <c r="E807" s="32"/>
      <c r="F807" s="30"/>
      <c r="G807" s="31"/>
      <c r="H807" s="30"/>
      <c r="I807" s="31"/>
      <c r="J807" s="30"/>
      <c r="K807" s="31"/>
      <c r="L807" s="30"/>
      <c r="M807" s="32"/>
      <c r="N807" s="30"/>
      <c r="O807" s="32"/>
      <c r="P807" s="30"/>
      <c r="Q807" s="49"/>
      <c r="R807" s="30"/>
      <c r="S807" s="31"/>
      <c r="T807" s="30"/>
      <c r="U807" s="31"/>
      <c r="V807" s="30"/>
      <c r="W807" s="31"/>
      <c r="X807" s="30"/>
      <c r="Y807" s="32"/>
      <c r="Z807" s="30"/>
      <c r="AA807" s="32"/>
      <c r="AB807" s="30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</row>
    <row r="808" spans="1:54" ht="12.75">
      <c r="A808" s="23" t="s">
        <v>869</v>
      </c>
      <c r="B808" s="32" t="s">
        <v>872</v>
      </c>
      <c r="C808" s="181" t="s">
        <v>1280</v>
      </c>
      <c r="D808" s="127" t="s">
        <v>214</v>
      </c>
      <c r="E808" s="28">
        <v>21</v>
      </c>
      <c r="F808" s="27">
        <v>47444</v>
      </c>
      <c r="G808" s="28">
        <v>25</v>
      </c>
      <c r="H808" s="27">
        <v>37322</v>
      </c>
      <c r="I808" s="28">
        <v>23</v>
      </c>
      <c r="J808" s="27">
        <v>32283</v>
      </c>
      <c r="K808" s="28">
        <v>6</v>
      </c>
      <c r="L808" s="27">
        <v>26584</v>
      </c>
      <c r="M808" s="23"/>
      <c r="N808" s="30"/>
      <c r="O808" s="31"/>
      <c r="P808" s="30"/>
      <c r="Q808" s="28">
        <v>2</v>
      </c>
      <c r="R808" s="27">
        <v>60087</v>
      </c>
      <c r="S808" s="27">
        <v>1</v>
      </c>
      <c r="T808" s="27">
        <v>45768</v>
      </c>
      <c r="U808" s="23"/>
      <c r="V808" s="30"/>
      <c r="W808" s="27">
        <v>1</v>
      </c>
      <c r="X808" s="27">
        <v>40644</v>
      </c>
      <c r="Y808" s="23"/>
      <c r="Z808" s="30"/>
      <c r="AA808" s="23"/>
      <c r="AB808" s="30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</row>
    <row r="809" spans="1:54" ht="12.75">
      <c r="A809" s="23" t="s">
        <v>869</v>
      </c>
      <c r="B809" s="32" t="s">
        <v>873</v>
      </c>
      <c r="C809" s="181" t="s">
        <v>887</v>
      </c>
      <c r="D809" s="127" t="s">
        <v>214</v>
      </c>
      <c r="E809" s="28">
        <v>27</v>
      </c>
      <c r="F809" s="27">
        <v>43450</v>
      </c>
      <c r="G809" s="28">
        <v>19</v>
      </c>
      <c r="H809" s="27">
        <v>36855</v>
      </c>
      <c r="I809" s="28">
        <v>31</v>
      </c>
      <c r="J809" s="27">
        <v>31675</v>
      </c>
      <c r="K809" s="28">
        <v>6</v>
      </c>
      <c r="L809" s="27">
        <v>27227</v>
      </c>
      <c r="M809" s="23"/>
      <c r="N809" s="30"/>
      <c r="O809" s="31"/>
      <c r="P809" s="30"/>
      <c r="Q809" s="28">
        <v>1</v>
      </c>
      <c r="R809" s="27">
        <v>59102</v>
      </c>
      <c r="S809" s="27">
        <v>2</v>
      </c>
      <c r="T809" s="27">
        <v>49308</v>
      </c>
      <c r="U809" s="27">
        <v>3</v>
      </c>
      <c r="V809" s="27">
        <v>38833</v>
      </c>
      <c r="W809" s="32"/>
      <c r="X809" s="30"/>
      <c r="Y809" s="23"/>
      <c r="Z809" s="30"/>
      <c r="AA809" s="23"/>
      <c r="AB809" s="30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</row>
    <row r="810" spans="1:54" ht="12.75">
      <c r="A810" s="23" t="s">
        <v>869</v>
      </c>
      <c r="B810" s="32" t="s">
        <v>874</v>
      </c>
      <c r="C810" s="181" t="s">
        <v>888</v>
      </c>
      <c r="D810" s="127" t="s">
        <v>214</v>
      </c>
      <c r="E810" s="28">
        <v>60</v>
      </c>
      <c r="F810" s="27">
        <v>47896</v>
      </c>
      <c r="G810" s="28">
        <v>46</v>
      </c>
      <c r="H810" s="27">
        <v>40885</v>
      </c>
      <c r="I810" s="28">
        <v>52</v>
      </c>
      <c r="J810" s="27">
        <v>36757</v>
      </c>
      <c r="K810" s="28">
        <v>15</v>
      </c>
      <c r="L810" s="27">
        <v>32587</v>
      </c>
      <c r="M810" s="23"/>
      <c r="N810" s="30"/>
      <c r="O810" s="31"/>
      <c r="P810" s="30"/>
      <c r="Q810" s="28">
        <v>4</v>
      </c>
      <c r="R810" s="27">
        <v>62310</v>
      </c>
      <c r="S810" s="27">
        <v>5</v>
      </c>
      <c r="T810" s="27">
        <v>50294</v>
      </c>
      <c r="U810" s="27">
        <v>4</v>
      </c>
      <c r="V810" s="27">
        <v>45798</v>
      </c>
      <c r="W810" s="27">
        <v>2</v>
      </c>
      <c r="X810" s="27">
        <v>36120</v>
      </c>
      <c r="Y810" s="23"/>
      <c r="Z810" s="30"/>
      <c r="AA810" s="23"/>
      <c r="AB810" s="39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</row>
    <row r="811" spans="1:54" ht="12.75">
      <c r="A811" s="23" t="s">
        <v>869</v>
      </c>
      <c r="B811" s="32" t="s">
        <v>875</v>
      </c>
      <c r="C811" s="181" t="s">
        <v>889</v>
      </c>
      <c r="D811" s="127" t="s">
        <v>214</v>
      </c>
      <c r="E811" s="28">
        <v>11</v>
      </c>
      <c r="F811" s="27">
        <v>42784</v>
      </c>
      <c r="G811" s="28">
        <v>25</v>
      </c>
      <c r="H811" s="27">
        <v>36304</v>
      </c>
      <c r="I811" s="28">
        <v>26</v>
      </c>
      <c r="J811" s="27">
        <v>32062</v>
      </c>
      <c r="K811" s="28">
        <v>4</v>
      </c>
      <c r="L811" s="27">
        <v>30354</v>
      </c>
      <c r="M811" s="23"/>
      <c r="N811" s="30"/>
      <c r="O811" s="32"/>
      <c r="P811" s="30"/>
      <c r="Q811" s="28">
        <v>1</v>
      </c>
      <c r="R811" s="27">
        <v>49377</v>
      </c>
      <c r="S811" s="23"/>
      <c r="T811" s="39"/>
      <c r="U811" s="27">
        <v>2</v>
      </c>
      <c r="V811" s="27">
        <v>41910</v>
      </c>
      <c r="W811" s="27">
        <v>1</v>
      </c>
      <c r="X811" s="27">
        <v>39642</v>
      </c>
      <c r="Y811" s="23"/>
      <c r="Z811" s="39"/>
      <c r="AA811" s="23"/>
      <c r="AB811" s="30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</row>
    <row r="812" spans="1:54" ht="12.75">
      <c r="A812" s="23" t="s">
        <v>869</v>
      </c>
      <c r="B812" s="32" t="s">
        <v>876</v>
      </c>
      <c r="C812" s="181" t="s">
        <v>890</v>
      </c>
      <c r="D812" s="127" t="s">
        <v>214</v>
      </c>
      <c r="E812" s="28">
        <v>34</v>
      </c>
      <c r="F812" s="27">
        <v>45933</v>
      </c>
      <c r="G812" s="28">
        <v>33</v>
      </c>
      <c r="H812" s="27">
        <v>39441</v>
      </c>
      <c r="I812" s="28">
        <v>38</v>
      </c>
      <c r="J812" s="27">
        <v>35768</v>
      </c>
      <c r="K812" s="28">
        <v>8</v>
      </c>
      <c r="L812" s="27">
        <v>34604</v>
      </c>
      <c r="M812" s="28">
        <v>6</v>
      </c>
      <c r="N812" s="27">
        <v>32466</v>
      </c>
      <c r="O812" s="32"/>
      <c r="P812" s="30"/>
      <c r="Q812" s="46"/>
      <c r="R812" s="30"/>
      <c r="S812" s="23"/>
      <c r="T812" s="30"/>
      <c r="U812" s="23"/>
      <c r="V812" s="30"/>
      <c r="W812" s="31"/>
      <c r="X812" s="30"/>
      <c r="Y812" s="27">
        <v>1</v>
      </c>
      <c r="Z812" s="27">
        <v>46351</v>
      </c>
      <c r="AA812" s="23"/>
      <c r="AB812" s="30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</row>
    <row r="813" spans="1:54" ht="12.75">
      <c r="A813" s="23" t="s">
        <v>869</v>
      </c>
      <c r="B813" s="32" t="s">
        <v>877</v>
      </c>
      <c r="C813" s="181" t="s">
        <v>891</v>
      </c>
      <c r="D813" s="127" t="s">
        <v>214</v>
      </c>
      <c r="E813" s="28">
        <v>39</v>
      </c>
      <c r="F813" s="27">
        <v>45225</v>
      </c>
      <c r="G813" s="28">
        <v>59</v>
      </c>
      <c r="H813" s="27">
        <v>37193</v>
      </c>
      <c r="I813" s="28">
        <v>17</v>
      </c>
      <c r="J813" s="27">
        <v>30046</v>
      </c>
      <c r="K813" s="23"/>
      <c r="L813" s="30"/>
      <c r="M813" s="28">
        <v>1</v>
      </c>
      <c r="N813" s="28">
        <v>23940</v>
      </c>
      <c r="O813" s="32"/>
      <c r="P813" s="30"/>
      <c r="Q813" s="28">
        <v>4</v>
      </c>
      <c r="R813" s="27">
        <v>55703</v>
      </c>
      <c r="S813" s="27">
        <v>3</v>
      </c>
      <c r="T813" s="27">
        <v>46830</v>
      </c>
      <c r="U813" s="23"/>
      <c r="V813" s="30"/>
      <c r="W813" s="27">
        <v>2</v>
      </c>
      <c r="X813" s="27">
        <v>36538</v>
      </c>
      <c r="Y813" s="23"/>
      <c r="Z813" s="30"/>
      <c r="AA813" s="23"/>
      <c r="AB813" s="30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</row>
    <row r="814" spans="1:54" ht="12.75">
      <c r="A814" s="23" t="s">
        <v>869</v>
      </c>
      <c r="B814" s="32" t="s">
        <v>892</v>
      </c>
      <c r="C814" s="181" t="s">
        <v>893</v>
      </c>
      <c r="D814" s="127" t="s">
        <v>214</v>
      </c>
      <c r="E814" s="28">
        <v>52</v>
      </c>
      <c r="F814" s="27">
        <v>46590</v>
      </c>
      <c r="G814" s="28">
        <v>35</v>
      </c>
      <c r="H814" s="27">
        <v>38220</v>
      </c>
      <c r="I814" s="28">
        <v>19</v>
      </c>
      <c r="J814" s="27">
        <v>33112</v>
      </c>
      <c r="K814" s="28">
        <v>5</v>
      </c>
      <c r="L814" s="27">
        <v>30000</v>
      </c>
      <c r="M814" s="23"/>
      <c r="N814" s="30"/>
      <c r="O814" s="23"/>
      <c r="P814" s="30"/>
      <c r="Q814" s="28">
        <v>1</v>
      </c>
      <c r="R814" s="27">
        <v>57689</v>
      </c>
      <c r="S814" s="27">
        <v>1</v>
      </c>
      <c r="T814" s="27">
        <v>47000</v>
      </c>
      <c r="U814" s="27">
        <v>4</v>
      </c>
      <c r="V814" s="27">
        <v>36012</v>
      </c>
      <c r="W814" s="27">
        <v>3</v>
      </c>
      <c r="X814" s="27">
        <v>36333</v>
      </c>
      <c r="Y814" s="23"/>
      <c r="Z814" s="30"/>
      <c r="AA814" s="23"/>
      <c r="AB814" s="30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</row>
    <row r="815" spans="1:54" ht="12.75">
      <c r="A815" s="23" t="s">
        <v>869</v>
      </c>
      <c r="B815" s="32" t="s">
        <v>879</v>
      </c>
      <c r="C815" s="181" t="s">
        <v>894</v>
      </c>
      <c r="D815" s="127" t="s">
        <v>214</v>
      </c>
      <c r="E815" s="28">
        <v>22</v>
      </c>
      <c r="F815" s="27">
        <v>43310</v>
      </c>
      <c r="G815" s="28">
        <v>47</v>
      </c>
      <c r="H815" s="28">
        <v>36142</v>
      </c>
      <c r="I815" s="28">
        <v>47</v>
      </c>
      <c r="J815" s="27">
        <v>31397</v>
      </c>
      <c r="K815" s="28">
        <v>16</v>
      </c>
      <c r="L815" s="27">
        <v>26135</v>
      </c>
      <c r="M815" s="23"/>
      <c r="N815" s="30"/>
      <c r="O815" s="23"/>
      <c r="P815" s="30"/>
      <c r="Q815" s="28">
        <v>3</v>
      </c>
      <c r="R815" s="27">
        <v>53086</v>
      </c>
      <c r="S815" s="31"/>
      <c r="T815" s="30"/>
      <c r="U815" s="27">
        <v>1</v>
      </c>
      <c r="V815" s="27">
        <v>36084</v>
      </c>
      <c r="W815" s="27">
        <v>1</v>
      </c>
      <c r="X815" s="27">
        <v>48000</v>
      </c>
      <c r="Y815" s="23"/>
      <c r="Z815" s="30"/>
      <c r="AA815" s="23"/>
      <c r="AB815" s="30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</row>
    <row r="816" spans="1:54" ht="12.75">
      <c r="A816" s="23"/>
      <c r="B816" s="32"/>
      <c r="C816" s="32"/>
      <c r="D816" s="30"/>
      <c r="E816" s="23">
        <f>SUM(E808:E815)</f>
        <v>266</v>
      </c>
      <c r="F816" s="79">
        <f>((E808*F808)+(E809*F809)+(E810*F810)+(E811*F811)+(E812*F812)+(E813*F813)+(E814*F814)+(E815*F815))/E816</f>
        <v>45920.50751879699</v>
      </c>
      <c r="G816" s="23">
        <f>SUM(G808:G815)</f>
        <v>289</v>
      </c>
      <c r="H816" s="79">
        <f>((G808*H808)+(G809*H809)+(G810*H810)+(G811*H811)+(G812*H812)+(G813*H813)+(G814*H814)+(G815*H815))/G816</f>
        <v>37902.833910034606</v>
      </c>
      <c r="I816" s="23">
        <f>SUM(I808:I815)</f>
        <v>253</v>
      </c>
      <c r="J816" s="79">
        <f>((I808*J808)+(I809*J809)+(I810*J810)+(I811*J811)+(I812*J812)+(I813*J813)+(I814*J814)+(I815*J815))/I816</f>
        <v>33376.13833992095</v>
      </c>
      <c r="K816" s="23">
        <f>SUM(K808:K815)</f>
        <v>60</v>
      </c>
      <c r="L816" s="79">
        <f>((K808*L808)+(K809*L809)+(K810*L810)+(K811*L811)+(K812*L812)+(K813*L813)+(K814*L814)+(K815*L815))/K816</f>
        <v>29634.65</v>
      </c>
      <c r="M816" s="23">
        <f>SUM(M808:M815)</f>
        <v>7</v>
      </c>
      <c r="N816" s="79">
        <f>((M808*N808)+(M809*N809)+(M810*N810)+(M811*N811)+(M812*N812)+(M813*N813)+(M814*N814)+(M815*N815))/M816</f>
        <v>31248</v>
      </c>
      <c r="O816" s="23">
        <f>SUM(O808:O815)</f>
        <v>0</v>
      </c>
      <c r="P816" s="79">
        <v>0</v>
      </c>
      <c r="Q816" s="23">
        <f>SUM(Q808:Q815)</f>
        <v>16</v>
      </c>
      <c r="R816" s="79">
        <f>((Q808*R808)+(Q809*R809)+(Q810*R810)+(Q811*R811)+(Q812*R812)+(Q813*R813)+(Q814*R814)+(Q815*R815))/Q816</f>
        <v>57353.25</v>
      </c>
      <c r="S816" s="23">
        <f>SUM(S808:S815)</f>
        <v>12</v>
      </c>
      <c r="T816" s="79">
        <f>((S808*T808)+(S809*T809)+(S810*T810)+(S811*T811)+(S812*T812)+(S813*T813)+(S814*T814)+(S815*T815))/S816</f>
        <v>48612</v>
      </c>
      <c r="U816" s="23">
        <f>SUM(U808:U815)</f>
        <v>14</v>
      </c>
      <c r="V816" s="79">
        <f>((U808*V808)+(U809*V809)+(U810*V810)+(U811*V811)+(U812*V812)+(U813*V813)+(U814*V814)+(U815*V815))/U816</f>
        <v>40260.21428571428</v>
      </c>
      <c r="W816" s="23">
        <f>SUM(W808:W815)</f>
        <v>10</v>
      </c>
      <c r="X816" s="79">
        <f>((W808*X808)+(W809*X809)+(W810*X810)+(W811*X811)+(W812*X812)+(W813*X813)+(W814*X814)+(W815*X815))/W816</f>
        <v>38260.1</v>
      </c>
      <c r="Y816" s="23">
        <f>SUM(Y808:Y815)</f>
        <v>1</v>
      </c>
      <c r="Z816" s="79">
        <f>((Y808*Z808)+(Y809*Z809)+(Y810*Z810)+(Y811*Z811)+(Y812*Z812)+(Y813*Z813)+(Y814*Z814)+(Y815*Z815))/Y816</f>
        <v>46351</v>
      </c>
      <c r="AA816" s="23">
        <f>SUM(AA808:AA815)</f>
        <v>0</v>
      </c>
      <c r="AB816" s="79">
        <v>0</v>
      </c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</row>
    <row r="817" spans="1:54" ht="12.75">
      <c r="A817" s="23"/>
      <c r="B817" s="32"/>
      <c r="C817" s="32"/>
      <c r="D817" s="30"/>
      <c r="E817" s="32"/>
      <c r="F817" s="79"/>
      <c r="G817" s="31"/>
      <c r="H817" s="30"/>
      <c r="I817" s="31"/>
      <c r="J817" s="30"/>
      <c r="K817" s="31"/>
      <c r="L817" s="30"/>
      <c r="M817" s="31"/>
      <c r="N817" s="30"/>
      <c r="O817" s="32"/>
      <c r="P817" s="30"/>
      <c r="Q817" s="45"/>
      <c r="R817" s="30"/>
      <c r="S817" s="31"/>
      <c r="T817" s="30"/>
      <c r="U817" s="31"/>
      <c r="V817" s="30"/>
      <c r="W817" s="32"/>
      <c r="X817" s="30"/>
      <c r="Y817" s="32"/>
      <c r="Z817" s="30"/>
      <c r="AA817" s="32"/>
      <c r="AB817" s="30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</row>
    <row r="818" spans="1:54" ht="12.75">
      <c r="A818" s="23" t="s">
        <v>869</v>
      </c>
      <c r="B818" s="32" t="s">
        <v>895</v>
      </c>
      <c r="C818" s="181" t="s">
        <v>896</v>
      </c>
      <c r="D818" s="127" t="s">
        <v>149</v>
      </c>
      <c r="E818" s="28">
        <v>13</v>
      </c>
      <c r="F818" s="27">
        <v>44921</v>
      </c>
      <c r="G818" s="28">
        <v>10</v>
      </c>
      <c r="H818" s="27">
        <v>34195</v>
      </c>
      <c r="I818" s="28">
        <v>6</v>
      </c>
      <c r="J818" s="27">
        <v>27298</v>
      </c>
      <c r="K818" s="28">
        <v>3</v>
      </c>
      <c r="L818" s="27">
        <v>21114</v>
      </c>
      <c r="M818" s="23"/>
      <c r="N818" s="30"/>
      <c r="O818" s="23"/>
      <c r="P818" s="30"/>
      <c r="Q818" s="28">
        <v>2</v>
      </c>
      <c r="R818" s="27">
        <v>50241</v>
      </c>
      <c r="S818" s="27">
        <v>1</v>
      </c>
      <c r="T818" s="27">
        <v>39373</v>
      </c>
      <c r="U818" s="27">
        <v>1</v>
      </c>
      <c r="V818" s="27">
        <v>37908</v>
      </c>
      <c r="W818" s="31"/>
      <c r="X818" s="30"/>
      <c r="Y818" s="23"/>
      <c r="Z818" s="30"/>
      <c r="AA818" s="23"/>
      <c r="AB818" s="30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</row>
    <row r="819" spans="1:54" ht="12.75">
      <c r="A819" s="23" t="s">
        <v>869</v>
      </c>
      <c r="B819" s="32" t="s">
        <v>897</v>
      </c>
      <c r="C819" s="181" t="s">
        <v>898</v>
      </c>
      <c r="D819" s="127" t="s">
        <v>149</v>
      </c>
      <c r="E819" s="28">
        <v>10</v>
      </c>
      <c r="F819" s="27">
        <v>44504</v>
      </c>
      <c r="G819" s="28">
        <v>13</v>
      </c>
      <c r="H819" s="27">
        <v>36433</v>
      </c>
      <c r="I819" s="28">
        <v>21</v>
      </c>
      <c r="J819" s="27">
        <v>31439</v>
      </c>
      <c r="K819" s="28">
        <v>15</v>
      </c>
      <c r="L819" s="27">
        <v>27264</v>
      </c>
      <c r="M819" s="23"/>
      <c r="N819" s="30"/>
      <c r="O819" s="23"/>
      <c r="P819" s="30"/>
      <c r="Q819" s="45"/>
      <c r="R819" s="30"/>
      <c r="S819" s="31"/>
      <c r="T819" s="30"/>
      <c r="U819" s="23"/>
      <c r="V819" s="30"/>
      <c r="W819" s="31"/>
      <c r="X819" s="30"/>
      <c r="Y819" s="23"/>
      <c r="Z819" s="30"/>
      <c r="AA819" s="23"/>
      <c r="AB819" s="30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</row>
    <row r="820" spans="1:54" ht="12.75">
      <c r="A820" s="23" t="s">
        <v>869</v>
      </c>
      <c r="B820" s="32" t="s">
        <v>899</v>
      </c>
      <c r="C820" s="181" t="s">
        <v>900</v>
      </c>
      <c r="D820" s="127" t="s">
        <v>149</v>
      </c>
      <c r="E820" s="27">
        <v>23</v>
      </c>
      <c r="F820" s="27">
        <v>42121</v>
      </c>
      <c r="G820" s="27">
        <v>11</v>
      </c>
      <c r="H820" s="27">
        <v>31941</v>
      </c>
      <c r="I820" s="27">
        <v>15</v>
      </c>
      <c r="J820" s="27">
        <v>27707</v>
      </c>
      <c r="K820" s="27">
        <v>6</v>
      </c>
      <c r="L820" s="27">
        <v>25114</v>
      </c>
      <c r="M820" s="27">
        <v>7</v>
      </c>
      <c r="N820" s="27">
        <v>22380</v>
      </c>
      <c r="O820" s="32"/>
      <c r="P820" s="30"/>
      <c r="Q820" s="28">
        <v>4</v>
      </c>
      <c r="R820" s="27">
        <v>46158</v>
      </c>
      <c r="S820" s="31"/>
      <c r="T820" s="30"/>
      <c r="U820" s="31"/>
      <c r="V820" s="30"/>
      <c r="W820" s="31"/>
      <c r="X820" s="30"/>
      <c r="Y820" s="31"/>
      <c r="Z820" s="30"/>
      <c r="AA820" s="32"/>
      <c r="AB820" s="30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</row>
    <row r="821" spans="1:54" ht="12.75">
      <c r="A821" s="23" t="s">
        <v>869</v>
      </c>
      <c r="B821" s="32" t="s">
        <v>901</v>
      </c>
      <c r="C821" s="181" t="s">
        <v>902</v>
      </c>
      <c r="D821" s="127" t="s">
        <v>149</v>
      </c>
      <c r="E821" s="27">
        <v>33</v>
      </c>
      <c r="F821" s="27">
        <v>42395</v>
      </c>
      <c r="G821" s="27">
        <v>19</v>
      </c>
      <c r="H821" s="27">
        <v>38332</v>
      </c>
      <c r="I821" s="27">
        <v>13</v>
      </c>
      <c r="J821" s="27">
        <v>33699</v>
      </c>
      <c r="K821" s="27">
        <v>9</v>
      </c>
      <c r="L821" s="27">
        <v>28502</v>
      </c>
      <c r="M821" s="31"/>
      <c r="N821" s="30"/>
      <c r="O821" s="32"/>
      <c r="P821" s="30"/>
      <c r="Q821" s="28">
        <v>1</v>
      </c>
      <c r="R821" s="27">
        <v>48024</v>
      </c>
      <c r="S821" s="31"/>
      <c r="T821" s="30"/>
      <c r="U821" s="31"/>
      <c r="V821" s="30"/>
      <c r="W821" s="31"/>
      <c r="X821" s="30"/>
      <c r="Y821" s="31"/>
      <c r="Z821" s="30"/>
      <c r="AA821" s="32"/>
      <c r="AB821" s="30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</row>
    <row r="822" spans="1:54" ht="12.75">
      <c r="A822" s="23"/>
      <c r="B822" s="32"/>
      <c r="C822" s="32"/>
      <c r="D822" s="30"/>
      <c r="E822" s="99">
        <f>SUM(E818:E821)</f>
        <v>79</v>
      </c>
      <c r="F822" s="126">
        <f>((E818*F818)+(E819*F819)+(E820*F820)+(E821*F821))/E822</f>
        <v>42997.86075949367</v>
      </c>
      <c r="G822" s="99">
        <f>SUM(G818:G821)</f>
        <v>53</v>
      </c>
      <c r="H822" s="126">
        <f>((G818*H818)+(G819*H819)+(G820*H820)+(G821*H821))/G822</f>
        <v>35759.20754716981</v>
      </c>
      <c r="I822" s="99">
        <f>SUM(I818:I821)</f>
        <v>55</v>
      </c>
      <c r="J822" s="126">
        <f>((I818*J818)+(I819*J819)+(I820*J820)+(I821*J821))/I822</f>
        <v>30503.618181818183</v>
      </c>
      <c r="K822" s="99">
        <f>SUM(K818:K821)</f>
        <v>33</v>
      </c>
      <c r="L822" s="126">
        <f>((K818*L818)+(K819*L819)+(K820*L820)+(K821*L821))/K822</f>
        <v>26651.636363636364</v>
      </c>
      <c r="M822" s="99">
        <f>SUM(M818:M821)</f>
        <v>7</v>
      </c>
      <c r="N822" s="126">
        <f>((M818*N818)+(M819*N819)+(M820*N820)+(M821*N821))/M822</f>
        <v>22380</v>
      </c>
      <c r="O822" s="99">
        <f>SUM(O818:O821)</f>
        <v>0</v>
      </c>
      <c r="P822" s="126">
        <v>0</v>
      </c>
      <c r="Q822" s="99">
        <f>SUM(Q818:Q821)</f>
        <v>7</v>
      </c>
      <c r="R822" s="126">
        <f>((Q818*R818)+(Q819*R819)+(Q820*R820)+(Q821*R821))/Q822</f>
        <v>47591.142857142855</v>
      </c>
      <c r="S822" s="99">
        <f>SUM(S818:S821)</f>
        <v>1</v>
      </c>
      <c r="T822" s="126">
        <f>((S818*T818)+(S819*T819)+(S820*T820)+(S821*T821))/S822</f>
        <v>39373</v>
      </c>
      <c r="U822" s="99">
        <f>SUM(U818:U821)</f>
        <v>1</v>
      </c>
      <c r="V822" s="126">
        <f>((U818*V818)+(U819*V819)+(U820*V820)+(U821*V821))/U822</f>
        <v>37908</v>
      </c>
      <c r="W822" s="99">
        <f>SUM(W818:W821)</f>
        <v>0</v>
      </c>
      <c r="X822" s="126">
        <v>0</v>
      </c>
      <c r="Y822" s="99">
        <f>SUM(Y818:Y821)</f>
        <v>0</v>
      </c>
      <c r="Z822" s="126">
        <v>0</v>
      </c>
      <c r="AA822" s="99">
        <f>SUM(AA818:AA821)</f>
        <v>0</v>
      </c>
      <c r="AB822" s="79">
        <v>0</v>
      </c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</row>
    <row r="823" spans="1:54" ht="12.75">
      <c r="A823" s="23"/>
      <c r="B823" s="32"/>
      <c r="C823" s="32"/>
      <c r="D823" s="30"/>
      <c r="E823" s="32"/>
      <c r="F823" s="30"/>
      <c r="G823" s="31"/>
      <c r="H823" s="30"/>
      <c r="I823" s="31"/>
      <c r="J823" s="30"/>
      <c r="K823" s="31"/>
      <c r="L823" s="30"/>
      <c r="M823" s="32"/>
      <c r="N823" s="30"/>
      <c r="O823" s="32"/>
      <c r="P823" s="30"/>
      <c r="Q823" s="45"/>
      <c r="R823" s="30"/>
      <c r="S823" s="32"/>
      <c r="T823" s="30"/>
      <c r="U823" s="32"/>
      <c r="V823" s="30"/>
      <c r="W823" s="32"/>
      <c r="X823" s="30"/>
      <c r="Y823" s="32"/>
      <c r="Z823" s="30"/>
      <c r="AA823" s="32"/>
      <c r="AB823" s="39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</row>
    <row r="824" spans="1:54" ht="12.75">
      <c r="A824" s="23"/>
      <c r="B824" s="23"/>
      <c r="C824" s="165" t="s">
        <v>907</v>
      </c>
      <c r="D824" s="165" t="s">
        <v>907</v>
      </c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45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</row>
    <row r="825" spans="1:54" ht="12.75">
      <c r="A825" s="23"/>
      <c r="B825" s="23"/>
      <c r="C825" s="165" t="s">
        <v>907</v>
      </c>
      <c r="D825" s="165" t="s">
        <v>907</v>
      </c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45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</row>
  </sheetData>
  <printOptions/>
  <pageMargins left="0.25" right="0.5" top="0.75" bottom="0.4" header="0.5" footer="0.5"/>
  <pageSetup horizontalDpi="600" verticalDpi="600" orientation="landscape" scale="75" r:id="rId3"/>
  <headerFooter alignWithMargins="0">
    <oddHeader>&amp;L1996-97 Salary Data for Arkansas&amp;C&amp;RSREB-State Data Exchange</oddHeader>
    <oddFooter>&amp;C&amp;RAugust 1997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T244"/>
  <sheetViews>
    <sheetView showGridLines="0" defaultGridColor="0" zoomScale="80" zoomScaleNormal="80" colorId="22" workbookViewId="0" topLeftCell="A1">
      <pane ySplit="3" topLeftCell="W49" activePane="bottomLeft" state="frozen"/>
      <selection pane="topLeft" activeCell="A1" sqref="A1"/>
      <selection pane="bottomLeft" activeCell="A64" sqref="A64"/>
    </sheetView>
  </sheetViews>
  <sheetFormatPr defaultColWidth="9.7109375" defaultRowHeight="12.75"/>
  <cols>
    <col min="2" max="2" width="12.7109375" style="0" customWidth="1"/>
    <col min="3" max="3" width="6.7109375" style="0" customWidth="1"/>
    <col min="4" max="4" width="8.7109375" style="0" customWidth="1"/>
    <col min="5" max="5" width="7.7109375" style="0" customWidth="1"/>
    <col min="6" max="6" width="8.7109375" style="0" customWidth="1"/>
    <col min="7" max="9" width="7.7109375" style="0" customWidth="1"/>
    <col min="11" max="12" width="7.7109375" style="0" customWidth="1"/>
    <col min="13" max="13" width="8.7109375" style="0" customWidth="1"/>
    <col min="14" max="14" width="7.7109375" style="0" customWidth="1"/>
    <col min="15" max="16" width="8.7109375" style="0" customWidth="1"/>
  </cols>
  <sheetData>
    <row r="2" spans="1:16" ht="12.75">
      <c r="A2" s="6"/>
      <c r="B2" s="6"/>
      <c r="C2" s="184" t="s">
        <v>1281</v>
      </c>
      <c r="D2" s="135"/>
      <c r="E2" s="185" t="s">
        <v>1282</v>
      </c>
      <c r="F2" s="135"/>
      <c r="G2" s="185" t="s">
        <v>1283</v>
      </c>
      <c r="H2" s="135"/>
      <c r="I2" s="185" t="s">
        <v>1284</v>
      </c>
      <c r="J2" s="135"/>
      <c r="K2" s="186" t="s">
        <v>39</v>
      </c>
      <c r="L2" s="135"/>
      <c r="M2" s="185" t="s">
        <v>1285</v>
      </c>
      <c r="N2" s="135"/>
      <c r="O2" s="185" t="s">
        <v>1286</v>
      </c>
      <c r="P2" s="136"/>
    </row>
    <row r="3" spans="1:16" ht="12.75">
      <c r="A3" s="11"/>
      <c r="B3" s="137" t="s">
        <v>258</v>
      </c>
      <c r="C3" s="187" t="s">
        <v>1287</v>
      </c>
      <c r="D3" s="188" t="s">
        <v>1288</v>
      </c>
      <c r="E3" s="187" t="s">
        <v>1287</v>
      </c>
      <c r="F3" s="188" t="s">
        <v>1288</v>
      </c>
      <c r="G3" s="187" t="s">
        <v>1287</v>
      </c>
      <c r="H3" s="188" t="s">
        <v>1288</v>
      </c>
      <c r="I3" s="187" t="s">
        <v>1287</v>
      </c>
      <c r="J3" s="188" t="s">
        <v>1288</v>
      </c>
      <c r="K3" s="187" t="s">
        <v>1287</v>
      </c>
      <c r="L3" s="188" t="s">
        <v>1288</v>
      </c>
      <c r="M3" s="187" t="s">
        <v>1287</v>
      </c>
      <c r="N3" s="188" t="s">
        <v>1288</v>
      </c>
      <c r="O3" s="187" t="s">
        <v>1287</v>
      </c>
      <c r="P3" s="187" t="s">
        <v>1288</v>
      </c>
    </row>
    <row r="4" spans="4:14" ht="12.75">
      <c r="D4" s="3"/>
      <c r="F4" s="3"/>
      <c r="H4" s="3"/>
      <c r="J4" s="3"/>
      <c r="L4" s="3"/>
      <c r="N4" s="3"/>
    </row>
    <row r="5" spans="1:16" ht="12.75">
      <c r="A5" s="17" t="s">
        <v>1289</v>
      </c>
      <c r="B5" s="1" t="s">
        <v>1290</v>
      </c>
      <c r="C5" s="17">
        <f>'Raw Grouped'!E7</f>
        <v>454</v>
      </c>
      <c r="D5" s="19">
        <f>'Raw Grouped'!F7</f>
        <v>64158.03964757709</v>
      </c>
      <c r="E5" s="17">
        <f>'Raw Grouped'!G7</f>
        <v>490</v>
      </c>
      <c r="F5" s="19">
        <f>'Raw Grouped'!H7</f>
        <v>47266.36734693877</v>
      </c>
      <c r="G5" s="17">
        <f>'Raw Grouped'!I7</f>
        <v>345</v>
      </c>
      <c r="H5" s="19">
        <f>'Raw Grouped'!J7</f>
        <v>40462.953623188405</v>
      </c>
      <c r="I5" s="17">
        <f>'Raw Grouped'!K7</f>
        <v>128</v>
      </c>
      <c r="J5" s="19">
        <f>'Raw Grouped'!L7</f>
        <v>26554.3125</v>
      </c>
      <c r="K5" s="17">
        <f>'Raw Grouped'!M7</f>
        <v>19</v>
      </c>
      <c r="L5" s="19">
        <f>'Raw Grouped'!N7</f>
        <v>31163.842105263157</v>
      </c>
      <c r="M5" s="17">
        <f>'Raw Grouped'!O7</f>
        <v>0</v>
      </c>
      <c r="N5" s="19">
        <f>'Raw Grouped'!P7</f>
        <v>0</v>
      </c>
      <c r="O5" s="1">
        <f aca="true" t="shared" si="0" ref="O5:O68">C5+E5+G5+I5+K5+M5</f>
        <v>1436</v>
      </c>
      <c r="P5" s="1">
        <f aca="true" t="shared" si="1" ref="P5:P68">IF(O5&gt;0,(C5*D5+E5*F5+G5*H5+I5*J5+K5*L5+M5*N5)/O5,0)</f>
        <v>48912.99025069638</v>
      </c>
    </row>
    <row r="6" spans="2:16" ht="12.75">
      <c r="B6" s="1" t="s">
        <v>1291</v>
      </c>
      <c r="C6" s="17">
        <f>'Raw Grouped'!E9</f>
        <v>64</v>
      </c>
      <c r="D6" s="19">
        <f>'Raw Grouped'!F9</f>
        <v>64904</v>
      </c>
      <c r="E6" s="17">
        <f>'Raw Grouped'!G9</f>
        <v>144</v>
      </c>
      <c r="F6" s="19">
        <f>'Raw Grouped'!H9</f>
        <v>47488</v>
      </c>
      <c r="G6" s="17">
        <f>'Raw Grouped'!I9</f>
        <v>84</v>
      </c>
      <c r="H6" s="19">
        <f>'Raw Grouped'!J9</f>
        <v>39775</v>
      </c>
      <c r="I6" s="17">
        <f>'Raw Grouped'!K9</f>
        <v>20</v>
      </c>
      <c r="J6" s="19">
        <f>'Raw Grouped'!L9</f>
        <v>30148</v>
      </c>
      <c r="K6" s="17">
        <f>'Raw Grouped'!M9</f>
        <v>4</v>
      </c>
      <c r="L6" s="19">
        <f>'Raw Grouped'!N9</f>
        <v>32590</v>
      </c>
      <c r="M6" s="17">
        <f>'Raw Grouped'!O9</f>
        <v>0</v>
      </c>
      <c r="N6" s="19">
        <f>'Raw Grouped'!P9</f>
        <v>0</v>
      </c>
      <c r="O6" s="1">
        <f t="shared" si="0"/>
        <v>316</v>
      </c>
      <c r="P6" s="1">
        <f t="shared" si="1"/>
        <v>47678.94936708861</v>
      </c>
    </row>
    <row r="7" spans="2:16" ht="12.75">
      <c r="B7" s="1" t="s">
        <v>1292</v>
      </c>
      <c r="C7" s="17">
        <f>'Raw Grouped'!E15</f>
        <v>231</v>
      </c>
      <c r="D7" s="19">
        <f>'Raw Grouped'!F15</f>
        <v>56087.09956709957</v>
      </c>
      <c r="E7" s="17">
        <f>'Raw Grouped'!G15</f>
        <v>282</v>
      </c>
      <c r="F7" s="19">
        <f>'Raw Grouped'!H15</f>
        <v>43330.70212765958</v>
      </c>
      <c r="G7" s="17">
        <f>'Raw Grouped'!I15</f>
        <v>342</v>
      </c>
      <c r="H7" s="19">
        <f>'Raw Grouped'!J15</f>
        <v>38210.98830409357</v>
      </c>
      <c r="I7" s="17">
        <f>'Raw Grouped'!K15</f>
        <v>131</v>
      </c>
      <c r="J7" s="19">
        <f>'Raw Grouped'!L15</f>
        <v>31004.763358778626</v>
      </c>
      <c r="K7" s="17">
        <f>'Raw Grouped'!M15</f>
        <v>18</v>
      </c>
      <c r="L7" s="19">
        <f>'Raw Grouped'!N15</f>
        <v>26497.777777777777</v>
      </c>
      <c r="M7" s="17">
        <f>'Raw Grouped'!O15</f>
        <v>0</v>
      </c>
      <c r="N7" s="19">
        <f>'Raw Grouped'!P15</f>
        <v>0</v>
      </c>
      <c r="O7" s="1">
        <f t="shared" si="0"/>
        <v>1004</v>
      </c>
      <c r="P7" s="1">
        <f t="shared" si="1"/>
        <v>42611.67330677291</v>
      </c>
    </row>
    <row r="8" spans="2:16" ht="12.75">
      <c r="B8" s="1" t="s">
        <v>1293</v>
      </c>
      <c r="C8" s="17">
        <f>'Raw Grouped'!E21</f>
        <v>103</v>
      </c>
      <c r="D8" s="19">
        <f>'Raw Grouped'!F21</f>
        <v>50710.25242718447</v>
      </c>
      <c r="E8" s="17">
        <f>'Raw Grouped'!G21</f>
        <v>125</v>
      </c>
      <c r="F8" s="19">
        <f>'Raw Grouped'!H21</f>
        <v>42275.752</v>
      </c>
      <c r="G8" s="17">
        <f>'Raw Grouped'!I21</f>
        <v>158</v>
      </c>
      <c r="H8" s="19">
        <f>'Raw Grouped'!J21</f>
        <v>34809.3417721519</v>
      </c>
      <c r="I8" s="17">
        <f>'Raw Grouped'!K21</f>
        <v>59</v>
      </c>
      <c r="J8" s="19">
        <f>'Raw Grouped'!L21</f>
        <v>27369.5593220339</v>
      </c>
      <c r="K8" s="17">
        <f>'Raw Grouped'!M21</f>
        <v>0</v>
      </c>
      <c r="L8" s="19">
        <v>0</v>
      </c>
      <c r="M8" s="17">
        <f>'Raw Grouped'!O21</f>
        <v>0</v>
      </c>
      <c r="N8" s="19">
        <v>0</v>
      </c>
      <c r="O8" s="1">
        <f t="shared" si="0"/>
        <v>445</v>
      </c>
      <c r="P8" s="1">
        <f t="shared" si="1"/>
        <v>39600.68539325843</v>
      </c>
    </row>
    <row r="9" spans="2:16" ht="12.75">
      <c r="B9" s="1" t="s">
        <v>1294</v>
      </c>
      <c r="C9" s="17">
        <f>'Raw Grouped'!E27</f>
        <v>96</v>
      </c>
      <c r="D9" s="19">
        <f>'Raw Grouped'!F27</f>
        <v>49335.34375</v>
      </c>
      <c r="E9" s="17">
        <f>'Raw Grouped'!G27</f>
        <v>127</v>
      </c>
      <c r="F9" s="19">
        <f>'Raw Grouped'!H27</f>
        <v>43200.35433070866</v>
      </c>
      <c r="G9" s="17">
        <f>'Raw Grouped'!I27</f>
        <v>170</v>
      </c>
      <c r="H9" s="19">
        <f>'Raw Grouped'!J27</f>
        <v>37057.94705882353</v>
      </c>
      <c r="I9" s="17">
        <f>'Raw Grouped'!K27</f>
        <v>86</v>
      </c>
      <c r="J9" s="19">
        <f>'Raw Grouped'!L27</f>
        <v>30516.70930232558</v>
      </c>
      <c r="K9" s="17">
        <f>'Raw Grouped'!M27</f>
        <v>1</v>
      </c>
      <c r="L9" s="19">
        <f>'Raw Grouped'!N27</f>
        <v>30877</v>
      </c>
      <c r="M9" s="17">
        <f>'Raw Grouped'!O27</f>
        <v>0</v>
      </c>
      <c r="N9" s="19">
        <f>'Raw Grouped'!P27</f>
        <v>0</v>
      </c>
      <c r="O9" s="1">
        <f t="shared" si="0"/>
        <v>480</v>
      </c>
      <c r="P9" s="1">
        <f t="shared" si="1"/>
        <v>39953.75625</v>
      </c>
    </row>
    <row r="10" spans="2:16" ht="12.75">
      <c r="B10" s="1" t="s">
        <v>1295</v>
      </c>
      <c r="C10" s="17">
        <f>'Raw Grouped'!E29</f>
        <v>17</v>
      </c>
      <c r="D10" s="19">
        <f>'Raw Grouped'!F29</f>
        <v>51663</v>
      </c>
      <c r="E10" s="17">
        <f>'Raw Grouped'!G29</f>
        <v>14</v>
      </c>
      <c r="F10" s="19">
        <f>'Raw Grouped'!H29</f>
        <v>45892</v>
      </c>
      <c r="G10" s="17">
        <f>'Raw Grouped'!I29</f>
        <v>31</v>
      </c>
      <c r="H10" s="19">
        <f>'Raw Grouped'!J29</f>
        <v>40110</v>
      </c>
      <c r="I10" s="17">
        <f>'Raw Grouped'!K29</f>
        <v>0</v>
      </c>
      <c r="J10" s="19">
        <f>'Raw Grouped'!L29</f>
        <v>0</v>
      </c>
      <c r="K10" s="17">
        <f>'Raw Grouped'!M29</f>
        <v>0</v>
      </c>
      <c r="L10" s="19">
        <f>'Raw Grouped'!N29</f>
        <v>0</v>
      </c>
      <c r="M10" s="17">
        <f>'Raw Grouped'!O29</f>
        <v>0</v>
      </c>
      <c r="N10" s="19">
        <f>'Raw Grouped'!P29</f>
        <v>0</v>
      </c>
      <c r="O10" s="1">
        <f t="shared" si="0"/>
        <v>62</v>
      </c>
      <c r="P10" s="1">
        <f t="shared" si="1"/>
        <v>44583.37096774193</v>
      </c>
    </row>
    <row r="11" spans="2:16" ht="12.75">
      <c r="B11" s="1" t="s">
        <v>1296</v>
      </c>
      <c r="C11" s="17">
        <f>'Raw Grouped'!E53</f>
        <v>0</v>
      </c>
      <c r="D11" s="19">
        <f>'Raw Grouped'!F53</f>
        <v>0</v>
      </c>
      <c r="E11" s="17">
        <f>'Raw Grouped'!G53</f>
        <v>0</v>
      </c>
      <c r="F11" s="19">
        <f>'Raw Grouped'!H53</f>
        <v>0</v>
      </c>
      <c r="G11" s="17">
        <f>'Raw Grouped'!I53</f>
        <v>0</v>
      </c>
      <c r="H11" s="19">
        <f>'Raw Grouped'!J53</f>
        <v>0</v>
      </c>
      <c r="I11" s="17">
        <f>'Raw Grouped'!K53</f>
        <v>0</v>
      </c>
      <c r="J11" s="19">
        <f>'Raw Grouped'!L53</f>
        <v>0</v>
      </c>
      <c r="K11" s="17">
        <f>'Raw Grouped'!M53</f>
        <v>0</v>
      </c>
      <c r="L11" s="19">
        <f>'Raw Grouped'!N53</f>
        <v>0</v>
      </c>
      <c r="M11" s="17">
        <f>'Raw Grouped'!O53</f>
        <v>1327</v>
      </c>
      <c r="N11" s="19">
        <f>'Raw Grouped'!P53</f>
        <v>37659.28334589299</v>
      </c>
      <c r="O11" s="1">
        <f t="shared" si="0"/>
        <v>1327</v>
      </c>
      <c r="P11" s="1">
        <f t="shared" si="1"/>
        <v>37659.28334589299</v>
      </c>
    </row>
    <row r="12" spans="1:16" ht="12.75">
      <c r="A12" s="11"/>
      <c r="B12" s="137" t="s">
        <v>1297</v>
      </c>
      <c r="C12" s="138"/>
      <c r="D12" s="139"/>
      <c r="E12" s="138"/>
      <c r="F12" s="139"/>
      <c r="G12" s="138"/>
      <c r="H12" s="139"/>
      <c r="I12" s="138"/>
      <c r="J12" s="139"/>
      <c r="K12" s="138"/>
      <c r="L12" s="139"/>
      <c r="M12" s="138">
        <f>'Raw Grouped'!O68</f>
        <v>137</v>
      </c>
      <c r="N12" s="139">
        <f>'Raw Grouped'!P68</f>
        <v>36224.60583941606</v>
      </c>
      <c r="O12" s="137">
        <f t="shared" si="0"/>
        <v>137</v>
      </c>
      <c r="P12" s="137">
        <f t="shared" si="1"/>
        <v>36224.60583941606</v>
      </c>
    </row>
    <row r="13" spans="1:16" ht="12.75">
      <c r="A13" s="17" t="s">
        <v>1298</v>
      </c>
      <c r="B13" s="1" t="s">
        <v>1290</v>
      </c>
      <c r="C13" s="17">
        <f>'Raw Grouped'!Q7</f>
        <v>201</v>
      </c>
      <c r="D13" s="19">
        <f>'Raw Grouped'!R7</f>
        <v>77096.58706467661</v>
      </c>
      <c r="E13" s="17">
        <f>'Raw Grouped'!S7</f>
        <v>157</v>
      </c>
      <c r="F13" s="19">
        <f>'Raw Grouped'!T7</f>
        <v>58088.95541401274</v>
      </c>
      <c r="G13" s="17">
        <f>'Raw Grouped'!U7</f>
        <v>65</v>
      </c>
      <c r="H13" s="19">
        <f>'Raw Grouped'!V7</f>
        <v>50164</v>
      </c>
      <c r="I13" s="17">
        <f>'Raw Grouped'!W7</f>
        <v>16</v>
      </c>
      <c r="J13" s="19">
        <f>'Raw Grouped'!X7</f>
        <v>31028.1875</v>
      </c>
      <c r="K13" s="17">
        <f>'Raw Grouped'!Y7</f>
        <v>8</v>
      </c>
      <c r="L13" s="19">
        <f>'Raw Grouped'!Z7</f>
        <v>44832</v>
      </c>
      <c r="M13" s="17">
        <f>'Raw Grouped'!AA7</f>
        <v>0</v>
      </c>
      <c r="N13" s="19">
        <f>'Raw Grouped'!AB7</f>
        <v>0</v>
      </c>
      <c r="O13" s="1">
        <f t="shared" si="0"/>
        <v>447</v>
      </c>
      <c r="P13" s="1">
        <f t="shared" si="1"/>
        <v>64277.73378076062</v>
      </c>
    </row>
    <row r="14" spans="2:16" ht="12.75">
      <c r="B14" s="1" t="s">
        <v>1291</v>
      </c>
      <c r="C14" s="17">
        <f>'Raw Grouped'!Q9</f>
        <v>57</v>
      </c>
      <c r="D14" s="19">
        <f>'Raw Grouped'!R9</f>
        <v>89695</v>
      </c>
      <c r="E14" s="17">
        <f>'Raw Grouped'!S9</f>
        <v>37</v>
      </c>
      <c r="F14" s="19">
        <f>'Raw Grouped'!T9</f>
        <v>63219</v>
      </c>
      <c r="G14" s="17">
        <f>'Raw Grouped'!U9</f>
        <v>38</v>
      </c>
      <c r="H14" s="19">
        <f>'Raw Grouped'!V9</f>
        <v>51902</v>
      </c>
      <c r="I14" s="17">
        <f>'Raw Grouped'!W9</f>
        <v>2</v>
      </c>
      <c r="J14" s="19">
        <f>'Raw Grouped'!X9</f>
        <v>38729</v>
      </c>
      <c r="K14" s="17">
        <f>'Raw Grouped'!Y9</f>
        <v>1</v>
      </c>
      <c r="L14" s="19">
        <f>'Raw Grouped'!Z9</f>
        <v>51000</v>
      </c>
      <c r="M14" s="17">
        <f>'Raw Grouped'!AA9</f>
        <v>0</v>
      </c>
      <c r="N14" s="19">
        <f>'Raw Grouped'!AB9</f>
        <v>0</v>
      </c>
      <c r="O14" s="1">
        <f t="shared" si="0"/>
        <v>135</v>
      </c>
      <c r="P14" s="1">
        <f t="shared" si="1"/>
        <v>70758.9037037037</v>
      </c>
    </row>
    <row r="15" spans="2:16" ht="12.75">
      <c r="B15" s="1" t="s">
        <v>1292</v>
      </c>
      <c r="C15" s="17">
        <f>'Raw Grouped'!Q15</f>
        <v>150</v>
      </c>
      <c r="D15" s="19">
        <f>'Raw Grouped'!R15</f>
        <v>65472.68</v>
      </c>
      <c r="E15" s="17">
        <f>'Raw Grouped'!S15</f>
        <v>49</v>
      </c>
      <c r="F15" s="19">
        <f>'Raw Grouped'!T15</f>
        <v>48829.06122448979</v>
      </c>
      <c r="G15" s="17">
        <f>'Raw Grouped'!U15</f>
        <v>54</v>
      </c>
      <c r="H15" s="19">
        <f>'Raw Grouped'!V15</f>
        <v>49560.148148148146</v>
      </c>
      <c r="I15" s="17">
        <f>'Raw Grouped'!W15</f>
        <v>20</v>
      </c>
      <c r="J15" s="19">
        <f>'Raw Grouped'!X15</f>
        <v>39126.7</v>
      </c>
      <c r="K15" s="17">
        <f>'Raw Grouped'!Y15</f>
        <v>5</v>
      </c>
      <c r="L15" s="19">
        <f>'Raw Grouped'!Z15</f>
        <v>27992.4</v>
      </c>
      <c r="M15" s="17">
        <f>'Raw Grouped'!AA15</f>
        <v>0</v>
      </c>
      <c r="N15" s="19">
        <f>'Raw Grouped'!AB15</f>
        <v>0</v>
      </c>
      <c r="O15" s="1">
        <f t="shared" si="0"/>
        <v>278</v>
      </c>
      <c r="P15" s="1">
        <f t="shared" si="1"/>
        <v>56878.6690647482</v>
      </c>
    </row>
    <row r="16" spans="2:16" ht="12.75">
      <c r="B16" s="1" t="s">
        <v>1293</v>
      </c>
      <c r="C16" s="17">
        <f>'Raw Grouped'!Q21</f>
        <v>40</v>
      </c>
      <c r="D16" s="19">
        <f>'Raw Grouped'!R21</f>
        <v>68618.3</v>
      </c>
      <c r="E16" s="17">
        <f>'Raw Grouped'!S21</f>
        <v>39</v>
      </c>
      <c r="F16" s="19">
        <f>'Raw Grouped'!T21</f>
        <v>53110.820512820515</v>
      </c>
      <c r="G16" s="17">
        <f>'Raw Grouped'!U21</f>
        <v>55</v>
      </c>
      <c r="H16" s="19">
        <f>'Raw Grouped'!V21</f>
        <v>41112.69090909091</v>
      </c>
      <c r="I16" s="17">
        <f>'Raw Grouped'!W21</f>
        <v>6</v>
      </c>
      <c r="J16" s="19">
        <f>'Raw Grouped'!X21</f>
        <v>33292</v>
      </c>
      <c r="K16" s="17">
        <f>'Raw Grouped'!Y21</f>
        <v>0</v>
      </c>
      <c r="L16" s="19">
        <f>'Raw Grouped'!Z21</f>
        <v>0</v>
      </c>
      <c r="M16" s="17">
        <f>'Raw Grouped'!AA21</f>
        <v>0</v>
      </c>
      <c r="N16" s="19">
        <f>'Raw Grouped'!AB21</f>
        <v>0</v>
      </c>
      <c r="O16" s="1">
        <f t="shared" si="0"/>
        <v>140</v>
      </c>
      <c r="P16" s="1">
        <f t="shared" si="1"/>
        <v>51978.6</v>
      </c>
    </row>
    <row r="17" spans="2:16" ht="12.75">
      <c r="B17" s="1" t="s">
        <v>1294</v>
      </c>
      <c r="C17" s="17">
        <f>'Raw Grouped'!Q27</f>
        <v>40</v>
      </c>
      <c r="D17" s="19">
        <f>'Raw Grouped'!R27</f>
        <v>55439.45</v>
      </c>
      <c r="E17" s="17">
        <f>'Raw Grouped'!S27</f>
        <v>18</v>
      </c>
      <c r="F17" s="19">
        <f>'Raw Grouped'!T27</f>
        <v>43605.77777777778</v>
      </c>
      <c r="G17" s="17">
        <f>'Raw Grouped'!U27</f>
        <v>21</v>
      </c>
      <c r="H17" s="19">
        <f>'Raw Grouped'!V27</f>
        <v>37652.142857142855</v>
      </c>
      <c r="I17" s="17">
        <f>'Raw Grouped'!W27</f>
        <v>8</v>
      </c>
      <c r="J17" s="19">
        <f>'Raw Grouped'!X27</f>
        <v>33002.5</v>
      </c>
      <c r="K17" s="17">
        <f>'Raw Grouped'!Y27</f>
        <v>1</v>
      </c>
      <c r="L17" s="19">
        <f>'Raw Grouped'!Z27</f>
        <v>33046</v>
      </c>
      <c r="M17" s="17">
        <f>'Raw Grouped'!AA27</f>
        <v>0</v>
      </c>
      <c r="N17" s="19">
        <f>'Raw Grouped'!AB27</f>
        <v>0</v>
      </c>
      <c r="O17" s="1">
        <f t="shared" si="0"/>
        <v>88</v>
      </c>
      <c r="P17" s="1">
        <f t="shared" si="1"/>
        <v>46480.03409090909</v>
      </c>
    </row>
    <row r="18" spans="2:16" ht="12.75">
      <c r="B18" s="1" t="s">
        <v>1295</v>
      </c>
      <c r="C18" s="17">
        <f>'Raw Grouped'!Q29</f>
        <v>5</v>
      </c>
      <c r="D18" s="19">
        <f>'Raw Grouped'!R29</f>
        <v>67619</v>
      </c>
      <c r="E18" s="17">
        <f>'Raw Grouped'!S29</f>
        <v>0</v>
      </c>
      <c r="F18" s="19">
        <f>'Raw Grouped'!T29</f>
        <v>0</v>
      </c>
      <c r="G18" s="17">
        <f>'Raw Grouped'!U29</f>
        <v>0</v>
      </c>
      <c r="H18" s="19">
        <f>'Raw Grouped'!V29</f>
        <v>0</v>
      </c>
      <c r="I18" s="17">
        <f>'Raw Grouped'!W29</f>
        <v>0</v>
      </c>
      <c r="J18" s="19">
        <f>'Raw Grouped'!X29</f>
        <v>0</v>
      </c>
      <c r="K18" s="17">
        <f>'Raw Grouped'!Y29</f>
        <v>0</v>
      </c>
      <c r="L18" s="19">
        <f>'Raw Grouped'!Z29</f>
        <v>0</v>
      </c>
      <c r="M18" s="17">
        <f>'Raw Grouped'!AA29</f>
        <v>0</v>
      </c>
      <c r="N18" s="19">
        <f>'Raw Grouped'!AB29</f>
        <v>0</v>
      </c>
      <c r="O18" s="1">
        <f t="shared" si="0"/>
        <v>5</v>
      </c>
      <c r="P18" s="1">
        <f t="shared" si="1"/>
        <v>67619</v>
      </c>
    </row>
    <row r="19" spans="2:16" ht="12.75">
      <c r="B19" s="1" t="s">
        <v>1296</v>
      </c>
      <c r="C19" s="17"/>
      <c r="D19" s="19"/>
      <c r="E19" s="17"/>
      <c r="F19" s="19"/>
      <c r="G19" s="17"/>
      <c r="H19" s="19"/>
      <c r="I19" s="17"/>
      <c r="J19" s="19"/>
      <c r="K19" s="17"/>
      <c r="L19" s="19"/>
      <c r="M19" s="17">
        <f>'Raw Grouped'!AA53</f>
        <v>106</v>
      </c>
      <c r="N19" s="19">
        <f>'Raw Grouped'!AB53</f>
        <v>53194.32075471698</v>
      </c>
      <c r="O19" s="1">
        <f t="shared" si="0"/>
        <v>106</v>
      </c>
      <c r="P19" s="1">
        <f t="shared" si="1"/>
        <v>53194.32075471698</v>
      </c>
    </row>
    <row r="20" spans="1:16" ht="12.75">
      <c r="A20" s="11"/>
      <c r="B20" s="137" t="s">
        <v>1297</v>
      </c>
      <c r="C20" s="138"/>
      <c r="D20" s="139"/>
      <c r="E20" s="138"/>
      <c r="F20" s="139"/>
      <c r="G20" s="138"/>
      <c r="H20" s="139"/>
      <c r="I20" s="138"/>
      <c r="J20" s="139"/>
      <c r="K20" s="140"/>
      <c r="L20" s="139"/>
      <c r="M20" s="138">
        <f>'Raw Grouped'!AA68</f>
        <v>262</v>
      </c>
      <c r="N20" s="139">
        <f>'Raw Grouped'!AB68</f>
        <v>49034.51908396946</v>
      </c>
      <c r="O20" s="137">
        <f t="shared" si="0"/>
        <v>262</v>
      </c>
      <c r="P20" s="137">
        <f t="shared" si="1"/>
        <v>49034.51908396946</v>
      </c>
    </row>
    <row r="21" spans="1:16" ht="12.75">
      <c r="A21" s="17" t="s">
        <v>1299</v>
      </c>
      <c r="B21" s="1" t="s">
        <v>1290</v>
      </c>
      <c r="C21" s="17">
        <f>'Raw Grouped'!E69</f>
        <v>167</v>
      </c>
      <c r="D21" s="19">
        <f>'Raw Grouped'!F69</f>
        <v>63795</v>
      </c>
      <c r="E21" s="17">
        <f>'Raw Grouped'!G69</f>
        <v>147</v>
      </c>
      <c r="F21" s="19">
        <f>'Raw Grouped'!H69</f>
        <v>48624</v>
      </c>
      <c r="G21" s="17">
        <f>'Raw Grouped'!I69</f>
        <v>163</v>
      </c>
      <c r="H21" s="19">
        <f>'Raw Grouped'!J69</f>
        <v>42159</v>
      </c>
      <c r="I21" s="17">
        <f>'Raw Grouped'!K69</f>
        <v>48</v>
      </c>
      <c r="J21" s="19">
        <f>'Raw Grouped'!L69</f>
        <v>29299</v>
      </c>
      <c r="K21" s="17">
        <f>'Raw Grouped'!M69</f>
        <v>14</v>
      </c>
      <c r="L21" s="19">
        <f>'Raw Grouped'!N69</f>
        <v>17339</v>
      </c>
      <c r="M21" s="17">
        <f>'Raw Grouped'!O69</f>
        <v>0</v>
      </c>
      <c r="N21" s="19">
        <f>'Raw Grouped'!P69</f>
        <v>0</v>
      </c>
      <c r="O21" s="1">
        <f t="shared" si="0"/>
        <v>539</v>
      </c>
      <c r="P21" s="1">
        <f t="shared" si="1"/>
        <v>48835.821892393324</v>
      </c>
    </row>
    <row r="22" spans="2:16" ht="12.75">
      <c r="B22" s="1" t="s">
        <v>1291</v>
      </c>
      <c r="C22" s="17"/>
      <c r="D22" s="19"/>
      <c r="E22" s="17"/>
      <c r="F22" s="19"/>
      <c r="G22" s="17"/>
      <c r="H22" s="19"/>
      <c r="I22" s="17"/>
      <c r="J22" s="19"/>
      <c r="K22" s="17"/>
      <c r="L22" s="19"/>
      <c r="M22" s="1"/>
      <c r="N22" s="141"/>
      <c r="O22" s="1">
        <f t="shared" si="0"/>
        <v>0</v>
      </c>
      <c r="P22" s="1">
        <f t="shared" si="1"/>
        <v>0</v>
      </c>
    </row>
    <row r="23" spans="2:16" ht="12.75">
      <c r="B23" s="1" t="s">
        <v>1292</v>
      </c>
      <c r="C23" s="17">
        <f>'Raw Grouped'!E74</f>
        <v>267</v>
      </c>
      <c r="D23" s="19">
        <f>'Raw Grouped'!F74</f>
        <v>55758.38951310862</v>
      </c>
      <c r="E23" s="17">
        <f>'Raw Grouped'!G74</f>
        <v>258</v>
      </c>
      <c r="F23" s="19">
        <f>'Raw Grouped'!H74</f>
        <v>44334.70542635659</v>
      </c>
      <c r="G23" s="17">
        <f>'Raw Grouped'!I74</f>
        <v>262</v>
      </c>
      <c r="H23" s="19">
        <f>'Raw Grouped'!J74</f>
        <v>37838.557251908394</v>
      </c>
      <c r="I23" s="17">
        <f>'Raw Grouped'!K74</f>
        <v>208</v>
      </c>
      <c r="J23" s="19">
        <f>'Raw Grouped'!L74</f>
        <v>29117.12980769231</v>
      </c>
      <c r="K23" s="17">
        <f>'Raw Grouped'!M74</f>
        <v>2</v>
      </c>
      <c r="L23" s="19">
        <f>'Raw Grouped'!N74</f>
        <v>34389</v>
      </c>
      <c r="M23" s="17">
        <f>'Raw Grouped'!O74</f>
        <v>0</v>
      </c>
      <c r="N23" s="19">
        <f>'Raw Grouped'!P74</f>
        <v>0</v>
      </c>
      <c r="O23" s="1">
        <f t="shared" si="0"/>
        <v>997</v>
      </c>
      <c r="P23" s="1">
        <f t="shared" si="1"/>
        <v>42492.163490471416</v>
      </c>
    </row>
    <row r="24" spans="2:16" ht="12.75">
      <c r="B24" s="1" t="s">
        <v>1293</v>
      </c>
      <c r="C24" s="17"/>
      <c r="D24" s="19"/>
      <c r="E24" s="17"/>
      <c r="F24" s="19"/>
      <c r="G24" s="17"/>
      <c r="H24" s="19"/>
      <c r="I24" s="17"/>
      <c r="J24" s="19"/>
      <c r="K24" s="17"/>
      <c r="L24" s="19"/>
      <c r="M24" s="1"/>
      <c r="N24" s="141"/>
      <c r="O24" s="1">
        <f t="shared" si="0"/>
        <v>0</v>
      </c>
      <c r="P24" s="1">
        <f t="shared" si="1"/>
        <v>0</v>
      </c>
    </row>
    <row r="25" spans="2:16" ht="12.75">
      <c r="B25" s="1" t="s">
        <v>1294</v>
      </c>
      <c r="C25" s="17">
        <f>'Raw Grouped'!E78</f>
        <v>89</v>
      </c>
      <c r="D25" s="19">
        <f>'Raw Grouped'!F78</f>
        <v>46926.12359550562</v>
      </c>
      <c r="E25" s="17">
        <f>'Raw Grouped'!G78</f>
        <v>109</v>
      </c>
      <c r="F25" s="19">
        <f>'Raw Grouped'!H78</f>
        <v>40509.4128440367</v>
      </c>
      <c r="G25" s="17">
        <f>'Raw Grouped'!I78</f>
        <v>80</v>
      </c>
      <c r="H25" s="19">
        <f>'Raw Grouped'!J78</f>
        <v>35953.975</v>
      </c>
      <c r="I25" s="17">
        <f>'Raw Grouped'!K78</f>
        <v>30</v>
      </c>
      <c r="J25" s="19">
        <f>'Raw Grouped'!L78</f>
        <v>26795.933333333334</v>
      </c>
      <c r="K25" s="17">
        <f>'Raw Grouped'!M78</f>
        <v>0</v>
      </c>
      <c r="L25" s="19">
        <f>'Raw Grouped'!N78</f>
        <v>0</v>
      </c>
      <c r="M25" s="17">
        <f>'Raw Grouped'!O78</f>
        <v>0</v>
      </c>
      <c r="N25" s="19">
        <f>'Raw Grouped'!P78</f>
        <v>0</v>
      </c>
      <c r="O25" s="1">
        <f t="shared" si="0"/>
        <v>308</v>
      </c>
      <c r="P25" s="1">
        <f t="shared" si="1"/>
        <v>39844.63311688312</v>
      </c>
    </row>
    <row r="26" spans="2:16" ht="12.75">
      <c r="B26" s="1" t="s">
        <v>1295</v>
      </c>
      <c r="C26" s="17">
        <f>'Raw Grouped'!E83</f>
        <v>64</v>
      </c>
      <c r="D26" s="19">
        <f>'Raw Grouped'!F83</f>
        <v>47144.90625</v>
      </c>
      <c r="E26" s="17">
        <f>'Raw Grouped'!G83</f>
        <v>69</v>
      </c>
      <c r="F26" s="19">
        <f>'Raw Grouped'!H83</f>
        <v>40238.79710144927</v>
      </c>
      <c r="G26" s="17">
        <f>'Raw Grouped'!I83</f>
        <v>115</v>
      </c>
      <c r="H26" s="19">
        <f>'Raw Grouped'!J83</f>
        <v>35707.45217391304</v>
      </c>
      <c r="I26" s="17">
        <f>'Raw Grouped'!K83</f>
        <v>73</v>
      </c>
      <c r="J26" s="19">
        <f>'Raw Grouped'!L83</f>
        <v>29148.27397260274</v>
      </c>
      <c r="K26" s="17">
        <f>'Raw Grouped'!M83</f>
        <v>1</v>
      </c>
      <c r="L26" s="19">
        <f>'Raw Grouped'!N83</f>
        <v>19734</v>
      </c>
      <c r="M26" s="17">
        <f>'Raw Grouped'!O83</f>
        <v>0</v>
      </c>
      <c r="N26" s="19">
        <f>'Raw Grouped'!P83</f>
        <v>0</v>
      </c>
      <c r="O26" s="1">
        <f t="shared" si="0"/>
        <v>322</v>
      </c>
      <c r="P26" s="1">
        <f t="shared" si="1"/>
        <v>37415.11180124224</v>
      </c>
    </row>
    <row r="27" spans="2:16" ht="12.75">
      <c r="B27" s="1" t="s">
        <v>1296</v>
      </c>
      <c r="C27" s="17"/>
      <c r="D27" s="19"/>
      <c r="E27" s="17"/>
      <c r="F27" s="19"/>
      <c r="G27" s="17"/>
      <c r="H27" s="19"/>
      <c r="I27" s="17"/>
      <c r="J27" s="19"/>
      <c r="K27" s="17"/>
      <c r="L27" s="19"/>
      <c r="M27" s="17">
        <f>'Raw Grouped'!O107</f>
        <v>767</v>
      </c>
      <c r="N27" s="19">
        <f>'Raw Grouped'!P107</f>
        <v>31842.623207301174</v>
      </c>
      <c r="O27" s="1">
        <f t="shared" si="0"/>
        <v>767</v>
      </c>
      <c r="P27" s="1">
        <f t="shared" si="1"/>
        <v>31842.623207301174</v>
      </c>
    </row>
    <row r="28" spans="1:16" ht="12.75">
      <c r="A28" s="11"/>
      <c r="B28" s="137" t="s">
        <v>1297</v>
      </c>
      <c r="C28" s="138"/>
      <c r="D28" s="139"/>
      <c r="E28" s="138"/>
      <c r="F28" s="139"/>
      <c r="G28" s="138"/>
      <c r="H28" s="139"/>
      <c r="I28" s="138"/>
      <c r="J28" s="139"/>
      <c r="K28" s="140"/>
      <c r="L28" s="139"/>
      <c r="M28" s="138"/>
      <c r="N28" s="139"/>
      <c r="O28" s="137">
        <f t="shared" si="0"/>
        <v>0</v>
      </c>
      <c r="P28" s="137">
        <f t="shared" si="1"/>
        <v>0</v>
      </c>
    </row>
    <row r="29" spans="1:16" ht="12.75">
      <c r="A29" s="17" t="s">
        <v>1300</v>
      </c>
      <c r="B29" s="1" t="s">
        <v>1290</v>
      </c>
      <c r="C29" s="17">
        <f>'Raw Grouped'!Q69</f>
        <v>114</v>
      </c>
      <c r="D29" s="19">
        <f>'Raw Grouped'!R69</f>
        <v>74053</v>
      </c>
      <c r="E29" s="17">
        <f>'Raw Grouped'!S69</f>
        <v>52</v>
      </c>
      <c r="F29" s="19">
        <f>'Raw Grouped'!T69</f>
        <v>56015</v>
      </c>
      <c r="G29" s="17">
        <f>'Raw Grouped'!U69</f>
        <v>44</v>
      </c>
      <c r="H29" s="19">
        <f>'Raw Grouped'!V69</f>
        <v>46903</v>
      </c>
      <c r="I29" s="17">
        <f>'Raw Grouped'!W69</f>
        <v>21</v>
      </c>
      <c r="J29" s="19">
        <f>'Raw Grouped'!X69</f>
        <v>32681</v>
      </c>
      <c r="K29" s="17">
        <f>'Raw Grouped'!Y69</f>
        <v>0</v>
      </c>
      <c r="L29" s="19">
        <f>'Raw Grouped'!Z69</f>
        <v>0</v>
      </c>
      <c r="M29" s="17">
        <f>'Raw Grouped'!AA69</f>
        <v>0</v>
      </c>
      <c r="N29" s="19">
        <f>'Raw Grouped'!AB69</f>
        <v>0</v>
      </c>
      <c r="O29" s="1">
        <f t="shared" si="0"/>
        <v>231</v>
      </c>
      <c r="P29" s="1">
        <f t="shared" si="1"/>
        <v>61059.97835497835</v>
      </c>
    </row>
    <row r="30" spans="2:16" ht="12.75">
      <c r="B30" s="1" t="s">
        <v>1291</v>
      </c>
      <c r="C30" s="17"/>
      <c r="D30" s="19"/>
      <c r="E30" s="17"/>
      <c r="F30" s="19"/>
      <c r="G30" s="17"/>
      <c r="H30" s="19"/>
      <c r="I30" s="17"/>
      <c r="J30" s="19"/>
      <c r="K30" s="17"/>
      <c r="L30" s="19"/>
      <c r="M30" s="1"/>
      <c r="N30" s="141"/>
      <c r="O30" s="1">
        <f t="shared" si="0"/>
        <v>0</v>
      </c>
      <c r="P30" s="1">
        <f t="shared" si="1"/>
        <v>0</v>
      </c>
    </row>
    <row r="31" spans="2:16" ht="12.75">
      <c r="B31" s="1" t="s">
        <v>1292</v>
      </c>
      <c r="C31" s="17">
        <f>'Raw Grouped'!Q74</f>
        <v>48</v>
      </c>
      <c r="D31" s="19">
        <f>'Raw Grouped'!R74</f>
        <v>71148.33333333333</v>
      </c>
      <c r="E31" s="17">
        <f>'Raw Grouped'!S74</f>
        <v>38</v>
      </c>
      <c r="F31" s="19">
        <f>'Raw Grouped'!T74</f>
        <v>60719.52631578947</v>
      </c>
      <c r="G31" s="17">
        <f>'Raw Grouped'!U74</f>
        <v>13</v>
      </c>
      <c r="H31" s="19">
        <f>'Raw Grouped'!V74</f>
        <v>46786.307692307695</v>
      </c>
      <c r="I31" s="17">
        <f>'Raw Grouped'!W74</f>
        <v>25</v>
      </c>
      <c r="J31" s="19">
        <f>'Raw Grouped'!X74</f>
        <v>32812.84</v>
      </c>
      <c r="K31" s="17">
        <f>'Raw Grouped'!Y74</f>
        <v>1</v>
      </c>
      <c r="L31" s="19">
        <f>'Raw Grouped'!Z74</f>
        <v>37000</v>
      </c>
      <c r="M31" s="17">
        <f>'Raw Grouped'!AA74</f>
        <v>0</v>
      </c>
      <c r="N31" s="19">
        <f>'Raw Grouped'!AB74</f>
        <v>0</v>
      </c>
      <c r="O31" s="1">
        <f t="shared" si="0"/>
        <v>125</v>
      </c>
      <c r="P31" s="1">
        <f t="shared" si="1"/>
        <v>57504.04</v>
      </c>
    </row>
    <row r="32" spans="2:16" ht="12.75">
      <c r="B32" s="1" t="s">
        <v>1293</v>
      </c>
      <c r="C32" s="17"/>
      <c r="D32" s="19"/>
      <c r="E32" s="17"/>
      <c r="F32" s="19"/>
      <c r="G32" s="17"/>
      <c r="H32" s="19"/>
      <c r="I32" s="17"/>
      <c r="J32" s="19"/>
      <c r="K32" s="17"/>
      <c r="L32" s="19"/>
      <c r="M32" s="17"/>
      <c r="N32" s="19"/>
      <c r="O32" s="1">
        <f t="shared" si="0"/>
        <v>0</v>
      </c>
      <c r="P32" s="1">
        <f t="shared" si="1"/>
        <v>0</v>
      </c>
    </row>
    <row r="33" spans="2:16" ht="12.75">
      <c r="B33" s="1" t="s">
        <v>1294</v>
      </c>
      <c r="C33" s="17">
        <f>'Raw Grouped'!Q78</f>
        <v>12</v>
      </c>
      <c r="D33" s="19">
        <f>'Raw Grouped'!R78</f>
        <v>60298.166666666664</v>
      </c>
      <c r="E33" s="17">
        <f>'Raw Grouped'!S78</f>
        <v>8</v>
      </c>
      <c r="F33" s="19">
        <f>'Raw Grouped'!T78</f>
        <v>57375</v>
      </c>
      <c r="G33" s="17">
        <f>'Raw Grouped'!U78</f>
        <v>1</v>
      </c>
      <c r="H33" s="19">
        <f>'Raw Grouped'!V78</f>
        <v>58276</v>
      </c>
      <c r="I33" s="17">
        <f>'Raw Grouped'!W78</f>
        <v>0</v>
      </c>
      <c r="J33" s="19">
        <f>'Raw Grouped'!X78</f>
        <v>0</v>
      </c>
      <c r="K33" s="17">
        <f>'Raw Grouped'!Y78</f>
        <v>0</v>
      </c>
      <c r="L33" s="19">
        <f>'Raw Grouped'!Z78</f>
        <v>0</v>
      </c>
      <c r="M33" s="17">
        <f>'Raw Grouped'!AA78</f>
        <v>0</v>
      </c>
      <c r="N33" s="19">
        <f>'Raw Grouped'!AB78</f>
        <v>0</v>
      </c>
      <c r="O33" s="1">
        <f t="shared" si="0"/>
        <v>21</v>
      </c>
      <c r="P33" s="1">
        <f t="shared" si="1"/>
        <v>59088.28571428572</v>
      </c>
    </row>
    <row r="34" spans="2:16" ht="12.75">
      <c r="B34" s="1" t="s">
        <v>1295</v>
      </c>
      <c r="C34" s="17">
        <f>'Raw Grouped'!Q83</f>
        <v>32</v>
      </c>
      <c r="D34" s="19">
        <f>'Raw Grouped'!R83</f>
        <v>56499.71875</v>
      </c>
      <c r="E34" s="17">
        <f>'Raw Grouped'!S83</f>
        <v>12</v>
      </c>
      <c r="F34" s="19">
        <f>'Raw Grouped'!T83</f>
        <v>49539.416666666664</v>
      </c>
      <c r="G34" s="17">
        <f>'Raw Grouped'!U83</f>
        <v>28</v>
      </c>
      <c r="H34" s="19">
        <f>'Raw Grouped'!V83</f>
        <v>43495.28571428572</v>
      </c>
      <c r="I34" s="17">
        <f>'Raw Grouped'!W83</f>
        <v>24</v>
      </c>
      <c r="J34" s="19">
        <f>'Raw Grouped'!X83</f>
        <v>34547.5</v>
      </c>
      <c r="K34" s="17">
        <f>'Raw Grouped'!Y83</f>
        <v>1</v>
      </c>
      <c r="L34" s="19">
        <f>'Raw Grouped'!Z83</f>
        <v>33924</v>
      </c>
      <c r="M34" s="17">
        <f>'Raw Grouped'!AA83</f>
        <v>0</v>
      </c>
      <c r="N34" s="19">
        <f>'Raw Grouped'!AB83</f>
        <v>0</v>
      </c>
      <c r="O34" s="1">
        <f t="shared" si="0"/>
        <v>97</v>
      </c>
      <c r="P34" s="1">
        <f t="shared" si="1"/>
        <v>46220.57731958763</v>
      </c>
    </row>
    <row r="35" spans="2:16" ht="12.75">
      <c r="B35" s="1" t="s">
        <v>1296</v>
      </c>
      <c r="C35" s="17"/>
      <c r="D35" s="19"/>
      <c r="E35" s="17"/>
      <c r="F35" s="19"/>
      <c r="G35" s="17"/>
      <c r="H35" s="19"/>
      <c r="I35" s="17"/>
      <c r="J35" s="19"/>
      <c r="K35" s="17"/>
      <c r="L35" s="19"/>
      <c r="M35" s="17">
        <f>'Raw Grouped'!AA107</f>
        <v>118</v>
      </c>
      <c r="N35" s="19">
        <f>'Raw Grouped'!AB107</f>
        <v>41452.686440677964</v>
      </c>
      <c r="O35" s="1">
        <f t="shared" si="0"/>
        <v>118</v>
      </c>
      <c r="P35" s="1">
        <f t="shared" si="1"/>
        <v>41452.686440677964</v>
      </c>
    </row>
    <row r="36" spans="1:16" ht="12.75">
      <c r="A36" s="11"/>
      <c r="B36" s="137" t="s">
        <v>1297</v>
      </c>
      <c r="C36" s="138"/>
      <c r="D36" s="139"/>
      <c r="E36" s="138"/>
      <c r="F36" s="139"/>
      <c r="G36" s="138"/>
      <c r="H36" s="139"/>
      <c r="I36" s="138"/>
      <c r="J36" s="139"/>
      <c r="K36" s="140"/>
      <c r="L36" s="139"/>
      <c r="M36" s="138"/>
      <c r="N36" s="139"/>
      <c r="O36" s="137">
        <f t="shared" si="0"/>
        <v>0</v>
      </c>
      <c r="P36" s="137">
        <f t="shared" si="1"/>
        <v>0</v>
      </c>
    </row>
    <row r="37" spans="1:16" ht="12.75">
      <c r="A37" s="17" t="s">
        <v>1301</v>
      </c>
      <c r="B37" s="1" t="s">
        <v>1290</v>
      </c>
      <c r="C37" s="17">
        <f>'Raw Grouped'!E115</f>
        <v>1271</v>
      </c>
      <c r="D37" s="19">
        <f>'Raw Grouped'!F115</f>
        <v>67625.32022029898</v>
      </c>
      <c r="E37" s="17">
        <f>'Raw Grouped'!G115</f>
        <v>913</v>
      </c>
      <c r="F37" s="19">
        <f>'Raw Grouped'!H115</f>
        <v>49363.181818181816</v>
      </c>
      <c r="G37" s="17">
        <f>'Raw Grouped'!I115</f>
        <v>605</v>
      </c>
      <c r="H37" s="19">
        <f>'Raw Grouped'!J115</f>
        <v>43939.604958677686</v>
      </c>
      <c r="I37" s="17">
        <f>'Raw Grouped'!K115</f>
        <v>53</v>
      </c>
      <c r="J37" s="19">
        <f>'Raw Grouped'!L115</f>
        <v>32872.6037735849</v>
      </c>
      <c r="K37" s="17">
        <f>'Raw Grouped'!M115</f>
        <v>21</v>
      </c>
      <c r="L37" s="19">
        <f>'Raw Grouped'!N115</f>
        <v>36545</v>
      </c>
      <c r="M37" s="17">
        <f>'Raw Grouped'!O115</f>
        <v>0</v>
      </c>
      <c r="N37" s="19">
        <f>'Raw Grouped'!P115</f>
        <v>0</v>
      </c>
      <c r="O37" s="1">
        <f t="shared" si="0"/>
        <v>2863</v>
      </c>
      <c r="P37" s="1">
        <f t="shared" si="1"/>
        <v>55925.085923856095</v>
      </c>
    </row>
    <row r="38" spans="2:16" ht="12.75">
      <c r="B38" s="1" t="s">
        <v>1291</v>
      </c>
      <c r="C38" s="17">
        <f>'Raw Grouped'!E119</f>
        <v>319</v>
      </c>
      <c r="D38" s="19">
        <f>'Raw Grouped'!F119</f>
        <v>65858.9749216301</v>
      </c>
      <c r="E38" s="17">
        <f>'Raw Grouped'!G119</f>
        <v>342</v>
      </c>
      <c r="F38" s="19">
        <f>'Raw Grouped'!H119</f>
        <v>50296.666666666664</v>
      </c>
      <c r="G38" s="17">
        <f>'Raw Grouped'!I119</f>
        <v>340</v>
      </c>
      <c r="H38" s="19">
        <f>'Raw Grouped'!J119</f>
        <v>42207.82352941176</v>
      </c>
      <c r="I38" s="17">
        <f>'Raw Grouped'!K119</f>
        <v>110</v>
      </c>
      <c r="J38" s="19">
        <f>'Raw Grouped'!L119</f>
        <v>29344.69090909091</v>
      </c>
      <c r="K38" s="17">
        <f>'Raw Grouped'!M119</f>
        <v>9</v>
      </c>
      <c r="L38" s="19">
        <f>'Raw Grouped'!N119</f>
        <v>35126.444444444445</v>
      </c>
      <c r="M38" s="17">
        <f>'Raw Grouped'!O119</f>
        <v>0</v>
      </c>
      <c r="N38" s="19">
        <f>'Raw Grouped'!P119</f>
        <v>0</v>
      </c>
      <c r="O38" s="1">
        <f t="shared" si="0"/>
        <v>1120</v>
      </c>
      <c r="P38" s="1">
        <f t="shared" si="1"/>
        <v>50093.916964285716</v>
      </c>
    </row>
    <row r="39" spans="2:16" ht="12.75">
      <c r="B39" s="1" t="s">
        <v>1292</v>
      </c>
      <c r="C39" s="17">
        <f>'Raw Grouped'!E123</f>
        <v>227</v>
      </c>
      <c r="D39" s="17">
        <f>'Raw Grouped'!F123</f>
        <v>58872.6167400881</v>
      </c>
      <c r="E39" s="17">
        <f>'Raw Grouped'!G123</f>
        <v>335</v>
      </c>
      <c r="F39" s="17">
        <f>'Raw Grouped'!H123</f>
        <v>45667.14029850746</v>
      </c>
      <c r="G39" s="17">
        <f>'Raw Grouped'!I123</f>
        <v>293</v>
      </c>
      <c r="H39" s="17">
        <f>'Raw Grouped'!J123</f>
        <v>40857.15358361775</v>
      </c>
      <c r="I39" s="17">
        <f>'Raw Grouped'!K123</f>
        <v>112</v>
      </c>
      <c r="J39" s="17">
        <f>'Raw Grouped'!L123</f>
        <v>33444.77678571428</v>
      </c>
      <c r="K39" s="17">
        <f>'Raw Grouped'!M123</f>
        <v>6</v>
      </c>
      <c r="L39" s="17">
        <f>'Raw Grouped'!N123</f>
        <v>24529</v>
      </c>
      <c r="M39" s="17">
        <f>'Raw Grouped'!O123</f>
        <v>0</v>
      </c>
      <c r="N39" s="17">
        <f>'Raw Grouped'!P123</f>
        <v>0</v>
      </c>
      <c r="O39" s="1">
        <f t="shared" si="0"/>
        <v>973</v>
      </c>
      <c r="P39" s="1">
        <f t="shared" si="1"/>
        <v>45762.29290853032</v>
      </c>
    </row>
    <row r="40" spans="2:16" ht="12.75">
      <c r="B40" s="1" t="s">
        <v>1293</v>
      </c>
      <c r="C40" s="17">
        <f>'Raw Grouped'!E127</f>
        <v>154</v>
      </c>
      <c r="D40" s="19">
        <f>'Raw Grouped'!F127</f>
        <v>60138.61038961039</v>
      </c>
      <c r="E40" s="17">
        <f>'Raw Grouped'!G127</f>
        <v>188</v>
      </c>
      <c r="F40" s="19">
        <f>'Raw Grouped'!H127</f>
        <v>49647.55319148936</v>
      </c>
      <c r="G40" s="17">
        <f>'Raw Grouped'!I127</f>
        <v>192</v>
      </c>
      <c r="H40" s="19">
        <f>'Raw Grouped'!J127</f>
        <v>40859.625</v>
      </c>
      <c r="I40" s="17">
        <f>'Raw Grouped'!K127</f>
        <v>52</v>
      </c>
      <c r="J40" s="19">
        <f>'Raw Grouped'!L127</f>
        <v>31093.5</v>
      </c>
      <c r="K40" s="17">
        <f>'Raw Grouped'!M127</f>
        <v>1</v>
      </c>
      <c r="L40" s="19">
        <f>'Raw Grouped'!N127</f>
        <v>38203</v>
      </c>
      <c r="M40" s="17">
        <f>'Raw Grouped'!O127</f>
        <v>0</v>
      </c>
      <c r="N40" s="19">
        <f>'Raw Grouped'!P127</f>
        <v>0</v>
      </c>
      <c r="O40" s="1">
        <f t="shared" si="0"/>
        <v>587</v>
      </c>
      <c r="P40" s="1">
        <f t="shared" si="1"/>
        <v>47862.349233390116</v>
      </c>
    </row>
    <row r="41" spans="2:16" ht="12.75">
      <c r="B41" s="1" t="s">
        <v>1294</v>
      </c>
      <c r="C41" s="17"/>
      <c r="D41" s="19"/>
      <c r="E41" s="17"/>
      <c r="F41" s="19"/>
      <c r="G41" s="17"/>
      <c r="H41" s="19"/>
      <c r="I41" s="17"/>
      <c r="J41" s="19"/>
      <c r="K41" s="17"/>
      <c r="L41" s="19"/>
      <c r="M41" s="1"/>
      <c r="N41" s="141"/>
      <c r="O41" s="1">
        <f t="shared" si="0"/>
        <v>0</v>
      </c>
      <c r="P41" s="1">
        <f t="shared" si="1"/>
        <v>0</v>
      </c>
    </row>
    <row r="42" spans="2:16" ht="12.75">
      <c r="B42" s="1" t="s">
        <v>1295</v>
      </c>
      <c r="C42" s="17"/>
      <c r="D42" s="19"/>
      <c r="E42" s="17"/>
      <c r="F42" s="19"/>
      <c r="G42" s="17"/>
      <c r="H42" s="19"/>
      <c r="I42" s="17"/>
      <c r="J42" s="19"/>
      <c r="K42" s="17"/>
      <c r="L42" s="19"/>
      <c r="M42" s="1"/>
      <c r="N42" s="141"/>
      <c r="O42" s="1">
        <f t="shared" si="0"/>
        <v>0</v>
      </c>
      <c r="P42" s="1">
        <f t="shared" si="1"/>
        <v>0</v>
      </c>
    </row>
    <row r="43" spans="2:16" ht="12.75">
      <c r="B43" s="1" t="s">
        <v>1296</v>
      </c>
      <c r="C43" s="17"/>
      <c r="D43" s="19"/>
      <c r="E43" s="17"/>
      <c r="F43" s="19"/>
      <c r="G43" s="17"/>
      <c r="H43" s="19"/>
      <c r="I43" s="17"/>
      <c r="J43" s="19"/>
      <c r="K43" s="17"/>
      <c r="L43" s="19"/>
      <c r="M43" s="17">
        <f>'Raw Grouped'!O157</f>
        <v>4559</v>
      </c>
      <c r="N43" s="19">
        <f>'Raw Grouped'!P157</f>
        <v>38198.831761351175</v>
      </c>
      <c r="O43" s="1">
        <f t="shared" si="0"/>
        <v>4559</v>
      </c>
      <c r="P43" s="1">
        <f t="shared" si="1"/>
        <v>38198.831761351175</v>
      </c>
    </row>
    <row r="44" spans="1:16" ht="12.75">
      <c r="A44" s="11"/>
      <c r="B44" s="137" t="s">
        <v>1297</v>
      </c>
      <c r="C44" s="138"/>
      <c r="D44" s="139"/>
      <c r="E44" s="138"/>
      <c r="F44" s="139"/>
      <c r="G44" s="138"/>
      <c r="H44" s="139"/>
      <c r="I44" s="138"/>
      <c r="J44" s="139"/>
      <c r="K44" s="140"/>
      <c r="L44" s="139"/>
      <c r="M44" s="138"/>
      <c r="N44" s="139"/>
      <c r="O44" s="137">
        <f t="shared" si="0"/>
        <v>0</v>
      </c>
      <c r="P44" s="137">
        <f t="shared" si="1"/>
        <v>0</v>
      </c>
    </row>
    <row r="45" spans="1:16" ht="12.75">
      <c r="A45" s="17" t="s">
        <v>1302</v>
      </c>
      <c r="B45" s="1" t="s">
        <v>1290</v>
      </c>
      <c r="C45" s="17">
        <f>'Raw Grouped'!Q115</f>
        <v>580</v>
      </c>
      <c r="D45" s="17">
        <f>'Raw Grouped'!R115</f>
        <v>79413.07931034482</v>
      </c>
      <c r="E45" s="17">
        <f>'Raw Grouped'!S115</f>
        <v>393</v>
      </c>
      <c r="F45" s="17">
        <f>'Raw Grouped'!T115</f>
        <v>59784.60050890585</v>
      </c>
      <c r="G45" s="17">
        <f>'Raw Grouped'!U115</f>
        <v>318</v>
      </c>
      <c r="H45" s="17">
        <f>'Raw Grouped'!V115</f>
        <v>52244.00943396227</v>
      </c>
      <c r="I45" s="17">
        <f>'Raw Grouped'!W115</f>
        <v>86</v>
      </c>
      <c r="J45" s="17">
        <f>'Raw Grouped'!X115</f>
        <v>35599.6976744186</v>
      </c>
      <c r="K45" s="17">
        <f>'Raw Grouped'!Y115</f>
        <v>30</v>
      </c>
      <c r="L45" s="17">
        <f>'Raw Grouped'!Z115</f>
        <v>32507</v>
      </c>
      <c r="M45" s="17">
        <f>'Raw Grouped'!AA115</f>
        <v>0</v>
      </c>
      <c r="N45" s="17">
        <f>'Raw Grouped'!AB115</f>
        <v>0</v>
      </c>
      <c r="O45" s="1">
        <f t="shared" si="0"/>
        <v>1407</v>
      </c>
      <c r="P45" s="1">
        <f t="shared" si="1"/>
        <v>64111.807391613365</v>
      </c>
    </row>
    <row r="46" spans="2:16" ht="12.75">
      <c r="B46" s="1" t="s">
        <v>1291</v>
      </c>
      <c r="C46" s="17">
        <f>'Raw Grouped'!Q119</f>
        <v>60</v>
      </c>
      <c r="D46" s="17">
        <f>'Raw Grouped'!R119</f>
        <v>87981.95</v>
      </c>
      <c r="E46" s="17">
        <f>'Raw Grouped'!S119</f>
        <v>27</v>
      </c>
      <c r="F46" s="17">
        <f>'Raw Grouped'!T119</f>
        <v>67757</v>
      </c>
      <c r="G46" s="17">
        <f>'Raw Grouped'!U119</f>
        <v>2</v>
      </c>
      <c r="H46" s="17">
        <f>'Raw Grouped'!V119</f>
        <v>59919</v>
      </c>
      <c r="I46" s="17">
        <f>'Raw Grouped'!W119</f>
        <v>13</v>
      </c>
      <c r="J46" s="17">
        <f>'Raw Grouped'!X119</f>
        <v>38388.53846153846</v>
      </c>
      <c r="K46" s="17">
        <f>'Raw Grouped'!Y119</f>
        <v>1</v>
      </c>
      <c r="L46" s="17">
        <f>'Raw Grouped'!Z119</f>
        <v>35591</v>
      </c>
      <c r="M46" s="17">
        <f>'Raw Grouped'!AA119</f>
        <v>0</v>
      </c>
      <c r="N46" s="17">
        <f>'Raw Grouped'!AB119</f>
        <v>0</v>
      </c>
      <c r="O46" s="1">
        <f t="shared" si="0"/>
        <v>103</v>
      </c>
      <c r="P46" s="1">
        <f t="shared" si="1"/>
        <v>75367.33980582525</v>
      </c>
    </row>
    <row r="47" spans="2:16" ht="12.75">
      <c r="B47" s="1" t="s">
        <v>1292</v>
      </c>
      <c r="C47" s="17">
        <f>'Raw Grouped'!Q123</f>
        <v>0</v>
      </c>
      <c r="D47" s="17">
        <f>'Raw Grouped'!R123</f>
        <v>0</v>
      </c>
      <c r="E47" s="17">
        <f>'Raw Grouped'!S123</f>
        <v>11</v>
      </c>
      <c r="F47" s="17">
        <f>'Raw Grouped'!T123</f>
        <v>44122</v>
      </c>
      <c r="G47" s="17">
        <f>'Raw Grouped'!U123</f>
        <v>10</v>
      </c>
      <c r="H47" s="17">
        <f>'Raw Grouped'!V123</f>
        <v>33785</v>
      </c>
      <c r="I47" s="17">
        <f>'Raw Grouped'!W123</f>
        <v>26</v>
      </c>
      <c r="J47" s="17">
        <f>'Raw Grouped'!X123</f>
        <v>40653</v>
      </c>
      <c r="K47" s="17">
        <f>'Raw Grouped'!Y123</f>
        <v>0</v>
      </c>
      <c r="L47" s="17">
        <f>'Raw Grouped'!Z123</f>
        <v>0</v>
      </c>
      <c r="M47" s="17">
        <f>'Raw Grouped'!AA123</f>
        <v>0</v>
      </c>
      <c r="N47" s="17">
        <f>'Raw Grouped'!AB123</f>
        <v>0</v>
      </c>
      <c r="O47" s="1">
        <f t="shared" si="0"/>
        <v>47</v>
      </c>
      <c r="P47" s="1">
        <f t="shared" si="1"/>
        <v>40003.617021276594</v>
      </c>
    </row>
    <row r="48" spans="2:16" ht="12.75">
      <c r="B48" s="1" t="s">
        <v>1293</v>
      </c>
      <c r="C48" s="17">
        <f>'Raw Grouped'!Q127</f>
        <v>33</v>
      </c>
      <c r="D48" s="19">
        <f>'Raw Grouped'!R127</f>
        <v>73048</v>
      </c>
      <c r="E48" s="17">
        <f>'Raw Grouped'!S127</f>
        <v>23</v>
      </c>
      <c r="F48" s="19">
        <f>'Raw Grouped'!T127</f>
        <v>63396.260869565216</v>
      </c>
      <c r="G48" s="17">
        <f>'Raw Grouped'!U127</f>
        <v>50</v>
      </c>
      <c r="H48" s="19">
        <f>'Raw Grouped'!V127</f>
        <v>47717</v>
      </c>
      <c r="I48" s="17">
        <f>'Raw Grouped'!W127</f>
        <v>17</v>
      </c>
      <c r="J48" s="19">
        <f>'Raw Grouped'!X127</f>
        <v>41676.58823529412</v>
      </c>
      <c r="K48" s="17">
        <f>'Raw Grouped'!Y127</f>
        <v>14</v>
      </c>
      <c r="L48" s="19">
        <f>'Raw Grouped'!Z127</f>
        <v>27806.85714285714</v>
      </c>
      <c r="M48" s="17">
        <f>'Raw Grouped'!AA127</f>
        <v>0</v>
      </c>
      <c r="N48" s="19">
        <f>'Raw Grouped'!AB127</f>
        <v>0</v>
      </c>
      <c r="O48" s="1">
        <f t="shared" si="0"/>
        <v>137</v>
      </c>
      <c r="P48" s="1">
        <f t="shared" si="1"/>
        <v>53666.75912408759</v>
      </c>
    </row>
    <row r="49" spans="2:16" ht="12.75">
      <c r="B49" s="1" t="s">
        <v>1294</v>
      </c>
      <c r="C49" s="17"/>
      <c r="D49" s="19"/>
      <c r="E49" s="17"/>
      <c r="F49" s="19"/>
      <c r="G49" s="17"/>
      <c r="H49" s="19"/>
      <c r="I49" s="17"/>
      <c r="J49" s="19"/>
      <c r="K49" s="17"/>
      <c r="L49" s="19"/>
      <c r="M49" s="1"/>
      <c r="N49" s="141"/>
      <c r="O49" s="1">
        <f t="shared" si="0"/>
        <v>0</v>
      </c>
      <c r="P49" s="1">
        <f t="shared" si="1"/>
        <v>0</v>
      </c>
    </row>
    <row r="50" spans="2:16" ht="12.75">
      <c r="B50" s="1" t="s">
        <v>1295</v>
      </c>
      <c r="C50" s="17"/>
      <c r="D50" s="19"/>
      <c r="E50" s="17"/>
      <c r="F50" s="19"/>
      <c r="G50" s="17"/>
      <c r="H50" s="19"/>
      <c r="I50" s="17"/>
      <c r="J50" s="19"/>
      <c r="K50" s="17"/>
      <c r="L50" s="19"/>
      <c r="M50" s="1"/>
      <c r="N50" s="141"/>
      <c r="O50" s="1">
        <f t="shared" si="0"/>
        <v>0</v>
      </c>
      <c r="P50" s="1">
        <f t="shared" si="1"/>
        <v>0</v>
      </c>
    </row>
    <row r="51" spans="2:16" ht="12.75">
      <c r="B51" s="1" t="s">
        <v>1296</v>
      </c>
      <c r="C51" s="17"/>
      <c r="D51" s="19"/>
      <c r="E51" s="17"/>
      <c r="F51" s="19"/>
      <c r="G51" s="17"/>
      <c r="H51" s="19"/>
      <c r="I51" s="17"/>
      <c r="J51" s="19"/>
      <c r="K51" s="17"/>
      <c r="L51" s="19"/>
      <c r="M51" s="17"/>
      <c r="N51" s="19"/>
      <c r="O51" s="1">
        <f t="shared" si="0"/>
        <v>0</v>
      </c>
      <c r="P51" s="1">
        <f t="shared" si="1"/>
        <v>0</v>
      </c>
    </row>
    <row r="52" spans="1:16" ht="12.75">
      <c r="A52" s="11"/>
      <c r="B52" s="137" t="s">
        <v>1297</v>
      </c>
      <c r="C52" s="138"/>
      <c r="D52" s="139"/>
      <c r="E52" s="138"/>
      <c r="F52" s="139"/>
      <c r="G52" s="138"/>
      <c r="H52" s="139"/>
      <c r="I52" s="138"/>
      <c r="J52" s="139"/>
      <c r="K52" s="140"/>
      <c r="L52" s="139"/>
      <c r="M52" s="138"/>
      <c r="N52" s="139"/>
      <c r="O52" s="137">
        <f t="shared" si="0"/>
        <v>0</v>
      </c>
      <c r="P52" s="137">
        <f t="shared" si="1"/>
        <v>0</v>
      </c>
    </row>
    <row r="53" spans="1:16" ht="12.75">
      <c r="A53" s="17" t="s">
        <v>1303</v>
      </c>
      <c r="B53" s="1" t="s">
        <v>1290</v>
      </c>
      <c r="C53" s="17">
        <f>'Raw Grouped'!E161</f>
        <v>886</v>
      </c>
      <c r="D53" s="17">
        <f>'Raw Grouped'!F161</f>
        <v>74199.80248306997</v>
      </c>
      <c r="E53" s="17">
        <f>'Raw Grouped'!G161</f>
        <v>770</v>
      </c>
      <c r="F53" s="17">
        <f>'Raw Grouped'!H161</f>
        <v>52389.62077922078</v>
      </c>
      <c r="G53" s="17">
        <f>'Raw Grouped'!I161</f>
        <v>493</v>
      </c>
      <c r="H53" s="17">
        <f>'Raw Grouped'!J161</f>
        <v>44954.833671399596</v>
      </c>
      <c r="I53" s="17">
        <f>'Raw Grouped'!K161</f>
        <v>79</v>
      </c>
      <c r="J53" s="17">
        <f>'Raw Grouped'!L161</f>
        <v>38277.53164556962</v>
      </c>
      <c r="K53" s="17">
        <f>'Raw Grouped'!M161</f>
        <v>131</v>
      </c>
      <c r="L53" s="17">
        <f>'Raw Grouped'!N161</f>
        <v>42508</v>
      </c>
      <c r="M53" s="17">
        <f>'Raw Grouped'!O161</f>
        <v>0</v>
      </c>
      <c r="N53" s="17">
        <f>'Raw Grouped'!P161</f>
        <v>0</v>
      </c>
      <c r="O53" s="1">
        <f t="shared" si="0"/>
        <v>2359</v>
      </c>
      <c r="P53" s="1">
        <f t="shared" si="1"/>
        <v>58006.03603221704</v>
      </c>
    </row>
    <row r="54" spans="2:19" ht="12.75">
      <c r="B54" s="1" t="s">
        <v>1291</v>
      </c>
      <c r="C54" s="17">
        <f>'Raw Grouped'!E164</f>
        <v>275</v>
      </c>
      <c r="D54" s="17">
        <f>'Raw Grouped'!F164</f>
        <v>83649</v>
      </c>
      <c r="E54" s="17">
        <f>'Raw Grouped'!G164</f>
        <v>242</v>
      </c>
      <c r="F54" s="17">
        <f>'Raw Grouped'!H164</f>
        <v>61144</v>
      </c>
      <c r="G54" s="17">
        <f>'Raw Grouped'!I164</f>
        <v>172</v>
      </c>
      <c r="H54" s="17">
        <f>'Raw Grouped'!J164</f>
        <v>53010</v>
      </c>
      <c r="I54" s="17">
        <f>'Raw Grouped'!K164</f>
        <v>25</v>
      </c>
      <c r="J54" s="17">
        <f>'Raw Grouped'!L164</f>
        <v>26755</v>
      </c>
      <c r="K54" s="17">
        <f>'Raw Grouped'!M164</f>
        <v>1</v>
      </c>
      <c r="L54" s="17">
        <f>'Raw Grouped'!N164</f>
        <v>80203</v>
      </c>
      <c r="M54" s="17">
        <f>'Raw Grouped'!O164</f>
        <v>0</v>
      </c>
      <c r="N54" s="17">
        <f>'Raw Grouped'!P164</f>
        <v>0</v>
      </c>
      <c r="O54" s="1">
        <f t="shared" si="0"/>
        <v>715</v>
      </c>
      <c r="P54" s="1">
        <f t="shared" si="1"/>
        <v>66667.3020979021</v>
      </c>
      <c r="Q54" s="17"/>
      <c r="R54" s="17"/>
      <c r="S54" s="17"/>
    </row>
    <row r="55" spans="2:19" ht="12.75">
      <c r="B55" s="1" t="s">
        <v>1292</v>
      </c>
      <c r="C55" s="17">
        <f>'Raw Grouped'!E166</f>
        <v>118</v>
      </c>
      <c r="D55" s="17">
        <f>'Raw Grouped'!F166</f>
        <v>58160</v>
      </c>
      <c r="E55" s="17">
        <f>'Raw Grouped'!G166</f>
        <v>152</v>
      </c>
      <c r="F55" s="17">
        <f>'Raw Grouped'!H166</f>
        <v>47212</v>
      </c>
      <c r="G55" s="17">
        <f>'Raw Grouped'!I166</f>
        <v>219</v>
      </c>
      <c r="H55" s="17">
        <f>'Raw Grouped'!J166</f>
        <v>38349</v>
      </c>
      <c r="I55" s="17">
        <f>'Raw Grouped'!K166</f>
        <v>70</v>
      </c>
      <c r="J55" s="17">
        <f>'Raw Grouped'!L166</f>
        <v>30812</v>
      </c>
      <c r="K55" s="17">
        <f>'Raw Grouped'!M166</f>
        <v>0</v>
      </c>
      <c r="L55" s="17">
        <f>'Raw Grouped'!N166</f>
        <v>0</v>
      </c>
      <c r="M55" s="17">
        <f>'Raw Grouped'!O166</f>
        <v>0</v>
      </c>
      <c r="N55" s="17">
        <f>'Raw Grouped'!P166</f>
        <v>0</v>
      </c>
      <c r="O55" s="1">
        <f t="shared" si="0"/>
        <v>559</v>
      </c>
      <c r="P55" s="1">
        <f t="shared" si="1"/>
        <v>43997.09302325582</v>
      </c>
      <c r="Q55" s="17"/>
      <c r="R55" s="17"/>
      <c r="S55" s="17"/>
    </row>
    <row r="56" spans="2:16" ht="12.75">
      <c r="B56" s="1" t="s">
        <v>1293</v>
      </c>
      <c r="C56" s="17">
        <f>'Raw Grouped'!E172</f>
        <v>288</v>
      </c>
      <c r="D56" s="17">
        <f>'Raw Grouped'!F172</f>
        <v>53906.63888888889</v>
      </c>
      <c r="E56" s="17">
        <f>'Raw Grouped'!G172</f>
        <v>242</v>
      </c>
      <c r="F56" s="17">
        <f>'Raw Grouped'!H172</f>
        <v>45673.98347107438</v>
      </c>
      <c r="G56" s="17">
        <f>'Raw Grouped'!I172</f>
        <v>363</v>
      </c>
      <c r="H56" s="17">
        <f>'Raw Grouped'!J172</f>
        <v>40357.82644628099</v>
      </c>
      <c r="I56" s="17">
        <f>'Raw Grouped'!K172</f>
        <v>53</v>
      </c>
      <c r="J56" s="17">
        <f>'Raw Grouped'!L172</f>
        <v>31072.01886792453</v>
      </c>
      <c r="K56" s="17">
        <f>'Raw Grouped'!M172</f>
        <v>0</v>
      </c>
      <c r="L56" s="17">
        <f>'Raw Grouped'!N172</f>
        <v>0</v>
      </c>
      <c r="M56" s="17">
        <f>'Raw Grouped'!O172</f>
        <v>0</v>
      </c>
      <c r="N56" s="17">
        <f>'Raw Grouped'!P172</f>
        <v>0</v>
      </c>
      <c r="O56" s="1">
        <f t="shared" si="0"/>
        <v>946</v>
      </c>
      <c r="P56" s="1">
        <f t="shared" si="1"/>
        <v>45322.32980972516</v>
      </c>
    </row>
    <row r="57" spans="2:16" ht="12.75">
      <c r="B57" s="1" t="s">
        <v>1294</v>
      </c>
      <c r="C57" s="17">
        <f>'Raw Grouped'!E180</f>
        <v>240</v>
      </c>
      <c r="D57" s="17">
        <f>'Raw Grouped'!F180</f>
        <v>55651.629166666666</v>
      </c>
      <c r="E57" s="17">
        <f>'Raw Grouped'!G180</f>
        <v>304</v>
      </c>
      <c r="F57" s="17">
        <f>'Raw Grouped'!H180</f>
        <v>47330.40460526316</v>
      </c>
      <c r="G57" s="17">
        <f>'Raw Grouped'!I180</f>
        <v>358</v>
      </c>
      <c r="H57" s="17">
        <f>'Raw Grouped'!J180</f>
        <v>39429.960893854746</v>
      </c>
      <c r="I57" s="17">
        <f>'Raw Grouped'!K180</f>
        <v>62</v>
      </c>
      <c r="J57" s="17">
        <f>'Raw Grouped'!L180</f>
        <v>31932.354838709678</v>
      </c>
      <c r="K57" s="17">
        <f>'Raw Grouped'!M180</f>
        <v>0</v>
      </c>
      <c r="L57" s="17">
        <f>'Raw Grouped'!N180</f>
        <v>0</v>
      </c>
      <c r="M57" s="17">
        <f>'Raw Grouped'!O180</f>
        <v>0</v>
      </c>
      <c r="N57" s="17">
        <f>'Raw Grouped'!P180</f>
        <v>0</v>
      </c>
      <c r="O57" s="1">
        <f t="shared" si="0"/>
        <v>964</v>
      </c>
      <c r="P57" s="1">
        <f t="shared" si="1"/>
        <v>45477.76556016597</v>
      </c>
    </row>
    <row r="58" spans="2:16" ht="12.75">
      <c r="B58" s="1" t="s">
        <v>1295</v>
      </c>
      <c r="C58" s="17">
        <f>'Raw Grouped'!E185</f>
        <v>109</v>
      </c>
      <c r="D58" s="17">
        <f>'Raw Grouped'!F185</f>
        <v>54276.94495412844</v>
      </c>
      <c r="E58" s="17">
        <f>'Raw Grouped'!G185</f>
        <v>130</v>
      </c>
      <c r="F58" s="17">
        <f>'Raw Grouped'!H185</f>
        <v>43746.13076923077</v>
      </c>
      <c r="G58" s="17">
        <f>'Raw Grouped'!I185</f>
        <v>191</v>
      </c>
      <c r="H58" s="17">
        <f>'Raw Grouped'!J185</f>
        <v>38788.92146596859</v>
      </c>
      <c r="I58" s="17">
        <f>'Raw Grouped'!K185</f>
        <v>23</v>
      </c>
      <c r="J58" s="17">
        <f>'Raw Grouped'!L185</f>
        <v>34075.82608695652</v>
      </c>
      <c r="K58" s="17">
        <f>'Raw Grouped'!M185</f>
        <v>0</v>
      </c>
      <c r="L58" s="17">
        <f>'Raw Grouped'!N185</f>
        <v>0</v>
      </c>
      <c r="M58" s="17">
        <f>'Raw Grouped'!O185</f>
        <v>0</v>
      </c>
      <c r="N58" s="17">
        <f>'Raw Grouped'!P185</f>
        <v>0</v>
      </c>
      <c r="O58" s="1">
        <f t="shared" si="0"/>
        <v>453</v>
      </c>
      <c r="P58" s="1">
        <f t="shared" si="1"/>
        <v>43698.92273730684</v>
      </c>
    </row>
    <row r="59" spans="2:16" ht="12.75">
      <c r="B59" s="1" t="s">
        <v>1296</v>
      </c>
      <c r="C59" s="17">
        <f>'Raw Grouped'!E202</f>
        <v>159</v>
      </c>
      <c r="D59" s="19">
        <f>'Raw Grouped'!F202</f>
        <v>48653.03144654088</v>
      </c>
      <c r="E59" s="17">
        <f>'Raw Grouped'!G202</f>
        <v>302</v>
      </c>
      <c r="F59" s="19">
        <f>'Raw Grouped'!H202</f>
        <v>43606.97682119205</v>
      </c>
      <c r="G59" s="17">
        <f>'Raw Grouped'!I202</f>
        <v>520</v>
      </c>
      <c r="H59" s="19">
        <f>'Raw Grouped'!J202</f>
        <v>36670.51730769231</v>
      </c>
      <c r="I59" s="17">
        <f>'Raw Grouped'!K202</f>
        <v>173</v>
      </c>
      <c r="J59" s="19">
        <f>'Raw Grouped'!L202</f>
        <v>32872.74566473989</v>
      </c>
      <c r="K59" s="17">
        <f>'Raw Grouped'!M202</f>
        <v>0</v>
      </c>
      <c r="L59" s="19">
        <f>'Raw Grouped'!N202</f>
        <v>0</v>
      </c>
      <c r="M59" s="17">
        <f>'Raw Grouped'!O202</f>
        <v>0</v>
      </c>
      <c r="N59" s="19">
        <f>'Raw Grouped'!P202</f>
        <v>0</v>
      </c>
      <c r="O59" s="1">
        <f t="shared" si="0"/>
        <v>1154</v>
      </c>
      <c r="P59" s="1">
        <f t="shared" si="1"/>
        <v>39567.41161178509</v>
      </c>
    </row>
    <row r="60" spans="1:16" ht="12.75">
      <c r="A60" s="11"/>
      <c r="B60" s="137" t="s">
        <v>1297</v>
      </c>
      <c r="C60" s="138"/>
      <c r="D60" s="139"/>
      <c r="E60" s="138"/>
      <c r="F60" s="139"/>
      <c r="G60" s="138"/>
      <c r="H60" s="139"/>
      <c r="I60" s="138"/>
      <c r="J60" s="139"/>
      <c r="K60" s="140"/>
      <c r="L60" s="139"/>
      <c r="M60" s="138">
        <f>'Raw Grouped'!O241</f>
        <v>90</v>
      </c>
      <c r="N60" s="139">
        <f>'Raw Grouped'!P241</f>
        <v>35542.64444444444</v>
      </c>
      <c r="O60" s="137">
        <f t="shared" si="0"/>
        <v>90</v>
      </c>
      <c r="P60" s="137">
        <f t="shared" si="1"/>
        <v>35542.64444444444</v>
      </c>
    </row>
    <row r="61" spans="1:16" ht="12.75">
      <c r="A61" s="17" t="s">
        <v>1304</v>
      </c>
      <c r="B61" s="1" t="s">
        <v>1290</v>
      </c>
      <c r="C61" s="17"/>
      <c r="D61" s="19"/>
      <c r="E61" s="17"/>
      <c r="F61" s="19"/>
      <c r="G61" s="17"/>
      <c r="H61" s="19"/>
      <c r="I61" s="17"/>
      <c r="J61" s="19"/>
      <c r="K61" s="17"/>
      <c r="L61" s="19"/>
      <c r="M61" s="1"/>
      <c r="N61" s="141"/>
      <c r="O61" s="1">
        <f t="shared" si="0"/>
        <v>0</v>
      </c>
      <c r="P61" s="1">
        <f t="shared" si="1"/>
        <v>0</v>
      </c>
    </row>
    <row r="62" spans="2:16" ht="12.75">
      <c r="B62" s="1" t="s">
        <v>1291</v>
      </c>
      <c r="C62" s="17"/>
      <c r="D62" s="19"/>
      <c r="E62" s="17"/>
      <c r="F62" s="19"/>
      <c r="G62" s="17"/>
      <c r="H62" s="19"/>
      <c r="I62" s="17"/>
      <c r="J62" s="19"/>
      <c r="K62" s="17"/>
      <c r="L62" s="19"/>
      <c r="M62" s="1"/>
      <c r="N62" s="141"/>
      <c r="O62" s="1">
        <f t="shared" si="0"/>
        <v>0</v>
      </c>
      <c r="P62" s="1">
        <f t="shared" si="1"/>
        <v>0</v>
      </c>
    </row>
    <row r="63" spans="2:16" ht="12.75">
      <c r="B63" s="1" t="s">
        <v>1292</v>
      </c>
      <c r="C63" s="17"/>
      <c r="D63" s="19"/>
      <c r="E63" s="17"/>
      <c r="F63" s="19"/>
      <c r="G63" s="17"/>
      <c r="H63" s="19"/>
      <c r="I63" s="17"/>
      <c r="J63" s="19"/>
      <c r="K63" s="17"/>
      <c r="L63" s="19"/>
      <c r="M63" s="1"/>
      <c r="N63" s="141"/>
      <c r="O63" s="1">
        <f t="shared" si="0"/>
        <v>0</v>
      </c>
      <c r="P63" s="1">
        <f t="shared" si="1"/>
        <v>0</v>
      </c>
    </row>
    <row r="64" spans="2:16" ht="12.75">
      <c r="B64" s="1" t="s">
        <v>1293</v>
      </c>
      <c r="C64" s="17"/>
      <c r="D64" s="19"/>
      <c r="E64" s="17"/>
      <c r="F64" s="19"/>
      <c r="G64" s="17"/>
      <c r="H64" s="19"/>
      <c r="I64" s="17"/>
      <c r="J64" s="19"/>
      <c r="K64" s="17"/>
      <c r="L64" s="19"/>
      <c r="M64" s="1"/>
      <c r="N64" s="141"/>
      <c r="O64" s="1">
        <f t="shared" si="0"/>
        <v>0</v>
      </c>
      <c r="P64" s="1">
        <f t="shared" si="1"/>
        <v>0</v>
      </c>
    </row>
    <row r="65" spans="2:16" ht="12.75">
      <c r="B65" s="1" t="s">
        <v>1294</v>
      </c>
      <c r="C65" s="17"/>
      <c r="D65" s="19"/>
      <c r="E65" s="17"/>
      <c r="F65" s="19"/>
      <c r="G65" s="17"/>
      <c r="H65" s="19"/>
      <c r="I65" s="17"/>
      <c r="J65" s="19"/>
      <c r="K65" s="17"/>
      <c r="L65" s="19"/>
      <c r="M65" s="1"/>
      <c r="N65" s="141"/>
      <c r="O65" s="1">
        <f t="shared" si="0"/>
        <v>0</v>
      </c>
      <c r="P65" s="1">
        <f t="shared" si="1"/>
        <v>0</v>
      </c>
    </row>
    <row r="66" spans="2:16" ht="12.75">
      <c r="B66" s="1" t="s">
        <v>1295</v>
      </c>
      <c r="C66" s="17"/>
      <c r="D66" s="19"/>
      <c r="E66" s="17"/>
      <c r="F66" s="19"/>
      <c r="G66" s="17"/>
      <c r="H66" s="19"/>
      <c r="I66" s="17"/>
      <c r="J66" s="19"/>
      <c r="K66" s="17"/>
      <c r="L66" s="19"/>
      <c r="M66" s="1"/>
      <c r="N66" s="141"/>
      <c r="O66" s="1">
        <f t="shared" si="0"/>
        <v>0</v>
      </c>
      <c r="P66" s="1">
        <f t="shared" si="1"/>
        <v>0</v>
      </c>
    </row>
    <row r="67" spans="2:16" ht="12.75">
      <c r="B67" s="1" t="s">
        <v>1296</v>
      </c>
      <c r="C67" s="17"/>
      <c r="D67" s="19"/>
      <c r="E67" s="17"/>
      <c r="F67" s="19"/>
      <c r="G67" s="17"/>
      <c r="H67" s="19"/>
      <c r="I67" s="17"/>
      <c r="J67" s="19"/>
      <c r="K67" s="17"/>
      <c r="L67" s="19"/>
      <c r="M67" s="17"/>
      <c r="N67" s="19"/>
      <c r="O67" s="1">
        <f t="shared" si="0"/>
        <v>0</v>
      </c>
      <c r="P67" s="1">
        <f t="shared" si="1"/>
        <v>0</v>
      </c>
    </row>
    <row r="68" spans="1:16" ht="12.75">
      <c r="A68" s="11"/>
      <c r="B68" s="137" t="s">
        <v>1297</v>
      </c>
      <c r="C68" s="138"/>
      <c r="D68" s="139"/>
      <c r="E68" s="138"/>
      <c r="F68" s="139"/>
      <c r="G68" s="138"/>
      <c r="H68" s="139"/>
      <c r="I68" s="138"/>
      <c r="J68" s="139"/>
      <c r="K68" s="140"/>
      <c r="L68" s="139"/>
      <c r="M68" s="138">
        <f>'Raw Grouped'!AA241</f>
        <v>1434</v>
      </c>
      <c r="N68" s="139">
        <f>'Raw Grouped'!AB241</f>
        <v>46172.12064156206</v>
      </c>
      <c r="O68" s="137">
        <f t="shared" si="0"/>
        <v>1434</v>
      </c>
      <c r="P68" s="137">
        <f t="shared" si="1"/>
        <v>46172.12064156206</v>
      </c>
    </row>
    <row r="69" spans="1:16" ht="12.75">
      <c r="A69" s="17" t="s">
        <v>1305</v>
      </c>
      <c r="B69" s="1" t="s">
        <v>1290</v>
      </c>
      <c r="C69" s="17">
        <f>'Raw Grouped'!E244</f>
        <v>306</v>
      </c>
      <c r="D69" s="19">
        <f>'Raw Grouped'!F244</f>
        <v>71465</v>
      </c>
      <c r="E69" s="17">
        <f>'Raw Grouped'!G244</f>
        <v>313</v>
      </c>
      <c r="F69" s="19">
        <f>'Raw Grouped'!H244</f>
        <v>50860</v>
      </c>
      <c r="G69" s="17">
        <f>'Raw Grouped'!I244</f>
        <v>188</v>
      </c>
      <c r="H69" s="19">
        <f>'Raw Grouped'!J244</f>
        <v>43222</v>
      </c>
      <c r="I69" s="17">
        <f>'Raw Grouped'!K244</f>
        <v>7</v>
      </c>
      <c r="J69" s="19">
        <f>'Raw Grouped'!L244</f>
        <v>50256</v>
      </c>
      <c r="K69" s="17">
        <f>'Raw Grouped'!M244</f>
        <v>0</v>
      </c>
      <c r="L69" s="19">
        <f>'Raw Grouped'!N244</f>
        <v>0</v>
      </c>
      <c r="M69" s="17">
        <f>'Raw Grouped'!O244</f>
        <v>0</v>
      </c>
      <c r="N69" s="19">
        <f>'Raw Grouped'!P244</f>
        <v>0</v>
      </c>
      <c r="O69" s="1">
        <f aca="true" t="shared" si="2" ref="O69:O132">C69+E69+G69+I69+K69+M69</f>
        <v>814</v>
      </c>
      <c r="P69" s="1">
        <f aca="true" t="shared" si="3" ref="P69:P132">IF(O69&gt;0,(C69*D69+E69*F69+G69*H69+I69*J69+K69*L69+M69*N69)/O69,0)</f>
        <v>56836.60687960688</v>
      </c>
    </row>
    <row r="70" spans="2:16" ht="12.75">
      <c r="B70" s="1" t="s">
        <v>1291</v>
      </c>
      <c r="C70" s="17">
        <f>'Raw Grouped'!E246</f>
        <v>168</v>
      </c>
      <c r="D70" s="19">
        <f>'Raw Grouped'!F246</f>
        <v>62703</v>
      </c>
      <c r="E70" s="17">
        <f>'Raw Grouped'!G246</f>
        <v>144</v>
      </c>
      <c r="F70" s="19">
        <f>'Raw Grouped'!H246</f>
        <v>46243</v>
      </c>
      <c r="G70" s="17">
        <f>'Raw Grouped'!I246</f>
        <v>128</v>
      </c>
      <c r="H70" s="19">
        <f>'Raw Grouped'!J246</f>
        <v>39555</v>
      </c>
      <c r="I70" s="17">
        <f>'Raw Grouped'!K246</f>
        <v>12</v>
      </c>
      <c r="J70" s="19">
        <f>'Raw Grouped'!L246</f>
        <v>35442</v>
      </c>
      <c r="K70" s="17">
        <f>'Raw Grouped'!M246</f>
        <v>8</v>
      </c>
      <c r="L70" s="19">
        <f>'Raw Grouped'!N246</f>
        <v>28655</v>
      </c>
      <c r="M70" s="17">
        <f>'Raw Grouped'!O246</f>
        <v>0</v>
      </c>
      <c r="N70" s="19">
        <f>'Raw Grouped'!P246</f>
        <v>0</v>
      </c>
      <c r="O70" s="1">
        <f t="shared" si="2"/>
        <v>460</v>
      </c>
      <c r="P70" s="1">
        <f t="shared" si="3"/>
        <v>49805.82608695652</v>
      </c>
    </row>
    <row r="71" spans="2:16" ht="12.75">
      <c r="B71" s="1" t="s">
        <v>1292</v>
      </c>
      <c r="C71" s="17">
        <f>'Raw Grouped'!E251</f>
        <v>438</v>
      </c>
      <c r="D71" s="19">
        <f>'Raw Grouped'!F251</f>
        <v>55126.897260273974</v>
      </c>
      <c r="E71" s="17">
        <f>'Raw Grouped'!G251</f>
        <v>360</v>
      </c>
      <c r="F71" s="19">
        <f>'Raw Grouped'!H251</f>
        <v>45977.04722222222</v>
      </c>
      <c r="G71" s="17">
        <f>'Raw Grouped'!I251</f>
        <v>428</v>
      </c>
      <c r="H71" s="19">
        <f>'Raw Grouped'!J251</f>
        <v>38036.719626168226</v>
      </c>
      <c r="I71" s="17">
        <f>'Raw Grouped'!K251</f>
        <v>72</v>
      </c>
      <c r="J71" s="19">
        <f>'Raw Grouped'!L251</f>
        <v>30401.541666666668</v>
      </c>
      <c r="K71" s="17">
        <f>'Raw Grouped'!M251</f>
        <v>43</v>
      </c>
      <c r="L71" s="19">
        <f>'Raw Grouped'!N251</f>
        <v>31207</v>
      </c>
      <c r="M71" s="17">
        <f>'Raw Grouped'!O251</f>
        <v>0</v>
      </c>
      <c r="N71" s="19">
        <f>'Raw Grouped'!P251</f>
        <v>0</v>
      </c>
      <c r="O71" s="1">
        <f t="shared" si="2"/>
        <v>1341</v>
      </c>
      <c r="P71" s="1">
        <f t="shared" si="3"/>
        <v>45121.43624161074</v>
      </c>
    </row>
    <row r="72" spans="2:16" ht="12.75">
      <c r="B72" s="1" t="s">
        <v>1293</v>
      </c>
      <c r="C72" s="17">
        <f>'Raw Grouped'!E253</f>
        <v>77</v>
      </c>
      <c r="D72" s="19">
        <f>'Raw Grouped'!F253</f>
        <v>54168</v>
      </c>
      <c r="E72" s="17">
        <f>'Raw Grouped'!G253</f>
        <v>83</v>
      </c>
      <c r="F72" s="19">
        <f>'Raw Grouped'!H253</f>
        <v>42080</v>
      </c>
      <c r="G72" s="17">
        <f>'Raw Grouped'!I253</f>
        <v>144</v>
      </c>
      <c r="H72" s="19">
        <f>'Raw Grouped'!J253</f>
        <v>35178</v>
      </c>
      <c r="I72" s="17">
        <f>'Raw Grouped'!K253</f>
        <v>22</v>
      </c>
      <c r="J72" s="19">
        <f>'Raw Grouped'!L253</f>
        <v>25502</v>
      </c>
      <c r="K72" s="17">
        <f>'Raw Grouped'!M253</f>
        <v>0</v>
      </c>
      <c r="L72" s="19">
        <f>'Raw Grouped'!N253</f>
        <v>0</v>
      </c>
      <c r="M72" s="17">
        <f>'Raw Grouped'!O253</f>
        <v>0</v>
      </c>
      <c r="N72" s="19">
        <f>'Raw Grouped'!P253</f>
        <v>0</v>
      </c>
      <c r="O72" s="1">
        <f t="shared" si="2"/>
        <v>326</v>
      </c>
      <c r="P72" s="1">
        <f t="shared" si="3"/>
        <v>40767.64417177914</v>
      </c>
    </row>
    <row r="73" spans="2:16" ht="12.75">
      <c r="B73" s="1" t="s">
        <v>1294</v>
      </c>
      <c r="C73" s="17">
        <f>'Raw Grouped'!E255</f>
        <v>82</v>
      </c>
      <c r="D73" s="19">
        <f>'Raw Grouped'!F255</f>
        <v>60168</v>
      </c>
      <c r="E73" s="17">
        <f>'Raw Grouped'!G255</f>
        <v>113</v>
      </c>
      <c r="F73" s="19">
        <f>'Raw Grouped'!H255</f>
        <v>44099</v>
      </c>
      <c r="G73" s="17">
        <f>'Raw Grouped'!I255</f>
        <v>84</v>
      </c>
      <c r="H73" s="19">
        <f>'Raw Grouped'!J255</f>
        <v>37664</v>
      </c>
      <c r="I73" s="17">
        <f>'Raw Grouped'!K255</f>
        <v>5</v>
      </c>
      <c r="J73" s="19">
        <f>'Raw Grouped'!L255</f>
        <v>27099</v>
      </c>
      <c r="K73" s="17">
        <f>'Raw Grouped'!M255</f>
        <v>63</v>
      </c>
      <c r="L73" s="19">
        <f>'Raw Grouped'!N255</f>
        <v>25645</v>
      </c>
      <c r="M73" s="17">
        <f>'Raw Grouped'!O255</f>
        <v>0</v>
      </c>
      <c r="N73" s="19">
        <f>'Raw Grouped'!P255</f>
        <v>0</v>
      </c>
      <c r="O73" s="1">
        <f t="shared" si="2"/>
        <v>347</v>
      </c>
      <c r="P73" s="1">
        <f t="shared" si="3"/>
        <v>42743.13832853026</v>
      </c>
    </row>
    <row r="74" spans="2:16" ht="12.75">
      <c r="B74" s="1" t="s">
        <v>1295</v>
      </c>
      <c r="C74" s="17">
        <f>'Raw Grouped'!E257</f>
        <v>20</v>
      </c>
      <c r="D74" s="19">
        <f>'Raw Grouped'!F257</f>
        <v>53519</v>
      </c>
      <c r="E74" s="17">
        <f>'Raw Grouped'!G257</f>
        <v>36</v>
      </c>
      <c r="F74" s="19">
        <f>'Raw Grouped'!H257</f>
        <v>44208</v>
      </c>
      <c r="G74" s="17">
        <f>'Raw Grouped'!I257</f>
        <v>46</v>
      </c>
      <c r="H74" s="19">
        <f>'Raw Grouped'!J257</f>
        <v>37336</v>
      </c>
      <c r="I74" s="17">
        <f>'Raw Grouped'!K257</f>
        <v>8</v>
      </c>
      <c r="J74" s="19">
        <f>'Raw Grouped'!L257</f>
        <v>27860</v>
      </c>
      <c r="K74" s="17">
        <f>'Raw Grouped'!M257</f>
        <v>3</v>
      </c>
      <c r="L74" s="19">
        <f>'Raw Grouped'!N257</f>
        <v>27893</v>
      </c>
      <c r="M74" s="17">
        <f>'Raw Grouped'!O257</f>
        <v>0</v>
      </c>
      <c r="N74" s="19">
        <f>'Raw Grouped'!P257</f>
        <v>0</v>
      </c>
      <c r="O74" s="1">
        <f t="shared" si="2"/>
        <v>113</v>
      </c>
      <c r="P74" s="1">
        <f t="shared" si="3"/>
        <v>41467.991150442474</v>
      </c>
    </row>
    <row r="75" spans="2:16" ht="12.75">
      <c r="B75" s="1" t="s">
        <v>1296</v>
      </c>
      <c r="C75" s="17">
        <f>'Raw Grouped'!E259</f>
        <v>208</v>
      </c>
      <c r="D75" s="19">
        <f>'Raw Grouped'!F259</f>
        <v>45612</v>
      </c>
      <c r="E75" s="17">
        <f>'Raw Grouped'!G259</f>
        <v>425</v>
      </c>
      <c r="F75" s="19">
        <f>'Raw Grouped'!H259</f>
        <v>35070</v>
      </c>
      <c r="G75" s="17">
        <f>'Raw Grouped'!I259</f>
        <v>240</v>
      </c>
      <c r="H75" s="19">
        <f>'Raw Grouped'!J259</f>
        <v>30815</v>
      </c>
      <c r="I75" s="17">
        <f>'Raw Grouped'!K259</f>
        <v>89</v>
      </c>
      <c r="J75" s="19">
        <f>'Raw Grouped'!L259</f>
        <v>27920</v>
      </c>
      <c r="K75" s="17">
        <f>'Raw Grouped'!M259</f>
        <v>0</v>
      </c>
      <c r="L75" s="19">
        <f>'Raw Grouped'!N259</f>
        <v>0</v>
      </c>
      <c r="M75" s="17">
        <f>'Raw Grouped'!O259</f>
        <v>0</v>
      </c>
      <c r="N75" s="19">
        <f>'Raw Grouped'!P259</f>
        <v>0</v>
      </c>
      <c r="O75" s="1">
        <f t="shared" si="2"/>
        <v>962</v>
      </c>
      <c r="P75" s="1">
        <f t="shared" si="3"/>
        <v>35626.326403326406</v>
      </c>
    </row>
    <row r="76" spans="1:16" ht="12.75">
      <c r="A76" s="11"/>
      <c r="B76" s="137" t="s">
        <v>1297</v>
      </c>
      <c r="C76" s="138"/>
      <c r="D76" s="139"/>
      <c r="E76" s="138"/>
      <c r="F76" s="139"/>
      <c r="G76" s="138"/>
      <c r="H76" s="139"/>
      <c r="I76" s="138"/>
      <c r="J76" s="139"/>
      <c r="K76" s="140"/>
      <c r="L76" s="139"/>
      <c r="M76" s="138"/>
      <c r="N76" s="139"/>
      <c r="O76" s="137">
        <f t="shared" si="2"/>
        <v>0</v>
      </c>
      <c r="P76" s="137">
        <f t="shared" si="3"/>
        <v>0</v>
      </c>
    </row>
    <row r="77" spans="1:16" ht="12.75">
      <c r="A77" s="17" t="s">
        <v>1306</v>
      </c>
      <c r="B77" s="1" t="s">
        <v>1290</v>
      </c>
      <c r="C77" s="17">
        <f>'Raw Grouped'!Q244</f>
        <v>183</v>
      </c>
      <c r="D77" s="19">
        <f>'Raw Grouped'!R244</f>
        <v>81235</v>
      </c>
      <c r="E77" s="17">
        <f>'Raw Grouped'!S244</f>
        <v>157</v>
      </c>
      <c r="F77" s="19">
        <f>'Raw Grouped'!T244</f>
        <v>65057</v>
      </c>
      <c r="G77" s="17">
        <f>'Raw Grouped'!U244</f>
        <v>82</v>
      </c>
      <c r="H77" s="19">
        <f>'Raw Grouped'!V244</f>
        <v>55706</v>
      </c>
      <c r="I77" s="17">
        <f>'Raw Grouped'!W244</f>
        <v>3</v>
      </c>
      <c r="J77" s="19">
        <f>'Raw Grouped'!X244</f>
        <v>52866</v>
      </c>
      <c r="K77" s="17">
        <f>'Raw Grouped'!Y244</f>
        <v>0</v>
      </c>
      <c r="L77" s="19">
        <f>'Raw Grouped'!Z244</f>
        <v>0</v>
      </c>
      <c r="M77" s="17">
        <f>'Raw Grouped'!AA244</f>
        <v>0</v>
      </c>
      <c r="N77" s="19">
        <f>'Raw Grouped'!AB244</f>
        <v>0</v>
      </c>
      <c r="O77" s="1">
        <f t="shared" si="2"/>
        <v>425</v>
      </c>
      <c r="P77" s="1">
        <f t="shared" si="3"/>
        <v>70132.80941176471</v>
      </c>
    </row>
    <row r="78" spans="2:16" ht="12.75">
      <c r="B78" s="1" t="s">
        <v>1291</v>
      </c>
      <c r="C78" s="17">
        <f>'Raw Grouped'!Q246</f>
        <v>122</v>
      </c>
      <c r="D78" s="17">
        <f>'Raw Grouped'!R246</f>
        <v>81598</v>
      </c>
      <c r="E78" s="17">
        <f>'Raw Grouped'!S246</f>
        <v>66</v>
      </c>
      <c r="F78" s="17">
        <f>'Raw Grouped'!T246</f>
        <v>60284</v>
      </c>
      <c r="G78" s="17">
        <f>'Raw Grouped'!U246</f>
        <v>26</v>
      </c>
      <c r="H78" s="17">
        <f>'Raw Grouped'!V246</f>
        <v>53022</v>
      </c>
      <c r="I78" s="17">
        <f>'Raw Grouped'!W246</f>
        <v>2</v>
      </c>
      <c r="J78" s="17">
        <f>'Raw Grouped'!X246</f>
        <v>25252</v>
      </c>
      <c r="K78" s="17">
        <f>'Raw Grouped'!Y246</f>
        <v>15</v>
      </c>
      <c r="L78" s="17">
        <f>'Raw Grouped'!Z246</f>
        <v>33921</v>
      </c>
      <c r="M78" s="17">
        <f>'Raw Grouped'!AA246</f>
        <v>0</v>
      </c>
      <c r="N78" s="17">
        <f>'Raw Grouped'!AB246</f>
        <v>0</v>
      </c>
      <c r="O78" s="1">
        <f t="shared" si="2"/>
        <v>231</v>
      </c>
      <c r="P78" s="1">
        <f t="shared" si="3"/>
        <v>68708.18614718615</v>
      </c>
    </row>
    <row r="79" spans="2:16" ht="12.75">
      <c r="B79" s="1" t="s">
        <v>1292</v>
      </c>
      <c r="C79" s="17">
        <f>'Raw Grouped'!Q251</f>
        <v>95</v>
      </c>
      <c r="D79" s="19">
        <f>'Raw Grouped'!R251</f>
        <v>69294.07368421053</v>
      </c>
      <c r="E79" s="17">
        <f>'Raw Grouped'!S251</f>
        <v>26</v>
      </c>
      <c r="F79" s="19">
        <f>'Raw Grouped'!T251</f>
        <v>59706.269230769234</v>
      </c>
      <c r="G79" s="17">
        <f>'Raw Grouped'!U251</f>
        <v>7</v>
      </c>
      <c r="H79" s="19">
        <f>'Raw Grouped'!V251</f>
        <v>51893.57142857143</v>
      </c>
      <c r="I79" s="17">
        <f>'Raw Grouped'!W251</f>
        <v>0</v>
      </c>
      <c r="J79" s="17">
        <f>'Raw Grouped'!X251</f>
        <v>0</v>
      </c>
      <c r="K79" s="17">
        <f>'Raw Grouped'!Y251</f>
        <v>1</v>
      </c>
      <c r="L79" s="19">
        <f>'Raw Grouped'!Z251</f>
        <v>43921</v>
      </c>
      <c r="M79" s="17">
        <f>'Raw Grouped'!AA251</f>
        <v>0</v>
      </c>
      <c r="N79" s="19">
        <f>'Raw Grouped'!AB251</f>
        <v>0</v>
      </c>
      <c r="O79" s="1">
        <f t="shared" si="2"/>
        <v>129</v>
      </c>
      <c r="P79" s="1">
        <f t="shared" si="3"/>
        <v>66220.74418604652</v>
      </c>
    </row>
    <row r="80" spans="2:16" ht="12.75">
      <c r="B80" s="1" t="s">
        <v>1293</v>
      </c>
      <c r="C80" s="17"/>
      <c r="D80" s="19"/>
      <c r="E80" s="17"/>
      <c r="F80" s="19"/>
      <c r="G80" s="17"/>
      <c r="H80" s="19"/>
      <c r="I80" s="17"/>
      <c r="J80" s="19"/>
      <c r="K80" s="17"/>
      <c r="L80" s="19"/>
      <c r="M80" s="1"/>
      <c r="N80" s="141"/>
      <c r="O80" s="1">
        <f t="shared" si="2"/>
        <v>0</v>
      </c>
      <c r="P80" s="1">
        <f t="shared" si="3"/>
        <v>0</v>
      </c>
    </row>
    <row r="81" spans="2:16" ht="12.75">
      <c r="B81" s="1" t="s">
        <v>1294</v>
      </c>
      <c r="C81" s="17">
        <f>'Raw Grouped'!Q255</f>
        <v>16</v>
      </c>
      <c r="D81" s="19">
        <f>'Raw Grouped'!R255</f>
        <v>70867</v>
      </c>
      <c r="E81" s="17">
        <f>'Raw Grouped'!S255</f>
        <v>6</v>
      </c>
      <c r="F81" s="19">
        <f>'Raw Grouped'!T255</f>
        <v>73801</v>
      </c>
      <c r="G81" s="17">
        <f>'Raw Grouped'!U255</f>
        <v>0</v>
      </c>
      <c r="H81" s="19">
        <f>'Raw Grouped'!V255</f>
        <v>0</v>
      </c>
      <c r="I81" s="17">
        <f>'Raw Grouped'!W255</f>
        <v>0</v>
      </c>
      <c r="J81" s="19">
        <f>'Raw Grouped'!X255</f>
        <v>0</v>
      </c>
      <c r="K81" s="17">
        <f>'Raw Grouped'!Y255</f>
        <v>4</v>
      </c>
      <c r="L81" s="19">
        <f>'Raw Grouped'!Z255</f>
        <v>29781</v>
      </c>
      <c r="M81" s="17">
        <f>'Raw Grouped'!AA255</f>
        <v>0</v>
      </c>
      <c r="N81" s="19">
        <f>'Raw Grouped'!AB255</f>
        <v>0</v>
      </c>
      <c r="O81" s="1">
        <f t="shared" si="2"/>
        <v>26</v>
      </c>
      <c r="P81" s="1">
        <f t="shared" si="3"/>
        <v>65223.153846153844</v>
      </c>
    </row>
    <row r="82" spans="2:16" ht="12.75">
      <c r="B82" s="1" t="s">
        <v>1295</v>
      </c>
      <c r="C82" s="17">
        <f>'Raw Grouped'!Q257</f>
        <v>4</v>
      </c>
      <c r="D82" s="19">
        <f>'Raw Grouped'!R257</f>
        <v>54801</v>
      </c>
      <c r="E82" s="17">
        <f>'Raw Grouped'!S257</f>
        <v>4</v>
      </c>
      <c r="F82" s="19">
        <f>'Raw Grouped'!T257</f>
        <v>48591</v>
      </c>
      <c r="G82" s="17">
        <f>'Raw Grouped'!U257</f>
        <v>1</v>
      </c>
      <c r="H82" s="19">
        <f>'Raw Grouped'!V257</f>
        <v>46551</v>
      </c>
      <c r="I82" s="17">
        <f>'Raw Grouped'!W257</f>
        <v>1</v>
      </c>
      <c r="J82" s="19">
        <f>'Raw Grouped'!X257</f>
        <v>40400</v>
      </c>
      <c r="K82" s="17">
        <f>'Raw Grouped'!Y257</f>
        <v>0</v>
      </c>
      <c r="L82" s="19">
        <f>'Raw Grouped'!Z257</f>
        <v>0</v>
      </c>
      <c r="M82" s="17">
        <f>'Raw Grouped'!AA257</f>
        <v>0</v>
      </c>
      <c r="N82" s="19">
        <f>'Raw Grouped'!AB257</f>
        <v>0</v>
      </c>
      <c r="O82" s="1">
        <f t="shared" si="2"/>
        <v>10</v>
      </c>
      <c r="P82" s="1">
        <f t="shared" si="3"/>
        <v>50051.9</v>
      </c>
    </row>
    <row r="83" spans="2:16" ht="12.75">
      <c r="B83" s="1" t="s">
        <v>1296</v>
      </c>
      <c r="C83" s="17">
        <f>'Raw Grouped'!Q259</f>
        <v>21</v>
      </c>
      <c r="D83" s="19">
        <f>'Raw Grouped'!R259</f>
        <v>54412</v>
      </c>
      <c r="E83" s="17">
        <f>'Raw Grouped'!S259</f>
        <v>25</v>
      </c>
      <c r="F83" s="19">
        <f>'Raw Grouped'!T259</f>
        <v>43802</v>
      </c>
      <c r="G83" s="17">
        <f>'Raw Grouped'!U259</f>
        <v>6</v>
      </c>
      <c r="H83" s="19">
        <f>'Raw Grouped'!V259</f>
        <v>38887</v>
      </c>
      <c r="I83" s="17">
        <f>'Raw Grouped'!W259</f>
        <v>3</v>
      </c>
      <c r="J83" s="19">
        <f>'Raw Grouped'!X259</f>
        <v>33106</v>
      </c>
      <c r="K83" s="17">
        <f>'Raw Grouped'!Y259</f>
        <v>0</v>
      </c>
      <c r="L83" s="19">
        <f>'Raw Grouped'!Z259</f>
        <v>0</v>
      </c>
      <c r="M83" s="17">
        <f>'Raw Grouped'!AA259</f>
        <v>0</v>
      </c>
      <c r="N83" s="19">
        <f>'Raw Grouped'!AB259</f>
        <v>0</v>
      </c>
      <c r="O83" s="1">
        <f t="shared" si="2"/>
        <v>55</v>
      </c>
      <c r="P83" s="1">
        <f t="shared" si="3"/>
        <v>46733.490909090906</v>
      </c>
    </row>
    <row r="84" spans="1:16" ht="12.75">
      <c r="A84" s="11"/>
      <c r="B84" s="137" t="s">
        <v>1297</v>
      </c>
      <c r="C84" s="138"/>
      <c r="D84" s="139"/>
      <c r="E84" s="138"/>
      <c r="F84" s="139"/>
      <c r="G84" s="138"/>
      <c r="H84" s="139"/>
      <c r="I84" s="138"/>
      <c r="J84" s="139"/>
      <c r="K84" s="140"/>
      <c r="L84" s="139"/>
      <c r="M84" s="138"/>
      <c r="N84" s="139"/>
      <c r="O84" s="137">
        <f t="shared" si="2"/>
        <v>0</v>
      </c>
      <c r="P84" s="137">
        <f t="shared" si="3"/>
        <v>0</v>
      </c>
    </row>
    <row r="85" spans="1:16" ht="12.75">
      <c r="A85" s="17" t="s">
        <v>1307</v>
      </c>
      <c r="B85" s="1" t="s">
        <v>1290</v>
      </c>
      <c r="C85" s="17">
        <f>'Raw Grouped'!E261</f>
        <v>402</v>
      </c>
      <c r="D85" s="19">
        <f>'Raw Grouped'!F261</f>
        <v>69783</v>
      </c>
      <c r="E85" s="17">
        <f>'Raw Grouped'!G261</f>
        <v>295</v>
      </c>
      <c r="F85" s="19">
        <f>'Raw Grouped'!H261</f>
        <v>51425</v>
      </c>
      <c r="G85" s="17">
        <f>'Raw Grouped'!I261</f>
        <v>208</v>
      </c>
      <c r="H85" s="19">
        <f>'Raw Grouped'!J261</f>
        <v>42097</v>
      </c>
      <c r="I85" s="17">
        <f>'Raw Grouped'!K261</f>
        <v>169</v>
      </c>
      <c r="J85" s="19">
        <f>'Raw Grouped'!L261</f>
        <v>30986</v>
      </c>
      <c r="K85" s="17">
        <f>'Raw Grouped'!M261</f>
        <v>0</v>
      </c>
      <c r="L85" s="19">
        <f>'Raw Grouped'!N261</f>
        <v>0</v>
      </c>
      <c r="M85" s="17">
        <f>'Raw Grouped'!O261</f>
        <v>0</v>
      </c>
      <c r="N85" s="19">
        <f>'Raw Grouped'!P261</f>
        <v>0</v>
      </c>
      <c r="O85" s="1">
        <f t="shared" si="2"/>
        <v>1074</v>
      </c>
      <c r="P85" s="1">
        <f t="shared" si="3"/>
        <v>53273.69739292365</v>
      </c>
    </row>
    <row r="86" spans="2:16" ht="12.75">
      <c r="B86" s="1" t="s">
        <v>1291</v>
      </c>
      <c r="C86" s="17">
        <f>'Raw Grouped'!E265</f>
        <v>369</v>
      </c>
      <c r="D86" s="17">
        <f>'Raw Grouped'!F265</f>
        <v>62399.05962059621</v>
      </c>
      <c r="E86" s="17">
        <f>'Raw Grouped'!G265</f>
        <v>292</v>
      </c>
      <c r="F86" s="17">
        <f>'Raw Grouped'!H265</f>
        <v>46788.91780821918</v>
      </c>
      <c r="G86" s="17">
        <f>'Raw Grouped'!I265</f>
        <v>239</v>
      </c>
      <c r="H86" s="17">
        <f>'Raw Grouped'!J265</f>
        <v>40595.95815899582</v>
      </c>
      <c r="I86" s="17">
        <f>'Raw Grouped'!K265</f>
        <v>163</v>
      </c>
      <c r="J86" s="17">
        <f>'Raw Grouped'!L265</f>
        <v>29215.39263803681</v>
      </c>
      <c r="K86" s="17">
        <f>'Raw Grouped'!M265</f>
        <v>0</v>
      </c>
      <c r="L86" s="17">
        <f>'Raw Grouped'!N265</f>
        <v>0</v>
      </c>
      <c r="M86" s="17">
        <f>'Raw Grouped'!O265</f>
        <v>0</v>
      </c>
      <c r="N86" s="17">
        <f>'Raw Grouped'!P265</f>
        <v>0</v>
      </c>
      <c r="O86" s="1">
        <f t="shared" si="2"/>
        <v>1063</v>
      </c>
      <c r="P86" s="1">
        <f t="shared" si="3"/>
        <v>48120.564440263406</v>
      </c>
    </row>
    <row r="87" spans="2:16" ht="12.75">
      <c r="B87" s="1" t="s">
        <v>1292</v>
      </c>
      <c r="C87" s="17">
        <f>'Raw Grouped'!E271</f>
        <v>430</v>
      </c>
      <c r="D87" s="17">
        <f>'Raw Grouped'!F271</f>
        <v>55591.997674418606</v>
      </c>
      <c r="E87" s="17">
        <f>'Raw Grouped'!G271</f>
        <v>386</v>
      </c>
      <c r="F87" s="17">
        <f>'Raw Grouped'!H271</f>
        <v>45459.432642487045</v>
      </c>
      <c r="G87" s="17">
        <f>'Raw Grouped'!I271</f>
        <v>539</v>
      </c>
      <c r="H87" s="17">
        <f>'Raw Grouped'!J271</f>
        <v>37987.40630797773</v>
      </c>
      <c r="I87" s="17">
        <f>'Raw Grouped'!K271</f>
        <v>205</v>
      </c>
      <c r="J87" s="17">
        <f>'Raw Grouped'!L271</f>
        <v>28684.439024390245</v>
      </c>
      <c r="K87" s="17">
        <f>'Raw Grouped'!M271</f>
        <v>0</v>
      </c>
      <c r="L87" s="17">
        <f>'Raw Grouped'!N271</f>
        <v>0</v>
      </c>
      <c r="M87" s="17">
        <f>'Raw Grouped'!O271</f>
        <v>0</v>
      </c>
      <c r="N87" s="17">
        <f>'Raw Grouped'!P271</f>
        <v>0</v>
      </c>
      <c r="O87" s="1">
        <f t="shared" si="2"/>
        <v>1560</v>
      </c>
      <c r="P87" s="1">
        <f t="shared" si="3"/>
        <v>43466.29615384615</v>
      </c>
    </row>
    <row r="88" spans="2:16" ht="12.75">
      <c r="B88" s="1" t="s">
        <v>1293</v>
      </c>
      <c r="C88" s="17">
        <f>'Raw Grouped'!E276</f>
        <v>176</v>
      </c>
      <c r="D88" s="17">
        <f>'Raw Grouped'!F276</f>
        <v>54540.78409090909</v>
      </c>
      <c r="E88" s="17">
        <f>'Raw Grouped'!G276</f>
        <v>215</v>
      </c>
      <c r="F88" s="17">
        <f>'Raw Grouped'!H276</f>
        <v>46215.530232558136</v>
      </c>
      <c r="G88" s="17">
        <f>'Raw Grouped'!I276</f>
        <v>386</v>
      </c>
      <c r="H88" s="17">
        <f>'Raw Grouped'!J276</f>
        <v>37821.9896373057</v>
      </c>
      <c r="I88" s="17">
        <f>'Raw Grouped'!K276</f>
        <v>175</v>
      </c>
      <c r="J88" s="17">
        <f>'Raw Grouped'!L276</f>
        <v>29472.34857142857</v>
      </c>
      <c r="K88" s="17">
        <f>'Raw Grouped'!M276</f>
        <v>0</v>
      </c>
      <c r="L88" s="17">
        <f>'Raw Grouped'!N276</f>
        <v>0</v>
      </c>
      <c r="M88" s="17">
        <f>'Raw Grouped'!O276</f>
        <v>0</v>
      </c>
      <c r="N88" s="17">
        <f>'Raw Grouped'!P276</f>
        <v>0</v>
      </c>
      <c r="O88" s="1">
        <f t="shared" si="2"/>
        <v>952</v>
      </c>
      <c r="P88" s="1">
        <f t="shared" si="3"/>
        <v>41273.5987394958</v>
      </c>
    </row>
    <row r="89" spans="2:16" ht="12.75">
      <c r="B89" s="1" t="s">
        <v>1294</v>
      </c>
      <c r="C89" s="17">
        <f>'Raw Grouped'!E281</f>
        <v>141</v>
      </c>
      <c r="D89" s="17">
        <f>'Raw Grouped'!F281</f>
        <v>51983.063829787236</v>
      </c>
      <c r="E89" s="17">
        <f>'Raw Grouped'!G281</f>
        <v>117</v>
      </c>
      <c r="F89" s="17">
        <f>'Raw Grouped'!H281</f>
        <v>43517.17094017094</v>
      </c>
      <c r="G89" s="17">
        <f>'Raw Grouped'!I281</f>
        <v>184</v>
      </c>
      <c r="H89" s="17">
        <f>'Raw Grouped'!J281</f>
        <v>37155.16847826087</v>
      </c>
      <c r="I89" s="17">
        <f>'Raw Grouped'!K281</f>
        <v>77</v>
      </c>
      <c r="J89" s="17">
        <f>'Raw Grouped'!L281</f>
        <v>30385.402597402597</v>
      </c>
      <c r="K89" s="17">
        <f>'Raw Grouped'!M281</f>
        <v>0</v>
      </c>
      <c r="L89" s="17">
        <f>'Raw Grouped'!N281</f>
        <v>0</v>
      </c>
      <c r="M89" s="17">
        <f>'Raw Grouped'!O281</f>
        <v>0</v>
      </c>
      <c r="N89" s="17">
        <f>'Raw Grouped'!P281</f>
        <v>0</v>
      </c>
      <c r="O89" s="1">
        <f t="shared" si="2"/>
        <v>519</v>
      </c>
      <c r="P89" s="1">
        <f t="shared" si="3"/>
        <v>41613.387283236996</v>
      </c>
    </row>
    <row r="90" spans="2:16" ht="12.75">
      <c r="B90" s="1" t="s">
        <v>1295</v>
      </c>
      <c r="C90" s="17"/>
      <c r="D90" s="19"/>
      <c r="E90" s="17"/>
      <c r="F90" s="19"/>
      <c r="G90" s="17"/>
      <c r="H90" s="19"/>
      <c r="I90" s="17"/>
      <c r="J90" s="19"/>
      <c r="K90" s="17"/>
      <c r="L90" s="19"/>
      <c r="M90" s="1"/>
      <c r="N90" s="141"/>
      <c r="O90" s="1">
        <f t="shared" si="2"/>
        <v>0</v>
      </c>
      <c r="P90" s="1">
        <f t="shared" si="3"/>
        <v>0</v>
      </c>
    </row>
    <row r="91" spans="2:16" ht="12.75">
      <c r="B91" s="1" t="s">
        <v>1296</v>
      </c>
      <c r="C91" s="17">
        <f>'Raw Grouped'!E289</f>
        <v>67</v>
      </c>
      <c r="D91" s="17">
        <f>'Raw Grouped'!F289</f>
        <v>46758.41791044776</v>
      </c>
      <c r="E91" s="17">
        <f>'Raw Grouped'!G289</f>
        <v>158</v>
      </c>
      <c r="F91" s="17">
        <f>'Raw Grouped'!H289</f>
        <v>40267.46835443038</v>
      </c>
      <c r="G91" s="17">
        <f>'Raw Grouped'!I289</f>
        <v>161</v>
      </c>
      <c r="H91" s="17">
        <f>'Raw Grouped'!J289</f>
        <v>34126.63354037267</v>
      </c>
      <c r="I91" s="17">
        <f>'Raw Grouped'!K289</f>
        <v>155</v>
      </c>
      <c r="J91" s="17">
        <f>'Raw Grouped'!L289</f>
        <v>30616.548387096773</v>
      </c>
      <c r="K91" s="17">
        <f>'Raw Grouped'!M289</f>
        <v>0</v>
      </c>
      <c r="L91" s="17">
        <f>'Raw Grouped'!N289</f>
        <v>0</v>
      </c>
      <c r="M91" s="17">
        <f>'Raw Grouped'!O289</f>
        <v>0</v>
      </c>
      <c r="N91" s="17">
        <f>'Raw Grouped'!P289</f>
        <v>0</v>
      </c>
      <c r="O91" s="1">
        <f t="shared" si="2"/>
        <v>541</v>
      </c>
      <c r="P91" s="1">
        <f t="shared" si="3"/>
        <v>36478.79297597043</v>
      </c>
    </row>
    <row r="92" spans="1:16" ht="12.75">
      <c r="A92" s="11"/>
      <c r="B92" s="137" t="s">
        <v>1297</v>
      </c>
      <c r="C92" s="138"/>
      <c r="D92" s="139"/>
      <c r="E92" s="138"/>
      <c r="F92" s="139"/>
      <c r="G92" s="138"/>
      <c r="H92" s="139"/>
      <c r="I92" s="138"/>
      <c r="J92" s="139"/>
      <c r="K92" s="140"/>
      <c r="L92" s="139"/>
      <c r="M92" s="138">
        <f>'Raw Grouped'!O335</f>
        <v>0</v>
      </c>
      <c r="N92" s="139">
        <f>'Raw Grouped'!P335</f>
        <v>0</v>
      </c>
      <c r="O92" s="137">
        <f t="shared" si="2"/>
        <v>0</v>
      </c>
      <c r="P92" s="137">
        <f t="shared" si="3"/>
        <v>0</v>
      </c>
    </row>
    <row r="93" spans="1:16" ht="12.75">
      <c r="A93" s="17" t="s">
        <v>1308</v>
      </c>
      <c r="B93" s="1" t="s">
        <v>1290</v>
      </c>
      <c r="C93" s="17"/>
      <c r="D93" s="19"/>
      <c r="E93" s="17"/>
      <c r="F93" s="19"/>
      <c r="G93" s="17"/>
      <c r="H93" s="19"/>
      <c r="I93" s="17"/>
      <c r="J93" s="19"/>
      <c r="K93" s="17"/>
      <c r="L93" s="19"/>
      <c r="M93" s="17"/>
      <c r="N93" s="19"/>
      <c r="O93" s="1">
        <f t="shared" si="2"/>
        <v>0</v>
      </c>
      <c r="P93" s="1">
        <f t="shared" si="3"/>
        <v>0</v>
      </c>
    </row>
    <row r="94" spans="2:16" ht="12.75">
      <c r="B94" s="1" t="s">
        <v>1291</v>
      </c>
      <c r="C94" s="17"/>
      <c r="D94" s="19"/>
      <c r="E94" s="17"/>
      <c r="F94" s="19"/>
      <c r="G94" s="17"/>
      <c r="H94" s="19"/>
      <c r="I94" s="17"/>
      <c r="J94" s="19"/>
      <c r="K94" s="17"/>
      <c r="L94" s="19"/>
      <c r="M94" s="17"/>
      <c r="N94" s="19"/>
      <c r="O94" s="1">
        <f t="shared" si="2"/>
        <v>0</v>
      </c>
      <c r="P94" s="1">
        <f t="shared" si="3"/>
        <v>0</v>
      </c>
    </row>
    <row r="95" spans="2:16" ht="12.75">
      <c r="B95" s="1" t="s">
        <v>1292</v>
      </c>
      <c r="C95" s="17"/>
      <c r="D95" s="19"/>
      <c r="E95" s="17"/>
      <c r="F95" s="19"/>
      <c r="G95" s="17"/>
      <c r="H95" s="19"/>
      <c r="I95" s="17"/>
      <c r="J95" s="19"/>
      <c r="K95" s="17"/>
      <c r="L95" s="19"/>
      <c r="M95" s="17"/>
      <c r="N95" s="19"/>
      <c r="O95" s="1">
        <f t="shared" si="2"/>
        <v>0</v>
      </c>
      <c r="P95" s="1">
        <f t="shared" si="3"/>
        <v>0</v>
      </c>
    </row>
    <row r="96" spans="2:16" ht="12.75">
      <c r="B96" s="1" t="s">
        <v>1293</v>
      </c>
      <c r="C96" s="17"/>
      <c r="D96" s="19"/>
      <c r="E96" s="17"/>
      <c r="F96" s="19"/>
      <c r="G96" s="17"/>
      <c r="H96" s="19"/>
      <c r="I96" s="17"/>
      <c r="J96" s="19"/>
      <c r="K96" s="17"/>
      <c r="L96" s="19"/>
      <c r="M96" s="17"/>
      <c r="N96" s="19"/>
      <c r="O96" s="1">
        <f t="shared" si="2"/>
        <v>0</v>
      </c>
      <c r="P96" s="1">
        <f t="shared" si="3"/>
        <v>0</v>
      </c>
    </row>
    <row r="97" spans="2:16" ht="12.75">
      <c r="B97" s="1" t="s">
        <v>1294</v>
      </c>
      <c r="C97" s="17"/>
      <c r="D97" s="19"/>
      <c r="E97" s="17"/>
      <c r="F97" s="19"/>
      <c r="G97" s="17"/>
      <c r="H97" s="19"/>
      <c r="I97" s="17"/>
      <c r="J97" s="19"/>
      <c r="K97" s="17"/>
      <c r="L97" s="19"/>
      <c r="M97" s="17"/>
      <c r="N97" s="17"/>
      <c r="O97" s="1">
        <f t="shared" si="2"/>
        <v>0</v>
      </c>
      <c r="P97" s="1">
        <f t="shared" si="3"/>
        <v>0</v>
      </c>
    </row>
    <row r="98" spans="2:16" ht="12.75">
      <c r="B98" s="1" t="s">
        <v>1295</v>
      </c>
      <c r="C98" s="17"/>
      <c r="D98" s="19"/>
      <c r="E98" s="17"/>
      <c r="F98" s="19"/>
      <c r="G98" s="17"/>
      <c r="H98" s="19"/>
      <c r="I98" s="17"/>
      <c r="J98" s="19"/>
      <c r="K98" s="17"/>
      <c r="L98" s="19"/>
      <c r="M98" s="1"/>
      <c r="N98" s="141"/>
      <c r="O98" s="1">
        <f t="shared" si="2"/>
        <v>0</v>
      </c>
      <c r="P98" s="1">
        <f t="shared" si="3"/>
        <v>0</v>
      </c>
    </row>
    <row r="99" spans="2:16" ht="12.75">
      <c r="B99" s="1" t="s">
        <v>1296</v>
      </c>
      <c r="C99" s="17"/>
      <c r="D99" s="19"/>
      <c r="E99" s="17"/>
      <c r="F99" s="19"/>
      <c r="G99" s="17"/>
      <c r="H99" s="19"/>
      <c r="I99" s="17"/>
      <c r="J99" s="19"/>
      <c r="K99" s="17"/>
      <c r="L99" s="19"/>
      <c r="M99" s="17"/>
      <c r="N99" s="19"/>
      <c r="O99" s="1">
        <f t="shared" si="2"/>
        <v>0</v>
      </c>
      <c r="P99" s="1">
        <f t="shared" si="3"/>
        <v>0</v>
      </c>
    </row>
    <row r="100" spans="1:16" ht="12.75">
      <c r="A100" s="11"/>
      <c r="B100" s="137" t="s">
        <v>1297</v>
      </c>
      <c r="C100" s="138"/>
      <c r="D100" s="139"/>
      <c r="E100" s="138"/>
      <c r="F100" s="139"/>
      <c r="G100" s="138"/>
      <c r="H100" s="139"/>
      <c r="I100" s="138"/>
      <c r="J100" s="139"/>
      <c r="K100" s="140"/>
      <c r="L100" s="139"/>
      <c r="M100" s="138">
        <f>'Raw Grouped'!AA334</f>
        <v>814</v>
      </c>
      <c r="N100" s="139">
        <f>'Raw Grouped'!AB334</f>
        <v>34308.72481572482</v>
      </c>
      <c r="O100" s="137">
        <f t="shared" si="2"/>
        <v>814</v>
      </c>
      <c r="P100" s="137">
        <f t="shared" si="3"/>
        <v>34308.72481572482</v>
      </c>
    </row>
    <row r="101" spans="1:16" ht="12.75">
      <c r="A101" s="17" t="s">
        <v>1309</v>
      </c>
      <c r="B101" s="1" t="s">
        <v>1290</v>
      </c>
      <c r="C101" s="17">
        <f>'Raw Grouped'!E337</f>
        <v>420</v>
      </c>
      <c r="D101" s="19">
        <f>'Raw Grouped'!F337</f>
        <v>76329.1833333333</v>
      </c>
      <c r="E101" s="17">
        <f>'Raw Grouped'!G337</f>
        <v>337</v>
      </c>
      <c r="F101" s="19">
        <f>'Raw Grouped'!H337</f>
        <v>54022.5816023739</v>
      </c>
      <c r="G101" s="17">
        <f>'Raw Grouped'!I337</f>
        <v>206</v>
      </c>
      <c r="H101" s="19">
        <f>'Raw Grouped'!J337</f>
        <v>46841.3932038835</v>
      </c>
      <c r="I101" s="17">
        <f>'Raw Grouped'!K337</f>
        <v>23</v>
      </c>
      <c r="J101" s="19">
        <f>'Raw Grouped'!L337</f>
        <v>35869.3043478261</v>
      </c>
      <c r="K101" s="17">
        <f>'Raw Grouped'!M337</f>
        <v>89</v>
      </c>
      <c r="L101" s="19">
        <f>'Raw Grouped'!N337</f>
        <v>32864.2808988764</v>
      </c>
      <c r="M101" s="17">
        <f>'Raw Grouped'!O337</f>
        <v>0</v>
      </c>
      <c r="N101" s="19">
        <f>'Raw Grouped'!P337</f>
        <v>0</v>
      </c>
      <c r="O101" s="1">
        <f t="shared" si="2"/>
        <v>1075</v>
      </c>
      <c r="P101" s="1">
        <f t="shared" si="3"/>
        <v>59221.49674418604</v>
      </c>
    </row>
    <row r="102" spans="2:16" ht="12.75">
      <c r="B102" s="1" t="s">
        <v>1291</v>
      </c>
      <c r="C102" s="17">
        <f>'Raw Grouped'!E339</f>
        <v>84</v>
      </c>
      <c r="D102" s="19">
        <f>'Raw Grouped'!F339</f>
        <v>67721.1785714286</v>
      </c>
      <c r="E102" s="17">
        <f>'Raw Grouped'!G339</f>
        <v>114</v>
      </c>
      <c r="F102" s="19">
        <f>'Raw Grouped'!H339</f>
        <v>48378.4736842105</v>
      </c>
      <c r="G102" s="17">
        <f>'Raw Grouped'!I339</f>
        <v>92</v>
      </c>
      <c r="H102" s="19">
        <f>'Raw Grouped'!J339</f>
        <v>43733.7391304348</v>
      </c>
      <c r="I102" s="17">
        <f>'Raw Grouped'!K339</f>
        <v>20</v>
      </c>
      <c r="J102" s="19">
        <f>'Raw Grouped'!L339</f>
        <v>30171</v>
      </c>
      <c r="K102" s="17">
        <f>'Raw Grouped'!M339</f>
        <v>16</v>
      </c>
      <c r="L102" s="19">
        <f>'Raw Grouped'!N339</f>
        <v>31503.625</v>
      </c>
      <c r="M102" s="17">
        <f>'Raw Grouped'!O339</f>
        <v>0</v>
      </c>
      <c r="N102" s="19">
        <f>'Raw Grouped'!P339</f>
        <v>0</v>
      </c>
      <c r="O102" s="1">
        <f t="shared" si="2"/>
        <v>326</v>
      </c>
      <c r="P102" s="1">
        <f t="shared" si="3"/>
        <v>50106.46319018405</v>
      </c>
    </row>
    <row r="103" spans="2:16" ht="12.75">
      <c r="B103" s="1" t="s">
        <v>1292</v>
      </c>
      <c r="C103" s="17"/>
      <c r="D103" s="19"/>
      <c r="E103" s="17"/>
      <c r="F103" s="19"/>
      <c r="G103" s="17"/>
      <c r="H103" s="19"/>
      <c r="I103" s="17"/>
      <c r="J103" s="19"/>
      <c r="K103" s="17"/>
      <c r="L103" s="19"/>
      <c r="M103" s="1"/>
      <c r="N103" s="141"/>
      <c r="O103" s="1">
        <f t="shared" si="2"/>
        <v>0</v>
      </c>
      <c r="P103" s="1">
        <f t="shared" si="3"/>
        <v>0</v>
      </c>
    </row>
    <row r="104" spans="2:16" ht="12.75">
      <c r="B104" s="1" t="s">
        <v>1293</v>
      </c>
      <c r="C104" s="17">
        <f>'Raw Grouped'!E347</f>
        <v>396</v>
      </c>
      <c r="D104" s="19">
        <f>'Raw Grouped'!F347</f>
        <v>60662.65404040404</v>
      </c>
      <c r="E104" s="17">
        <f>'Raw Grouped'!G347</f>
        <v>408</v>
      </c>
      <c r="F104" s="19">
        <f>'Raw Grouped'!H347</f>
        <v>49449.585784313735</v>
      </c>
      <c r="G104" s="17">
        <f>'Raw Grouped'!I347</f>
        <v>460</v>
      </c>
      <c r="H104" s="19">
        <f>'Raw Grouped'!J347</f>
        <v>41190.047826086964</v>
      </c>
      <c r="I104" s="17">
        <f>'Raw Grouped'!K347</f>
        <v>64</v>
      </c>
      <c r="J104" s="19">
        <f>'Raw Grouped'!L347</f>
        <v>35105.90624999999</v>
      </c>
      <c r="K104" s="17">
        <f>'Raw Grouped'!M347</f>
        <v>99</v>
      </c>
      <c r="L104" s="19">
        <f>'Raw Grouped'!N347</f>
        <v>30778.333333333343</v>
      </c>
      <c r="M104" s="17">
        <f>'Raw Grouped'!O347</f>
        <v>0</v>
      </c>
      <c r="N104" s="19">
        <f>'Raw Grouped'!P347</f>
        <v>0</v>
      </c>
      <c r="O104" s="1">
        <f t="shared" si="2"/>
        <v>1427</v>
      </c>
      <c r="P104" s="1">
        <f t="shared" si="3"/>
        <v>47960.12403644009</v>
      </c>
    </row>
    <row r="105" spans="2:16" ht="12.75">
      <c r="B105" s="1" t="s">
        <v>1294</v>
      </c>
      <c r="C105" s="17">
        <f>'Raw Grouped'!E351</f>
        <v>29</v>
      </c>
      <c r="D105" s="19">
        <f>'Raw Grouped'!F351</f>
        <v>59932.55172413793</v>
      </c>
      <c r="E105" s="17">
        <f>'Raw Grouped'!G351</f>
        <v>50</v>
      </c>
      <c r="F105" s="19">
        <f>'Raw Grouped'!H351</f>
        <v>47219.61999999999</v>
      </c>
      <c r="G105" s="17">
        <f>'Raw Grouped'!I351</f>
        <v>66</v>
      </c>
      <c r="H105" s="19">
        <f>'Raw Grouped'!J351</f>
        <v>42336.30303030302</v>
      </c>
      <c r="I105" s="17">
        <f>'Raw Grouped'!K351</f>
        <v>16</v>
      </c>
      <c r="J105" s="19">
        <f>'Raw Grouped'!L351</f>
        <v>33889.43750000003</v>
      </c>
      <c r="K105" s="17">
        <f>'Raw Grouped'!M351</f>
        <v>41</v>
      </c>
      <c r="L105" s="19">
        <f>'Raw Grouped'!N351</f>
        <v>29890.439024390238</v>
      </c>
      <c r="M105" s="17">
        <f>'Raw Grouped'!O351</f>
        <v>0</v>
      </c>
      <c r="N105" s="19">
        <f>'Raw Grouped'!P351</f>
        <v>0</v>
      </c>
      <c r="O105" s="1">
        <f t="shared" si="2"/>
        <v>202</v>
      </c>
      <c r="P105" s="1">
        <f t="shared" si="3"/>
        <v>42876.03960396039</v>
      </c>
    </row>
    <row r="106" spans="2:16" ht="12.75">
      <c r="B106" s="1" t="s">
        <v>1295</v>
      </c>
      <c r="C106" s="17">
        <f>'Raw Grouped'!E353</f>
        <v>27</v>
      </c>
      <c r="D106" s="19">
        <f>'Raw Grouped'!F353</f>
        <v>64819.3333333333</v>
      </c>
      <c r="E106" s="17">
        <f>'Raw Grouped'!G353</f>
        <v>34</v>
      </c>
      <c r="F106" s="19">
        <f>'Raw Grouped'!H353</f>
        <v>51956.9411764706</v>
      </c>
      <c r="G106" s="17">
        <f>'Raw Grouped'!I353</f>
        <v>39</v>
      </c>
      <c r="H106" s="19">
        <f>'Raw Grouped'!J353</f>
        <v>38274.8461538462</v>
      </c>
      <c r="I106" s="17">
        <f>'Raw Grouped'!K353</f>
        <v>8</v>
      </c>
      <c r="J106" s="19">
        <f>'Raw Grouped'!L353</f>
        <v>35294.875</v>
      </c>
      <c r="K106" s="17">
        <f>'Raw Grouped'!M353</f>
        <v>0</v>
      </c>
      <c r="L106" s="19">
        <f>'Raw Grouped'!N353</f>
        <v>0</v>
      </c>
      <c r="M106" s="17">
        <f>'Raw Grouped'!O353</f>
        <v>0</v>
      </c>
      <c r="N106" s="19">
        <f>'Raw Grouped'!P353</f>
        <v>0</v>
      </c>
      <c r="O106" s="1">
        <f t="shared" si="2"/>
        <v>108</v>
      </c>
      <c r="P106" s="1">
        <f t="shared" si="3"/>
        <v>48997.55555555557</v>
      </c>
    </row>
    <row r="107" spans="2:16" ht="12.75">
      <c r="B107" s="1" t="s">
        <v>1296</v>
      </c>
      <c r="C107" s="17">
        <f>'Raw Grouped'!E375</f>
        <v>707</v>
      </c>
      <c r="D107" s="17">
        <f>'Raw Grouped'!F375</f>
        <v>55995.52899575672</v>
      </c>
      <c r="E107" s="17">
        <f>'Raw Grouped'!G375</f>
        <v>519</v>
      </c>
      <c r="F107" s="17">
        <f>'Raw Grouped'!H375</f>
        <v>45367.47013487476</v>
      </c>
      <c r="G107" s="17">
        <f>'Raw Grouped'!I375</f>
        <v>457</v>
      </c>
      <c r="H107" s="17">
        <f>'Raw Grouped'!J375</f>
        <v>37551.776805251655</v>
      </c>
      <c r="I107" s="17">
        <f>'Raw Grouped'!K375</f>
        <v>112</v>
      </c>
      <c r="J107" s="17">
        <f>'Raw Grouped'!L375</f>
        <v>32067.624999999996</v>
      </c>
      <c r="K107" s="17">
        <f>'Raw Grouped'!M375</f>
        <v>12</v>
      </c>
      <c r="L107" s="17">
        <f>'Raw Grouped'!N375</f>
        <v>29208.00000000001</v>
      </c>
      <c r="M107" s="17">
        <f>'Raw Grouped'!O375</f>
        <v>0</v>
      </c>
      <c r="N107" s="17">
        <f>'Raw Grouped'!P375</f>
        <v>0</v>
      </c>
      <c r="O107" s="1">
        <f t="shared" si="2"/>
        <v>1807</v>
      </c>
      <c r="P107" s="1">
        <f t="shared" si="3"/>
        <v>46617.48090758163</v>
      </c>
    </row>
    <row r="108" spans="1:16" ht="12.75">
      <c r="A108" s="11"/>
      <c r="B108" s="137" t="s">
        <v>1297</v>
      </c>
      <c r="C108" s="138"/>
      <c r="D108" s="139"/>
      <c r="E108" s="138"/>
      <c r="F108" s="139"/>
      <c r="G108" s="138"/>
      <c r="H108" s="139"/>
      <c r="I108" s="138"/>
      <c r="J108" s="139"/>
      <c r="K108" s="140"/>
      <c r="L108" s="139"/>
      <c r="M108" s="138"/>
      <c r="N108" s="139"/>
      <c r="O108" s="137">
        <f t="shared" si="2"/>
        <v>0</v>
      </c>
      <c r="P108" s="1">
        <f t="shared" si="3"/>
        <v>0</v>
      </c>
    </row>
    <row r="109" spans="1:16" ht="12.75">
      <c r="A109" s="17" t="s">
        <v>1310</v>
      </c>
      <c r="B109" s="1" t="s">
        <v>1290</v>
      </c>
      <c r="C109" s="17">
        <f>'Raw Grouped'!Q337</f>
        <v>224</v>
      </c>
      <c r="D109" s="19">
        <f>'Raw Grouped'!R337</f>
        <v>100884.772321429</v>
      </c>
      <c r="E109" s="17">
        <f>'Raw Grouped'!S337</f>
        <v>78</v>
      </c>
      <c r="F109" s="19">
        <f>'Raw Grouped'!T337</f>
        <v>70411.0128205128</v>
      </c>
      <c r="G109" s="17">
        <f>'Raw Grouped'!U337</f>
        <v>30</v>
      </c>
      <c r="H109" s="19">
        <f>'Raw Grouped'!V337</f>
        <v>57407.5333333333</v>
      </c>
      <c r="I109" s="17">
        <f>'Raw Grouped'!W337</f>
        <v>8</v>
      </c>
      <c r="J109" s="19">
        <f>'Raw Grouped'!X337</f>
        <v>49313.125</v>
      </c>
      <c r="K109" s="17">
        <f>'Raw Grouped'!Y337</f>
        <v>81</v>
      </c>
      <c r="L109" s="19">
        <f>'Raw Grouped'!Z337</f>
        <v>41420.037037037</v>
      </c>
      <c r="M109" s="17">
        <f>'Raw Grouped'!AA337</f>
        <v>0</v>
      </c>
      <c r="N109" s="19">
        <f>'Raw Grouped'!AB337</f>
        <v>0</v>
      </c>
      <c r="O109" s="1">
        <f t="shared" si="2"/>
        <v>421</v>
      </c>
      <c r="P109" s="1">
        <f t="shared" si="3"/>
        <v>79719.7197149646</v>
      </c>
    </row>
    <row r="110" spans="2:16" ht="12.75">
      <c r="B110" s="1" t="s">
        <v>1291</v>
      </c>
      <c r="C110" s="17">
        <f>'Raw Grouped'!Q339</f>
        <v>23</v>
      </c>
      <c r="D110" s="19">
        <f>'Raw Grouped'!R339</f>
        <v>92398.4782608696</v>
      </c>
      <c r="E110" s="17">
        <f>'Raw Grouped'!S339</f>
        <v>22</v>
      </c>
      <c r="F110" s="19">
        <f>'Raw Grouped'!T339</f>
        <v>70332.9090909091</v>
      </c>
      <c r="G110" s="17">
        <f>'Raw Grouped'!U339</f>
        <v>4</v>
      </c>
      <c r="H110" s="19">
        <f>'Raw Grouped'!V339</f>
        <v>51542</v>
      </c>
      <c r="I110" s="17">
        <f>'Raw Grouped'!W339</f>
        <v>3</v>
      </c>
      <c r="J110" s="19">
        <f>'Raw Grouped'!X339</f>
        <v>41682.6666666667</v>
      </c>
      <c r="K110" s="17">
        <f>'Raw Grouped'!Y339</f>
        <v>3</v>
      </c>
      <c r="L110" s="19">
        <f>'Raw Grouped'!Z339</f>
        <v>49262.6666666667</v>
      </c>
      <c r="M110" s="17">
        <f>'Raw Grouped'!AA339</f>
        <v>0</v>
      </c>
      <c r="N110" s="19">
        <f>'Raw Grouped'!AB339</f>
        <v>0</v>
      </c>
      <c r="O110" s="1">
        <f t="shared" si="2"/>
        <v>55</v>
      </c>
      <c r="P110" s="1">
        <f t="shared" si="3"/>
        <v>75481.69090909093</v>
      </c>
    </row>
    <row r="111" spans="2:16" ht="12.75">
      <c r="B111" s="1" t="s">
        <v>1292</v>
      </c>
      <c r="C111" s="17"/>
      <c r="D111" s="19"/>
      <c r="E111" s="17"/>
      <c r="F111" s="19"/>
      <c r="G111" s="17"/>
      <c r="H111" s="19"/>
      <c r="I111" s="17"/>
      <c r="J111" s="19"/>
      <c r="K111" s="17"/>
      <c r="L111" s="19"/>
      <c r="M111" s="1"/>
      <c r="N111" s="141"/>
      <c r="O111" s="1">
        <f t="shared" si="2"/>
        <v>0</v>
      </c>
      <c r="P111" s="1">
        <f t="shared" si="3"/>
        <v>0</v>
      </c>
    </row>
    <row r="112" spans="2:16" ht="12.75">
      <c r="B112" s="1" t="s">
        <v>1293</v>
      </c>
      <c r="C112" s="17">
        <f>'Raw Grouped'!Q347</f>
        <v>14</v>
      </c>
      <c r="D112" s="19">
        <f>'Raw Grouped'!R347</f>
        <v>84927.21428571429</v>
      </c>
      <c r="E112" s="17">
        <f>'Raw Grouped'!S347</f>
        <v>11</v>
      </c>
      <c r="F112" s="19">
        <f>'Raw Grouped'!T347</f>
        <v>63454.90909090908</v>
      </c>
      <c r="G112" s="17">
        <f>'Raw Grouped'!U347</f>
        <v>8</v>
      </c>
      <c r="H112" s="19">
        <f>'Raw Grouped'!V347</f>
        <v>52859.625</v>
      </c>
      <c r="I112" s="17">
        <f>'Raw Grouped'!W347</f>
        <v>0</v>
      </c>
      <c r="J112" s="19">
        <f>'Raw Grouped'!X347</f>
        <v>0</v>
      </c>
      <c r="K112" s="17">
        <f>'Raw Grouped'!Y347</f>
        <v>2</v>
      </c>
      <c r="L112" s="19">
        <f>'Raw Grouped'!Z347</f>
        <v>45210</v>
      </c>
      <c r="M112" s="17">
        <f>'Raw Grouped'!AA347</f>
        <v>0</v>
      </c>
      <c r="N112" s="19">
        <f>'Raw Grouped'!AB347</f>
        <v>0</v>
      </c>
      <c r="O112" s="1">
        <f t="shared" si="2"/>
        <v>35</v>
      </c>
      <c r="P112" s="1">
        <f t="shared" si="3"/>
        <v>68579.4857142857</v>
      </c>
    </row>
    <row r="113" spans="2:16" ht="12.75">
      <c r="B113" s="1" t="s">
        <v>1294</v>
      </c>
      <c r="C113" s="17">
        <f>'Raw Grouped'!Q351</f>
        <v>5</v>
      </c>
      <c r="D113" s="19">
        <f>'Raw Grouped'!R351</f>
        <v>60664.8</v>
      </c>
      <c r="E113" s="17">
        <f>'Raw Grouped'!S351</f>
        <v>17</v>
      </c>
      <c r="F113" s="19">
        <f>'Raw Grouped'!T351</f>
        <v>62919.35294117647</v>
      </c>
      <c r="G113" s="17">
        <f>'Raw Grouped'!U351</f>
        <v>6</v>
      </c>
      <c r="H113" s="19">
        <f>'Raw Grouped'!V351</f>
        <v>50146.66666666671</v>
      </c>
      <c r="I113" s="17">
        <f>'Raw Grouped'!W351</f>
        <v>3</v>
      </c>
      <c r="J113" s="19">
        <f>'Raw Grouped'!X351</f>
        <v>43657</v>
      </c>
      <c r="K113" s="17">
        <f>'Raw Grouped'!Y351</f>
        <v>9</v>
      </c>
      <c r="L113" s="19">
        <f>'Raw Grouped'!Z351</f>
        <v>43910.2222222222</v>
      </c>
      <c r="M113" s="17">
        <f>'Raw Grouped'!AA351</f>
        <v>0</v>
      </c>
      <c r="N113" s="19">
        <f>'Raw Grouped'!AB351</f>
        <v>0</v>
      </c>
      <c r="O113" s="1">
        <f t="shared" si="2"/>
        <v>40</v>
      </c>
      <c r="P113" s="1">
        <f t="shared" si="3"/>
        <v>54999.9</v>
      </c>
    </row>
    <row r="114" spans="2:16" ht="12.75">
      <c r="B114" s="1" t="s">
        <v>1295</v>
      </c>
      <c r="C114" s="17"/>
      <c r="D114" s="19"/>
      <c r="E114" s="17"/>
      <c r="F114" s="19"/>
      <c r="G114" s="17"/>
      <c r="H114" s="19"/>
      <c r="I114" s="17"/>
      <c r="J114" s="19"/>
      <c r="K114" s="17"/>
      <c r="L114" s="19"/>
      <c r="M114" s="1"/>
      <c r="N114" s="141"/>
      <c r="O114" s="1">
        <f t="shared" si="2"/>
        <v>0</v>
      </c>
      <c r="P114" s="1">
        <f t="shared" si="3"/>
        <v>0</v>
      </c>
    </row>
    <row r="115" spans="2:16" ht="12.75">
      <c r="B115" s="1" t="s">
        <v>1296</v>
      </c>
      <c r="C115" s="17">
        <f>'Raw Grouped'!Q375</f>
        <v>34</v>
      </c>
      <c r="D115" s="17">
        <f>'Raw Grouped'!R375</f>
        <v>76363.47058823527</v>
      </c>
      <c r="E115" s="17">
        <f>'Raw Grouped'!S375</f>
        <v>32</v>
      </c>
      <c r="F115" s="17">
        <f>'Raw Grouped'!T375</f>
        <v>52909.15625</v>
      </c>
      <c r="G115" s="17">
        <f>'Raw Grouped'!U375</f>
        <v>31</v>
      </c>
      <c r="H115" s="17">
        <f>'Raw Grouped'!V375</f>
        <v>43052.77419354839</v>
      </c>
      <c r="I115" s="17">
        <f>'Raw Grouped'!W375</f>
        <v>12</v>
      </c>
      <c r="J115" s="17">
        <f>'Raw Grouped'!X375</f>
        <v>36054.58333333335</v>
      </c>
      <c r="K115" s="17">
        <f>'Raw Grouped'!Y375</f>
        <v>0</v>
      </c>
      <c r="L115" s="17">
        <f>'Raw Grouped'!Z375</f>
        <v>0</v>
      </c>
      <c r="M115" s="17">
        <f>'Raw Grouped'!AA375</f>
        <v>0</v>
      </c>
      <c r="N115" s="17">
        <f>'Raw Grouped'!AB375</f>
        <v>0</v>
      </c>
      <c r="O115" s="1">
        <f t="shared" si="2"/>
        <v>109</v>
      </c>
      <c r="P115" s="1">
        <f t="shared" si="3"/>
        <v>55566.44036697247</v>
      </c>
    </row>
    <row r="116" spans="1:16" ht="12.75">
      <c r="A116" s="11"/>
      <c r="B116" s="137" t="s">
        <v>1297</v>
      </c>
      <c r="C116" s="138"/>
      <c r="D116" s="139"/>
      <c r="E116" s="138"/>
      <c r="F116" s="139"/>
      <c r="G116" s="138"/>
      <c r="H116" s="139"/>
      <c r="I116" s="138"/>
      <c r="J116" s="139"/>
      <c r="K116" s="140"/>
      <c r="L116" s="139"/>
      <c r="M116" s="138"/>
      <c r="N116" s="139"/>
      <c r="O116" s="137">
        <f t="shared" si="2"/>
        <v>0</v>
      </c>
      <c r="P116" s="137">
        <f t="shared" si="3"/>
        <v>0</v>
      </c>
    </row>
    <row r="117" spans="1:16" ht="12.75">
      <c r="A117" s="17" t="s">
        <v>1311</v>
      </c>
      <c r="B117" s="1" t="s">
        <v>1290</v>
      </c>
      <c r="C117" s="17">
        <f>'Raw Grouped'!E377</f>
        <v>134</v>
      </c>
      <c r="D117" s="19">
        <f>'Raw Grouped'!F377</f>
        <v>58185</v>
      </c>
      <c r="E117" s="17">
        <f>'Raw Grouped'!G377</f>
        <v>124</v>
      </c>
      <c r="F117" s="19">
        <f>'Raw Grouped'!H377</f>
        <v>46438</v>
      </c>
      <c r="G117" s="17">
        <f>'Raw Grouped'!I377</f>
        <v>156</v>
      </c>
      <c r="H117" s="19">
        <f>'Raw Grouped'!J377</f>
        <v>41439</v>
      </c>
      <c r="I117" s="17">
        <f>'Raw Grouped'!K377</f>
        <v>51</v>
      </c>
      <c r="J117" s="19">
        <f>'Raw Grouped'!L377</f>
        <v>27009</v>
      </c>
      <c r="K117" s="17">
        <f>'Raw Grouped'!M377</f>
        <v>35</v>
      </c>
      <c r="L117" s="19">
        <f>'Raw Grouped'!N377</f>
        <v>23587</v>
      </c>
      <c r="M117" s="17">
        <f>'Raw Grouped'!O377</f>
        <v>0</v>
      </c>
      <c r="N117" s="19">
        <f>'Raw Grouped'!P377</f>
        <v>0</v>
      </c>
      <c r="O117" s="1">
        <f t="shared" si="2"/>
        <v>500</v>
      </c>
      <c r="P117" s="1">
        <f t="shared" si="3"/>
        <v>44445.18</v>
      </c>
    </row>
    <row r="118" spans="2:16" ht="12.75">
      <c r="B118" s="1" t="s">
        <v>1291</v>
      </c>
      <c r="C118" s="17">
        <f>'Raw Grouped'!E381</f>
        <v>255</v>
      </c>
      <c r="D118" s="19">
        <f>'Raw Grouped'!F381</f>
        <v>61158.294117647056</v>
      </c>
      <c r="E118" s="17">
        <f>'Raw Grouped'!G381</f>
        <v>278</v>
      </c>
      <c r="F118" s="19">
        <f>'Raw Grouped'!H381</f>
        <v>47593.29496402878</v>
      </c>
      <c r="G118" s="17">
        <f>'Raw Grouped'!I381</f>
        <v>291</v>
      </c>
      <c r="H118" s="19">
        <f>'Raw Grouped'!J381</f>
        <v>39842.353951890036</v>
      </c>
      <c r="I118" s="17">
        <f>'Raw Grouped'!K381</f>
        <v>108</v>
      </c>
      <c r="J118" s="19">
        <f>'Raw Grouped'!L381</f>
        <v>30030.24074074074</v>
      </c>
      <c r="K118" s="17">
        <f>'Raw Grouped'!M381</f>
        <v>2</v>
      </c>
      <c r="L118" s="19">
        <f>'Raw Grouped'!N381</f>
        <v>0</v>
      </c>
      <c r="M118" s="17">
        <f>'Raw Grouped'!O381</f>
        <v>0</v>
      </c>
      <c r="N118" s="19">
        <f>'Raw Grouped'!P381</f>
        <v>0</v>
      </c>
      <c r="O118" s="1">
        <f t="shared" si="2"/>
        <v>934</v>
      </c>
      <c r="P118" s="1">
        <f t="shared" si="3"/>
        <v>46749.13490364025</v>
      </c>
    </row>
    <row r="119" spans="2:16" ht="12.75">
      <c r="B119" s="1" t="s">
        <v>1292</v>
      </c>
      <c r="C119" s="17">
        <f>'Raw Grouped'!E383</f>
        <v>53</v>
      </c>
      <c r="D119" s="19">
        <f>'Raw Grouped'!F383</f>
        <v>48917</v>
      </c>
      <c r="E119" s="17">
        <f>'Raw Grouped'!G383</f>
        <v>63</v>
      </c>
      <c r="F119" s="19">
        <f>'Raw Grouped'!H383</f>
        <v>43244</v>
      </c>
      <c r="G119" s="17">
        <f>'Raw Grouped'!I383</f>
        <v>98</v>
      </c>
      <c r="H119" s="19">
        <f>'Raw Grouped'!J383</f>
        <v>37872</v>
      </c>
      <c r="I119" s="17">
        <f>'Raw Grouped'!K383</f>
        <v>50</v>
      </c>
      <c r="J119" s="19">
        <f>'Raw Grouped'!L383</f>
        <v>28983</v>
      </c>
      <c r="K119" s="17">
        <f>'Raw Grouped'!M383</f>
        <v>0</v>
      </c>
      <c r="L119" s="19">
        <f>'Raw Grouped'!N383</f>
        <v>0</v>
      </c>
      <c r="M119" s="17">
        <f>'Raw Grouped'!O383</f>
        <v>0</v>
      </c>
      <c r="N119" s="19">
        <f>'Raw Grouped'!P383</f>
        <v>0</v>
      </c>
      <c r="O119" s="1">
        <f t="shared" si="2"/>
        <v>264</v>
      </c>
      <c r="P119" s="1">
        <f t="shared" si="3"/>
        <v>39687.79924242424</v>
      </c>
    </row>
    <row r="120" spans="2:16" ht="12.75">
      <c r="B120" s="1" t="s">
        <v>1293</v>
      </c>
      <c r="C120" s="17"/>
      <c r="D120" s="19"/>
      <c r="E120" s="17"/>
      <c r="F120" s="19"/>
      <c r="G120" s="17"/>
      <c r="H120" s="19"/>
      <c r="I120" s="17"/>
      <c r="J120" s="19"/>
      <c r="K120" s="17"/>
      <c r="L120" s="19"/>
      <c r="M120" s="1"/>
      <c r="N120" s="141"/>
      <c r="O120" s="1">
        <f t="shared" si="2"/>
        <v>0</v>
      </c>
      <c r="P120" s="1">
        <f t="shared" si="3"/>
        <v>0</v>
      </c>
    </row>
    <row r="121" spans="2:16" ht="12.75">
      <c r="B121" s="1" t="s">
        <v>1294</v>
      </c>
      <c r="C121" s="17">
        <f>'Raw Grouped'!E387</f>
        <v>89</v>
      </c>
      <c r="D121" s="19">
        <f>'Raw Grouped'!F387</f>
        <v>46223.629213483146</v>
      </c>
      <c r="E121" s="17">
        <f>'Raw Grouped'!G387</f>
        <v>50</v>
      </c>
      <c r="F121" s="19">
        <f>'Raw Grouped'!H387</f>
        <v>40331.4</v>
      </c>
      <c r="G121" s="17">
        <f>'Raw Grouped'!I387</f>
        <v>93</v>
      </c>
      <c r="H121" s="19">
        <f>'Raw Grouped'!J387</f>
        <v>37178.06451612903</v>
      </c>
      <c r="I121" s="17">
        <f>'Raw Grouped'!K387</f>
        <v>72</v>
      </c>
      <c r="J121" s="19">
        <f>'Raw Grouped'!L387</f>
        <v>28008.875</v>
      </c>
      <c r="K121" s="17">
        <f>'Raw Grouped'!M387</f>
        <v>0</v>
      </c>
      <c r="L121" s="19">
        <f>'Raw Grouped'!N387</f>
        <v>0</v>
      </c>
      <c r="M121" s="17">
        <f>'Raw Grouped'!O387</f>
        <v>0</v>
      </c>
      <c r="N121" s="19">
        <f>'Raw Grouped'!P387</f>
        <v>0</v>
      </c>
      <c r="O121" s="1">
        <f t="shared" si="2"/>
        <v>304</v>
      </c>
      <c r="P121" s="1">
        <f t="shared" si="3"/>
        <v>38173.26315789474</v>
      </c>
    </row>
    <row r="122" spans="2:16" ht="12.75">
      <c r="B122" s="1" t="s">
        <v>1295</v>
      </c>
      <c r="C122" s="17">
        <f>'Raw Grouped'!E391</f>
        <v>45</v>
      </c>
      <c r="D122" s="19">
        <f>'Raw Grouped'!F391</f>
        <v>44290.57777777778</v>
      </c>
      <c r="E122" s="17">
        <f>'Raw Grouped'!G391</f>
        <v>28</v>
      </c>
      <c r="F122" s="19">
        <f>'Raw Grouped'!H391</f>
        <v>37930.5</v>
      </c>
      <c r="G122" s="17">
        <f>'Raw Grouped'!I391</f>
        <v>102</v>
      </c>
      <c r="H122" s="19">
        <f>'Raw Grouped'!J391</f>
        <v>36194.470588235294</v>
      </c>
      <c r="I122" s="17">
        <f>'Raw Grouped'!K391</f>
        <v>38</v>
      </c>
      <c r="J122" s="19">
        <f>'Raw Grouped'!L391</f>
        <v>30039.157894736843</v>
      </c>
      <c r="K122" s="17">
        <f>'Raw Grouped'!M391</f>
        <v>0</v>
      </c>
      <c r="L122" s="19">
        <f>'Raw Grouped'!N391</f>
        <v>0</v>
      </c>
      <c r="M122" s="17">
        <f>'Raw Grouped'!O391</f>
        <v>0</v>
      </c>
      <c r="N122" s="19">
        <f>'Raw Grouped'!P391</f>
        <v>0</v>
      </c>
      <c r="O122" s="1">
        <f t="shared" si="2"/>
        <v>213</v>
      </c>
      <c r="P122" s="1">
        <f t="shared" si="3"/>
        <v>37034.99530516432</v>
      </c>
    </row>
    <row r="123" spans="2:16" ht="12.75">
      <c r="B123" s="1" t="s">
        <v>1296</v>
      </c>
      <c r="C123" s="17"/>
      <c r="D123" s="19"/>
      <c r="E123" s="17"/>
      <c r="F123" s="19"/>
      <c r="G123" s="17"/>
      <c r="H123" s="19"/>
      <c r="I123" s="17"/>
      <c r="J123" s="19"/>
      <c r="K123" s="17"/>
      <c r="L123" s="19"/>
      <c r="M123" s="17">
        <f>'Raw Grouped'!O408</f>
        <v>1623.2</v>
      </c>
      <c r="N123" s="19">
        <f>'Raw Grouped'!P408</f>
        <v>36937.293432725484</v>
      </c>
      <c r="O123" s="1">
        <f t="shared" si="2"/>
        <v>1623.2</v>
      </c>
      <c r="P123" s="1">
        <f t="shared" si="3"/>
        <v>36937.293432725484</v>
      </c>
    </row>
    <row r="124" spans="1:16" ht="12.75">
      <c r="A124" s="11"/>
      <c r="B124" s="137" t="s">
        <v>1297</v>
      </c>
      <c r="C124" s="138"/>
      <c r="D124" s="139"/>
      <c r="E124" s="138"/>
      <c r="F124" s="139"/>
      <c r="G124" s="138"/>
      <c r="H124" s="139"/>
      <c r="I124" s="138"/>
      <c r="J124" s="139"/>
      <c r="K124" s="140"/>
      <c r="L124" s="139"/>
      <c r="M124" s="138"/>
      <c r="N124" s="139"/>
      <c r="O124" s="137">
        <f t="shared" si="2"/>
        <v>0</v>
      </c>
      <c r="P124" s="137">
        <f t="shared" si="3"/>
        <v>0</v>
      </c>
    </row>
    <row r="125" spans="1:16" ht="12.75">
      <c r="A125" s="17" t="s">
        <v>1312</v>
      </c>
      <c r="B125" s="1" t="s">
        <v>1290</v>
      </c>
      <c r="C125" s="17">
        <f>'Raw Grouped'!Q377</f>
        <v>175</v>
      </c>
      <c r="D125" s="19">
        <f>'Raw Grouped'!R377</f>
        <v>72707</v>
      </c>
      <c r="E125" s="17">
        <f>'Raw Grouped'!S377</f>
        <v>74</v>
      </c>
      <c r="F125" s="19">
        <f>'Raw Grouped'!T377</f>
        <v>58018</v>
      </c>
      <c r="G125" s="17">
        <f>'Raw Grouped'!U377</f>
        <v>62</v>
      </c>
      <c r="H125" s="19">
        <f>'Raw Grouped'!V377</f>
        <v>50931</v>
      </c>
      <c r="I125" s="17">
        <f>'Raw Grouped'!W377</f>
        <v>15</v>
      </c>
      <c r="J125" s="19">
        <f>'Raw Grouped'!X377</f>
        <v>37976</v>
      </c>
      <c r="K125" s="17">
        <f>'Raw Grouped'!Y377</f>
        <v>2</v>
      </c>
      <c r="L125" s="19">
        <f>'Raw Grouped'!Z377</f>
        <v>28698</v>
      </c>
      <c r="M125" s="17">
        <f>'Raw Grouped'!AA377</f>
        <v>0</v>
      </c>
      <c r="N125" s="19">
        <f>'Raw Grouped'!AB377</f>
        <v>0</v>
      </c>
      <c r="O125" s="1">
        <f t="shared" si="2"/>
        <v>328</v>
      </c>
      <c r="P125" s="1">
        <f t="shared" si="3"/>
        <v>63420.16768292683</v>
      </c>
    </row>
    <row r="126" spans="2:16" ht="12.75">
      <c r="B126" s="1" t="s">
        <v>1291</v>
      </c>
      <c r="C126" s="17">
        <f>'Raw Grouped'!Q381</f>
        <v>60</v>
      </c>
      <c r="D126" s="19">
        <f>'Raw Grouped'!R381</f>
        <v>78919.8</v>
      </c>
      <c r="E126" s="17">
        <f>'Raw Grouped'!S381</f>
        <v>49</v>
      </c>
      <c r="F126" s="19">
        <f>'Raw Grouped'!T381</f>
        <v>58641.102040816324</v>
      </c>
      <c r="G126" s="17">
        <f>'Raw Grouped'!U381</f>
        <v>26</v>
      </c>
      <c r="H126" s="19">
        <f>'Raw Grouped'!V381</f>
        <v>50925.153846153844</v>
      </c>
      <c r="I126" s="17">
        <f>'Raw Grouped'!W381</f>
        <v>3</v>
      </c>
      <c r="J126" s="19">
        <f>'Raw Grouped'!X381</f>
        <v>40384</v>
      </c>
      <c r="K126" s="17">
        <f>'Raw Grouped'!Y381</f>
        <v>0</v>
      </c>
      <c r="L126" s="19">
        <f>'Raw Grouped'!Z381</f>
        <v>0</v>
      </c>
      <c r="M126" s="17">
        <f>'Raw Grouped'!AA381</f>
        <v>0</v>
      </c>
      <c r="N126" s="19">
        <f>'Raw Grouped'!AB381</f>
        <v>0</v>
      </c>
      <c r="O126" s="1">
        <f t="shared" si="2"/>
        <v>138</v>
      </c>
      <c r="P126" s="1">
        <f t="shared" si="3"/>
        <v>65607.30434782608</v>
      </c>
    </row>
    <row r="127" spans="2:16" ht="12.75">
      <c r="B127" s="1" t="s">
        <v>1292</v>
      </c>
      <c r="C127" s="17">
        <f>'Raw Grouped'!Q383</f>
        <v>16</v>
      </c>
      <c r="D127" s="19">
        <f>'Raw Grouped'!R383</f>
        <v>65609</v>
      </c>
      <c r="E127" s="17">
        <f>'Raw Grouped'!S383</f>
        <v>17</v>
      </c>
      <c r="F127" s="19">
        <f>'Raw Grouped'!T383</f>
        <v>61305</v>
      </c>
      <c r="G127" s="17">
        <f>'Raw Grouped'!U383</f>
        <v>9</v>
      </c>
      <c r="H127" s="19">
        <f>'Raw Grouped'!V383</f>
        <v>47825</v>
      </c>
      <c r="I127" s="17">
        <f>'Raw Grouped'!W383</f>
        <v>1</v>
      </c>
      <c r="J127" s="19">
        <f>'Raw Grouped'!X383</f>
        <v>46338</v>
      </c>
      <c r="K127" s="17">
        <f>'Raw Grouped'!Y383</f>
        <v>0</v>
      </c>
      <c r="L127" s="19">
        <f>'Raw Grouped'!Z383</f>
        <v>0</v>
      </c>
      <c r="M127" s="17">
        <f>'Raw Grouped'!AA383</f>
        <v>0</v>
      </c>
      <c r="N127" s="19">
        <f>'Raw Grouped'!AB383</f>
        <v>0</v>
      </c>
      <c r="O127" s="1">
        <f t="shared" si="2"/>
        <v>43</v>
      </c>
      <c r="P127" s="1">
        <f t="shared" si="3"/>
        <v>59737.023255813954</v>
      </c>
    </row>
    <row r="128" spans="2:16" ht="12.75">
      <c r="B128" s="1" t="s">
        <v>1293</v>
      </c>
      <c r="C128" s="17"/>
      <c r="D128" s="19"/>
      <c r="E128" s="17"/>
      <c r="F128" s="19"/>
      <c r="G128" s="17"/>
      <c r="H128" s="19"/>
      <c r="I128" s="17"/>
      <c r="J128" s="19"/>
      <c r="K128" s="17"/>
      <c r="L128" s="19"/>
      <c r="M128" s="1"/>
      <c r="N128" s="141"/>
      <c r="O128" s="1">
        <f t="shared" si="2"/>
        <v>0</v>
      </c>
      <c r="P128" s="1">
        <f t="shared" si="3"/>
        <v>0</v>
      </c>
    </row>
    <row r="129" spans="2:16" ht="12.75">
      <c r="B129" s="1" t="s">
        <v>1294</v>
      </c>
      <c r="C129" s="17">
        <f>'Raw Grouped'!Q387</f>
        <v>21</v>
      </c>
      <c r="D129" s="19">
        <f>'Raw Grouped'!R387</f>
        <v>59889</v>
      </c>
      <c r="E129" s="17">
        <f>'Raw Grouped'!S387</f>
        <v>12</v>
      </c>
      <c r="F129" s="19">
        <f>'Raw Grouped'!T387</f>
        <v>53090</v>
      </c>
      <c r="G129" s="17">
        <f>'Raw Grouped'!U387</f>
        <v>7</v>
      </c>
      <c r="H129" s="19">
        <f>'Raw Grouped'!V387</f>
        <v>44027.857142857145</v>
      </c>
      <c r="I129" s="17">
        <f>'Raw Grouped'!W387</f>
        <v>9</v>
      </c>
      <c r="J129" s="19">
        <f>'Raw Grouped'!X387</f>
        <v>35036.88888888889</v>
      </c>
      <c r="K129" s="17">
        <f>'Raw Grouped'!Y387</f>
        <v>0</v>
      </c>
      <c r="L129" s="19">
        <f>'Raw Grouped'!Z387</f>
        <v>0</v>
      </c>
      <c r="M129" s="17">
        <f>'Raw Grouped'!AA387</f>
        <v>0</v>
      </c>
      <c r="N129" s="19">
        <f>'Raw Grouped'!AB387</f>
        <v>0</v>
      </c>
      <c r="O129" s="1">
        <f t="shared" si="2"/>
        <v>49</v>
      </c>
      <c r="P129" s="1">
        <f t="shared" si="3"/>
        <v>51393.38775510204</v>
      </c>
    </row>
    <row r="130" spans="2:16" ht="12.75">
      <c r="B130" s="1" t="s">
        <v>1295</v>
      </c>
      <c r="C130" s="17">
        <f>'Raw Grouped'!Q391</f>
        <v>7</v>
      </c>
      <c r="D130" s="19">
        <f>'Raw Grouped'!R391</f>
        <v>58353</v>
      </c>
      <c r="E130" s="17">
        <f>'Raw Grouped'!S391</f>
        <v>7</v>
      </c>
      <c r="F130" s="19">
        <f>'Raw Grouped'!T391</f>
        <v>48899.28571428572</v>
      </c>
      <c r="G130" s="17">
        <f>'Raw Grouped'!U391</f>
        <v>7</v>
      </c>
      <c r="H130" s="19">
        <f>'Raw Grouped'!V391</f>
        <v>45561</v>
      </c>
      <c r="I130" s="17">
        <f>'Raw Grouped'!W391</f>
        <v>2</v>
      </c>
      <c r="J130" s="19">
        <f>'Raw Grouped'!X391</f>
        <v>47385</v>
      </c>
      <c r="K130" s="17">
        <f>'Raw Grouped'!Y391</f>
        <v>0</v>
      </c>
      <c r="L130" s="19">
        <f>'Raw Grouped'!Z391</f>
        <v>0</v>
      </c>
      <c r="M130" s="17">
        <f>'Raw Grouped'!AA391</f>
        <v>0</v>
      </c>
      <c r="N130" s="19">
        <f>'Raw Grouped'!AB391</f>
        <v>0</v>
      </c>
      <c r="O130" s="1">
        <f t="shared" si="2"/>
        <v>23</v>
      </c>
      <c r="P130" s="1">
        <f t="shared" si="3"/>
        <v>50628.82608695652</v>
      </c>
    </row>
    <row r="131" spans="2:16" ht="12.75">
      <c r="B131" s="1" t="s">
        <v>1296</v>
      </c>
      <c r="C131" s="17"/>
      <c r="D131" s="19"/>
      <c r="E131" s="17"/>
      <c r="F131" s="19"/>
      <c r="G131" s="17"/>
      <c r="H131" s="19"/>
      <c r="I131" s="17"/>
      <c r="J131" s="19"/>
      <c r="K131" s="17"/>
      <c r="L131" s="19"/>
      <c r="M131" s="17">
        <f>'Raw Grouped'!AA408</f>
        <v>533.9</v>
      </c>
      <c r="N131" s="19">
        <f>'Raw Grouped'!AB408</f>
        <v>38880.82693388275</v>
      </c>
      <c r="O131" s="1">
        <f t="shared" si="2"/>
        <v>533.9</v>
      </c>
      <c r="P131" s="1">
        <f t="shared" si="3"/>
        <v>38880.82693388275</v>
      </c>
    </row>
    <row r="132" spans="1:16" ht="12.75">
      <c r="A132" s="11"/>
      <c r="B132" s="137" t="s">
        <v>1297</v>
      </c>
      <c r="C132" s="138"/>
      <c r="D132" s="139"/>
      <c r="E132" s="138"/>
      <c r="F132" s="139"/>
      <c r="G132" s="138"/>
      <c r="H132" s="139"/>
      <c r="I132" s="138"/>
      <c r="J132" s="139"/>
      <c r="K132" s="140"/>
      <c r="L132" s="139"/>
      <c r="M132" s="138"/>
      <c r="N132" s="139"/>
      <c r="O132" s="137">
        <f t="shared" si="2"/>
        <v>0</v>
      </c>
      <c r="P132" s="137">
        <f t="shared" si="3"/>
        <v>0</v>
      </c>
    </row>
    <row r="133" spans="1:16" ht="12.75">
      <c r="A133" s="16" t="s">
        <v>1313</v>
      </c>
      <c r="B133" s="1" t="s">
        <v>1290</v>
      </c>
      <c r="C133" s="17">
        <f>'Raw Grouped'!E412</f>
        <v>777</v>
      </c>
      <c r="D133" s="19">
        <f>'Raw Grouped'!F412</f>
        <v>79294.52123552124</v>
      </c>
      <c r="E133" s="17">
        <f>'Raw Grouped'!G412</f>
        <v>507</v>
      </c>
      <c r="F133" s="19">
        <f>'Raw Grouped'!H412</f>
        <v>55394.2899408284</v>
      </c>
      <c r="G133" s="17">
        <f>'Raw Grouped'!I412</f>
        <v>281</v>
      </c>
      <c r="H133" s="19">
        <f>'Raw Grouped'!J412</f>
        <v>48612.94661921708</v>
      </c>
      <c r="I133" s="17">
        <f>'Raw Grouped'!K412</f>
        <v>15</v>
      </c>
      <c r="J133" s="19">
        <f>'Raw Grouped'!L412</f>
        <v>43629.8</v>
      </c>
      <c r="K133" s="17">
        <f>'Raw Grouped'!M412</f>
        <v>202</v>
      </c>
      <c r="L133" s="19">
        <f>'Raw Grouped'!N412</f>
        <v>35464.82178217822</v>
      </c>
      <c r="M133" s="17">
        <f>'Raw Grouped'!O412</f>
        <v>0</v>
      </c>
      <c r="N133" s="19">
        <f>'Raw Grouped'!P412</f>
        <v>0</v>
      </c>
      <c r="O133" s="1">
        <f aca="true" t="shared" si="4" ref="O133:O196">C133+E133+G133+I133+K133+M133</f>
        <v>1782</v>
      </c>
      <c r="P133" s="1">
        <f aca="true" t="shared" si="5" ref="P133:P196">IF(O133&gt;0,(C133*D133+E133*F133+G133*H133+I133*J133+K133*L133+M133*N133)/O133,0)</f>
        <v>62387.95005611672</v>
      </c>
    </row>
    <row r="134" spans="2:16" ht="12.75">
      <c r="B134" s="1" t="s">
        <v>1291</v>
      </c>
      <c r="C134" s="17">
        <f>'Raw Grouped'!E414</f>
        <v>130</v>
      </c>
      <c r="D134" s="19">
        <f>'Raw Grouped'!F414</f>
        <v>68463</v>
      </c>
      <c r="E134" s="17">
        <f>'Raw Grouped'!G414</f>
        <v>168</v>
      </c>
      <c r="F134" s="19">
        <f>'Raw Grouped'!H414</f>
        <v>49497</v>
      </c>
      <c r="G134" s="17">
        <f>'Raw Grouped'!I414</f>
        <v>121</v>
      </c>
      <c r="H134" s="19">
        <f>'Raw Grouped'!J414</f>
        <v>40850</v>
      </c>
      <c r="I134" s="17">
        <f>'Raw Grouped'!K414</f>
        <v>13</v>
      </c>
      <c r="J134" s="19">
        <f>'Raw Grouped'!L414</f>
        <v>35289</v>
      </c>
      <c r="K134" s="17">
        <f>'Raw Grouped'!M414</f>
        <v>102</v>
      </c>
      <c r="L134" s="19">
        <f>'Raw Grouped'!N414</f>
        <v>31599</v>
      </c>
      <c r="M134" s="17">
        <f>'Raw Grouped'!O414</f>
        <v>0</v>
      </c>
      <c r="N134" s="19">
        <f>'Raw Grouped'!P414</f>
        <v>0</v>
      </c>
      <c r="O134" s="1">
        <f t="shared" si="4"/>
        <v>534</v>
      </c>
      <c r="P134" s="1">
        <f t="shared" si="5"/>
        <v>48390.24531835206</v>
      </c>
    </row>
    <row r="135" spans="2:16" ht="12.75">
      <c r="B135" s="1" t="s">
        <v>1292</v>
      </c>
      <c r="C135" s="17">
        <f>'Raw Grouped'!E422</f>
        <v>710</v>
      </c>
      <c r="D135" s="19">
        <f>'Raw Grouped'!F422</f>
        <v>60524.115492957746</v>
      </c>
      <c r="E135" s="17">
        <f>'Raw Grouped'!G422</f>
        <v>832</v>
      </c>
      <c r="F135" s="19">
        <f>'Raw Grouped'!H422</f>
        <v>48754.081730769234</v>
      </c>
      <c r="G135" s="17">
        <f>'Raw Grouped'!I422</f>
        <v>786</v>
      </c>
      <c r="H135" s="19">
        <f>'Raw Grouped'!J422</f>
        <v>42397.017811704834</v>
      </c>
      <c r="I135" s="17">
        <f>'Raw Grouped'!K422</f>
        <v>35</v>
      </c>
      <c r="J135" s="19">
        <f>'Raw Grouped'!L422</f>
        <v>37551.2</v>
      </c>
      <c r="K135" s="17">
        <f>'Raw Grouped'!M422</f>
        <v>342</v>
      </c>
      <c r="L135" s="19">
        <f>'Raw Grouped'!N422</f>
        <v>34309.95029239766</v>
      </c>
      <c r="M135" s="17">
        <f>'Raw Grouped'!O422</f>
        <v>0</v>
      </c>
      <c r="N135" s="19">
        <f>'Raw Grouped'!P422</f>
        <v>0</v>
      </c>
      <c r="O135" s="1">
        <f t="shared" si="4"/>
        <v>2705</v>
      </c>
      <c r="P135" s="1">
        <f t="shared" si="5"/>
        <v>48025.09020332717</v>
      </c>
    </row>
    <row r="136" spans="2:16" ht="12.75">
      <c r="B136" s="1" t="s">
        <v>1293</v>
      </c>
      <c r="C136" s="17">
        <f>'Raw Grouped'!E426</f>
        <v>109</v>
      </c>
      <c r="D136" s="17">
        <f>'Raw Grouped'!F426</f>
        <v>59670.15596330275</v>
      </c>
      <c r="E136" s="17">
        <f>'Raw Grouped'!G426</f>
        <v>175</v>
      </c>
      <c r="F136" s="17">
        <f>'Raw Grouped'!H426</f>
        <v>46979.21142857143</v>
      </c>
      <c r="G136" s="17">
        <f>'Raw Grouped'!I426</f>
        <v>153</v>
      </c>
      <c r="H136" s="17">
        <f>'Raw Grouped'!J426</f>
        <v>41271</v>
      </c>
      <c r="I136" s="17">
        <f>'Raw Grouped'!K426</f>
        <v>1</v>
      </c>
      <c r="J136" s="17">
        <f>'Raw Grouped'!L426</f>
        <v>38613</v>
      </c>
      <c r="K136" s="17">
        <f>'Raw Grouped'!M426</f>
        <v>65</v>
      </c>
      <c r="L136" s="17">
        <f>'Raw Grouped'!N426</f>
        <v>34835.8</v>
      </c>
      <c r="M136" s="17">
        <f>'Raw Grouped'!O426</f>
        <v>0</v>
      </c>
      <c r="N136" s="17">
        <f>'Raw Grouped'!P426</f>
        <v>0</v>
      </c>
      <c r="O136" s="1">
        <f t="shared" si="4"/>
        <v>503</v>
      </c>
      <c r="P136" s="1">
        <f t="shared" si="5"/>
        <v>46407.18091451292</v>
      </c>
    </row>
    <row r="137" spans="2:16" ht="12.75">
      <c r="B137" s="1" t="s">
        <v>1294</v>
      </c>
      <c r="C137" s="17">
        <f>'Raw Grouped'!E429</f>
        <v>42</v>
      </c>
      <c r="D137" s="19">
        <f>'Raw Grouped'!F429</f>
        <v>62067</v>
      </c>
      <c r="E137" s="17">
        <f>'Raw Grouped'!G429</f>
        <v>33</v>
      </c>
      <c r="F137" s="19">
        <f>'Raw Grouped'!H429</f>
        <v>46883</v>
      </c>
      <c r="G137" s="17">
        <f>'Raw Grouped'!I429</f>
        <v>40</v>
      </c>
      <c r="H137" s="19">
        <f>'Raw Grouped'!J429</f>
        <v>40069</v>
      </c>
      <c r="I137" s="17">
        <f>'Raw Grouped'!K429</f>
        <v>4</v>
      </c>
      <c r="J137" s="19">
        <f>'Raw Grouped'!L429</f>
        <v>34776</v>
      </c>
      <c r="K137" s="17">
        <f>'Raw Grouped'!M429</f>
        <v>22</v>
      </c>
      <c r="L137" s="19">
        <f>'Raw Grouped'!N429</f>
        <v>34876</v>
      </c>
      <c r="M137" s="17">
        <f>'Raw Grouped'!O429</f>
        <v>0</v>
      </c>
      <c r="N137" s="19">
        <f>'Raw Grouped'!P429</f>
        <v>0</v>
      </c>
      <c r="O137" s="1">
        <f t="shared" si="4"/>
        <v>141</v>
      </c>
      <c r="P137" s="1">
        <f t="shared" si="5"/>
        <v>47255.95035460993</v>
      </c>
    </row>
    <row r="138" spans="2:16" ht="12.75">
      <c r="B138" s="1" t="s">
        <v>1295</v>
      </c>
      <c r="C138" s="17">
        <f>'Raw Grouped'!E434</f>
        <v>108</v>
      </c>
      <c r="D138" s="19">
        <f>'Raw Grouped'!F434</f>
        <v>55517.37962962963</v>
      </c>
      <c r="E138" s="17">
        <f>'Raw Grouped'!G434</f>
        <v>112</v>
      </c>
      <c r="F138" s="19">
        <f>'Raw Grouped'!H434</f>
        <v>47061</v>
      </c>
      <c r="G138" s="17">
        <f>'Raw Grouped'!I434</f>
        <v>91</v>
      </c>
      <c r="H138" s="19">
        <f>'Raw Grouped'!J434</f>
        <v>38043.54945054945</v>
      </c>
      <c r="I138" s="17">
        <f>'Raw Grouped'!K434</f>
        <v>9</v>
      </c>
      <c r="J138" s="19">
        <f>'Raw Grouped'!L434</f>
        <v>34955.88888888889</v>
      </c>
      <c r="K138" s="17">
        <f>'Raw Grouped'!M434</f>
        <v>64</v>
      </c>
      <c r="L138" s="19">
        <f>'Raw Grouped'!N434</f>
        <v>35770.734375</v>
      </c>
      <c r="M138" s="17">
        <f>'Raw Grouped'!O434</f>
        <v>0</v>
      </c>
      <c r="N138" s="19">
        <f>'Raw Grouped'!P434</f>
        <v>0</v>
      </c>
      <c r="O138" s="1">
        <f t="shared" si="4"/>
        <v>384</v>
      </c>
      <c r="P138" s="1">
        <f t="shared" si="5"/>
        <v>45136.984375</v>
      </c>
    </row>
    <row r="139" spans="2:16" ht="12.75">
      <c r="B139" s="1" t="s">
        <v>1296</v>
      </c>
      <c r="C139" s="17"/>
      <c r="D139" s="19"/>
      <c r="E139" s="17"/>
      <c r="F139" s="19"/>
      <c r="G139" s="17"/>
      <c r="H139" s="19"/>
      <c r="I139" s="17"/>
      <c r="J139" s="19"/>
      <c r="K139" s="17"/>
      <c r="L139" s="19"/>
      <c r="M139" s="17">
        <f>'Raw Grouped'!O494</f>
        <v>3944</v>
      </c>
      <c r="N139" s="19">
        <f>'Raw Grouped'!P494</f>
        <v>30123.96855983773</v>
      </c>
      <c r="O139" s="1">
        <f t="shared" si="4"/>
        <v>3944</v>
      </c>
      <c r="P139" s="1">
        <f t="shared" si="5"/>
        <v>30123.96855983773</v>
      </c>
    </row>
    <row r="140" spans="1:16" ht="12.75">
      <c r="A140" s="11"/>
      <c r="B140" s="137" t="s">
        <v>1297</v>
      </c>
      <c r="C140" s="138"/>
      <c r="D140" s="139"/>
      <c r="E140" s="138"/>
      <c r="F140" s="139"/>
      <c r="G140" s="138"/>
      <c r="H140" s="139"/>
      <c r="I140" s="138"/>
      <c r="J140" s="139"/>
      <c r="K140" s="140"/>
      <c r="L140" s="139"/>
      <c r="M140" s="138"/>
      <c r="N140" s="139"/>
      <c r="O140" s="137">
        <f t="shared" si="4"/>
        <v>0</v>
      </c>
      <c r="P140" s="137">
        <f t="shared" si="5"/>
        <v>0</v>
      </c>
    </row>
    <row r="141" spans="1:16" ht="12.75">
      <c r="A141" s="16" t="s">
        <v>1314</v>
      </c>
      <c r="B141" s="1" t="s">
        <v>1290</v>
      </c>
      <c r="C141" s="17">
        <f>'Raw Grouped'!Q412</f>
        <v>277</v>
      </c>
      <c r="D141" s="19">
        <f>'Raw Grouped'!R412</f>
        <v>99471.2166064982</v>
      </c>
      <c r="E141" s="17">
        <f>'Raw Grouped'!S412</f>
        <v>158</v>
      </c>
      <c r="F141" s="19">
        <f>'Raw Grouped'!T412</f>
        <v>74703.05696202532</v>
      </c>
      <c r="G141" s="17">
        <f>'Raw Grouped'!U412</f>
        <v>117</v>
      </c>
      <c r="H141" s="19">
        <f>'Raw Grouped'!V412</f>
        <v>60165.4358974359</v>
      </c>
      <c r="I141" s="17">
        <f>'Raw Grouped'!W412</f>
        <v>4</v>
      </c>
      <c r="J141" s="19">
        <f>'Raw Grouped'!X412</f>
        <v>45469.25</v>
      </c>
      <c r="K141" s="17">
        <f>'Raw Grouped'!Y412</f>
        <v>85</v>
      </c>
      <c r="L141" s="19">
        <f>'Raw Grouped'!Z412</f>
        <v>58884.08235294118</v>
      </c>
      <c r="M141" s="17">
        <f>'Raw Grouped'!AA412</f>
        <v>0</v>
      </c>
      <c r="N141" s="19">
        <f>'Raw Grouped'!AB412</f>
        <v>0</v>
      </c>
      <c r="O141" s="1">
        <f t="shared" si="4"/>
        <v>641</v>
      </c>
      <c r="P141" s="1">
        <f t="shared" si="5"/>
        <v>80472.68330733229</v>
      </c>
    </row>
    <row r="142" spans="2:16" ht="12.75">
      <c r="B142" s="1" t="s">
        <v>1291</v>
      </c>
      <c r="C142" s="17">
        <f>'Raw Grouped'!Q414</f>
        <v>9</v>
      </c>
      <c r="D142" s="19">
        <f>'Raw Grouped'!R414</f>
        <v>79933</v>
      </c>
      <c r="E142" s="17">
        <f>'Raw Grouped'!S414</f>
        <v>3</v>
      </c>
      <c r="F142" s="19">
        <f>'Raw Grouped'!T414</f>
        <v>56122</v>
      </c>
      <c r="G142" s="17">
        <f>'Raw Grouped'!U414</f>
        <v>3</v>
      </c>
      <c r="H142" s="19">
        <f>'Raw Grouped'!V414</f>
        <v>46554</v>
      </c>
      <c r="I142" s="17">
        <f>'Raw Grouped'!W414</f>
        <v>0</v>
      </c>
      <c r="J142" s="19">
        <f>'Raw Grouped'!X414</f>
        <v>0</v>
      </c>
      <c r="K142" s="17">
        <f>'Raw Grouped'!Y414</f>
        <v>13</v>
      </c>
      <c r="L142" s="19">
        <f>'Raw Grouped'!Z414</f>
        <v>39237</v>
      </c>
      <c r="M142" s="17">
        <f>'Raw Grouped'!AA414</f>
        <v>0</v>
      </c>
      <c r="N142" s="19">
        <f>'Raw Grouped'!AB414</f>
        <v>0</v>
      </c>
      <c r="O142" s="1">
        <f t="shared" si="4"/>
        <v>28</v>
      </c>
      <c r="P142" s="1">
        <f t="shared" si="5"/>
        <v>54910.92857142857</v>
      </c>
    </row>
    <row r="143" spans="2:16" ht="12.75">
      <c r="B143" s="1" t="s">
        <v>1292</v>
      </c>
      <c r="C143" s="17">
        <f>'Raw Grouped'!Q422</f>
        <v>118</v>
      </c>
      <c r="D143" s="19">
        <f>'Raw Grouped'!R422</f>
        <v>74830.66949152542</v>
      </c>
      <c r="E143" s="17">
        <f>'Raw Grouped'!S422</f>
        <v>85</v>
      </c>
      <c r="F143" s="19">
        <f>'Raw Grouped'!T422</f>
        <v>61135.17647058824</v>
      </c>
      <c r="G143" s="17">
        <f>'Raw Grouped'!U422</f>
        <v>46</v>
      </c>
      <c r="H143" s="19">
        <f>'Raw Grouped'!V422</f>
        <v>52152.65217391304</v>
      </c>
      <c r="I143" s="17">
        <f>'Raw Grouped'!W422</f>
        <v>3</v>
      </c>
      <c r="J143" s="19">
        <f>'Raw Grouped'!X422</f>
        <v>38424.666666666664</v>
      </c>
      <c r="K143" s="17">
        <f>'Raw Grouped'!Y422</f>
        <v>97</v>
      </c>
      <c r="L143" s="19">
        <f>'Raw Grouped'!Z422</f>
        <v>42671.237113402065</v>
      </c>
      <c r="M143" s="17">
        <f>'Raw Grouped'!AA422</f>
        <v>0</v>
      </c>
      <c r="N143" s="19">
        <f>'Raw Grouped'!AB422</f>
        <v>0</v>
      </c>
      <c r="O143" s="1">
        <f t="shared" si="4"/>
        <v>349</v>
      </c>
      <c r="P143" s="1">
        <f t="shared" si="5"/>
        <v>59254.77077363897</v>
      </c>
    </row>
    <row r="144" spans="2:16" ht="12.75">
      <c r="B144" s="1" t="s">
        <v>1293</v>
      </c>
      <c r="C144" s="17">
        <f>'Raw Grouped'!Q426</f>
        <v>32</v>
      </c>
      <c r="D144" s="17">
        <f>'Raw Grouped'!R426</f>
        <v>71948.25</v>
      </c>
      <c r="E144" s="17">
        <f>'Raw Grouped'!S426</f>
        <v>23</v>
      </c>
      <c r="F144" s="17">
        <f>'Raw Grouped'!T426</f>
        <v>61025.391304347824</v>
      </c>
      <c r="G144" s="17">
        <f>'Raw Grouped'!U426</f>
        <v>7</v>
      </c>
      <c r="H144" s="17">
        <f>'Raw Grouped'!V426</f>
        <v>58047</v>
      </c>
      <c r="I144" s="17">
        <f>'Raw Grouped'!W426</f>
        <v>1</v>
      </c>
      <c r="J144" s="17">
        <f>'Raw Grouped'!X426</f>
        <v>24000</v>
      </c>
      <c r="K144" s="17">
        <f>'Raw Grouped'!Y426</f>
        <v>13</v>
      </c>
      <c r="L144" s="17">
        <f>'Raw Grouped'!Z426</f>
        <v>44615</v>
      </c>
      <c r="M144" s="17">
        <f>'Raw Grouped'!AA426</f>
        <v>0</v>
      </c>
      <c r="N144" s="17">
        <f>'Raw Grouped'!AB426</f>
        <v>0</v>
      </c>
      <c r="O144" s="1">
        <f t="shared" si="4"/>
        <v>76</v>
      </c>
      <c r="P144" s="1">
        <f t="shared" si="5"/>
        <v>62055.94736842105</v>
      </c>
    </row>
    <row r="145" spans="2:16" ht="12.75">
      <c r="B145" s="1" t="s">
        <v>1294</v>
      </c>
      <c r="C145" s="17">
        <f>'Raw Grouped'!Q429</f>
        <v>2</v>
      </c>
      <c r="D145" s="19">
        <f>'Raw Grouped'!R429</f>
        <v>72052</v>
      </c>
      <c r="E145" s="17">
        <f>'Raw Grouped'!S429</f>
        <v>0</v>
      </c>
      <c r="F145" s="19">
        <f>'Raw Grouped'!T429</f>
        <v>0</v>
      </c>
      <c r="G145" s="17">
        <f>'Raw Grouped'!U429</f>
        <v>0</v>
      </c>
      <c r="H145" s="19">
        <f>'Raw Grouped'!V429</f>
        <v>0</v>
      </c>
      <c r="I145" s="17">
        <f>'Raw Grouped'!W429</f>
        <v>1</v>
      </c>
      <c r="J145" s="19">
        <f>'Raw Grouped'!X429</f>
        <v>43919</v>
      </c>
      <c r="K145" s="17">
        <f>'Raw Grouped'!Y429</f>
        <v>1</v>
      </c>
      <c r="L145" s="19">
        <f>'Raw Grouped'!Z429</f>
        <v>43681</v>
      </c>
      <c r="M145" s="17">
        <f>'Raw Grouped'!AA429</f>
        <v>0</v>
      </c>
      <c r="N145" s="19">
        <f>'Raw Grouped'!AB429</f>
        <v>0</v>
      </c>
      <c r="O145" s="1">
        <f t="shared" si="4"/>
        <v>4</v>
      </c>
      <c r="P145" s="1">
        <f t="shared" si="5"/>
        <v>57926</v>
      </c>
    </row>
    <row r="146" spans="2:16" ht="12.75">
      <c r="B146" s="1" t="s">
        <v>1295</v>
      </c>
      <c r="C146" s="17">
        <f>'Raw Grouped'!Q434</f>
        <v>10</v>
      </c>
      <c r="D146" s="19">
        <f>'Raw Grouped'!R434</f>
        <v>71643.4</v>
      </c>
      <c r="E146" s="17">
        <f>'Raw Grouped'!S434</f>
        <v>9</v>
      </c>
      <c r="F146" s="19">
        <f>'Raw Grouped'!T434</f>
        <v>61564.666666666664</v>
      </c>
      <c r="G146" s="17">
        <f>'Raw Grouped'!U434</f>
        <v>5</v>
      </c>
      <c r="H146" s="19">
        <f>'Raw Grouped'!V434</f>
        <v>46888</v>
      </c>
      <c r="I146" s="17">
        <f>'Raw Grouped'!W434</f>
        <v>0</v>
      </c>
      <c r="J146" s="19">
        <f>'Raw Grouped'!X434</f>
        <v>0</v>
      </c>
      <c r="K146" s="17">
        <f>'Raw Grouped'!Y434</f>
        <v>14</v>
      </c>
      <c r="L146" s="19">
        <f>'Raw Grouped'!Z434</f>
        <v>47921.07142857143</v>
      </c>
      <c r="M146" s="17">
        <f>'Raw Grouped'!AA434</f>
        <v>0</v>
      </c>
      <c r="N146" s="19">
        <f>'Raw Grouped'!AB434</f>
        <v>0</v>
      </c>
      <c r="O146" s="1">
        <f t="shared" si="4"/>
        <v>38</v>
      </c>
      <c r="P146" s="1">
        <f t="shared" si="5"/>
        <v>57259.23684210526</v>
      </c>
    </row>
    <row r="147" spans="2:16" ht="12.75">
      <c r="B147" s="1" t="s">
        <v>1296</v>
      </c>
      <c r="C147" s="17"/>
      <c r="D147" s="19"/>
      <c r="E147" s="17"/>
      <c r="F147" s="19"/>
      <c r="G147" s="17"/>
      <c r="H147" s="19"/>
      <c r="I147" s="17"/>
      <c r="J147" s="19"/>
      <c r="K147" s="17"/>
      <c r="L147" s="19"/>
      <c r="M147" s="17"/>
      <c r="N147" s="19"/>
      <c r="O147" s="1">
        <f t="shared" si="4"/>
        <v>0</v>
      </c>
      <c r="P147" s="1">
        <f t="shared" si="5"/>
        <v>0</v>
      </c>
    </row>
    <row r="148" spans="1:16" ht="12.75">
      <c r="A148" s="11"/>
      <c r="B148" s="137" t="s">
        <v>1297</v>
      </c>
      <c r="C148" s="138"/>
      <c r="D148" s="139"/>
      <c r="E148" s="138"/>
      <c r="F148" s="139"/>
      <c r="G148" s="138"/>
      <c r="H148" s="139"/>
      <c r="I148" s="138"/>
      <c r="J148" s="139"/>
      <c r="K148" s="140"/>
      <c r="L148" s="139"/>
      <c r="M148" s="138"/>
      <c r="N148" s="139"/>
      <c r="O148" s="137">
        <f t="shared" si="4"/>
        <v>0</v>
      </c>
      <c r="P148" s="137">
        <f t="shared" si="5"/>
        <v>0</v>
      </c>
    </row>
    <row r="149" spans="1:16" ht="12.75">
      <c r="A149" s="16" t="s">
        <v>1315</v>
      </c>
      <c r="B149" s="1" t="s">
        <v>1290</v>
      </c>
      <c r="C149" s="17">
        <f>'Raw Grouped'!E499</f>
        <v>434</v>
      </c>
      <c r="D149" s="19">
        <f>'Raw Grouped'!F499</f>
        <v>62373.91705069124</v>
      </c>
      <c r="E149" s="17">
        <f>'Raw Grouped'!G499</f>
        <v>432</v>
      </c>
      <c r="F149" s="19">
        <f>'Raw Grouped'!H499</f>
        <v>46189.5</v>
      </c>
      <c r="G149" s="17">
        <f>'Raw Grouped'!I499</f>
        <v>355</v>
      </c>
      <c r="H149" s="19">
        <f>'Raw Grouped'!J499</f>
        <v>39239.84225352113</v>
      </c>
      <c r="I149" s="17">
        <f>'Raw Grouped'!K499</f>
        <v>38</v>
      </c>
      <c r="J149" s="19">
        <f>'Raw Grouped'!L499</f>
        <v>23316.552631578947</v>
      </c>
      <c r="K149" s="17">
        <f>'Raw Grouped'!M499</f>
        <v>0</v>
      </c>
      <c r="L149" s="19">
        <f>'Raw Grouped'!N499</f>
        <v>0</v>
      </c>
      <c r="M149" s="17">
        <f>'Raw Grouped'!O499</f>
        <v>0</v>
      </c>
      <c r="N149" s="19">
        <f>'Raw Grouped'!P499</f>
        <v>0</v>
      </c>
      <c r="O149" s="1">
        <f t="shared" si="4"/>
        <v>1259</v>
      </c>
      <c r="P149" s="1">
        <f t="shared" si="5"/>
        <v>49118.59968228753</v>
      </c>
    </row>
    <row r="150" spans="2:16" ht="12.75">
      <c r="B150" s="1" t="s">
        <v>1291</v>
      </c>
      <c r="C150" s="17"/>
      <c r="D150" s="19"/>
      <c r="E150" s="17"/>
      <c r="F150" s="19"/>
      <c r="G150" s="17"/>
      <c r="H150" s="19"/>
      <c r="I150" s="17"/>
      <c r="J150" s="19"/>
      <c r="K150" s="17"/>
      <c r="L150" s="19"/>
      <c r="M150" s="1"/>
      <c r="N150" s="141"/>
      <c r="O150" s="1">
        <f t="shared" si="4"/>
        <v>0</v>
      </c>
      <c r="P150" s="1">
        <f t="shared" si="5"/>
        <v>0</v>
      </c>
    </row>
    <row r="151" spans="2:16" ht="12.75">
      <c r="B151" s="1" t="s">
        <v>1292</v>
      </c>
      <c r="C151" s="17">
        <f>'Raw Grouped'!E501</f>
        <v>109</v>
      </c>
      <c r="D151" s="19">
        <f>'Raw Grouped'!F501</f>
        <v>52681</v>
      </c>
      <c r="E151" s="17">
        <f>'Raw Grouped'!G501</f>
        <v>73</v>
      </c>
      <c r="F151" s="19">
        <f>'Raw Grouped'!H501</f>
        <v>46181</v>
      </c>
      <c r="G151" s="17">
        <f>'Raw Grouped'!I501</f>
        <v>159</v>
      </c>
      <c r="H151" s="19">
        <f>'Raw Grouped'!J501</f>
        <v>40888</v>
      </c>
      <c r="I151" s="17">
        <f>'Raw Grouped'!K501</f>
        <v>44</v>
      </c>
      <c r="J151" s="19">
        <f>'Raw Grouped'!L501</f>
        <v>34265</v>
      </c>
      <c r="K151" s="17">
        <f>'Raw Grouped'!M501</f>
        <v>0</v>
      </c>
      <c r="L151" s="19">
        <f>'Raw Grouped'!N501</f>
        <v>0</v>
      </c>
      <c r="M151" s="17">
        <f>'Raw Grouped'!O501</f>
        <v>0</v>
      </c>
      <c r="N151" s="19">
        <f>'Raw Grouped'!P501</f>
        <v>0</v>
      </c>
      <c r="O151" s="1">
        <f t="shared" si="4"/>
        <v>385</v>
      </c>
      <c r="P151" s="1">
        <f t="shared" si="5"/>
        <v>44473.490909090906</v>
      </c>
    </row>
    <row r="152" spans="2:16" ht="12.75">
      <c r="B152" s="1" t="s">
        <v>1293</v>
      </c>
      <c r="C152" s="17">
        <f>'Raw Grouped'!E505</f>
        <v>117</v>
      </c>
      <c r="D152" s="19">
        <f>'Raw Grouped'!F505</f>
        <v>48760.53846153846</v>
      </c>
      <c r="E152" s="17">
        <f>'Raw Grouped'!G505</f>
        <v>93</v>
      </c>
      <c r="F152" s="19">
        <f>'Raw Grouped'!H505</f>
        <v>42024.655913978495</v>
      </c>
      <c r="G152" s="17">
        <f>'Raw Grouped'!I505</f>
        <v>129</v>
      </c>
      <c r="H152" s="19">
        <f>'Raw Grouped'!J505</f>
        <v>37798.217054263565</v>
      </c>
      <c r="I152" s="17">
        <f>'Raw Grouped'!K505</f>
        <v>106</v>
      </c>
      <c r="J152" s="19">
        <f>'Raw Grouped'!L505</f>
        <v>31338.45283018868</v>
      </c>
      <c r="K152" s="17">
        <f>'Raw Grouped'!M505</f>
        <v>0</v>
      </c>
      <c r="L152" s="19">
        <f>'Raw Grouped'!N505</f>
        <v>0</v>
      </c>
      <c r="M152" s="17">
        <f>'Raw Grouped'!O505</f>
        <v>0</v>
      </c>
      <c r="N152" s="19">
        <f>'Raw Grouped'!P505</f>
        <v>0</v>
      </c>
      <c r="O152" s="1">
        <f t="shared" si="4"/>
        <v>445</v>
      </c>
      <c r="P152" s="1">
        <f t="shared" si="5"/>
        <v>40024.99325842696</v>
      </c>
    </row>
    <row r="153" spans="2:16" ht="12.75">
      <c r="B153" s="1" t="s">
        <v>1294</v>
      </c>
      <c r="C153" s="17">
        <f>'Raw Grouped'!E511</f>
        <v>120</v>
      </c>
      <c r="D153" s="19">
        <f>'Raw Grouped'!F511</f>
        <v>48922.566666666666</v>
      </c>
      <c r="E153" s="17">
        <f>'Raw Grouped'!G511</f>
        <v>103</v>
      </c>
      <c r="F153" s="19">
        <f>'Raw Grouped'!H511</f>
        <v>41687.12621359223</v>
      </c>
      <c r="G153" s="17">
        <f>'Raw Grouped'!I511</f>
        <v>213</v>
      </c>
      <c r="H153" s="19">
        <f>'Raw Grouped'!J511</f>
        <v>37137.234741784036</v>
      </c>
      <c r="I153" s="17">
        <f>'Raw Grouped'!K511</f>
        <v>99</v>
      </c>
      <c r="J153" s="19">
        <f>'Raw Grouped'!L511</f>
        <v>30133.131313131315</v>
      </c>
      <c r="K153" s="17">
        <f>'Raw Grouped'!M511</f>
        <v>0</v>
      </c>
      <c r="L153" s="19">
        <f>'Raw Grouped'!N511</f>
        <v>0</v>
      </c>
      <c r="M153" s="17">
        <f>'Raw Grouped'!O511</f>
        <v>0</v>
      </c>
      <c r="N153" s="19">
        <f>'Raw Grouped'!P511</f>
        <v>0</v>
      </c>
      <c r="O153" s="1">
        <f t="shared" si="4"/>
        <v>535</v>
      </c>
      <c r="P153" s="1">
        <f t="shared" si="5"/>
        <v>39360.5476635514</v>
      </c>
    </row>
    <row r="154" spans="2:16" ht="12.75">
      <c r="B154" s="1" t="s">
        <v>1295</v>
      </c>
      <c r="C154" s="17">
        <f>'Raw Grouped'!E516</f>
        <v>19</v>
      </c>
      <c r="D154" s="19">
        <f>'Raw Grouped'!F516</f>
        <v>45267.52631578947</v>
      </c>
      <c r="E154" s="17">
        <f>'Raw Grouped'!G516</f>
        <v>46</v>
      </c>
      <c r="F154" s="19">
        <f>'Raw Grouped'!H516</f>
        <v>39627.95652173913</v>
      </c>
      <c r="G154" s="17">
        <f>'Raw Grouped'!I516</f>
        <v>53</v>
      </c>
      <c r="H154" s="19">
        <f>'Raw Grouped'!J516</f>
        <v>33853.018867924526</v>
      </c>
      <c r="I154" s="17">
        <f>'Raw Grouped'!K516</f>
        <v>45</v>
      </c>
      <c r="J154" s="19">
        <f>'Raw Grouped'!L516</f>
        <v>32123.2</v>
      </c>
      <c r="K154" s="17">
        <f>'Raw Grouped'!M516</f>
        <v>0</v>
      </c>
      <c r="L154" s="19">
        <f>'Raw Grouped'!N516</f>
        <v>0</v>
      </c>
      <c r="M154" s="17">
        <f>'Raw Grouped'!O516</f>
        <v>0</v>
      </c>
      <c r="N154" s="19">
        <f>'Raw Grouped'!P516</f>
        <v>0</v>
      </c>
      <c r="O154" s="1">
        <f t="shared" si="4"/>
        <v>163</v>
      </c>
      <c r="P154" s="1">
        <f t="shared" si="5"/>
        <v>36335.72392638037</v>
      </c>
    </row>
    <row r="155" spans="2:16" ht="12.75">
      <c r="B155" s="1" t="s">
        <v>1296</v>
      </c>
      <c r="C155" s="17"/>
      <c r="D155" s="19"/>
      <c r="E155" s="17"/>
      <c r="F155" s="19"/>
      <c r="G155" s="17"/>
      <c r="H155" s="19"/>
      <c r="I155" s="17"/>
      <c r="J155" s="19"/>
      <c r="K155" s="17"/>
      <c r="L155" s="19"/>
      <c r="M155" s="17">
        <f>'Raw Grouped'!O533</f>
        <v>934</v>
      </c>
      <c r="N155" s="19">
        <f>'Raw Grouped'!P533</f>
        <v>34105.71092077088</v>
      </c>
      <c r="O155" s="1">
        <f t="shared" si="4"/>
        <v>934</v>
      </c>
      <c r="P155" s="1">
        <f t="shared" si="5"/>
        <v>34105.71092077088</v>
      </c>
    </row>
    <row r="156" spans="1:16" ht="12.75">
      <c r="A156" s="11"/>
      <c r="B156" s="137" t="s">
        <v>1297</v>
      </c>
      <c r="C156" s="138"/>
      <c r="D156" s="139"/>
      <c r="E156" s="138"/>
      <c r="F156" s="139"/>
      <c r="G156" s="138"/>
      <c r="H156" s="139"/>
      <c r="I156" s="138"/>
      <c r="J156" s="139"/>
      <c r="K156" s="140"/>
      <c r="L156" s="139"/>
      <c r="M156" s="138"/>
      <c r="N156" s="139"/>
      <c r="O156" s="137">
        <f t="shared" si="4"/>
        <v>0</v>
      </c>
      <c r="P156" s="137">
        <f t="shared" si="5"/>
        <v>0</v>
      </c>
    </row>
    <row r="157" spans="1:16" ht="12.75">
      <c r="A157" s="16" t="s">
        <v>1316</v>
      </c>
      <c r="B157" s="1" t="s">
        <v>1290</v>
      </c>
      <c r="C157" s="17">
        <f>'Raw Grouped'!Q499</f>
        <v>142</v>
      </c>
      <c r="D157" s="19">
        <f>'Raw Grouped'!R499</f>
        <v>85408.76056338029</v>
      </c>
      <c r="E157" s="17">
        <f>'Raw Grouped'!S499</f>
        <v>59</v>
      </c>
      <c r="F157" s="19">
        <f>'Raw Grouped'!T499</f>
        <v>59872.03389830508</v>
      </c>
      <c r="G157" s="17">
        <f>'Raw Grouped'!U499</f>
        <v>15</v>
      </c>
      <c r="H157" s="19">
        <f>'Raw Grouped'!V499</f>
        <v>45488.26666666667</v>
      </c>
      <c r="I157" s="17">
        <f>'Raw Grouped'!W499</f>
        <v>26</v>
      </c>
      <c r="J157" s="19">
        <f>'Raw Grouped'!X499</f>
        <v>30030.076923076922</v>
      </c>
      <c r="K157" s="17">
        <f>'Raw Grouped'!Y499</f>
        <v>0</v>
      </c>
      <c r="L157" s="19">
        <f>'Raw Grouped'!Z499</f>
        <v>0</v>
      </c>
      <c r="M157" s="17">
        <f>'Raw Grouped'!AA499</f>
        <v>0</v>
      </c>
      <c r="N157" s="19">
        <f>'Raw Grouped'!AB499</f>
        <v>0</v>
      </c>
      <c r="O157" s="1">
        <f t="shared" si="4"/>
        <v>242</v>
      </c>
      <c r="P157" s="1">
        <f t="shared" si="5"/>
        <v>70758.67768595042</v>
      </c>
    </row>
    <row r="158" spans="2:16" ht="12.75">
      <c r="B158" s="1" t="s">
        <v>1291</v>
      </c>
      <c r="C158" s="17"/>
      <c r="D158" s="19"/>
      <c r="E158" s="17"/>
      <c r="F158" s="19"/>
      <c r="G158" s="17"/>
      <c r="H158" s="19"/>
      <c r="I158" s="17"/>
      <c r="J158" s="19"/>
      <c r="K158" s="17"/>
      <c r="L158" s="19"/>
      <c r="M158" s="1"/>
      <c r="N158" s="141"/>
      <c r="O158" s="1">
        <f t="shared" si="4"/>
        <v>0</v>
      </c>
      <c r="P158" s="1">
        <f t="shared" si="5"/>
        <v>0</v>
      </c>
    </row>
    <row r="159" spans="2:16" ht="12.75">
      <c r="B159" s="1" t="s">
        <v>1292</v>
      </c>
      <c r="C159" s="17"/>
      <c r="D159" s="19"/>
      <c r="E159" s="17"/>
      <c r="F159" s="19"/>
      <c r="G159" s="17"/>
      <c r="H159" s="19"/>
      <c r="I159" s="17"/>
      <c r="J159" s="19"/>
      <c r="K159" s="17"/>
      <c r="L159" s="19"/>
      <c r="M159" s="1"/>
      <c r="N159" s="141"/>
      <c r="O159" s="1">
        <f t="shared" si="4"/>
        <v>0</v>
      </c>
      <c r="P159" s="1">
        <f t="shared" si="5"/>
        <v>0</v>
      </c>
    </row>
    <row r="160" spans="2:16" ht="12.75">
      <c r="B160" s="1" t="s">
        <v>1293</v>
      </c>
      <c r="C160" s="17">
        <f>'Raw Grouped'!Q505</f>
        <v>16</v>
      </c>
      <c r="D160" s="19">
        <f>'Raw Grouped'!R505</f>
        <v>63806.5625</v>
      </c>
      <c r="E160" s="17">
        <f>'Raw Grouped'!S505</f>
        <v>5</v>
      </c>
      <c r="F160" s="19">
        <f>'Raw Grouped'!T505</f>
        <v>53828</v>
      </c>
      <c r="G160" s="17">
        <f>'Raw Grouped'!U505</f>
        <v>10</v>
      </c>
      <c r="H160" s="19">
        <f>'Raw Grouped'!V505</f>
        <v>50320.5</v>
      </c>
      <c r="I160" s="17">
        <f>'Raw Grouped'!W505</f>
        <v>3</v>
      </c>
      <c r="J160" s="19">
        <f>'Raw Grouped'!X505</f>
        <v>43104</v>
      </c>
      <c r="K160" s="17">
        <f>'Raw Grouped'!Y505</f>
        <v>0</v>
      </c>
      <c r="L160" s="19">
        <f>'Raw Grouped'!Z505</f>
        <v>0</v>
      </c>
      <c r="M160" s="17">
        <f>'Raw Grouped'!AA505</f>
        <v>0</v>
      </c>
      <c r="N160" s="19">
        <f>'Raw Grouped'!AB505</f>
        <v>0</v>
      </c>
      <c r="O160" s="1">
        <f t="shared" si="4"/>
        <v>34</v>
      </c>
      <c r="P160" s="1">
        <f t="shared" si="5"/>
        <v>56545.94117647059</v>
      </c>
    </row>
    <row r="161" spans="2:16" ht="12.75">
      <c r="B161" s="1" t="s">
        <v>1294</v>
      </c>
      <c r="C161" s="17">
        <f>'Raw Grouped'!Q511</f>
        <v>3</v>
      </c>
      <c r="D161" s="19">
        <f>'Raw Grouped'!R511</f>
        <v>66735</v>
      </c>
      <c r="E161" s="17">
        <f>'Raw Grouped'!S511</f>
        <v>1</v>
      </c>
      <c r="F161" s="19">
        <f>'Raw Grouped'!T511</f>
        <v>55325</v>
      </c>
      <c r="G161" s="17">
        <f>'Raw Grouped'!U511</f>
        <v>2</v>
      </c>
      <c r="H161" s="19">
        <f>'Raw Grouped'!V511</f>
        <v>53192.5</v>
      </c>
      <c r="I161" s="17">
        <f>'Raw Grouped'!W511</f>
        <v>13</v>
      </c>
      <c r="J161" s="19">
        <f>'Raw Grouped'!X511</f>
        <v>35915</v>
      </c>
      <c r="K161" s="17">
        <f>'Raw Grouped'!Y511</f>
        <v>0</v>
      </c>
      <c r="L161" s="19">
        <f>'Raw Grouped'!Z511</f>
        <v>0</v>
      </c>
      <c r="M161" s="17">
        <f>'Raw Grouped'!AA511</f>
        <v>0</v>
      </c>
      <c r="N161" s="19">
        <f>'Raw Grouped'!AB511</f>
        <v>0</v>
      </c>
      <c r="O161" s="1">
        <f t="shared" si="4"/>
        <v>19</v>
      </c>
      <c r="P161" s="1">
        <f t="shared" si="5"/>
        <v>43621.57894736842</v>
      </c>
    </row>
    <row r="162" spans="2:16" ht="12.75">
      <c r="B162" s="1" t="s">
        <v>1295</v>
      </c>
      <c r="C162" s="17">
        <f>'Raw Grouped'!Q516</f>
        <v>5</v>
      </c>
      <c r="D162" s="19">
        <f>'Raw Grouped'!R516</f>
        <v>54604.6</v>
      </c>
      <c r="E162" s="17">
        <f>'Raw Grouped'!S516</f>
        <v>15</v>
      </c>
      <c r="F162" s="19">
        <f>'Raw Grouped'!T516</f>
        <v>49386.2</v>
      </c>
      <c r="G162" s="17">
        <f>'Raw Grouped'!U516</f>
        <v>13</v>
      </c>
      <c r="H162" s="19">
        <f>'Raw Grouped'!V516</f>
        <v>39321.153846153844</v>
      </c>
      <c r="I162" s="17">
        <f>'Raw Grouped'!W516</f>
        <v>17</v>
      </c>
      <c r="J162" s="19">
        <f>'Raw Grouped'!X516</f>
        <v>32931.76470588235</v>
      </c>
      <c r="K162" s="17">
        <f>'Raw Grouped'!Y516</f>
        <v>0</v>
      </c>
      <c r="L162" s="19">
        <f>'Raw Grouped'!Z516</f>
        <v>0</v>
      </c>
      <c r="M162" s="17">
        <f>'Raw Grouped'!AA516</f>
        <v>0</v>
      </c>
      <c r="N162" s="19">
        <f>'Raw Grouped'!AB516</f>
        <v>0</v>
      </c>
      <c r="O162" s="1">
        <f t="shared" si="4"/>
        <v>50</v>
      </c>
      <c r="P162" s="1">
        <f t="shared" si="5"/>
        <v>41696.62</v>
      </c>
    </row>
    <row r="163" spans="2:16" ht="12.75">
      <c r="B163" s="1" t="s">
        <v>1296</v>
      </c>
      <c r="C163" s="17"/>
      <c r="D163" s="19"/>
      <c r="E163" s="17"/>
      <c r="F163" s="19"/>
      <c r="G163" s="17"/>
      <c r="H163" s="19"/>
      <c r="I163" s="17"/>
      <c r="J163" s="19"/>
      <c r="K163" s="17"/>
      <c r="L163" s="19"/>
      <c r="M163" s="17">
        <f>'Raw Grouped'!AA533</f>
        <v>161</v>
      </c>
      <c r="N163" s="19">
        <f>'Raw Grouped'!AB533</f>
        <v>41724.85093167702</v>
      </c>
      <c r="O163" s="1">
        <f t="shared" si="4"/>
        <v>161</v>
      </c>
      <c r="P163" s="1">
        <f t="shared" si="5"/>
        <v>41724.85093167702</v>
      </c>
    </row>
    <row r="164" spans="1:16" ht="12.75">
      <c r="A164" s="11"/>
      <c r="B164" s="137" t="s">
        <v>1297</v>
      </c>
      <c r="C164" s="138"/>
      <c r="D164" s="139"/>
      <c r="E164" s="138"/>
      <c r="F164" s="139"/>
      <c r="G164" s="138"/>
      <c r="H164" s="139"/>
      <c r="I164" s="138"/>
      <c r="J164" s="139"/>
      <c r="K164" s="140"/>
      <c r="L164" s="139"/>
      <c r="M164" s="138"/>
      <c r="N164" s="139"/>
      <c r="O164" s="137">
        <f t="shared" si="4"/>
        <v>0</v>
      </c>
      <c r="P164" s="137">
        <f t="shared" si="5"/>
        <v>0</v>
      </c>
    </row>
    <row r="165" spans="1:16" ht="12.75">
      <c r="A165" s="17" t="s">
        <v>1317</v>
      </c>
      <c r="B165" s="1" t="s">
        <v>1290</v>
      </c>
      <c r="C165" s="17">
        <f>'Raw Grouped'!E535</f>
        <v>352</v>
      </c>
      <c r="D165" s="19">
        <f>'Raw Grouped'!F535</f>
        <v>68685.10795454546</v>
      </c>
      <c r="E165" s="17">
        <f>'Raw Grouped'!G535</f>
        <v>307</v>
      </c>
      <c r="F165" s="19">
        <f>'Raw Grouped'!H535</f>
        <v>50401.100977198694</v>
      </c>
      <c r="G165" s="17">
        <f>'Raw Grouped'!I535</f>
        <v>186</v>
      </c>
      <c r="H165" s="19">
        <f>'Raw Grouped'!J535</f>
        <v>43304.354838709674</v>
      </c>
      <c r="I165" s="17">
        <f>'Raw Grouped'!K535</f>
        <v>46</v>
      </c>
      <c r="J165" s="19">
        <f>'Raw Grouped'!L535</f>
        <v>30910.065217391304</v>
      </c>
      <c r="K165" s="17">
        <f>'Raw Grouped'!M535</f>
        <v>17</v>
      </c>
      <c r="L165" s="19">
        <f>'Raw Grouped'!N535</f>
        <v>34407.705882352944</v>
      </c>
      <c r="M165" s="17">
        <f>'Raw Grouped'!O535</f>
        <v>0</v>
      </c>
      <c r="N165" s="19">
        <f>'Raw Grouped'!P535</f>
        <v>0</v>
      </c>
      <c r="O165" s="1">
        <f t="shared" si="4"/>
        <v>908</v>
      </c>
      <c r="P165" s="1">
        <f t="shared" si="5"/>
        <v>54748.56828193833</v>
      </c>
    </row>
    <row r="166" spans="2:16" ht="12.75">
      <c r="B166" s="1" t="s">
        <v>1291</v>
      </c>
      <c r="C166" s="17">
        <f>'Raw Grouped'!E537</f>
        <v>308</v>
      </c>
      <c r="D166" s="19">
        <f>'Raw Grouped'!F537</f>
        <v>68121.95454545454</v>
      </c>
      <c r="E166" s="17">
        <f>'Raw Grouped'!G537</f>
        <v>225</v>
      </c>
      <c r="F166" s="19">
        <f>'Raw Grouped'!H537</f>
        <v>49943.306666666664</v>
      </c>
      <c r="G166" s="17">
        <f>'Raw Grouped'!I537</f>
        <v>159</v>
      </c>
      <c r="H166" s="19">
        <f>'Raw Grouped'!J537</f>
        <v>41006.0251572327</v>
      </c>
      <c r="I166" s="17">
        <f>'Raw Grouped'!K537</f>
        <v>44</v>
      </c>
      <c r="J166" s="19">
        <f>'Raw Grouped'!L537</f>
        <v>24301.954545454544</v>
      </c>
      <c r="K166" s="17">
        <f>'Raw Grouped'!M537</f>
        <v>39</v>
      </c>
      <c r="L166" s="19">
        <f>'Raw Grouped'!N537</f>
        <v>34216.46153846154</v>
      </c>
      <c r="M166" s="17">
        <f>'Raw Grouped'!O537</f>
        <v>0</v>
      </c>
      <c r="N166" s="19">
        <f>'Raw Grouped'!P537</f>
        <v>0</v>
      </c>
      <c r="O166" s="1">
        <f t="shared" si="4"/>
        <v>775</v>
      </c>
      <c r="P166" s="1">
        <f t="shared" si="5"/>
        <v>53087.0864516129</v>
      </c>
    </row>
    <row r="167" spans="2:16" ht="12.75">
      <c r="B167" s="1" t="s">
        <v>1292</v>
      </c>
      <c r="C167" s="17">
        <f>'Raw Grouped'!E539</f>
        <v>81</v>
      </c>
      <c r="D167" s="19">
        <f>'Raw Grouped'!F539</f>
        <v>51114.59259259259</v>
      </c>
      <c r="E167" s="17">
        <f>'Raw Grouped'!G539</f>
        <v>77</v>
      </c>
      <c r="F167" s="19">
        <f>'Raw Grouped'!H539</f>
        <v>42208.77922077922</v>
      </c>
      <c r="G167" s="17">
        <f>'Raw Grouped'!I539</f>
        <v>61</v>
      </c>
      <c r="H167" s="19">
        <f>'Raw Grouped'!J539</f>
        <v>36531.91803278688</v>
      </c>
      <c r="I167" s="17">
        <f>'Raw Grouped'!K539</f>
        <v>17</v>
      </c>
      <c r="J167" s="19">
        <f>'Raw Grouped'!L539</f>
        <v>27856.529411764706</v>
      </c>
      <c r="K167" s="17">
        <f>'Raw Grouped'!M539</f>
        <v>0</v>
      </c>
      <c r="L167" s="19">
        <f>'Raw Grouped'!N539</f>
        <v>0</v>
      </c>
      <c r="M167" s="17">
        <f>'Raw Grouped'!O539</f>
        <v>0</v>
      </c>
      <c r="N167" s="19">
        <f>'Raw Grouped'!P539</f>
        <v>0</v>
      </c>
      <c r="O167" s="1">
        <f t="shared" si="4"/>
        <v>236</v>
      </c>
      <c r="P167" s="1">
        <f t="shared" si="5"/>
        <v>42764.26271186441</v>
      </c>
    </row>
    <row r="168" spans="2:18" ht="12.75">
      <c r="B168" s="1" t="s">
        <v>1293</v>
      </c>
      <c r="C168" s="17">
        <f>'Raw Grouped'!E543</f>
        <v>127</v>
      </c>
      <c r="D168" s="17">
        <f>'Raw Grouped'!F543</f>
        <v>54356.90551181103</v>
      </c>
      <c r="E168" s="17">
        <f>'Raw Grouped'!G543</f>
        <v>145</v>
      </c>
      <c r="F168" s="17">
        <f>'Raw Grouped'!H543</f>
        <v>45683.8275862069</v>
      </c>
      <c r="G168" s="17">
        <f>'Raw Grouped'!I543</f>
        <v>165</v>
      </c>
      <c r="H168" s="17">
        <f>'Raw Grouped'!J543</f>
        <v>36244.739393939395</v>
      </c>
      <c r="I168" s="17">
        <f>'Raw Grouped'!K543</f>
        <v>48</v>
      </c>
      <c r="J168" s="17">
        <f>'Raw Grouped'!L543</f>
        <v>28339.729166666668</v>
      </c>
      <c r="K168" s="17">
        <f>'Raw Grouped'!M543</f>
        <v>0</v>
      </c>
      <c r="L168" s="17">
        <f>'Raw Grouped'!N543</f>
        <v>0</v>
      </c>
      <c r="M168" s="17">
        <f>'Raw Grouped'!O543</f>
        <v>0</v>
      </c>
      <c r="N168" s="17">
        <f>'Raw Grouped'!P543</f>
        <v>0</v>
      </c>
      <c r="O168" s="1">
        <f t="shared" si="4"/>
        <v>485</v>
      </c>
      <c r="P168" s="1">
        <f t="shared" si="5"/>
        <v>43027.15670103093</v>
      </c>
      <c r="Q168" s="17"/>
      <c r="R168" s="17"/>
    </row>
    <row r="169" spans="2:16" ht="12.75">
      <c r="B169" s="1" t="s">
        <v>1294</v>
      </c>
      <c r="C169" s="17">
        <f>'Raw Grouped'!E547</f>
        <v>96</v>
      </c>
      <c r="D169" s="19">
        <f>'Raw Grouped'!F547</f>
        <v>51499.09375</v>
      </c>
      <c r="E169" s="17">
        <f>'Raw Grouped'!G547</f>
        <v>85</v>
      </c>
      <c r="F169" s="19">
        <f>'Raw Grouped'!H547</f>
        <v>42907.34117647059</v>
      </c>
      <c r="G169" s="17">
        <f>'Raw Grouped'!I547</f>
        <v>109</v>
      </c>
      <c r="H169" s="19">
        <f>'Raw Grouped'!J547</f>
        <v>37331.633027522934</v>
      </c>
      <c r="I169" s="17">
        <f>'Raw Grouped'!K547</f>
        <v>48</v>
      </c>
      <c r="J169" s="19">
        <f>'Raw Grouped'!L547</f>
        <v>29872.0625</v>
      </c>
      <c r="K169" s="17">
        <f>'Raw Grouped'!M547</f>
        <v>21</v>
      </c>
      <c r="L169" s="19">
        <f>'Raw Grouped'!N547</f>
        <v>35955.42857142857</v>
      </c>
      <c r="M169" s="17">
        <f>'Raw Grouped'!O547</f>
        <v>0</v>
      </c>
      <c r="N169" s="19">
        <f>'Raw Grouped'!P547</f>
        <v>0</v>
      </c>
      <c r="O169" s="1">
        <f t="shared" si="4"/>
        <v>359</v>
      </c>
      <c r="P169" s="1">
        <f t="shared" si="5"/>
        <v>41362.41782729805</v>
      </c>
    </row>
    <row r="170" spans="2:16" ht="12.75">
      <c r="B170" s="1" t="s">
        <v>1295</v>
      </c>
      <c r="C170" s="17">
        <f>'Raw Grouped'!E553</f>
        <v>138</v>
      </c>
      <c r="D170" s="19">
        <f>'Raw Grouped'!F553</f>
        <v>50820.463768115944</v>
      </c>
      <c r="E170" s="17">
        <f>'Raw Grouped'!G553</f>
        <v>155</v>
      </c>
      <c r="F170" s="19">
        <f>'Raw Grouped'!H553</f>
        <v>42398.01935483871</v>
      </c>
      <c r="G170" s="17">
        <f>'Raw Grouped'!I553</f>
        <v>137</v>
      </c>
      <c r="H170" s="19">
        <f>'Raw Grouped'!J553</f>
        <v>37243.83941605839</v>
      </c>
      <c r="I170" s="17">
        <f>'Raw Grouped'!K553</f>
        <v>66</v>
      </c>
      <c r="J170" s="19">
        <f>'Raw Grouped'!L553</f>
        <v>28890.651515151516</v>
      </c>
      <c r="K170" s="17">
        <f>'Raw Grouped'!M553</f>
        <v>5</v>
      </c>
      <c r="L170" s="19">
        <f>'Raw Grouped'!N553</f>
        <v>26319.6</v>
      </c>
      <c r="M170" s="17">
        <f>'Raw Grouped'!O553</f>
        <v>0</v>
      </c>
      <c r="N170" s="19">
        <f>'Raw Grouped'!P553</f>
        <v>0</v>
      </c>
      <c r="O170" s="1">
        <f t="shared" si="4"/>
        <v>501</v>
      </c>
      <c r="P170" s="1">
        <f t="shared" si="5"/>
        <v>41368.67065868263</v>
      </c>
    </row>
    <row r="171" spans="2:16" ht="12.75">
      <c r="B171" s="1" t="s">
        <v>1296</v>
      </c>
      <c r="C171" s="17">
        <f>('Raw Grouped'!E568+'Raw Grouped'!E578)</f>
        <v>42</v>
      </c>
      <c r="D171" s="19">
        <f>IF(C171&gt;0,(('Raw Grouped'!E568*'Raw Grouped'!F568)+('Raw Grouped'!E578*'Raw Grouped'!F578))/C171,0)</f>
        <v>47014.78571428572</v>
      </c>
      <c r="E171" s="17">
        <f>('Raw Grouped'!G568+'Raw Grouped'!G578)</f>
        <v>34</v>
      </c>
      <c r="F171" s="19">
        <f>IF(E171&gt;0,(('Raw Grouped'!G568*'Raw Grouped'!H568)+('Raw Grouped'!G578*'Raw Grouped'!H578))/E171,0)</f>
        <v>38380.029411764706</v>
      </c>
      <c r="G171" s="17">
        <f>('Raw Grouped'!I568+'Raw Grouped'!I578)</f>
        <v>24</v>
      </c>
      <c r="H171" s="19">
        <f>IF(G171&gt;0,(('Raw Grouped'!I568*'Raw Grouped'!J568)+('Raw Grouped'!I578*'Raw Grouped'!J578))/G171,0)</f>
        <v>33639.958333333336</v>
      </c>
      <c r="I171" s="17">
        <f>('Raw Grouped'!K568+'Raw Grouped'!K578)</f>
        <v>445</v>
      </c>
      <c r="J171" s="19">
        <f>IF(I171&gt;0,(('Raw Grouped'!K568*'Raw Grouped'!L568)+('Raw Grouped'!K578*'Raw Grouped'!L578))/I171,0)</f>
        <v>30500.970786516853</v>
      </c>
      <c r="K171" s="17">
        <f>('Raw Grouped'!M568+'Raw Grouped'!M578)</f>
        <v>1011</v>
      </c>
      <c r="L171" s="19">
        <f>IF(K171&gt;0,(('Raw Grouped'!M568*'Raw Grouped'!N568)+('Raw Grouped'!M578*'Raw Grouped'!N578))/K171,0)</f>
        <v>33494.71711177052</v>
      </c>
      <c r="M171" s="17">
        <f>('Raw Grouped'!O568+'Raw Grouped'!O578)</f>
        <v>0</v>
      </c>
      <c r="N171" s="19">
        <f>IF(M171&gt;0,(('Raw Grouped'!O568*'Raw Grouped'!P568)+('Raw Grouped'!O578*'Raw Grouped'!P578))/M171,0)</f>
        <v>0</v>
      </c>
      <c r="O171" s="1">
        <f t="shared" si="4"/>
        <v>1556</v>
      </c>
      <c r="P171" s="1">
        <f t="shared" si="5"/>
        <v>33112.46272493573</v>
      </c>
    </row>
    <row r="172" spans="1:16" ht="12.75">
      <c r="A172" s="11"/>
      <c r="B172" s="137" t="s">
        <v>1297</v>
      </c>
      <c r="C172" s="138"/>
      <c r="D172" s="139"/>
      <c r="E172" s="138"/>
      <c r="F172" s="139"/>
      <c r="G172" s="138"/>
      <c r="H172" s="139"/>
      <c r="I172" s="138"/>
      <c r="J172" s="139"/>
      <c r="K172" s="140"/>
      <c r="L172" s="139"/>
      <c r="M172" s="138"/>
      <c r="N172" s="139"/>
      <c r="O172" s="137">
        <f t="shared" si="4"/>
        <v>0</v>
      </c>
      <c r="P172" s="137">
        <f t="shared" si="5"/>
        <v>0</v>
      </c>
    </row>
    <row r="173" spans="1:16" ht="12.75">
      <c r="A173" s="17" t="s">
        <v>1318</v>
      </c>
      <c r="B173" s="1" t="s">
        <v>1290</v>
      </c>
      <c r="C173" s="17">
        <f>'Raw Grouped'!Q535</f>
        <v>46</v>
      </c>
      <c r="D173" s="17">
        <f>'Raw Grouped'!R535</f>
        <v>83479.54347826086</v>
      </c>
      <c r="E173" s="17">
        <f>'Raw Grouped'!S535</f>
        <v>28</v>
      </c>
      <c r="F173" s="17">
        <f>'Raw Grouped'!T535</f>
        <v>69754.03571428571</v>
      </c>
      <c r="G173" s="17">
        <f>'Raw Grouped'!U535</f>
        <v>14</v>
      </c>
      <c r="H173" s="17">
        <f>'Raw Grouped'!V535</f>
        <v>48531.42857142857</v>
      </c>
      <c r="I173" s="17">
        <f>'Raw Grouped'!W535</f>
        <v>13</v>
      </c>
      <c r="J173" s="17">
        <f>'Raw Grouped'!X535</f>
        <v>39447.07692307692</v>
      </c>
      <c r="K173" s="17">
        <f>'Raw Grouped'!Y535</f>
        <v>19</v>
      </c>
      <c r="L173" s="17">
        <f>'Raw Grouped'!Z535</f>
        <v>54959.26315789474</v>
      </c>
      <c r="M173" s="17">
        <f>'Raw Grouped'!AA535</f>
        <v>0</v>
      </c>
      <c r="N173" s="17">
        <f>'Raw Grouped'!AB535</f>
        <v>0</v>
      </c>
      <c r="O173" s="1">
        <f t="shared" si="4"/>
        <v>120</v>
      </c>
      <c r="P173" s="1">
        <f t="shared" si="5"/>
        <v>66913.75</v>
      </c>
    </row>
    <row r="174" spans="2:16" ht="12.75">
      <c r="B174" s="1" t="s">
        <v>1291</v>
      </c>
      <c r="C174" s="17">
        <f>'Raw Grouped'!Q537</f>
        <v>58</v>
      </c>
      <c r="D174" s="17">
        <f>'Raw Grouped'!R537</f>
        <v>75357.3448275862</v>
      </c>
      <c r="E174" s="17">
        <f>'Raw Grouped'!S537</f>
        <v>15</v>
      </c>
      <c r="F174" s="17">
        <f>'Raw Grouped'!T537</f>
        <v>52909.8</v>
      </c>
      <c r="G174" s="17">
        <f>'Raw Grouped'!U537</f>
        <v>6</v>
      </c>
      <c r="H174" s="17">
        <f>'Raw Grouped'!V537</f>
        <v>40163</v>
      </c>
      <c r="I174" s="17">
        <f>'Raw Grouped'!W537</f>
        <v>0</v>
      </c>
      <c r="J174" s="17">
        <f>'Raw Grouped'!X537</f>
        <v>0</v>
      </c>
      <c r="K174" s="17">
        <f>'Raw Grouped'!Y537</f>
        <v>13</v>
      </c>
      <c r="L174" s="17">
        <f>'Raw Grouped'!Z537</f>
        <v>41504.846153846156</v>
      </c>
      <c r="M174" s="17">
        <f>'Raw Grouped'!AA537</f>
        <v>0</v>
      </c>
      <c r="N174" s="17">
        <f>'Raw Grouped'!AB537</f>
        <v>0</v>
      </c>
      <c r="O174" s="1">
        <f t="shared" si="4"/>
        <v>92</v>
      </c>
      <c r="P174" s="1">
        <f t="shared" si="5"/>
        <v>64618.63043478261</v>
      </c>
    </row>
    <row r="175" spans="2:16" ht="12.75">
      <c r="B175" s="1" t="s">
        <v>1292</v>
      </c>
      <c r="C175" s="17">
        <f>'Raw Grouped'!Q539</f>
        <v>0</v>
      </c>
      <c r="D175" s="17">
        <f>'Raw Grouped'!R539</f>
        <v>0</v>
      </c>
      <c r="E175" s="17">
        <f>'Raw Grouped'!S539</f>
        <v>4</v>
      </c>
      <c r="F175" s="17">
        <f>'Raw Grouped'!T539</f>
        <v>50986.25</v>
      </c>
      <c r="G175" s="17">
        <f>'Raw Grouped'!U539</f>
        <v>1</v>
      </c>
      <c r="H175" s="17">
        <f>'Raw Grouped'!V539</f>
        <v>55382</v>
      </c>
      <c r="I175" s="17">
        <f>'Raw Grouped'!W539</f>
        <v>1</v>
      </c>
      <c r="J175" s="17">
        <f>'Raw Grouped'!X539</f>
        <v>22000</v>
      </c>
      <c r="K175" s="17">
        <f>'Raw Grouped'!Y539</f>
        <v>0</v>
      </c>
      <c r="L175" s="17">
        <f>'Raw Grouped'!Z539</f>
        <v>0</v>
      </c>
      <c r="M175" s="17">
        <f>'Raw Grouped'!AA539</f>
        <v>0</v>
      </c>
      <c r="N175" s="17">
        <f>'Raw Grouped'!AB539</f>
        <v>0</v>
      </c>
      <c r="O175" s="1">
        <f t="shared" si="4"/>
        <v>6</v>
      </c>
      <c r="P175" s="1">
        <f t="shared" si="5"/>
        <v>46887.833333333336</v>
      </c>
    </row>
    <row r="176" spans="2:16" ht="12.75">
      <c r="B176" s="1" t="s">
        <v>1293</v>
      </c>
      <c r="C176" s="17">
        <f>'Raw Grouped'!Q543</f>
        <v>23</v>
      </c>
      <c r="D176" s="17">
        <f>'Raw Grouped'!R543</f>
        <v>69417.82608695653</v>
      </c>
      <c r="E176" s="17">
        <f>'Raw Grouped'!S543</f>
        <v>9</v>
      </c>
      <c r="F176" s="17">
        <f>'Raw Grouped'!T543</f>
        <v>56631.77777777778</v>
      </c>
      <c r="G176" s="17">
        <f>'Raw Grouped'!U543</f>
        <v>2</v>
      </c>
      <c r="H176" s="17">
        <f>'Raw Grouped'!V543</f>
        <v>46664.5</v>
      </c>
      <c r="I176" s="17">
        <f>'Raw Grouped'!W543</f>
        <v>0</v>
      </c>
      <c r="J176" s="17">
        <f>'Raw Grouped'!X543</f>
        <v>0</v>
      </c>
      <c r="K176" s="17">
        <f>'Raw Grouped'!Y543</f>
        <v>0</v>
      </c>
      <c r="L176" s="17">
        <f>'Raw Grouped'!Z543</f>
        <v>0</v>
      </c>
      <c r="M176" s="17">
        <f>'Raw Grouped'!AA543</f>
        <v>0</v>
      </c>
      <c r="N176" s="17">
        <f>'Raw Grouped'!AB543</f>
        <v>0</v>
      </c>
      <c r="O176" s="1">
        <f t="shared" si="4"/>
        <v>34</v>
      </c>
      <c r="P176" s="1">
        <f t="shared" si="5"/>
        <v>64694.85294117647</v>
      </c>
    </row>
    <row r="177" spans="2:16" ht="12.75">
      <c r="B177" s="1" t="s">
        <v>1294</v>
      </c>
      <c r="C177" s="17">
        <f>'Raw Grouped'!Q547</f>
        <v>18</v>
      </c>
      <c r="D177" s="17">
        <f>'Raw Grouped'!R547</f>
        <v>65454.555555555555</v>
      </c>
      <c r="E177" s="17">
        <f>'Raw Grouped'!S547</f>
        <v>10</v>
      </c>
      <c r="F177" s="17">
        <f>'Raw Grouped'!T547</f>
        <v>61045.6</v>
      </c>
      <c r="G177" s="17">
        <f>'Raw Grouped'!U547</f>
        <v>8</v>
      </c>
      <c r="H177" s="17">
        <f>'Raw Grouped'!V547</f>
        <v>48563.875</v>
      </c>
      <c r="I177" s="17">
        <f>'Raw Grouped'!W547</f>
        <v>7</v>
      </c>
      <c r="J177" s="17">
        <f>'Raw Grouped'!X547</f>
        <v>35255.71428571428</v>
      </c>
      <c r="K177" s="17">
        <f>'Raw Grouped'!Y547</f>
        <v>1</v>
      </c>
      <c r="L177" s="17">
        <f>'Raw Grouped'!Z547</f>
        <v>50682</v>
      </c>
      <c r="M177" s="17">
        <f>'Raw Grouped'!AA547</f>
        <v>0</v>
      </c>
      <c r="N177" s="17">
        <f>'Raw Grouped'!AB547</f>
        <v>0</v>
      </c>
      <c r="O177" s="1">
        <f t="shared" si="4"/>
        <v>44</v>
      </c>
      <c r="P177" s="1">
        <f t="shared" si="5"/>
        <v>56241.38636363636</v>
      </c>
    </row>
    <row r="178" spans="2:16" ht="12.75">
      <c r="B178" s="1" t="s">
        <v>1295</v>
      </c>
      <c r="C178" s="17">
        <f>'Raw Grouped'!Q553</f>
        <v>16</v>
      </c>
      <c r="D178" s="17">
        <f>'Raw Grouped'!R553</f>
        <v>67405</v>
      </c>
      <c r="E178" s="17">
        <f>'Raw Grouped'!S553</f>
        <v>11</v>
      </c>
      <c r="F178" s="17">
        <f>'Raw Grouped'!T553</f>
        <v>57772.545454545456</v>
      </c>
      <c r="G178" s="17">
        <f>'Raw Grouped'!U553</f>
        <v>4</v>
      </c>
      <c r="H178" s="17">
        <f>'Raw Grouped'!V553</f>
        <v>116823</v>
      </c>
      <c r="I178" s="17">
        <f>'Raw Grouped'!W553</f>
        <v>3</v>
      </c>
      <c r="J178" s="17">
        <f>'Raw Grouped'!X553</f>
        <v>30512</v>
      </c>
      <c r="K178" s="17">
        <f>'Raw Grouped'!Y553</f>
        <v>0</v>
      </c>
      <c r="L178" s="17">
        <f>'Raw Grouped'!Z553</f>
        <v>0</v>
      </c>
      <c r="M178" s="17">
        <f>'Raw Grouped'!AA553</f>
        <v>0</v>
      </c>
      <c r="N178" s="17">
        <f>'Raw Grouped'!AB553</f>
        <v>0</v>
      </c>
      <c r="O178" s="1">
        <f t="shared" si="4"/>
        <v>34</v>
      </c>
      <c r="P178" s="1">
        <f t="shared" si="5"/>
        <v>66847.23529411765</v>
      </c>
    </row>
    <row r="179" spans="2:16" ht="12.75">
      <c r="B179" s="1" t="s">
        <v>1296</v>
      </c>
      <c r="C179" s="17">
        <f>('Raw Grouped'!Q568+'Raw Grouped'!Q578)</f>
        <v>4</v>
      </c>
      <c r="D179" s="17">
        <f>IF(C179&gt;0,(('Raw Grouped'!Q568*'Raw Grouped'!R568)+('Raw Grouped'!Q578*'Raw Grouped'!R578))/C179,0)</f>
        <v>67232.5</v>
      </c>
      <c r="E179" s="17">
        <f>('Raw Grouped'!S568+'Raw Grouped'!S578)</f>
        <v>7</v>
      </c>
      <c r="F179" s="17">
        <f>IF(E179&gt;0,(('Raw Grouped'!S568*'Raw Grouped'!T568)+('Raw Grouped'!S578*'Raw Grouped'!T578))/E179,0)</f>
        <v>49386.71428571428</v>
      </c>
      <c r="G179" s="17">
        <f>('Raw Grouped'!U568+'Raw Grouped'!U578)</f>
        <v>4</v>
      </c>
      <c r="H179" s="17">
        <f>IF(G179&gt;0,(('Raw Grouped'!U568*'Raw Grouped'!V568)+('Raw Grouped'!U578*'Raw Grouped'!V578))/G179,0)</f>
        <v>51048.5</v>
      </c>
      <c r="I179" s="17">
        <f>('Raw Grouped'!W568+'Raw Grouped'!W578)</f>
        <v>47</v>
      </c>
      <c r="J179" s="17">
        <f>IF(I179&gt;0,(('Raw Grouped'!W568*'Raw Grouped'!X568)+('Raw Grouped'!W578*'Raw Grouped'!X578))/I179,0)</f>
        <v>38640.085106382976</v>
      </c>
      <c r="K179" s="17">
        <f>('Raw Grouped'!Y568+'Raw Grouped'!Y578)</f>
        <v>5</v>
      </c>
      <c r="L179" s="17">
        <f>IF(K179&gt;0,(('Raw Grouped'!Y568*'Raw Grouped'!Z568)+('Raw Grouped'!Y578*'Raw Grouped'!Z578))/K179,0)</f>
        <v>43592.2</v>
      </c>
      <c r="M179" s="17">
        <f>('Raw Grouped'!AA568+'Raw Grouped'!AA578)</f>
        <v>0</v>
      </c>
      <c r="N179" s="17">
        <f>IF(M179&gt;0,(('Raw Grouped'!AA568*'Raw Grouped'!AB568)+('Raw Grouped'!AA578*'Raw Grouped'!AB578))/M179,0)</f>
        <v>0</v>
      </c>
      <c r="O179" s="1">
        <f t="shared" si="4"/>
        <v>67</v>
      </c>
      <c r="P179" s="1">
        <f t="shared" si="5"/>
        <v>42580.23880597015</v>
      </c>
    </row>
    <row r="180" spans="1:16" ht="12.75">
      <c r="A180" s="11"/>
      <c r="B180" s="137" t="s">
        <v>1297</v>
      </c>
      <c r="C180" s="138"/>
      <c r="D180" s="139"/>
      <c r="E180" s="138"/>
      <c r="F180" s="139"/>
      <c r="G180" s="138"/>
      <c r="H180" s="139"/>
      <c r="I180" s="138"/>
      <c r="J180" s="139"/>
      <c r="K180" s="140"/>
      <c r="L180" s="139"/>
      <c r="M180" s="138"/>
      <c r="N180" s="139"/>
      <c r="O180" s="137">
        <f t="shared" si="4"/>
        <v>0</v>
      </c>
      <c r="P180" s="137">
        <f t="shared" si="5"/>
        <v>0</v>
      </c>
    </row>
    <row r="181" spans="1:16" ht="12.75">
      <c r="A181" s="17" t="s">
        <v>1319</v>
      </c>
      <c r="B181" s="1" t="s">
        <v>1290</v>
      </c>
      <c r="C181" s="17">
        <f>'Raw Grouped'!E580</f>
        <v>538</v>
      </c>
      <c r="D181" s="19">
        <f>'Raw Grouped'!F580</f>
        <v>65578.9033457249</v>
      </c>
      <c r="E181" s="17">
        <f>'Raw Grouped'!G580</f>
        <v>283</v>
      </c>
      <c r="F181" s="19">
        <f>'Raw Grouped'!H580</f>
        <v>51262.81272084806</v>
      </c>
      <c r="G181" s="17">
        <f>'Raw Grouped'!I580</f>
        <v>175</v>
      </c>
      <c r="H181" s="19">
        <f>'Raw Grouped'!J580</f>
        <v>43369.96</v>
      </c>
      <c r="I181" s="17">
        <f>'Raw Grouped'!K580</f>
        <v>43</v>
      </c>
      <c r="J181" s="19">
        <f>'Raw Grouped'!L580</f>
        <v>27784.232558139534</v>
      </c>
      <c r="K181" s="17">
        <f>'Raw Grouped'!M580</f>
        <v>7</v>
      </c>
      <c r="L181" s="19">
        <f>'Raw Grouped'!N580</f>
        <v>37250.71428571428</v>
      </c>
      <c r="M181" s="17">
        <f>'Raw Grouped'!O580</f>
        <v>0</v>
      </c>
      <c r="N181" s="19">
        <f>'Raw Grouped'!P580</f>
        <v>0</v>
      </c>
      <c r="O181" s="1">
        <f t="shared" si="4"/>
        <v>1046</v>
      </c>
      <c r="P181" s="1">
        <f t="shared" si="5"/>
        <v>56246.69789674952</v>
      </c>
    </row>
    <row r="182" spans="2:16" ht="12.75">
      <c r="B182" s="1" t="s">
        <v>1291</v>
      </c>
      <c r="C182" s="17">
        <f>'Raw Grouped'!E582</f>
        <v>261</v>
      </c>
      <c r="D182" s="19">
        <f>'Raw Grouped'!F582</f>
        <v>62680.21072796935</v>
      </c>
      <c r="E182" s="17">
        <f>'Raw Grouped'!G582</f>
        <v>218</v>
      </c>
      <c r="F182" s="19">
        <f>'Raw Grouped'!H582</f>
        <v>46801.477064220184</v>
      </c>
      <c r="G182" s="17">
        <f>'Raw Grouped'!I582</f>
        <v>160</v>
      </c>
      <c r="H182" s="19">
        <f>'Raw Grouped'!J582</f>
        <v>40539.7125</v>
      </c>
      <c r="I182" s="17">
        <f>'Raw Grouped'!K582</f>
        <v>49</v>
      </c>
      <c r="J182" s="19">
        <f>'Raw Grouped'!L582</f>
        <v>26166.428571428572</v>
      </c>
      <c r="K182" s="17">
        <f>'Raw Grouped'!M582</f>
        <v>4</v>
      </c>
      <c r="L182" s="19">
        <f>'Raw Grouped'!N582</f>
        <v>18113</v>
      </c>
      <c r="M182" s="17">
        <f>'Raw Grouped'!O582</f>
        <v>0</v>
      </c>
      <c r="N182" s="19">
        <f>'Raw Grouped'!P582</f>
        <v>0</v>
      </c>
      <c r="O182" s="1">
        <f t="shared" si="4"/>
        <v>692</v>
      </c>
      <c r="P182" s="1">
        <f t="shared" si="5"/>
        <v>49715.632947976876</v>
      </c>
    </row>
    <row r="183" spans="2:16" ht="12.75">
      <c r="B183" s="1" t="s">
        <v>1292</v>
      </c>
      <c r="C183" s="17">
        <f>'Raw Grouped'!E588</f>
        <v>420</v>
      </c>
      <c r="D183" s="19">
        <f>'Raw Grouped'!F588</f>
        <v>56988.59523809524</v>
      </c>
      <c r="E183" s="17">
        <f>'Raw Grouped'!G588</f>
        <v>363</v>
      </c>
      <c r="F183" s="19">
        <f>'Raw Grouped'!H588</f>
        <v>45576.22038567493</v>
      </c>
      <c r="G183" s="17">
        <f>'Raw Grouped'!I588</f>
        <v>434</v>
      </c>
      <c r="H183" s="19">
        <f>'Raw Grouped'!J588</f>
        <v>38001.27188940092</v>
      </c>
      <c r="I183" s="17">
        <f>'Raw Grouped'!K588</f>
        <v>87</v>
      </c>
      <c r="J183" s="19">
        <f>'Raw Grouped'!L588</f>
        <v>30020.05747126437</v>
      </c>
      <c r="K183" s="17">
        <f>'Raw Grouped'!M588</f>
        <v>1</v>
      </c>
      <c r="L183" s="19">
        <f>'Raw Grouped'!N588</f>
        <v>0</v>
      </c>
      <c r="M183" s="17">
        <f>'Raw Grouped'!O588</f>
        <v>0</v>
      </c>
      <c r="N183" s="19">
        <f>'Raw Grouped'!P588</f>
        <v>0</v>
      </c>
      <c r="O183" s="1">
        <f t="shared" si="4"/>
        <v>1305</v>
      </c>
      <c r="P183" s="1">
        <f t="shared" si="5"/>
        <v>45657.988505747126</v>
      </c>
    </row>
    <row r="184" spans="2:16" ht="12.75">
      <c r="B184" s="1" t="s">
        <v>1293</v>
      </c>
      <c r="C184" s="17">
        <f>'Raw Grouped'!E593</f>
        <v>366</v>
      </c>
      <c r="D184" s="19">
        <f>'Raw Grouped'!F593</f>
        <v>57549.62841530055</v>
      </c>
      <c r="E184" s="17">
        <f>'Raw Grouped'!G593</f>
        <v>221</v>
      </c>
      <c r="F184" s="19">
        <f>'Raw Grouped'!H593</f>
        <v>44521.72850678733</v>
      </c>
      <c r="G184" s="17">
        <f>'Raw Grouped'!I593</f>
        <v>266</v>
      </c>
      <c r="H184" s="19">
        <f>'Raw Grouped'!J593</f>
        <v>36900.34210526316</v>
      </c>
      <c r="I184" s="17">
        <f>'Raw Grouped'!K593</f>
        <v>28</v>
      </c>
      <c r="J184" s="19">
        <f>'Raw Grouped'!L593</f>
        <v>27854.64285714286</v>
      </c>
      <c r="K184" s="17">
        <f>'Raw Grouped'!M593</f>
        <v>0</v>
      </c>
      <c r="L184" s="19">
        <f>'Raw Grouped'!N593</f>
        <v>0</v>
      </c>
      <c r="M184" s="17">
        <f>'Raw Grouped'!O593</f>
        <v>0</v>
      </c>
      <c r="N184" s="19">
        <f>'Raw Grouped'!P593</f>
        <v>0</v>
      </c>
      <c r="O184" s="1">
        <f t="shared" si="4"/>
        <v>881</v>
      </c>
      <c r="P184" s="1">
        <f t="shared" si="5"/>
        <v>47103.16345062429</v>
      </c>
    </row>
    <row r="185" spans="2:16" ht="12.75">
      <c r="B185" s="1" t="s">
        <v>1294</v>
      </c>
      <c r="C185" s="17">
        <f>'Raw Grouped'!E595</f>
        <v>92</v>
      </c>
      <c r="D185" s="19">
        <f>'Raw Grouped'!F595</f>
        <v>52475.90217391304</v>
      </c>
      <c r="E185" s="17">
        <f>'Raw Grouped'!G595</f>
        <v>49</v>
      </c>
      <c r="F185" s="19">
        <f>'Raw Grouped'!H595</f>
        <v>43611.30612244898</v>
      </c>
      <c r="G185" s="17">
        <f>'Raw Grouped'!I595</f>
        <v>40</v>
      </c>
      <c r="H185" s="19">
        <f>'Raw Grouped'!J595</f>
        <v>36568.125</v>
      </c>
      <c r="I185" s="17">
        <f>'Raw Grouped'!K595</f>
        <v>1</v>
      </c>
      <c r="J185" s="19">
        <f>'Raw Grouped'!L595</f>
        <v>36999</v>
      </c>
      <c r="K185" s="17">
        <f>'Raw Grouped'!M595</f>
        <v>0</v>
      </c>
      <c r="L185" s="19">
        <f>'Raw Grouped'!N595</f>
        <v>0</v>
      </c>
      <c r="M185" s="17">
        <f>'Raw Grouped'!O595</f>
        <v>0</v>
      </c>
      <c r="N185" s="19">
        <f>'Raw Grouped'!P595</f>
        <v>0</v>
      </c>
      <c r="O185" s="1">
        <f t="shared" si="4"/>
        <v>182</v>
      </c>
      <c r="P185" s="1">
        <f t="shared" si="5"/>
        <v>46508.02747252747</v>
      </c>
    </row>
    <row r="186" spans="2:16" ht="12.75">
      <c r="B186" s="1" t="s">
        <v>1295</v>
      </c>
      <c r="C186" s="17"/>
      <c r="D186" s="19"/>
      <c r="E186" s="17"/>
      <c r="F186" s="19"/>
      <c r="G186" s="17"/>
      <c r="H186" s="19"/>
      <c r="I186" s="17"/>
      <c r="J186" s="19"/>
      <c r="K186" s="17"/>
      <c r="L186" s="19"/>
      <c r="M186" s="1"/>
      <c r="N186" s="141"/>
      <c r="O186" s="1">
        <f t="shared" si="4"/>
        <v>0</v>
      </c>
      <c r="P186" s="1">
        <f t="shared" si="5"/>
        <v>0</v>
      </c>
    </row>
    <row r="187" spans="2:16" ht="12.75">
      <c r="B187" s="1" t="s">
        <v>1296</v>
      </c>
      <c r="C187" s="17">
        <f>'Raw Grouped'!E611</f>
        <v>125</v>
      </c>
      <c r="D187" s="19">
        <f>'Raw Grouped'!F611</f>
        <v>46670.312</v>
      </c>
      <c r="E187" s="17">
        <f>'Raw Grouped'!G611</f>
        <v>564</v>
      </c>
      <c r="F187" s="19">
        <f>'Raw Grouped'!H611</f>
        <v>38785.70921985816</v>
      </c>
      <c r="G187" s="17">
        <f>'Raw Grouped'!I611</f>
        <v>325</v>
      </c>
      <c r="H187" s="19">
        <f>'Raw Grouped'!J611</f>
        <v>32699.707692307693</v>
      </c>
      <c r="I187" s="17">
        <f>'Raw Grouped'!K611</f>
        <v>306</v>
      </c>
      <c r="J187" s="19">
        <f>'Raw Grouped'!L611</f>
        <v>28437.33660130719</v>
      </c>
      <c r="K187" s="17">
        <f>'Raw Grouped'!M611</f>
        <v>0</v>
      </c>
      <c r="L187" s="19">
        <f>'Raw Grouped'!N611</f>
        <v>0</v>
      </c>
      <c r="M187" s="17">
        <f>'Raw Grouped'!O611</f>
        <v>0</v>
      </c>
      <c r="N187" s="19">
        <f>'Raw Grouped'!P611</f>
        <v>0</v>
      </c>
      <c r="O187" s="1">
        <f t="shared" si="4"/>
        <v>1320</v>
      </c>
      <c r="P187" s="1">
        <f t="shared" si="5"/>
        <v>35634.96893939394</v>
      </c>
    </row>
    <row r="188" spans="1:16" ht="12.75">
      <c r="A188" s="11"/>
      <c r="B188" s="137" t="s">
        <v>1297</v>
      </c>
      <c r="C188" s="138"/>
      <c r="D188" s="139"/>
      <c r="E188" s="138"/>
      <c r="F188" s="139"/>
      <c r="G188" s="138"/>
      <c r="H188" s="139"/>
      <c r="I188" s="138"/>
      <c r="J188" s="139"/>
      <c r="K188" s="140"/>
      <c r="L188" s="139"/>
      <c r="M188" s="138"/>
      <c r="N188" s="139"/>
      <c r="O188" s="137">
        <f t="shared" si="4"/>
        <v>0</v>
      </c>
      <c r="P188" s="137">
        <f t="shared" si="5"/>
        <v>0</v>
      </c>
    </row>
    <row r="189" spans="1:16" ht="12.75">
      <c r="A189" s="17" t="s">
        <v>1320</v>
      </c>
      <c r="B189" s="1" t="s">
        <v>1290</v>
      </c>
      <c r="C189" s="17">
        <f>'Raw Grouped'!Q580</f>
        <v>37</v>
      </c>
      <c r="D189" s="19">
        <f>'Raw Grouped'!R580</f>
        <v>107085.02702702703</v>
      </c>
      <c r="E189" s="17">
        <f>'Raw Grouped'!S580</f>
        <v>18</v>
      </c>
      <c r="F189" s="19">
        <f>'Raw Grouped'!T580</f>
        <v>60364.944444444445</v>
      </c>
      <c r="G189" s="17">
        <f>'Raw Grouped'!U580</f>
        <v>8</v>
      </c>
      <c r="H189" s="19">
        <f>'Raw Grouped'!V580</f>
        <v>49763.875</v>
      </c>
      <c r="I189" s="17">
        <f>'Raw Grouped'!W580</f>
        <v>7</v>
      </c>
      <c r="J189" s="19">
        <f>'Raw Grouped'!X580</f>
        <v>34513.857142857145</v>
      </c>
      <c r="K189" s="17">
        <f>'Raw Grouped'!Y580</f>
        <v>1</v>
      </c>
      <c r="L189" s="19">
        <f>'Raw Grouped'!Z580</f>
        <v>38561</v>
      </c>
      <c r="M189" s="17">
        <f>'Raw Grouped'!AA580</f>
        <v>0</v>
      </c>
      <c r="N189" s="19">
        <f>'Raw Grouped'!AB580</f>
        <v>0</v>
      </c>
      <c r="O189" s="1">
        <f t="shared" si="4"/>
        <v>71</v>
      </c>
      <c r="P189" s="1">
        <f t="shared" si="5"/>
        <v>80661.74647887323</v>
      </c>
    </row>
    <row r="190" spans="2:16" ht="12.75">
      <c r="B190" s="1" t="s">
        <v>1291</v>
      </c>
      <c r="C190" s="17">
        <f>'Raw Grouped'!Q582</f>
        <v>15</v>
      </c>
      <c r="D190" s="19">
        <f>'Raw Grouped'!R582</f>
        <v>95347.46666666666</v>
      </c>
      <c r="E190" s="17">
        <f>'Raw Grouped'!S582</f>
        <v>14</v>
      </c>
      <c r="F190" s="19">
        <f>'Raw Grouped'!T582</f>
        <v>60340.57142857143</v>
      </c>
      <c r="G190" s="17">
        <f>'Raw Grouped'!U582</f>
        <v>6</v>
      </c>
      <c r="H190" s="19">
        <f>'Raw Grouped'!V582</f>
        <v>40157.333333333336</v>
      </c>
      <c r="I190" s="17">
        <f>'Raw Grouped'!W582</f>
        <v>6</v>
      </c>
      <c r="J190" s="19">
        <f>'Raw Grouped'!X582</f>
        <v>35045.5</v>
      </c>
      <c r="K190" s="17">
        <f>'Raw Grouped'!Y582</f>
        <v>2</v>
      </c>
      <c r="L190" s="19">
        <f>'Raw Grouped'!Z582</f>
        <v>62436</v>
      </c>
      <c r="M190" s="17">
        <f>'Raw Grouped'!AA582</f>
        <v>0</v>
      </c>
      <c r="N190" s="19">
        <f>'Raw Grouped'!AB582</f>
        <v>0</v>
      </c>
      <c r="O190" s="1">
        <f t="shared" si="4"/>
        <v>43</v>
      </c>
      <c r="P190" s="1">
        <f t="shared" si="5"/>
        <v>66303.93023255814</v>
      </c>
    </row>
    <row r="191" spans="2:16" ht="12.75">
      <c r="B191" s="1" t="s">
        <v>1292</v>
      </c>
      <c r="C191" s="17">
        <f>'Raw Grouped'!Q588</f>
        <v>23</v>
      </c>
      <c r="D191" s="19">
        <f>'Raw Grouped'!R588</f>
        <v>68701.60869565218</v>
      </c>
      <c r="E191" s="17">
        <f>'Raw Grouped'!S588</f>
        <v>28</v>
      </c>
      <c r="F191" s="19">
        <f>'Raw Grouped'!T588</f>
        <v>57117.75</v>
      </c>
      <c r="G191" s="17">
        <f>'Raw Grouped'!U588</f>
        <v>67</v>
      </c>
      <c r="H191" s="19">
        <f>'Raw Grouped'!V588</f>
        <v>41487.07462686567</v>
      </c>
      <c r="I191" s="17">
        <f>'Raw Grouped'!W588</f>
        <v>30</v>
      </c>
      <c r="J191" s="19">
        <f>'Raw Grouped'!X588</f>
        <v>38849.566666666666</v>
      </c>
      <c r="K191" s="17">
        <f>'Raw Grouped'!Y588</f>
        <v>1</v>
      </c>
      <c r="L191" s="19">
        <f>'Raw Grouped'!Z588</f>
        <v>35000</v>
      </c>
      <c r="M191" s="17">
        <f>'Raw Grouped'!AA588</f>
        <v>0</v>
      </c>
      <c r="N191" s="19">
        <f>'Raw Grouped'!AB588</f>
        <v>0</v>
      </c>
      <c r="O191" s="1">
        <f t="shared" si="4"/>
        <v>149</v>
      </c>
      <c r="P191" s="1">
        <f t="shared" si="5"/>
        <v>48050.70469798658</v>
      </c>
    </row>
    <row r="192" spans="2:16" ht="12.75">
      <c r="B192" s="1" t="s">
        <v>1293</v>
      </c>
      <c r="C192" s="17">
        <f>'Raw Grouped'!Q593</f>
        <v>9</v>
      </c>
      <c r="D192" s="19">
        <f>'Raw Grouped'!R593</f>
        <v>66577.22222222222</v>
      </c>
      <c r="E192" s="17">
        <f>'Raw Grouped'!S593</f>
        <v>13</v>
      </c>
      <c r="F192" s="19">
        <f>'Raw Grouped'!T593</f>
        <v>44288.230769230766</v>
      </c>
      <c r="G192" s="17">
        <f>'Raw Grouped'!U593</f>
        <v>13</v>
      </c>
      <c r="H192" s="19">
        <f>'Raw Grouped'!V593</f>
        <v>41040.230769230766</v>
      </c>
      <c r="I192" s="17">
        <f>'Raw Grouped'!W593</f>
        <v>10</v>
      </c>
      <c r="J192" s="19">
        <f>'Raw Grouped'!X593</f>
        <v>30143.5</v>
      </c>
      <c r="K192" s="17">
        <f>'Raw Grouped'!Y593</f>
        <v>0</v>
      </c>
      <c r="L192" s="19">
        <f>'Raw Grouped'!Z593</f>
        <v>0</v>
      </c>
      <c r="M192" s="17">
        <f>'Raw Grouped'!AA593</f>
        <v>0</v>
      </c>
      <c r="N192" s="19">
        <f>'Raw Grouped'!AB593</f>
        <v>0</v>
      </c>
      <c r="O192" s="1">
        <f t="shared" si="4"/>
        <v>45</v>
      </c>
      <c r="P192" s="1">
        <f t="shared" si="5"/>
        <v>44664.444444444445</v>
      </c>
    </row>
    <row r="193" spans="2:16" ht="12.75">
      <c r="B193" s="1" t="s">
        <v>1294</v>
      </c>
      <c r="C193" s="17">
        <f>'Raw Grouped'!Q595</f>
        <v>14</v>
      </c>
      <c r="D193" s="19">
        <f>'Raw Grouped'!R595</f>
        <v>65307.42857142857</v>
      </c>
      <c r="E193" s="17">
        <f>'Raw Grouped'!S595</f>
        <v>5</v>
      </c>
      <c r="F193" s="19">
        <f>'Raw Grouped'!T595</f>
        <v>54802</v>
      </c>
      <c r="G193" s="17">
        <f>'Raw Grouped'!U595</f>
        <v>3</v>
      </c>
      <c r="H193" s="19">
        <f>'Raw Grouped'!V595</f>
        <v>44977.666666666664</v>
      </c>
      <c r="I193" s="17">
        <f>'Raw Grouped'!W595</f>
        <v>1</v>
      </c>
      <c r="J193" s="19">
        <f>'Raw Grouped'!X595</f>
        <v>36999</v>
      </c>
      <c r="K193" s="17">
        <f>'Raw Grouped'!Y595</f>
        <v>0</v>
      </c>
      <c r="L193" s="19">
        <f>'Raw Grouped'!Z595</f>
        <v>0</v>
      </c>
      <c r="M193" s="17">
        <f>'Raw Grouped'!AA595</f>
        <v>0</v>
      </c>
      <c r="N193" s="19">
        <f>'Raw Grouped'!AB595</f>
        <v>0</v>
      </c>
      <c r="O193" s="1">
        <f t="shared" si="4"/>
        <v>23</v>
      </c>
      <c r="P193" s="1">
        <f t="shared" si="5"/>
        <v>59141.13043478261</v>
      </c>
    </row>
    <row r="194" spans="2:16" ht="12.75">
      <c r="B194" s="1" t="s">
        <v>1295</v>
      </c>
      <c r="C194" s="17"/>
      <c r="D194" s="19"/>
      <c r="E194" s="17"/>
      <c r="F194" s="19"/>
      <c r="G194" s="17"/>
      <c r="H194" s="19"/>
      <c r="I194" s="17"/>
      <c r="J194" s="19"/>
      <c r="K194" s="17"/>
      <c r="L194" s="19"/>
      <c r="M194" s="1"/>
      <c r="N194" s="141"/>
      <c r="O194" s="1">
        <f t="shared" si="4"/>
        <v>0</v>
      </c>
      <c r="P194" s="1">
        <f t="shared" si="5"/>
        <v>0</v>
      </c>
    </row>
    <row r="195" spans="2:16" ht="12.75">
      <c r="B195" s="1" t="s">
        <v>1296</v>
      </c>
      <c r="C195" s="17">
        <f>'Raw Grouped'!Q611</f>
        <v>42</v>
      </c>
      <c r="D195" s="19">
        <f>'Raw Grouped'!R611</f>
        <v>59059.166666666664</v>
      </c>
      <c r="E195" s="17">
        <f>'Raw Grouped'!S611</f>
        <v>88</v>
      </c>
      <c r="F195" s="19">
        <f>'Raw Grouped'!T611</f>
        <v>49244.35227272727</v>
      </c>
      <c r="G195" s="17">
        <f>'Raw Grouped'!U611</f>
        <v>55</v>
      </c>
      <c r="H195" s="19">
        <f>'Raw Grouped'!V611</f>
        <v>43494.96363636364</v>
      </c>
      <c r="I195" s="17">
        <f>'Raw Grouped'!W611</f>
        <v>83</v>
      </c>
      <c r="J195" s="19">
        <f>'Raw Grouped'!X611</f>
        <v>34930.42168674699</v>
      </c>
      <c r="K195" s="17">
        <f>'Raw Grouped'!Y611</f>
        <v>0</v>
      </c>
      <c r="L195" s="19">
        <f>'Raw Grouped'!Z611</f>
        <v>0</v>
      </c>
      <c r="M195" s="138">
        <v>0</v>
      </c>
      <c r="N195" s="19">
        <f>'Raw Grouped'!AB611</f>
        <v>0</v>
      </c>
      <c r="O195" s="1">
        <f t="shared" si="4"/>
        <v>268</v>
      </c>
      <c r="P195" s="1">
        <f t="shared" si="5"/>
        <v>45169.53731343283</v>
      </c>
    </row>
    <row r="196" spans="1:16" ht="12.75">
      <c r="A196" s="11"/>
      <c r="B196" s="137" t="s">
        <v>1297</v>
      </c>
      <c r="C196" s="138"/>
      <c r="D196" s="139"/>
      <c r="E196" s="138"/>
      <c r="F196" s="139"/>
      <c r="G196" s="138"/>
      <c r="H196" s="139"/>
      <c r="I196" s="138"/>
      <c r="J196" s="139"/>
      <c r="K196" s="140">
        <f>'Raw Grouped'!Y640</f>
        <v>292</v>
      </c>
      <c r="L196" s="140">
        <f>'Raw Grouped'!Z640</f>
        <v>30752.763698630137</v>
      </c>
      <c r="M196" s="138">
        <f>'Raw Grouped'!AA640</f>
        <v>0</v>
      </c>
      <c r="N196" s="139">
        <f>'Raw Grouped'!AB640</f>
        <v>0</v>
      </c>
      <c r="O196" s="137">
        <f t="shared" si="4"/>
        <v>292</v>
      </c>
      <c r="P196" s="137">
        <f t="shared" si="5"/>
        <v>30752.763698630137</v>
      </c>
    </row>
    <row r="197" spans="1:16" ht="12.75">
      <c r="A197" s="17" t="s">
        <v>1321</v>
      </c>
      <c r="B197" s="1" t="s">
        <v>1290</v>
      </c>
      <c r="C197" s="17">
        <f>'Raw Grouped'!E647</f>
        <v>2531</v>
      </c>
      <c r="D197" s="19">
        <f>'Raw Grouped'!F647</f>
        <v>73220.77874357962</v>
      </c>
      <c r="E197" s="17">
        <f>'Raw Grouped'!G647</f>
        <v>1638</v>
      </c>
      <c r="F197" s="19">
        <f>'Raw Grouped'!H647</f>
        <v>49801.94871794872</v>
      </c>
      <c r="G197" s="17">
        <f>'Raw Grouped'!I647</f>
        <v>1312</v>
      </c>
      <c r="H197" s="19">
        <f>'Raw Grouped'!J647</f>
        <v>43635.576981707316</v>
      </c>
      <c r="I197" s="17">
        <f>'Raw Grouped'!K647</f>
        <v>57</v>
      </c>
      <c r="J197" s="19">
        <f>'Raw Grouped'!L647</f>
        <v>30881.666666666668</v>
      </c>
      <c r="K197" s="17">
        <f>'Raw Grouped'!M647</f>
        <v>379</v>
      </c>
      <c r="L197" s="19">
        <f>'Raw Grouped'!N647</f>
        <v>33382.78364116095</v>
      </c>
      <c r="M197" s="17">
        <f>'Raw Grouped'!O647</f>
        <v>0</v>
      </c>
      <c r="N197" s="19">
        <f>'Raw Grouped'!P647</f>
        <v>0</v>
      </c>
      <c r="O197" s="1">
        <f aca="true" t="shared" si="6" ref="O197:O244">C197+E197+G197+I197+K197+M197</f>
        <v>5917</v>
      </c>
      <c r="P197" s="1">
        <f aca="true" t="shared" si="7" ref="P197:P260">IF(O197&gt;0,(C197*D197+E197*F197+G197*H197+I197*J197+K197*L197+M197*N197)/O197,0)</f>
        <v>57218.11559912118</v>
      </c>
    </row>
    <row r="198" spans="2:16" ht="12.75">
      <c r="B198" s="1" t="s">
        <v>1291</v>
      </c>
      <c r="C198" s="17">
        <f>'Raw Grouped'!E652</f>
        <v>197</v>
      </c>
      <c r="D198" s="17">
        <f>'Raw Grouped'!F652</f>
        <v>62624.10152284264</v>
      </c>
      <c r="E198" s="17">
        <f>'Raw Grouped'!G652</f>
        <v>172</v>
      </c>
      <c r="F198" s="17">
        <f>'Raw Grouped'!H652</f>
        <v>47500.13953488372</v>
      </c>
      <c r="G198" s="17">
        <f>'Raw Grouped'!I652</f>
        <v>167</v>
      </c>
      <c r="H198" s="17">
        <f>'Raw Grouped'!J652</f>
        <v>41134.479041916165</v>
      </c>
      <c r="I198" s="17">
        <f>'Raw Grouped'!K652</f>
        <v>37</v>
      </c>
      <c r="J198" s="17">
        <f>'Raw Grouped'!L652</f>
        <v>34296</v>
      </c>
      <c r="K198" s="17">
        <f>'Raw Grouped'!M652</f>
        <v>12</v>
      </c>
      <c r="L198" s="17">
        <f>'Raw Grouped'!N652</f>
        <v>31102</v>
      </c>
      <c r="M198" s="17">
        <f>'Raw Grouped'!O652</f>
        <v>0</v>
      </c>
      <c r="N198" s="17">
        <f>'Raw Grouped'!P652</f>
        <v>0</v>
      </c>
      <c r="O198" s="1">
        <f t="shared" si="6"/>
        <v>585</v>
      </c>
      <c r="P198" s="1">
        <f t="shared" si="7"/>
        <v>49604.4547008547</v>
      </c>
    </row>
    <row r="199" spans="2:16" ht="12.75">
      <c r="B199" s="1" t="s">
        <v>1292</v>
      </c>
      <c r="C199" s="17">
        <f>'Raw Grouped'!E669</f>
        <v>983</v>
      </c>
      <c r="D199" s="19">
        <f>'Raw Grouped'!F669</f>
        <v>54047.0986775178</v>
      </c>
      <c r="E199" s="17">
        <f>'Raw Grouped'!G669</f>
        <v>769</v>
      </c>
      <c r="F199" s="19">
        <f>'Raw Grouped'!H669</f>
        <v>43943.82184655397</v>
      </c>
      <c r="G199" s="17">
        <f>'Raw Grouped'!I669</f>
        <v>857</v>
      </c>
      <c r="H199" s="19">
        <f>'Raw Grouped'!J669</f>
        <v>37025.140023337226</v>
      </c>
      <c r="I199" s="17">
        <f>'Raw Grouped'!K669</f>
        <v>260</v>
      </c>
      <c r="J199" s="19">
        <f>'Raw Grouped'!L669</f>
        <v>30912.957692307693</v>
      </c>
      <c r="K199" s="17">
        <f>'Raw Grouped'!M669</f>
        <v>286</v>
      </c>
      <c r="L199" s="19">
        <f>'Raw Grouped'!N669</f>
        <v>29583.95104895105</v>
      </c>
      <c r="M199" s="17">
        <f>'Raw Grouped'!O669</f>
        <v>0</v>
      </c>
      <c r="N199" s="19">
        <f>'Raw Grouped'!P669</f>
        <v>0</v>
      </c>
      <c r="O199" s="1">
        <f t="shared" si="6"/>
        <v>3155</v>
      </c>
      <c r="P199" s="1">
        <f t="shared" si="7"/>
        <v>42836.773692551506</v>
      </c>
    </row>
    <row r="200" spans="2:16" ht="12.75">
      <c r="B200" s="1" t="s">
        <v>1293</v>
      </c>
      <c r="C200" s="17">
        <f>'Raw Grouped'!E677</f>
        <v>249</v>
      </c>
      <c r="D200" s="19">
        <f>'Raw Grouped'!F677</f>
        <v>51853.24497991968</v>
      </c>
      <c r="E200" s="17">
        <f>'Raw Grouped'!G677</f>
        <v>275</v>
      </c>
      <c r="F200" s="19">
        <f>'Raw Grouped'!H677</f>
        <v>44757.07636363636</v>
      </c>
      <c r="G200" s="17">
        <f>'Raw Grouped'!I677</f>
        <v>362</v>
      </c>
      <c r="H200" s="19">
        <f>'Raw Grouped'!J677</f>
        <v>37730.26243093923</v>
      </c>
      <c r="I200" s="17">
        <f>'Raw Grouped'!K677</f>
        <v>132</v>
      </c>
      <c r="J200" s="19">
        <f>'Raw Grouped'!L677</f>
        <v>30024.81818181818</v>
      </c>
      <c r="K200" s="17">
        <f>'Raw Grouped'!M677</f>
        <v>126</v>
      </c>
      <c r="L200" s="19">
        <f>'Raw Grouped'!N677</f>
        <v>31013.714285714286</v>
      </c>
      <c r="M200" s="17">
        <f>'Raw Grouped'!O677</f>
        <v>0</v>
      </c>
      <c r="N200" s="19">
        <f>'Raw Grouped'!P677</f>
        <v>0</v>
      </c>
      <c r="O200" s="1">
        <f t="shared" si="6"/>
        <v>1144</v>
      </c>
      <c r="P200" s="1">
        <f t="shared" si="7"/>
        <v>40864.521853146856</v>
      </c>
    </row>
    <row r="201" spans="2:16" ht="12.75">
      <c r="B201" s="1" t="s">
        <v>1294</v>
      </c>
      <c r="C201" s="17">
        <f>'Raw Grouped'!E683</f>
        <v>21</v>
      </c>
      <c r="D201" s="19">
        <f>'Raw Grouped'!F683</f>
        <v>47965</v>
      </c>
      <c r="E201" s="17">
        <f>'Raw Grouped'!G683</f>
        <v>63</v>
      </c>
      <c r="F201" s="19">
        <f>'Raw Grouped'!H683</f>
        <v>42137</v>
      </c>
      <c r="G201" s="17">
        <f>'Raw Grouped'!I683</f>
        <v>83</v>
      </c>
      <c r="H201" s="19">
        <f>'Raw Grouped'!J683</f>
        <v>37261</v>
      </c>
      <c r="I201" s="17">
        <f>'Raw Grouped'!K683</f>
        <v>21</v>
      </c>
      <c r="J201" s="19">
        <f>'Raw Grouped'!L683</f>
        <v>33779</v>
      </c>
      <c r="K201" s="17">
        <f>'Raw Grouped'!M683</f>
        <v>29</v>
      </c>
      <c r="L201" s="19">
        <f>'Raw Grouped'!N683</f>
        <v>32794</v>
      </c>
      <c r="M201" s="17">
        <f>'Raw Grouped'!O683</f>
        <v>0</v>
      </c>
      <c r="N201" s="19">
        <f>'Raw Grouped'!P683</f>
        <v>0</v>
      </c>
      <c r="O201" s="1">
        <f t="shared" si="6"/>
        <v>217</v>
      </c>
      <c r="P201" s="1">
        <f t="shared" si="7"/>
        <v>38778.543778801846</v>
      </c>
    </row>
    <row r="202" spans="2:16" ht="12.75">
      <c r="B202" s="1" t="s">
        <v>1295</v>
      </c>
      <c r="C202" s="17">
        <f>'Raw Grouped'!E687</f>
        <v>31</v>
      </c>
      <c r="D202" s="19">
        <f>'Raw Grouped'!F687</f>
        <v>54359</v>
      </c>
      <c r="E202" s="17">
        <f>'Raw Grouped'!G687</f>
        <v>70</v>
      </c>
      <c r="F202" s="19">
        <f>'Raw Grouped'!H687</f>
        <v>42819.6</v>
      </c>
      <c r="G202" s="17">
        <f>'Raw Grouped'!I687</f>
        <v>61</v>
      </c>
      <c r="H202" s="19">
        <f>'Raw Grouped'!J687</f>
        <v>36808.24590163935</v>
      </c>
      <c r="I202" s="17">
        <f>'Raw Grouped'!K687</f>
        <v>4</v>
      </c>
      <c r="J202" s="19">
        <f>'Raw Grouped'!L687</f>
        <v>31721</v>
      </c>
      <c r="K202" s="17">
        <f>'Raw Grouped'!M687</f>
        <v>53</v>
      </c>
      <c r="L202" s="19">
        <f>'Raw Grouped'!N687</f>
        <v>29599.264150943396</v>
      </c>
      <c r="M202" s="17">
        <f>'Raw Grouped'!O687</f>
        <v>0</v>
      </c>
      <c r="N202" s="19">
        <f>'Raw Grouped'!P687</f>
        <v>0</v>
      </c>
      <c r="O202" s="1">
        <f t="shared" si="6"/>
        <v>219</v>
      </c>
      <c r="P202" s="1">
        <f t="shared" si="7"/>
        <v>39376.479452054795</v>
      </c>
    </row>
    <row r="203" spans="2:16" ht="12.75">
      <c r="B203" s="1" t="s">
        <v>1296</v>
      </c>
      <c r="C203" s="17"/>
      <c r="D203" s="19"/>
      <c r="E203" s="17"/>
      <c r="F203" s="19"/>
      <c r="G203" s="17"/>
      <c r="H203" s="19"/>
      <c r="I203" s="17"/>
      <c r="J203" s="19"/>
      <c r="K203" s="17"/>
      <c r="L203" s="19"/>
      <c r="M203" s="17">
        <f>'Raw Grouped'!O758</f>
        <v>7951</v>
      </c>
      <c r="N203" s="17">
        <f>'Raw Grouped'!P758</f>
        <v>37415.09269274305</v>
      </c>
      <c r="O203" s="1">
        <f t="shared" si="6"/>
        <v>7951</v>
      </c>
      <c r="P203" s="1">
        <f t="shared" si="7"/>
        <v>37415.09269274305</v>
      </c>
    </row>
    <row r="204" spans="1:16" ht="12.75">
      <c r="A204" s="11"/>
      <c r="B204" s="137" t="s">
        <v>1297</v>
      </c>
      <c r="C204" s="138"/>
      <c r="D204" s="139"/>
      <c r="E204" s="138"/>
      <c r="F204" s="139"/>
      <c r="G204" s="138"/>
      <c r="H204" s="139"/>
      <c r="I204" s="138"/>
      <c r="J204" s="139"/>
      <c r="K204" s="140"/>
      <c r="L204" s="139"/>
      <c r="M204" s="138"/>
      <c r="N204" s="139"/>
      <c r="O204" s="137">
        <f t="shared" si="6"/>
        <v>0</v>
      </c>
      <c r="P204" s="137">
        <f t="shared" si="7"/>
        <v>0</v>
      </c>
    </row>
    <row r="205" spans="1:16" ht="12.75">
      <c r="A205" s="17" t="s">
        <v>1322</v>
      </c>
      <c r="B205" s="1" t="s">
        <v>1290</v>
      </c>
      <c r="C205" s="17"/>
      <c r="D205" s="19"/>
      <c r="E205" s="17"/>
      <c r="F205" s="19"/>
      <c r="G205" s="17"/>
      <c r="H205" s="19"/>
      <c r="I205" s="17"/>
      <c r="J205" s="19"/>
      <c r="K205" s="17"/>
      <c r="L205" s="19"/>
      <c r="M205" s="1"/>
      <c r="N205" s="141"/>
      <c r="O205" s="1">
        <f t="shared" si="6"/>
        <v>0</v>
      </c>
      <c r="P205" s="1">
        <f t="shared" si="7"/>
        <v>0</v>
      </c>
    </row>
    <row r="206" spans="2:16" ht="12.75">
      <c r="B206" s="1" t="s">
        <v>1291</v>
      </c>
      <c r="C206" s="17"/>
      <c r="D206" s="19"/>
      <c r="E206" s="17"/>
      <c r="F206" s="19"/>
      <c r="G206" s="17"/>
      <c r="H206" s="19"/>
      <c r="I206" s="17"/>
      <c r="J206" s="19"/>
      <c r="K206" s="17"/>
      <c r="L206" s="19"/>
      <c r="M206" s="1"/>
      <c r="N206" s="141"/>
      <c r="O206" s="1">
        <f t="shared" si="6"/>
        <v>0</v>
      </c>
      <c r="P206" s="1">
        <f t="shared" si="7"/>
        <v>0</v>
      </c>
    </row>
    <row r="207" spans="2:16" ht="12.75">
      <c r="B207" s="1" t="s">
        <v>1292</v>
      </c>
      <c r="C207" s="17"/>
      <c r="D207" s="19"/>
      <c r="E207" s="17"/>
      <c r="F207" s="19"/>
      <c r="G207" s="17"/>
      <c r="H207" s="19"/>
      <c r="I207" s="17"/>
      <c r="J207" s="19"/>
      <c r="K207" s="17"/>
      <c r="L207" s="19"/>
      <c r="M207" s="1"/>
      <c r="N207" s="141"/>
      <c r="O207" s="1">
        <f t="shared" si="6"/>
        <v>0</v>
      </c>
      <c r="P207" s="1">
        <f t="shared" si="7"/>
        <v>0</v>
      </c>
    </row>
    <row r="208" spans="2:16" ht="12.75">
      <c r="B208" s="1" t="s">
        <v>1293</v>
      </c>
      <c r="C208" s="17"/>
      <c r="D208" s="19"/>
      <c r="E208" s="17"/>
      <c r="F208" s="19"/>
      <c r="G208" s="17"/>
      <c r="H208" s="19"/>
      <c r="I208" s="17"/>
      <c r="J208" s="19"/>
      <c r="K208" s="17"/>
      <c r="L208" s="19"/>
      <c r="M208" s="1"/>
      <c r="N208" s="141"/>
      <c r="O208" s="1">
        <f t="shared" si="6"/>
        <v>0</v>
      </c>
      <c r="P208" s="1">
        <f t="shared" si="7"/>
        <v>0</v>
      </c>
    </row>
    <row r="209" spans="2:16" ht="12.75">
      <c r="B209" s="1" t="s">
        <v>1294</v>
      </c>
      <c r="C209" s="17"/>
      <c r="D209" s="19"/>
      <c r="E209" s="17"/>
      <c r="F209" s="19"/>
      <c r="G209" s="17"/>
      <c r="H209" s="19"/>
      <c r="I209" s="17"/>
      <c r="J209" s="19"/>
      <c r="K209" s="17"/>
      <c r="L209" s="19"/>
      <c r="M209" s="1"/>
      <c r="N209" s="141"/>
      <c r="O209" s="1">
        <f t="shared" si="6"/>
        <v>0</v>
      </c>
      <c r="P209" s="1">
        <f t="shared" si="7"/>
        <v>0</v>
      </c>
    </row>
    <row r="210" spans="2:16" ht="12.75">
      <c r="B210" s="1" t="s">
        <v>1295</v>
      </c>
      <c r="C210" s="17"/>
      <c r="D210" s="19"/>
      <c r="E210" s="17"/>
      <c r="F210" s="19"/>
      <c r="G210" s="17"/>
      <c r="H210" s="19"/>
      <c r="I210" s="17"/>
      <c r="J210" s="19"/>
      <c r="K210" s="17"/>
      <c r="L210" s="19"/>
      <c r="M210" s="1"/>
      <c r="N210" s="141"/>
      <c r="O210" s="1">
        <f t="shared" si="6"/>
        <v>0</v>
      </c>
      <c r="P210" s="1">
        <f t="shared" si="7"/>
        <v>0</v>
      </c>
    </row>
    <row r="211" spans="2:16" ht="12.75">
      <c r="B211" s="1" t="s">
        <v>1296</v>
      </c>
      <c r="C211" s="17"/>
      <c r="D211" s="19"/>
      <c r="E211" s="17"/>
      <c r="F211" s="19"/>
      <c r="G211" s="17"/>
      <c r="H211" s="19"/>
      <c r="I211" s="17"/>
      <c r="J211" s="19"/>
      <c r="K211" s="17"/>
      <c r="L211" s="19"/>
      <c r="M211" s="17"/>
      <c r="N211" s="19"/>
      <c r="O211" s="1">
        <f t="shared" si="6"/>
        <v>0</v>
      </c>
      <c r="P211" s="1">
        <f t="shared" si="7"/>
        <v>0</v>
      </c>
    </row>
    <row r="212" spans="1:16" ht="12.75">
      <c r="A212" s="11"/>
      <c r="B212" s="137" t="s">
        <v>1297</v>
      </c>
      <c r="C212" s="138"/>
      <c r="D212" s="139"/>
      <c r="E212" s="138"/>
      <c r="F212" s="139"/>
      <c r="G212" s="138"/>
      <c r="H212" s="139"/>
      <c r="I212" s="138"/>
      <c r="J212" s="139"/>
      <c r="K212" s="140"/>
      <c r="L212" s="139"/>
      <c r="M212" s="138"/>
      <c r="N212" s="139"/>
      <c r="O212" s="137">
        <f t="shared" si="6"/>
        <v>0</v>
      </c>
      <c r="P212" s="137">
        <f t="shared" si="7"/>
        <v>0</v>
      </c>
    </row>
    <row r="213" spans="1:16" ht="12.75">
      <c r="A213" s="17" t="s">
        <v>1323</v>
      </c>
      <c r="B213" s="1" t="s">
        <v>1290</v>
      </c>
      <c r="C213" s="17">
        <f>'Raw Grouped'!E777</f>
        <v>704</v>
      </c>
      <c r="D213" s="19">
        <f>'Raw Grouped'!F777</f>
        <v>74370.63636363637</v>
      </c>
      <c r="E213" s="17">
        <f>'Raw Grouped'!G777</f>
        <v>577</v>
      </c>
      <c r="F213" s="19">
        <f>'Raw Grouped'!H777</f>
        <v>51927.29636048527</v>
      </c>
      <c r="G213" s="17">
        <f>'Raw Grouped'!I777</f>
        <v>361</v>
      </c>
      <c r="H213" s="19">
        <f>'Raw Grouped'!J777</f>
        <v>45565.861495844874</v>
      </c>
      <c r="I213" s="17">
        <f>'Raw Grouped'!K777</f>
        <v>89</v>
      </c>
      <c r="J213" s="19">
        <f>'Raw Grouped'!L777</f>
        <v>27135.539325842696</v>
      </c>
      <c r="K213" s="17">
        <f>'Raw Grouped'!M777</f>
        <v>26</v>
      </c>
      <c r="L213" s="19">
        <f>'Raw Grouped'!N777</f>
        <v>40012</v>
      </c>
      <c r="M213" s="17">
        <f>'Raw Grouped'!O777</f>
        <v>0</v>
      </c>
      <c r="N213" s="19">
        <v>0</v>
      </c>
      <c r="O213" s="1">
        <f t="shared" si="6"/>
        <v>1757</v>
      </c>
      <c r="P213" s="1">
        <f t="shared" si="7"/>
        <v>58180.779169038135</v>
      </c>
    </row>
    <row r="214" spans="2:16" ht="12.75">
      <c r="B214" s="1" t="s">
        <v>1291</v>
      </c>
      <c r="C214" s="17">
        <f>'Raw Grouped'!E783</f>
        <v>668</v>
      </c>
      <c r="D214" s="19">
        <f>'Raw Grouped'!F783</f>
        <v>72824.26946107784</v>
      </c>
      <c r="E214" s="17">
        <f>'Raw Grouped'!G783</f>
        <v>758</v>
      </c>
      <c r="F214" s="19">
        <f>'Raw Grouped'!H783</f>
        <v>53000.15435356201</v>
      </c>
      <c r="G214" s="17">
        <f>'Raw Grouped'!I783</f>
        <v>503</v>
      </c>
      <c r="H214" s="19">
        <f>'Raw Grouped'!J783</f>
        <v>42330.429423459245</v>
      </c>
      <c r="I214" s="17">
        <f>'Raw Grouped'!K783</f>
        <v>157</v>
      </c>
      <c r="J214" s="19">
        <f>'Raw Grouped'!L783</f>
        <v>33915.10191082802</v>
      </c>
      <c r="K214" s="17">
        <f>'Raw Grouped'!M783</f>
        <v>47</v>
      </c>
      <c r="L214" s="19">
        <f>'Raw Grouped'!N783</f>
        <v>34352.382978723406</v>
      </c>
      <c r="M214" s="17">
        <f>'Raw Grouped'!O783</f>
        <v>0</v>
      </c>
      <c r="N214" s="19">
        <v>0</v>
      </c>
      <c r="O214" s="1">
        <f t="shared" si="6"/>
        <v>2133</v>
      </c>
      <c r="P214" s="1">
        <f t="shared" si="7"/>
        <v>54876.77824660103</v>
      </c>
    </row>
    <row r="215" spans="2:16" ht="12.75">
      <c r="B215" s="1" t="s">
        <v>1292</v>
      </c>
      <c r="C215" s="17">
        <f>'Raw Grouped'!E787</f>
        <v>318</v>
      </c>
      <c r="D215" s="17">
        <f>'Raw Grouped'!F787</f>
        <v>54726.39937106918</v>
      </c>
      <c r="E215" s="17">
        <f>'Raw Grouped'!G787</f>
        <v>285</v>
      </c>
      <c r="F215" s="17">
        <f>'Raw Grouped'!H787</f>
        <v>45288.82105263158</v>
      </c>
      <c r="G215" s="17">
        <f>'Raw Grouped'!I787</f>
        <v>220</v>
      </c>
      <c r="H215" s="17">
        <f>'Raw Grouped'!J787</f>
        <v>38447.318181818184</v>
      </c>
      <c r="I215" s="17">
        <f>'Raw Grouped'!K787</f>
        <v>59</v>
      </c>
      <c r="J215" s="17">
        <f>'Raw Grouped'!L787</f>
        <v>29721.966101694914</v>
      </c>
      <c r="K215" s="17">
        <f>'Raw Grouped'!M787</f>
        <v>0</v>
      </c>
      <c r="L215" s="17">
        <f>'Raw Grouped'!N787</f>
        <v>0</v>
      </c>
      <c r="M215" s="17">
        <f>'Raw Grouped'!O787</f>
        <v>0</v>
      </c>
      <c r="N215" s="17">
        <v>0</v>
      </c>
      <c r="O215" s="1">
        <f t="shared" si="6"/>
        <v>882</v>
      </c>
      <c r="P215" s="1">
        <f t="shared" si="7"/>
        <v>45943.66780045351</v>
      </c>
    </row>
    <row r="216" spans="2:20" ht="12.75">
      <c r="B216" s="1" t="s">
        <v>1293</v>
      </c>
      <c r="C216" s="17">
        <f>'Raw Grouped'!E791</f>
        <v>115</v>
      </c>
      <c r="D216" s="17">
        <f>'Raw Grouped'!F791</f>
        <v>52001.739130434784</v>
      </c>
      <c r="E216" s="17">
        <f>'Raw Grouped'!G791</f>
        <v>109</v>
      </c>
      <c r="F216" s="17">
        <f>'Raw Grouped'!H791</f>
        <v>46984.88990825688</v>
      </c>
      <c r="G216" s="17">
        <f>'Raw Grouped'!I791</f>
        <v>147</v>
      </c>
      <c r="H216" s="17">
        <f>'Raw Grouped'!J791</f>
        <v>38832.67346938775</v>
      </c>
      <c r="I216" s="17">
        <f>'Raw Grouped'!K791</f>
        <v>46</v>
      </c>
      <c r="J216" s="17">
        <f>'Raw Grouped'!L791</f>
        <v>32680.391304347828</v>
      </c>
      <c r="K216" s="17">
        <f>'Raw Grouped'!M791</f>
        <v>3</v>
      </c>
      <c r="L216" s="17">
        <f>'Raw Grouped'!N791</f>
        <v>21160</v>
      </c>
      <c r="M216" s="17">
        <f>'Raw Grouped'!O791</f>
        <v>0</v>
      </c>
      <c r="N216" s="17">
        <v>0</v>
      </c>
      <c r="O216" s="1">
        <f t="shared" si="6"/>
        <v>420</v>
      </c>
      <c r="P216" s="1">
        <f t="shared" si="7"/>
        <v>43754.12857142857</v>
      </c>
      <c r="Q216" s="17"/>
      <c r="R216" s="17"/>
      <c r="S216" s="17"/>
      <c r="T216" s="17"/>
    </row>
    <row r="217" spans="2:16" ht="12.75">
      <c r="B217" s="1" t="s">
        <v>1294</v>
      </c>
      <c r="C217" s="17">
        <f>'Raw Grouped'!E793</f>
        <v>42</v>
      </c>
      <c r="D217" s="19">
        <f>'Raw Grouped'!F793</f>
        <v>56578</v>
      </c>
      <c r="E217" s="17">
        <f>'Raw Grouped'!G793</f>
        <v>53</v>
      </c>
      <c r="F217" s="19">
        <f>'Raw Grouped'!H793</f>
        <v>46820</v>
      </c>
      <c r="G217" s="17">
        <f>'Raw Grouped'!I793</f>
        <v>53</v>
      </c>
      <c r="H217" s="19">
        <f>'Raw Grouped'!J793</f>
        <v>38735</v>
      </c>
      <c r="I217" s="17">
        <f>'Raw Grouped'!K793</f>
        <v>10</v>
      </c>
      <c r="J217" s="19">
        <f>'Raw Grouped'!L793</f>
        <v>33928</v>
      </c>
      <c r="K217" s="17">
        <f>'Raw Grouped'!M793</f>
        <v>0</v>
      </c>
      <c r="L217" s="19">
        <f>'Raw Grouped'!N793</f>
        <v>0</v>
      </c>
      <c r="M217" s="17">
        <f>'Raw Grouped'!O793</f>
        <v>0</v>
      </c>
      <c r="N217" s="19">
        <f>'Raw Grouped'!P793</f>
        <v>0</v>
      </c>
      <c r="O217" s="1">
        <f t="shared" si="6"/>
        <v>158</v>
      </c>
      <c r="P217" s="1">
        <f t="shared" si="7"/>
        <v>45885.89240506329</v>
      </c>
    </row>
    <row r="218" spans="2:16" ht="12.75">
      <c r="B218" s="1" t="s">
        <v>1295</v>
      </c>
      <c r="C218" s="17">
        <f>'Raw Grouped'!E798</f>
        <v>124</v>
      </c>
      <c r="D218" s="19">
        <f>'Raw Grouped'!F798</f>
        <v>54451.93548387097</v>
      </c>
      <c r="E218" s="17">
        <f>'Raw Grouped'!G798</f>
        <v>96</v>
      </c>
      <c r="F218" s="19">
        <f>'Raw Grouped'!H798</f>
        <v>46320.416666666664</v>
      </c>
      <c r="G218" s="17">
        <f>'Raw Grouped'!I798</f>
        <v>134</v>
      </c>
      <c r="H218" s="19">
        <f>'Raw Grouped'!J798</f>
        <v>37541.350746268654</v>
      </c>
      <c r="I218" s="17">
        <f>'Raw Grouped'!K798</f>
        <v>19</v>
      </c>
      <c r="J218" s="19">
        <f>'Raw Grouped'!L798</f>
        <v>32768.42105263158</v>
      </c>
      <c r="K218" s="17">
        <f>'Raw Grouped'!M798</f>
        <v>11</v>
      </c>
      <c r="L218" s="19">
        <f>'Raw Grouped'!N798</f>
        <v>35078</v>
      </c>
      <c r="M218" s="17">
        <f>'Raw Grouped'!O798</f>
        <v>0</v>
      </c>
      <c r="N218" s="19">
        <f>'Raw Grouped'!P798</f>
        <v>0</v>
      </c>
      <c r="O218" s="1">
        <f t="shared" si="6"/>
        <v>384</v>
      </c>
      <c r="P218" s="1">
        <f t="shared" si="7"/>
        <v>44890.1015625</v>
      </c>
    </row>
    <row r="219" spans="2:16" ht="12.75">
      <c r="B219" s="1" t="s">
        <v>1296</v>
      </c>
      <c r="C219" s="17">
        <f>'Raw Grouped'!E802</f>
        <v>411</v>
      </c>
      <c r="D219" s="17">
        <f>'Raw Grouped'!F802</f>
        <v>45527.369829683696</v>
      </c>
      <c r="E219" s="17">
        <f>'Raw Grouped'!G802</f>
        <v>653</v>
      </c>
      <c r="F219" s="17">
        <f>'Raw Grouped'!H802</f>
        <v>40491.15007656968</v>
      </c>
      <c r="G219" s="17">
        <f>'Raw Grouped'!I802</f>
        <v>590</v>
      </c>
      <c r="H219" s="17">
        <f>'Raw Grouped'!J802</f>
        <v>35423.442372881356</v>
      </c>
      <c r="I219" s="17">
        <f>'Raw Grouped'!K802</f>
        <v>210</v>
      </c>
      <c r="J219" s="17">
        <f>'Raw Grouped'!L802</f>
        <v>31277.342857142856</v>
      </c>
      <c r="K219" s="17">
        <f>'Raw Grouped'!M802</f>
        <v>2</v>
      </c>
      <c r="L219" s="17">
        <f>'Raw Grouped'!N802</f>
        <v>20287</v>
      </c>
      <c r="M219" s="17">
        <f>'Raw Grouped'!O802</f>
        <v>0</v>
      </c>
      <c r="N219" s="17">
        <v>0</v>
      </c>
      <c r="O219" s="1">
        <f t="shared" si="6"/>
        <v>1866</v>
      </c>
      <c r="P219" s="1">
        <f t="shared" si="7"/>
        <v>38939.505359056806</v>
      </c>
    </row>
    <row r="220" spans="1:16" ht="12.75">
      <c r="A220" s="11"/>
      <c r="B220" s="137" t="s">
        <v>1297</v>
      </c>
      <c r="C220" s="138"/>
      <c r="D220" s="139"/>
      <c r="E220" s="138"/>
      <c r="F220" s="139"/>
      <c r="G220" s="138"/>
      <c r="H220" s="139"/>
      <c r="I220" s="138"/>
      <c r="J220" s="139"/>
      <c r="K220" s="140"/>
      <c r="L220" s="139"/>
      <c r="M220" s="138"/>
      <c r="N220" s="139"/>
      <c r="O220" s="137">
        <f t="shared" si="6"/>
        <v>0</v>
      </c>
      <c r="P220" s="137">
        <f t="shared" si="7"/>
        <v>0</v>
      </c>
    </row>
    <row r="221" spans="1:16" ht="12.75">
      <c r="A221" s="17" t="s">
        <v>1324</v>
      </c>
      <c r="B221" s="1" t="s">
        <v>1290</v>
      </c>
      <c r="C221" s="17">
        <f>'Raw Grouped'!Q777</f>
        <v>358</v>
      </c>
      <c r="D221" s="19">
        <f>'Raw Grouped'!R777</f>
        <v>92723.82681564246</v>
      </c>
      <c r="E221" s="17">
        <f>'Raw Grouped'!S777</f>
        <v>208</v>
      </c>
      <c r="F221" s="19">
        <f>'Raw Grouped'!T777</f>
        <v>61976.5</v>
      </c>
      <c r="G221" s="17">
        <f>'Raw Grouped'!U777</f>
        <v>58</v>
      </c>
      <c r="H221" s="19">
        <f>'Raw Grouped'!V777</f>
        <v>50564.43103448276</v>
      </c>
      <c r="I221" s="17">
        <f>'Raw Grouped'!W777</f>
        <v>11</v>
      </c>
      <c r="J221" s="19">
        <f>'Raw Grouped'!X777</f>
        <v>43826.454545454544</v>
      </c>
      <c r="K221" s="17">
        <f>'Raw Grouped'!Y777</f>
        <v>21</v>
      </c>
      <c r="L221" s="19">
        <f>'Raw Grouped'!Z777</f>
        <v>45227</v>
      </c>
      <c r="M221" s="17">
        <f>'Raw Grouped'!AA777</f>
        <v>0</v>
      </c>
      <c r="N221" s="19">
        <f>'Raw Grouped'!AB777</f>
        <v>0</v>
      </c>
      <c r="O221" s="1">
        <f t="shared" si="6"/>
        <v>656</v>
      </c>
      <c r="P221" s="1">
        <f t="shared" si="7"/>
        <v>76906.7637195122</v>
      </c>
    </row>
    <row r="222" spans="2:16" ht="12.75">
      <c r="B222" s="1" t="s">
        <v>1291</v>
      </c>
      <c r="C222" s="17">
        <f>'Raw Grouped'!Q783</f>
        <v>133</v>
      </c>
      <c r="D222" s="19">
        <f>'Raw Grouped'!R783</f>
        <v>91331.75939849624</v>
      </c>
      <c r="E222" s="17">
        <f>'Raw Grouped'!S783</f>
        <v>139</v>
      </c>
      <c r="F222" s="19">
        <f>'Raw Grouped'!T783</f>
        <v>69129.60431654676</v>
      </c>
      <c r="G222" s="17">
        <f>'Raw Grouped'!U783</f>
        <v>117</v>
      </c>
      <c r="H222" s="19">
        <f>'Raw Grouped'!V783</f>
        <v>53784.46153846154</v>
      </c>
      <c r="I222" s="17">
        <f>'Raw Grouped'!W783</f>
        <v>35</v>
      </c>
      <c r="J222" s="19">
        <f>'Raw Grouped'!X783</f>
        <v>41767.857142857145</v>
      </c>
      <c r="K222" s="17">
        <f>'Raw Grouped'!Y783</f>
        <v>13</v>
      </c>
      <c r="L222" s="19">
        <f>'Raw Grouped'!Z783</f>
        <v>39041.230769230766</v>
      </c>
      <c r="M222" s="17">
        <f>'Raw Grouped'!AA783</f>
        <v>0</v>
      </c>
      <c r="N222" s="19">
        <f>'Raw Grouped'!AB783</f>
        <v>0</v>
      </c>
      <c r="O222" s="1">
        <f t="shared" si="6"/>
        <v>437</v>
      </c>
      <c r="P222" s="1">
        <f t="shared" si="7"/>
        <v>68691.8352402746</v>
      </c>
    </row>
    <row r="223" spans="2:16" ht="12.75">
      <c r="B223" s="1" t="s">
        <v>1292</v>
      </c>
      <c r="C223" s="17">
        <f>'Raw Grouped'!Q785</f>
        <v>26</v>
      </c>
      <c r="D223" s="19">
        <f>'Raw Grouped'!R785</f>
        <v>74125</v>
      </c>
      <c r="E223" s="17">
        <f>'Raw Grouped'!S785</f>
        <v>8</v>
      </c>
      <c r="F223" s="19">
        <f>'Raw Grouped'!T785</f>
        <v>59506</v>
      </c>
      <c r="G223" s="17">
        <f>'Raw Grouped'!U785</f>
        <v>2</v>
      </c>
      <c r="H223" s="19">
        <f>'Raw Grouped'!V785</f>
        <v>56833</v>
      </c>
      <c r="I223" s="17">
        <f>'Raw Grouped'!W785</f>
        <v>2</v>
      </c>
      <c r="J223" s="19">
        <f>'Raw Grouped'!X785</f>
        <v>36291</v>
      </c>
      <c r="K223" s="17">
        <f>'Raw Grouped'!Y785</f>
        <v>0</v>
      </c>
      <c r="L223" s="19">
        <f>'Raw Grouped'!Z785</f>
        <v>0</v>
      </c>
      <c r="M223" s="17">
        <f>'Raw Grouped'!AA785</f>
        <v>0</v>
      </c>
      <c r="N223" s="19">
        <f>'Raw Grouped'!AB785</f>
        <v>0</v>
      </c>
      <c r="O223" s="1">
        <f t="shared" si="6"/>
        <v>38</v>
      </c>
      <c r="P223" s="1">
        <f t="shared" si="7"/>
        <v>68145.94736842105</v>
      </c>
    </row>
    <row r="224" spans="2:16" ht="12.75">
      <c r="B224" s="1" t="s">
        <v>1293</v>
      </c>
      <c r="C224" s="17">
        <f>'Raw Grouped'!Q791</f>
        <v>21</v>
      </c>
      <c r="D224" s="17">
        <f>'Raw Grouped'!R791</f>
        <v>66496.80952380953</v>
      </c>
      <c r="E224" s="17">
        <f>'Raw Grouped'!S791</f>
        <v>13</v>
      </c>
      <c r="F224" s="17">
        <f>'Raw Grouped'!T791</f>
        <v>61421</v>
      </c>
      <c r="G224" s="17">
        <f>'Raw Grouped'!U791</f>
        <v>19</v>
      </c>
      <c r="H224" s="17">
        <f>'Raw Grouped'!V791</f>
        <v>47647.89473684211</v>
      </c>
      <c r="I224" s="17">
        <f>'Raw Grouped'!W791</f>
        <v>8</v>
      </c>
      <c r="J224" s="17">
        <f>'Raw Grouped'!X791</f>
        <v>30704</v>
      </c>
      <c r="K224" s="17">
        <f>'Raw Grouped'!Y791</f>
        <v>1</v>
      </c>
      <c r="L224" s="17">
        <f>'Raw Grouped'!Z791</f>
        <v>41056</v>
      </c>
      <c r="M224" s="17">
        <f>'Raw Grouped'!AA791</f>
        <v>0</v>
      </c>
      <c r="N224" s="17">
        <f>'Raw Grouped'!AB791</f>
        <v>0</v>
      </c>
      <c r="O224" s="1">
        <f t="shared" si="6"/>
        <v>62</v>
      </c>
      <c r="P224" s="1">
        <f t="shared" si="7"/>
        <v>54627.48387096774</v>
      </c>
    </row>
    <row r="225" spans="2:16" ht="12.75">
      <c r="B225" s="1" t="s">
        <v>1294</v>
      </c>
      <c r="C225" s="17"/>
      <c r="D225" s="19"/>
      <c r="E225" s="17"/>
      <c r="F225" s="19"/>
      <c r="G225" s="17"/>
      <c r="H225" s="19"/>
      <c r="I225" s="17"/>
      <c r="J225" s="19"/>
      <c r="K225" s="17"/>
      <c r="L225" s="19"/>
      <c r="M225" s="1"/>
      <c r="N225" s="141"/>
      <c r="O225" s="1">
        <f t="shared" si="6"/>
        <v>0</v>
      </c>
      <c r="P225" s="1">
        <f t="shared" si="7"/>
        <v>0</v>
      </c>
    </row>
    <row r="226" spans="2:16" ht="12.75">
      <c r="B226" s="1" t="s">
        <v>1295</v>
      </c>
      <c r="C226" s="17">
        <f>'Raw Grouped'!Q798</f>
        <v>4</v>
      </c>
      <c r="D226" s="19">
        <f>'Raw Grouped'!R798</f>
        <v>74815.25</v>
      </c>
      <c r="E226" s="17">
        <f>'Raw Grouped'!S798</f>
        <v>1</v>
      </c>
      <c r="F226" s="19">
        <f>'Raw Grouped'!T798</f>
        <v>49945</v>
      </c>
      <c r="G226" s="17">
        <f>'Raw Grouped'!U798</f>
        <v>1</v>
      </c>
      <c r="H226" s="19">
        <f>'Raw Grouped'!V798</f>
        <v>46900</v>
      </c>
      <c r="I226" s="17">
        <f>'Raw Grouped'!W798</f>
        <v>0</v>
      </c>
      <c r="J226" s="19">
        <f>'Raw Grouped'!X798</f>
        <v>0</v>
      </c>
      <c r="K226" s="17">
        <f>'Raw Grouped'!Y798</f>
        <v>2</v>
      </c>
      <c r="L226" s="19">
        <f>'Raw Grouped'!Z798</f>
        <v>39100</v>
      </c>
      <c r="M226" s="17">
        <f>'Raw Grouped'!AA798</f>
        <v>0</v>
      </c>
      <c r="N226" s="19">
        <f>'Raw Grouped'!AB798</f>
        <v>0</v>
      </c>
      <c r="O226" s="1">
        <f t="shared" si="6"/>
        <v>8</v>
      </c>
      <c r="P226" s="1">
        <f t="shared" si="7"/>
        <v>59288.25</v>
      </c>
    </row>
    <row r="227" spans="2:16" ht="12.75">
      <c r="B227" s="1" t="s">
        <v>1296</v>
      </c>
      <c r="C227" s="17">
        <f>'Raw Grouped'!Q802</f>
        <v>11</v>
      </c>
      <c r="D227" s="17">
        <f>'Raw Grouped'!R802</f>
        <v>54567</v>
      </c>
      <c r="E227" s="17">
        <f>'Raw Grouped'!S802</f>
        <v>3</v>
      </c>
      <c r="F227" s="17">
        <f>'Raw Grouped'!T802</f>
        <v>52597</v>
      </c>
      <c r="G227" s="17">
        <f>'Raw Grouped'!U802</f>
        <v>22</v>
      </c>
      <c r="H227" s="17">
        <f>'Raw Grouped'!V802</f>
        <v>45838</v>
      </c>
      <c r="I227" s="17">
        <f>'Raw Grouped'!W802</f>
        <v>16</v>
      </c>
      <c r="J227" s="17">
        <f>'Raw Grouped'!X802</f>
        <v>39008</v>
      </c>
      <c r="K227" s="17">
        <f>'Raw Grouped'!Y802</f>
        <v>0</v>
      </c>
      <c r="L227" s="17">
        <f>'Raw Grouped'!Z802</f>
        <v>0</v>
      </c>
      <c r="M227" s="17">
        <f>'Raw Grouped'!AA802</f>
        <v>0</v>
      </c>
      <c r="N227" s="17">
        <f>'Raw Grouped'!AB802</f>
        <v>0</v>
      </c>
      <c r="O227" s="1">
        <f t="shared" si="6"/>
        <v>52</v>
      </c>
      <c r="P227" s="1">
        <f t="shared" si="7"/>
        <v>45972.92307692308</v>
      </c>
    </row>
    <row r="228" spans="1:16" ht="12.75">
      <c r="A228" s="11"/>
      <c r="B228" s="137" t="s">
        <v>1297</v>
      </c>
      <c r="C228" s="138"/>
      <c r="D228" s="139"/>
      <c r="E228" s="138"/>
      <c r="F228" s="139"/>
      <c r="G228" s="138"/>
      <c r="H228" s="139"/>
      <c r="I228" s="138"/>
      <c r="J228" s="139"/>
      <c r="K228" s="140"/>
      <c r="L228" s="139"/>
      <c r="M228" s="138"/>
      <c r="N228" s="139"/>
      <c r="O228" s="137">
        <f t="shared" si="6"/>
        <v>0</v>
      </c>
      <c r="P228" s="137">
        <f t="shared" si="7"/>
        <v>0</v>
      </c>
    </row>
    <row r="229" spans="1:16" ht="12.75">
      <c r="A229" s="17" t="s">
        <v>1325</v>
      </c>
      <c r="B229" s="1" t="s">
        <v>1290</v>
      </c>
      <c r="C229" s="17">
        <f>'Raw Grouped'!E804</f>
        <v>232</v>
      </c>
      <c r="D229" s="19">
        <f>'Raw Grouped'!F804</f>
        <v>60914</v>
      </c>
      <c r="E229" s="17">
        <f>'Raw Grouped'!G804</f>
        <v>198</v>
      </c>
      <c r="F229" s="19">
        <f>'Raw Grouped'!H804</f>
        <v>48273</v>
      </c>
      <c r="G229" s="17">
        <f>'Raw Grouped'!I804</f>
        <v>209</v>
      </c>
      <c r="H229" s="19">
        <f>'Raw Grouped'!J804</f>
        <v>39911</v>
      </c>
      <c r="I229" s="17">
        <f>'Raw Grouped'!K804</f>
        <v>11</v>
      </c>
      <c r="J229" s="19">
        <f>'Raw Grouped'!L804</f>
        <v>30805</v>
      </c>
      <c r="K229" s="17">
        <f>'Raw Grouped'!M804</f>
        <v>12</v>
      </c>
      <c r="L229" s="19">
        <f>'Raw Grouped'!N804</f>
        <v>19958</v>
      </c>
      <c r="M229" s="17">
        <f>'Raw Grouped'!O804</f>
        <v>0</v>
      </c>
      <c r="N229" s="19">
        <f>'Raw Grouped'!P804</f>
        <v>0</v>
      </c>
      <c r="O229" s="1">
        <f t="shared" si="6"/>
        <v>662</v>
      </c>
      <c r="P229" s="1">
        <f t="shared" si="7"/>
        <v>49259.59516616314</v>
      </c>
    </row>
    <row r="230" spans="2:16" ht="12.75">
      <c r="B230" s="1" t="s">
        <v>1291</v>
      </c>
      <c r="C230" s="17"/>
      <c r="D230" s="19"/>
      <c r="E230" s="17"/>
      <c r="F230" s="19"/>
      <c r="G230" s="17"/>
      <c r="H230" s="19"/>
      <c r="I230" s="17"/>
      <c r="J230" s="19"/>
      <c r="K230" s="17"/>
      <c r="L230" s="19"/>
      <c r="M230" s="1"/>
      <c r="N230" s="141"/>
      <c r="O230" s="1">
        <f t="shared" si="6"/>
        <v>0</v>
      </c>
      <c r="P230" s="1">
        <f t="shared" si="7"/>
        <v>0</v>
      </c>
    </row>
    <row r="231" spans="2:16" ht="12.75">
      <c r="B231" s="1" t="s">
        <v>1292</v>
      </c>
      <c r="C231" s="17">
        <f>'Raw Grouped'!E806</f>
        <v>158</v>
      </c>
      <c r="D231" s="19">
        <f>'Raw Grouped'!F806</f>
        <v>51674</v>
      </c>
      <c r="E231" s="17">
        <f>'Raw Grouped'!G806</f>
        <v>125</v>
      </c>
      <c r="F231" s="19">
        <f>'Raw Grouped'!H806</f>
        <v>41643</v>
      </c>
      <c r="G231" s="17">
        <f>'Raw Grouped'!I806</f>
        <v>93</v>
      </c>
      <c r="H231" s="19">
        <f>'Raw Grouped'!J806</f>
        <v>33588</v>
      </c>
      <c r="I231" s="17">
        <f>'Raw Grouped'!K806</f>
        <v>18</v>
      </c>
      <c r="J231" s="19">
        <f>'Raw Grouped'!L806</f>
        <v>23896</v>
      </c>
      <c r="K231" s="17">
        <f>'Raw Grouped'!M806</f>
        <v>0</v>
      </c>
      <c r="L231" s="19">
        <f>'Raw Grouped'!N806</f>
        <v>0</v>
      </c>
      <c r="M231" s="17">
        <f>'Raw Grouped'!O806</f>
        <v>0</v>
      </c>
      <c r="N231" s="19">
        <f>'Raw Grouped'!P806</f>
        <v>0</v>
      </c>
      <c r="O231" s="1">
        <f t="shared" si="6"/>
        <v>394</v>
      </c>
      <c r="P231" s="1">
        <f t="shared" si="7"/>
        <v>42953.5</v>
      </c>
    </row>
    <row r="232" spans="2:16" ht="12.75">
      <c r="B232" s="1" t="s">
        <v>1293</v>
      </c>
      <c r="C232" s="17"/>
      <c r="D232" s="19"/>
      <c r="E232" s="17"/>
      <c r="F232" s="19"/>
      <c r="G232" s="17"/>
      <c r="H232" s="19"/>
      <c r="I232" s="17"/>
      <c r="J232" s="19"/>
      <c r="K232" s="17"/>
      <c r="L232" s="19"/>
      <c r="M232" s="1"/>
      <c r="N232" s="141"/>
      <c r="O232" s="1">
        <f t="shared" si="6"/>
        <v>0</v>
      </c>
      <c r="P232" s="1">
        <f t="shared" si="7"/>
        <v>0</v>
      </c>
    </row>
    <row r="233" spans="2:16" ht="12.75">
      <c r="B233" s="1" t="s">
        <v>1294</v>
      </c>
      <c r="C233" s="17"/>
      <c r="D233" s="19"/>
      <c r="E233" s="17"/>
      <c r="F233" s="19"/>
      <c r="G233" s="17"/>
      <c r="H233" s="19"/>
      <c r="I233" s="17"/>
      <c r="J233" s="19"/>
      <c r="K233" s="17"/>
      <c r="L233" s="19"/>
      <c r="M233" s="1"/>
      <c r="N233" s="141"/>
      <c r="O233" s="1">
        <f t="shared" si="6"/>
        <v>0</v>
      </c>
      <c r="P233" s="1">
        <f t="shared" si="7"/>
        <v>0</v>
      </c>
    </row>
    <row r="234" spans="2:16" ht="12.75">
      <c r="B234" s="1" t="s">
        <v>1295</v>
      </c>
      <c r="C234" s="17">
        <f>'Raw Grouped'!E816</f>
        <v>266</v>
      </c>
      <c r="D234" s="19">
        <f>'Raw Grouped'!F816</f>
        <v>45920.50751879699</v>
      </c>
      <c r="E234" s="17">
        <f>'Raw Grouped'!G816</f>
        <v>289</v>
      </c>
      <c r="F234" s="19">
        <f>'Raw Grouped'!H816</f>
        <v>37902.833910034606</v>
      </c>
      <c r="G234" s="17">
        <f>'Raw Grouped'!I816</f>
        <v>253</v>
      </c>
      <c r="H234" s="19">
        <f>'Raw Grouped'!J816</f>
        <v>33376.13833992095</v>
      </c>
      <c r="I234" s="17">
        <f>'Raw Grouped'!K816</f>
        <v>60</v>
      </c>
      <c r="J234" s="19">
        <f>'Raw Grouped'!L816</f>
        <v>29634.65</v>
      </c>
      <c r="K234" s="17">
        <f>'Raw Grouped'!M816</f>
        <v>7</v>
      </c>
      <c r="L234" s="19">
        <f>'Raw Grouped'!N816</f>
        <v>31248</v>
      </c>
      <c r="M234" s="17">
        <f>'Raw Grouped'!O816</f>
        <v>0</v>
      </c>
      <c r="N234" s="19">
        <f>'Raw Grouped'!P816</f>
        <v>0</v>
      </c>
      <c r="O234" s="1">
        <f t="shared" si="6"/>
        <v>875</v>
      </c>
      <c r="P234" s="1">
        <f t="shared" si="7"/>
        <v>38411.145142857145</v>
      </c>
    </row>
    <row r="235" spans="2:16" ht="12.75">
      <c r="B235" s="1" t="s">
        <v>1296</v>
      </c>
      <c r="C235" s="17">
        <f>'Raw Grouped'!E822</f>
        <v>79</v>
      </c>
      <c r="D235" s="19">
        <f>'Raw Grouped'!F822</f>
        <v>42997.86075949367</v>
      </c>
      <c r="E235" s="17">
        <f>'Raw Grouped'!G822</f>
        <v>53</v>
      </c>
      <c r="F235" s="19">
        <f>'Raw Grouped'!H822</f>
        <v>35759.20754716981</v>
      </c>
      <c r="G235" s="17">
        <f>'Raw Grouped'!I822</f>
        <v>55</v>
      </c>
      <c r="H235" s="19">
        <f>'Raw Grouped'!J822</f>
        <v>30503.618181818183</v>
      </c>
      <c r="I235" s="17">
        <f>'Raw Grouped'!K822</f>
        <v>33</v>
      </c>
      <c r="J235" s="19">
        <f>'Raw Grouped'!L822</f>
        <v>26651.636363636364</v>
      </c>
      <c r="K235" s="17">
        <f>'Raw Grouped'!M822</f>
        <v>7</v>
      </c>
      <c r="L235" s="19">
        <f>'Raw Grouped'!N822</f>
        <v>22380</v>
      </c>
      <c r="M235" s="17">
        <f>'Raw Grouped'!O822</f>
        <v>0</v>
      </c>
      <c r="N235" s="19">
        <f>'Raw Grouped'!P822</f>
        <v>0</v>
      </c>
      <c r="O235" s="1">
        <f t="shared" si="6"/>
        <v>227</v>
      </c>
      <c r="P235" s="1">
        <f t="shared" si="7"/>
        <v>35268.42290748899</v>
      </c>
    </row>
    <row r="236" spans="1:16" ht="12.75">
      <c r="A236" s="11"/>
      <c r="B236" s="137" t="s">
        <v>1297</v>
      </c>
      <c r="C236" s="138"/>
      <c r="D236" s="139"/>
      <c r="E236" s="138"/>
      <c r="F236" s="139"/>
      <c r="G236" s="138"/>
      <c r="H236" s="139"/>
      <c r="I236" s="138"/>
      <c r="J236" s="139"/>
      <c r="K236" s="140"/>
      <c r="L236" s="139"/>
      <c r="M236" s="138"/>
      <c r="N236" s="139"/>
      <c r="O236" s="137">
        <f t="shared" si="6"/>
        <v>0</v>
      </c>
      <c r="P236" s="137">
        <f t="shared" si="7"/>
        <v>0</v>
      </c>
    </row>
    <row r="237" spans="1:16" ht="12.75">
      <c r="A237" s="17" t="s">
        <v>1326</v>
      </c>
      <c r="B237" s="1" t="s">
        <v>1290</v>
      </c>
      <c r="C237" s="17">
        <f>'Raw Grouped'!Q804</f>
        <v>120</v>
      </c>
      <c r="D237" s="19">
        <f>'Raw Grouped'!R804</f>
        <v>71440</v>
      </c>
      <c r="E237" s="17">
        <f>'Raw Grouped'!S804</f>
        <v>55</v>
      </c>
      <c r="F237" s="19">
        <f>'Raw Grouped'!T804</f>
        <v>58857</v>
      </c>
      <c r="G237" s="17">
        <f>'Raw Grouped'!U804</f>
        <v>51</v>
      </c>
      <c r="H237" s="19">
        <f>'Raw Grouped'!V804</f>
        <v>50064</v>
      </c>
      <c r="I237" s="17">
        <f>'Raw Grouped'!W804</f>
        <v>9</v>
      </c>
      <c r="J237" s="19">
        <f>'Raw Grouped'!X804</f>
        <v>45726</v>
      </c>
      <c r="K237" s="17">
        <f>'Raw Grouped'!Y804</f>
        <v>6</v>
      </c>
      <c r="L237" s="19">
        <f>'Raw Grouped'!Z804</f>
        <v>30663</v>
      </c>
      <c r="M237" s="17">
        <f>'Raw Grouped'!AA804</f>
        <v>0</v>
      </c>
      <c r="N237" s="19">
        <f>'Raw Grouped'!AB804</f>
        <v>0</v>
      </c>
      <c r="O237" s="1">
        <f t="shared" si="6"/>
        <v>241</v>
      </c>
      <c r="P237" s="1">
        <f t="shared" si="7"/>
        <v>62069.34024896265</v>
      </c>
    </row>
    <row r="238" spans="2:16" ht="12.75">
      <c r="B238" s="1" t="s">
        <v>1291</v>
      </c>
      <c r="C238" s="17"/>
      <c r="D238" s="19"/>
      <c r="E238" s="17"/>
      <c r="F238" s="19"/>
      <c r="G238" s="17"/>
      <c r="H238" s="19"/>
      <c r="I238" s="17"/>
      <c r="J238" s="19"/>
      <c r="K238" s="17"/>
      <c r="L238" s="19"/>
      <c r="M238" s="1"/>
      <c r="N238" s="141"/>
      <c r="O238" s="1">
        <f t="shared" si="6"/>
        <v>0</v>
      </c>
      <c r="P238" s="1">
        <f t="shared" si="7"/>
        <v>0</v>
      </c>
    </row>
    <row r="239" spans="2:16" ht="12.75">
      <c r="B239" s="1" t="s">
        <v>1292</v>
      </c>
      <c r="C239" s="17">
        <f>'Raw Grouped'!Q806</f>
        <v>10</v>
      </c>
      <c r="D239" s="19">
        <f>'Raw Grouped'!R806</f>
        <v>67650</v>
      </c>
      <c r="E239" s="17">
        <f>'Raw Grouped'!S806</f>
        <v>4</v>
      </c>
      <c r="F239" s="19">
        <f>'Raw Grouped'!T806</f>
        <v>54501</v>
      </c>
      <c r="G239" s="17">
        <f>'Raw Grouped'!U806</f>
        <v>2</v>
      </c>
      <c r="H239" s="19">
        <f>'Raw Grouped'!V806</f>
        <v>38159</v>
      </c>
      <c r="I239" s="17">
        <f>'Raw Grouped'!W806</f>
        <v>0</v>
      </c>
      <c r="J239" s="19">
        <f>'Raw Grouped'!X806</f>
        <v>0</v>
      </c>
      <c r="K239" s="17">
        <f>'Raw Grouped'!Y806</f>
        <v>0</v>
      </c>
      <c r="L239" s="19">
        <f>'Raw Grouped'!Z806</f>
        <v>0</v>
      </c>
      <c r="M239" s="17">
        <f>'Raw Grouped'!AA806</f>
        <v>0</v>
      </c>
      <c r="N239" s="19">
        <f>'Raw Grouped'!AB806</f>
        <v>0</v>
      </c>
      <c r="O239" s="1">
        <f t="shared" si="6"/>
        <v>16</v>
      </c>
      <c r="P239" s="1">
        <f t="shared" si="7"/>
        <v>60676.375</v>
      </c>
    </row>
    <row r="240" spans="2:16" ht="12.75">
      <c r="B240" s="1" t="s">
        <v>1293</v>
      </c>
      <c r="C240" s="17"/>
      <c r="D240" s="19"/>
      <c r="E240" s="17"/>
      <c r="F240" s="19"/>
      <c r="G240" s="17"/>
      <c r="H240" s="19"/>
      <c r="I240" s="17"/>
      <c r="J240" s="19"/>
      <c r="K240" s="17"/>
      <c r="L240" s="19"/>
      <c r="M240" s="1"/>
      <c r="N240" s="141"/>
      <c r="O240" s="1">
        <f t="shared" si="6"/>
        <v>0</v>
      </c>
      <c r="P240" s="1">
        <f t="shared" si="7"/>
        <v>0</v>
      </c>
    </row>
    <row r="241" spans="2:16" ht="12.75">
      <c r="B241" s="1" t="s">
        <v>1294</v>
      </c>
      <c r="C241" s="17"/>
      <c r="D241" s="19"/>
      <c r="E241" s="17"/>
      <c r="F241" s="19"/>
      <c r="G241" s="17"/>
      <c r="H241" s="19"/>
      <c r="I241" s="17"/>
      <c r="J241" s="19"/>
      <c r="K241" s="17"/>
      <c r="L241" s="19"/>
      <c r="M241" s="1"/>
      <c r="N241" s="141"/>
      <c r="O241" s="1">
        <f t="shared" si="6"/>
        <v>0</v>
      </c>
      <c r="P241" s="1">
        <f t="shared" si="7"/>
        <v>0</v>
      </c>
    </row>
    <row r="242" spans="2:16" ht="12.75">
      <c r="B242" s="1" t="s">
        <v>1295</v>
      </c>
      <c r="C242" s="17">
        <f>'Raw Grouped'!Q816</f>
        <v>16</v>
      </c>
      <c r="D242" s="19">
        <f>'Raw Grouped'!R816</f>
        <v>57353.25</v>
      </c>
      <c r="E242" s="17">
        <f>'Raw Grouped'!S816</f>
        <v>12</v>
      </c>
      <c r="F242" s="19">
        <f>'Raw Grouped'!T816</f>
        <v>48612</v>
      </c>
      <c r="G242" s="17">
        <f>'Raw Grouped'!U816</f>
        <v>14</v>
      </c>
      <c r="H242" s="19">
        <f>'Raw Grouped'!V816</f>
        <v>40260.21428571428</v>
      </c>
      <c r="I242" s="17">
        <f>'Raw Grouped'!W816</f>
        <v>10</v>
      </c>
      <c r="J242" s="19">
        <f>'Raw Grouped'!X816</f>
        <v>38260.1</v>
      </c>
      <c r="K242" s="17">
        <f>'Raw Grouped'!Y816</f>
        <v>1</v>
      </c>
      <c r="L242" s="19">
        <f>'Raw Grouped'!Z816</f>
        <v>46351</v>
      </c>
      <c r="M242" s="17">
        <f>'Raw Grouped'!AA816</f>
        <v>0</v>
      </c>
      <c r="N242" s="19">
        <f>'Raw Grouped'!AB816</f>
        <v>0</v>
      </c>
      <c r="O242" s="1">
        <f t="shared" si="6"/>
        <v>53</v>
      </c>
      <c r="P242" s="1">
        <f t="shared" si="7"/>
        <v>47048.88679245283</v>
      </c>
    </row>
    <row r="243" spans="2:16" ht="12.75">
      <c r="B243" s="1" t="s">
        <v>1296</v>
      </c>
      <c r="C243" s="17">
        <f>'Raw Grouped'!Q822</f>
        <v>7</v>
      </c>
      <c r="D243" s="19">
        <f>'Raw Grouped'!R822</f>
        <v>47591.142857142855</v>
      </c>
      <c r="E243" s="17">
        <f>'Raw Grouped'!S822</f>
        <v>1</v>
      </c>
      <c r="F243" s="19">
        <f>'Raw Grouped'!T822</f>
        <v>39373</v>
      </c>
      <c r="G243" s="17">
        <f>'Raw Grouped'!U822</f>
        <v>1</v>
      </c>
      <c r="H243" s="19">
        <f>'Raw Grouped'!V822</f>
        <v>37908</v>
      </c>
      <c r="I243" s="17">
        <f>'Raw Grouped'!W822</f>
        <v>0</v>
      </c>
      <c r="J243" s="19">
        <f>'Raw Grouped'!X822</f>
        <v>0</v>
      </c>
      <c r="K243" s="17">
        <f>'Raw Grouped'!Y822</f>
        <v>0</v>
      </c>
      <c r="L243" s="19">
        <f>'Raw Grouped'!Z822</f>
        <v>0</v>
      </c>
      <c r="M243" s="17">
        <f>'Raw Grouped'!AA822</f>
        <v>0</v>
      </c>
      <c r="N243" s="19">
        <f>'Raw Grouped'!AB822</f>
        <v>0</v>
      </c>
      <c r="O243" s="1">
        <f t="shared" si="6"/>
        <v>9</v>
      </c>
      <c r="P243" s="1">
        <f t="shared" si="7"/>
        <v>45602.11111111111</v>
      </c>
    </row>
    <row r="244" spans="1:16" ht="12.75">
      <c r="A244" s="11"/>
      <c r="B244" s="137" t="s">
        <v>1297</v>
      </c>
      <c r="C244" s="138"/>
      <c r="D244" s="139"/>
      <c r="E244" s="138"/>
      <c r="F244" s="139"/>
      <c r="G244" s="138"/>
      <c r="H244" s="139"/>
      <c r="I244" s="138"/>
      <c r="J244" s="139"/>
      <c r="K244" s="140"/>
      <c r="L244" s="139"/>
      <c r="M244" s="138"/>
      <c r="N244" s="139"/>
      <c r="O244" s="137">
        <f t="shared" si="6"/>
        <v>0</v>
      </c>
      <c r="P244" s="137">
        <f t="shared" si="7"/>
        <v>0</v>
      </c>
    </row>
  </sheetData>
  <printOptions/>
  <pageMargins left="0.25" right="0.5" top="0.75" bottom="0.4" header="0.5" footer="0.5"/>
  <pageSetup horizontalDpi="600" verticalDpi="600" orientation="landscape" scale="75" r:id="rId1"/>
  <headerFooter alignWithMargins="0">
    <oddHeader>&amp;L1996-97 Salary Data for Arkansas&amp;C&amp;RSREB-State Data Exchange</oddHeader>
    <oddFooter>&amp;C&amp;RAugust 1997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32"/>
  <sheetViews>
    <sheetView showGridLines="0" defaultGridColor="0" zoomScale="80" zoomScaleNormal="80" colorId="22" workbookViewId="0" topLeftCell="A1">
      <selection activeCell="C8" sqref="C8"/>
    </sheetView>
  </sheetViews>
  <sheetFormatPr defaultColWidth="9.7109375" defaultRowHeight="12.75"/>
  <sheetData>
    <row r="1" spans="1:9" ht="12.75">
      <c r="A1" t="s">
        <v>1327</v>
      </c>
      <c r="I1" s="16"/>
    </row>
    <row r="2" ht="12.75">
      <c r="I2" s="16"/>
    </row>
    <row r="3" spans="1:8" ht="12.75">
      <c r="A3" s="11" t="s">
        <v>41</v>
      </c>
      <c r="B3" s="11" t="s">
        <v>1328</v>
      </c>
      <c r="C3" s="11"/>
      <c r="D3" s="11"/>
      <c r="E3" s="11" t="s">
        <v>1329</v>
      </c>
      <c r="F3" s="11"/>
      <c r="G3" s="11"/>
      <c r="H3" s="11"/>
    </row>
    <row r="4" spans="1:8" ht="12.75">
      <c r="A4" s="142" t="s">
        <v>1330</v>
      </c>
      <c r="B4" s="6" t="s">
        <v>1331</v>
      </c>
      <c r="C4" s="6"/>
      <c r="D4" s="142"/>
      <c r="E4" s="6" t="s">
        <v>1331</v>
      </c>
      <c r="F4" s="6"/>
      <c r="G4" s="6"/>
      <c r="H4" s="6"/>
    </row>
    <row r="5" spans="1:8" ht="12.75">
      <c r="A5" s="142" t="s">
        <v>1332</v>
      </c>
      <c r="B5" s="6" t="s">
        <v>1331</v>
      </c>
      <c r="C5" s="6"/>
      <c r="D5" s="142"/>
      <c r="E5" s="6" t="s">
        <v>1331</v>
      </c>
      <c r="F5" s="6"/>
      <c r="G5" s="6"/>
      <c r="H5" s="6"/>
    </row>
    <row r="6" spans="1:8" ht="12.75">
      <c r="A6" s="142" t="s">
        <v>1333</v>
      </c>
      <c r="B6" s="6" t="s">
        <v>1334</v>
      </c>
      <c r="C6" s="6"/>
      <c r="D6" s="142"/>
      <c r="E6" s="6" t="s">
        <v>1335</v>
      </c>
      <c r="F6" s="6"/>
      <c r="G6" s="6"/>
      <c r="H6" s="6"/>
    </row>
    <row r="7" spans="1:8" ht="12.75">
      <c r="A7" s="142" t="s">
        <v>1336</v>
      </c>
      <c r="B7" s="6" t="s">
        <v>1331</v>
      </c>
      <c r="C7" s="6"/>
      <c r="D7" s="142"/>
      <c r="E7" s="6" t="s">
        <v>1331</v>
      </c>
      <c r="F7" s="6"/>
      <c r="G7" s="6"/>
      <c r="H7" s="6"/>
    </row>
    <row r="8" spans="1:8" ht="12.75">
      <c r="A8" s="142" t="s">
        <v>1337</v>
      </c>
      <c r="B8" s="6" t="s">
        <v>1331</v>
      </c>
      <c r="C8" s="6"/>
      <c r="D8" s="142"/>
      <c r="E8" s="6" t="s">
        <v>1331</v>
      </c>
      <c r="F8" s="6"/>
      <c r="G8" s="6"/>
      <c r="H8" s="6"/>
    </row>
    <row r="9" spans="1:8" ht="12.75">
      <c r="A9" s="142" t="s">
        <v>1338</v>
      </c>
      <c r="B9" s="6" t="s">
        <v>1331</v>
      </c>
      <c r="C9" s="6"/>
      <c r="D9" s="142"/>
      <c r="E9" s="6" t="s">
        <v>1331</v>
      </c>
      <c r="F9" s="6"/>
      <c r="G9" s="6"/>
      <c r="H9" s="6"/>
    </row>
    <row r="10" spans="1:8" ht="12.75">
      <c r="A10" s="142" t="s">
        <v>1339</v>
      </c>
      <c r="B10" s="6" t="s">
        <v>1331</v>
      </c>
      <c r="C10" s="6"/>
      <c r="D10" s="142"/>
      <c r="E10" s="6" t="s">
        <v>1331</v>
      </c>
      <c r="F10" s="6"/>
      <c r="G10" s="6"/>
      <c r="H10" s="6"/>
    </row>
    <row r="11" spans="1:8" ht="12.75">
      <c r="A11" s="142" t="s">
        <v>1340</v>
      </c>
      <c r="B11" s="6" t="s">
        <v>1331</v>
      </c>
      <c r="C11" s="6"/>
      <c r="D11" s="142"/>
      <c r="E11" s="6" t="s">
        <v>1331</v>
      </c>
      <c r="F11" s="6"/>
      <c r="G11" s="6"/>
      <c r="H11" s="6"/>
    </row>
    <row r="12" spans="1:8" ht="12.75">
      <c r="A12" s="142" t="s">
        <v>1341</v>
      </c>
      <c r="B12" s="6" t="s">
        <v>1331</v>
      </c>
      <c r="C12" s="6"/>
      <c r="D12" s="142"/>
      <c r="E12" s="6" t="s">
        <v>1331</v>
      </c>
      <c r="F12" s="6"/>
      <c r="G12" s="6"/>
      <c r="H12" s="6"/>
    </row>
    <row r="13" spans="1:8" ht="12.75">
      <c r="A13" s="142" t="s">
        <v>1342</v>
      </c>
      <c r="B13" s="6" t="s">
        <v>1331</v>
      </c>
      <c r="C13" s="6"/>
      <c r="D13" s="142"/>
      <c r="E13" s="6" t="s">
        <v>1331</v>
      </c>
      <c r="F13" s="6"/>
      <c r="G13" s="6"/>
      <c r="H13" s="6"/>
    </row>
    <row r="14" spans="1:8" ht="12.75">
      <c r="A14" s="142" t="s">
        <v>1343</v>
      </c>
      <c r="B14" s="6" t="s">
        <v>1331</v>
      </c>
      <c r="C14" s="6"/>
      <c r="D14" s="142"/>
      <c r="E14" s="6" t="s">
        <v>1331</v>
      </c>
      <c r="F14" s="6"/>
      <c r="G14" s="6"/>
      <c r="H14" s="6"/>
    </row>
    <row r="15" spans="1:8" ht="12.75">
      <c r="A15" s="142" t="s">
        <v>1344</v>
      </c>
      <c r="B15" s="6" t="s">
        <v>1331</v>
      </c>
      <c r="C15" s="6"/>
      <c r="D15" s="142"/>
      <c r="E15" s="6" t="s">
        <v>1331</v>
      </c>
      <c r="F15" s="6"/>
      <c r="G15" s="6"/>
      <c r="H15" s="6"/>
    </row>
    <row r="16" spans="1:8" ht="12.75">
      <c r="A16" s="142" t="s">
        <v>1345</v>
      </c>
      <c r="B16" s="6" t="s">
        <v>1346</v>
      </c>
      <c r="C16" s="6"/>
      <c r="D16" s="142"/>
      <c r="E16" s="6" t="s">
        <v>1347</v>
      </c>
      <c r="F16" s="6"/>
      <c r="G16" s="6"/>
      <c r="H16" s="6"/>
    </row>
    <row r="17" spans="1:5" ht="12.75">
      <c r="A17" s="3"/>
      <c r="D17" s="3"/>
      <c r="E17" t="s">
        <v>1348</v>
      </c>
    </row>
    <row r="18" spans="1:5" ht="12.75">
      <c r="A18" s="3"/>
      <c r="D18" s="3"/>
      <c r="E18" t="s">
        <v>1349</v>
      </c>
    </row>
    <row r="19" spans="1:5" ht="12.75">
      <c r="A19" s="3"/>
      <c r="D19" s="3"/>
      <c r="E19" t="s">
        <v>1350</v>
      </c>
    </row>
    <row r="20" spans="1:5" ht="12.75">
      <c r="A20" s="3"/>
      <c r="D20" s="3"/>
      <c r="E20" t="s">
        <v>1351</v>
      </c>
    </row>
    <row r="21" spans="1:5" ht="12.75">
      <c r="A21" s="3"/>
      <c r="D21" s="3"/>
      <c r="E21" t="s">
        <v>1352</v>
      </c>
    </row>
    <row r="22" spans="1:5" ht="12.75">
      <c r="A22" s="3"/>
      <c r="D22" s="3"/>
      <c r="E22" t="s">
        <v>1353</v>
      </c>
    </row>
    <row r="23" spans="1:5" ht="12.75">
      <c r="A23" s="3"/>
      <c r="D23" s="3"/>
      <c r="E23" t="s">
        <v>1354</v>
      </c>
    </row>
    <row r="24" spans="1:5" ht="12.75">
      <c r="A24" s="3"/>
      <c r="D24" s="3"/>
      <c r="E24" t="s">
        <v>1355</v>
      </c>
    </row>
    <row r="25" spans="1:5" ht="12.75">
      <c r="A25" s="3"/>
      <c r="D25" s="3"/>
      <c r="E25" t="s">
        <v>1356</v>
      </c>
    </row>
    <row r="26" spans="1:8" ht="12.75">
      <c r="A26" s="142" t="s">
        <v>1357</v>
      </c>
      <c r="B26" s="6" t="s">
        <v>1331</v>
      </c>
      <c r="C26" s="6"/>
      <c r="D26" s="142"/>
      <c r="E26" s="6" t="s">
        <v>1331</v>
      </c>
      <c r="F26" s="6"/>
      <c r="G26" s="6"/>
      <c r="H26" s="6"/>
    </row>
    <row r="27" spans="1:8" ht="12.75">
      <c r="A27" s="142" t="s">
        <v>1358</v>
      </c>
      <c r="B27" s="6" t="s">
        <v>1331</v>
      </c>
      <c r="C27" s="6"/>
      <c r="D27" s="142"/>
      <c r="E27" s="6" t="s">
        <v>1331</v>
      </c>
      <c r="F27" s="6"/>
      <c r="G27" s="6"/>
      <c r="H27" s="6"/>
    </row>
    <row r="28" spans="1:8" ht="12.75">
      <c r="A28" s="142" t="s">
        <v>1359</v>
      </c>
      <c r="B28" s="6" t="s">
        <v>1331</v>
      </c>
      <c r="C28" s="6"/>
      <c r="D28" s="142"/>
      <c r="E28" s="6" t="s">
        <v>1331</v>
      </c>
      <c r="F28" s="6"/>
      <c r="G28" s="6"/>
      <c r="H28" s="6"/>
    </row>
    <row r="29" spans="1:8" ht="12.75">
      <c r="A29" s="142" t="s">
        <v>1360</v>
      </c>
      <c r="B29" s="6" t="s">
        <v>1331</v>
      </c>
      <c r="C29" s="6"/>
      <c r="D29" s="142"/>
      <c r="E29" s="6" t="s">
        <v>1331</v>
      </c>
      <c r="F29" s="6"/>
      <c r="G29" s="6"/>
      <c r="H29" s="6"/>
    </row>
    <row r="30" spans="1:8" ht="12.75">
      <c r="A30" s="142" t="s">
        <v>1361</v>
      </c>
      <c r="B30" s="6" t="s">
        <v>1331</v>
      </c>
      <c r="C30" s="6"/>
      <c r="D30" s="142"/>
      <c r="E30" s="6" t="s">
        <v>1331</v>
      </c>
      <c r="F30" s="6"/>
      <c r="G30" s="6"/>
      <c r="H30" s="6"/>
    </row>
    <row r="31" spans="1:8" ht="12.75">
      <c r="A31" s="142" t="s">
        <v>1362</v>
      </c>
      <c r="B31" s="6" t="s">
        <v>1331</v>
      </c>
      <c r="C31" s="6"/>
      <c r="D31" s="142"/>
      <c r="E31" s="6" t="s">
        <v>1331</v>
      </c>
      <c r="F31" s="6"/>
      <c r="G31" s="6"/>
      <c r="H31" s="6"/>
    </row>
    <row r="32" spans="1:4" ht="12.75">
      <c r="A32" s="3"/>
      <c r="D32" s="3"/>
    </row>
  </sheetData>
  <printOptions/>
  <pageMargins left="0.25" right="0.5" top="0.75" bottom="0.4" header="0.5" footer="0.5"/>
  <pageSetup horizontalDpi="600" verticalDpi="600" orientation="landscape" scale="75" r:id="rId1"/>
  <headerFooter alignWithMargins="0">
    <oddHeader>&amp;L1996-97 Salary Data for Arkansas&amp;C&amp;RSREB-State Data Exchange</oddHeader>
    <oddFooter>&amp;C&amp;RAugust 1997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W151"/>
  <sheetViews>
    <sheetView showGridLines="0" defaultGridColor="0" zoomScale="80" zoomScaleNormal="8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7" sqref="D37"/>
    </sheetView>
  </sheetViews>
  <sheetFormatPr defaultColWidth="9.7109375" defaultRowHeight="12.75"/>
  <cols>
    <col min="3" max="3" width="6.7109375" style="0" customWidth="1"/>
    <col min="5" max="5" width="0" style="0" hidden="1" customWidth="1"/>
    <col min="6" max="6" width="7.7109375" style="0" customWidth="1"/>
    <col min="8" max="8" width="0" style="0" hidden="1" customWidth="1"/>
    <col min="9" max="9" width="6.7109375" style="0" customWidth="1"/>
    <col min="11" max="11" width="0" style="0" hidden="1" customWidth="1"/>
    <col min="12" max="12" width="6.7109375" style="0" customWidth="1"/>
    <col min="15" max="15" width="6.7109375" style="0" customWidth="1"/>
    <col min="17" max="17" width="0" style="0" hidden="1" customWidth="1"/>
    <col min="18" max="18" width="6.7109375" style="0" customWidth="1"/>
    <col min="20" max="20" width="0" style="0" hidden="1" customWidth="1"/>
    <col min="23" max="23" width="0" style="0" hidden="1" customWidth="1"/>
  </cols>
  <sheetData>
    <row r="1" spans="1:22" ht="15">
      <c r="A1" s="143" t="s">
        <v>1363</v>
      </c>
      <c r="B1" s="144"/>
      <c r="C1" s="144"/>
      <c r="D1" s="144"/>
      <c r="E1" s="144"/>
      <c r="F1" s="144"/>
      <c r="G1" s="106"/>
      <c r="H1" s="106"/>
      <c r="I1" s="106"/>
      <c r="J1" s="106"/>
      <c r="K1" s="106"/>
      <c r="L1" s="106"/>
      <c r="M1" s="1"/>
      <c r="N1" s="1"/>
      <c r="O1" s="106"/>
      <c r="P1" s="106"/>
      <c r="Q1" s="106"/>
      <c r="R1" s="1"/>
      <c r="S1" s="1"/>
      <c r="T1" s="1"/>
      <c r="U1" s="1"/>
      <c r="V1" s="1"/>
    </row>
    <row r="2" spans="1:6" ht="15">
      <c r="A2" s="145" t="s">
        <v>1364</v>
      </c>
      <c r="B2" s="146"/>
      <c r="C2" s="144"/>
      <c r="D2" s="144"/>
      <c r="E2" s="144"/>
      <c r="F2" s="144"/>
    </row>
    <row r="3" ht="12.75">
      <c r="A3" s="17"/>
    </row>
    <row r="4" spans="1:23" ht="12.75">
      <c r="A4" s="147"/>
      <c r="B4" s="147"/>
      <c r="C4" s="148" t="s">
        <v>1281</v>
      </c>
      <c r="D4" s="148"/>
      <c r="E4" s="149"/>
      <c r="F4" s="148" t="s">
        <v>1282</v>
      </c>
      <c r="G4" s="148"/>
      <c r="H4" s="149"/>
      <c r="I4" s="148" t="s">
        <v>1283</v>
      </c>
      <c r="J4" s="148"/>
      <c r="K4" s="149"/>
      <c r="L4" s="148" t="s">
        <v>1284</v>
      </c>
      <c r="M4" s="148"/>
      <c r="N4" s="149"/>
      <c r="O4" s="150" t="s">
        <v>39</v>
      </c>
      <c r="P4" s="150"/>
      <c r="Q4" s="151"/>
      <c r="R4" s="148" t="s">
        <v>1285</v>
      </c>
      <c r="S4" s="148"/>
      <c r="T4" s="149"/>
      <c r="U4" s="148" t="s">
        <v>1286</v>
      </c>
      <c r="V4" s="148"/>
      <c r="W4" s="151"/>
    </row>
    <row r="5" spans="1:23" ht="12.75">
      <c r="A5" s="138"/>
      <c r="B5" s="137"/>
      <c r="C5" s="187" t="s">
        <v>1287</v>
      </c>
      <c r="D5" s="188" t="s">
        <v>1288</v>
      </c>
      <c r="E5" s="152" t="s">
        <v>1365</v>
      </c>
      <c r="F5" s="187" t="s">
        <v>1287</v>
      </c>
      <c r="G5" s="188" t="s">
        <v>1288</v>
      </c>
      <c r="H5" s="152" t="s">
        <v>1365</v>
      </c>
      <c r="I5" s="187" t="s">
        <v>1287</v>
      </c>
      <c r="J5" s="188" t="s">
        <v>1288</v>
      </c>
      <c r="K5" s="152" t="s">
        <v>1365</v>
      </c>
      <c r="L5" s="187" t="s">
        <v>1287</v>
      </c>
      <c r="M5" s="188" t="s">
        <v>1288</v>
      </c>
      <c r="N5" s="152" t="s">
        <v>1365</v>
      </c>
      <c r="O5" s="187" t="s">
        <v>1287</v>
      </c>
      <c r="P5" s="188" t="s">
        <v>1288</v>
      </c>
      <c r="Q5" s="152" t="s">
        <v>1365</v>
      </c>
      <c r="R5" s="187" t="s">
        <v>1287</v>
      </c>
      <c r="S5" s="188" t="s">
        <v>1288</v>
      </c>
      <c r="T5" s="152" t="s">
        <v>1365</v>
      </c>
      <c r="U5" s="187" t="s">
        <v>1287</v>
      </c>
      <c r="V5" s="188" t="s">
        <v>1288</v>
      </c>
      <c r="W5" s="152" t="s">
        <v>1365</v>
      </c>
    </row>
    <row r="6" spans="1:23" ht="12.75">
      <c r="A6" s="106"/>
      <c r="B6" s="1"/>
      <c r="C6" s="106"/>
      <c r="D6" s="153"/>
      <c r="E6" s="153"/>
      <c r="F6" s="106"/>
      <c r="G6" s="153"/>
      <c r="H6" s="153"/>
      <c r="I6" s="106"/>
      <c r="J6" s="153"/>
      <c r="K6" s="153"/>
      <c r="L6" s="106"/>
      <c r="M6" s="153"/>
      <c r="N6" s="153"/>
      <c r="O6" s="106"/>
      <c r="P6" s="153"/>
      <c r="Q6" s="153"/>
      <c r="R6" s="106"/>
      <c r="S6" s="153"/>
      <c r="T6" s="153"/>
      <c r="U6" s="106"/>
      <c r="V6" s="153"/>
      <c r="W6" s="153"/>
    </row>
    <row r="7" spans="1:23" ht="12.75">
      <c r="A7" s="106" t="s">
        <v>47</v>
      </c>
      <c r="B7" s="1" t="s">
        <v>1290</v>
      </c>
      <c r="C7" s="106">
        <f>('Grouped Summary'!C5+'Grouped Summary'!C13)</f>
        <v>655</v>
      </c>
      <c r="D7" s="141">
        <f>IF(C7&gt;0,(('Grouped Summary'!C5*'Grouped Summary'!D5)+(('Grouped Summary'!C13*'Grouped Summary'!D13)*0.81818))/C7,0)</f>
        <v>63826.87939926718</v>
      </c>
      <c r="E7" s="141">
        <f aca="true" t="shared" si="0" ref="E7:E38">C7*D7</f>
        <v>41806606.00652</v>
      </c>
      <c r="F7" s="106">
        <f>('Grouped Summary'!E5+'Grouped Summary'!E13)</f>
        <v>647</v>
      </c>
      <c r="G7" s="141">
        <f>IF(F7&gt;0,(('Grouped Summary'!E5*'Grouped Summary'!F5)+(('Grouped Summary'!E13*'Grouped Summary'!F13)*0.81818))/F7,0)</f>
        <v>47329.66581434312</v>
      </c>
      <c r="H7" s="141">
        <f aca="true" t="shared" si="1" ref="H7:H38">F7*G7</f>
        <v>30622293.78188</v>
      </c>
      <c r="I7" s="106">
        <f>('Grouped Summary'!G5+'Grouped Summary'!G13)</f>
        <v>410</v>
      </c>
      <c r="J7" s="141">
        <f>IF(I7&gt;0,(('Grouped Summary'!G5*'Grouped Summary'!H5)+(('Grouped Summary'!G13*'Grouped Summary'!H13)*0.81818))/I7,0)</f>
        <v>40554.940972682925</v>
      </c>
      <c r="K7" s="141">
        <f aca="true" t="shared" si="2" ref="K7:K38">I7*J7</f>
        <v>16627525.798799999</v>
      </c>
      <c r="L7" s="106">
        <f>('Grouped Summary'!I5+'Grouped Summary'!I13)</f>
        <v>144</v>
      </c>
      <c r="M7" s="141">
        <f>IF(L7&gt;0,(('Grouped Summary'!I5*'Grouped Summary'!J5)+(('Grouped Summary'!I13*'Grouped Summary'!J13)*0.81818))/L7,0)</f>
        <v>26424.571383194445</v>
      </c>
      <c r="N7" s="141">
        <f aca="true" t="shared" si="3" ref="N7:N38">L7*M7</f>
        <v>3805138.27918</v>
      </c>
      <c r="O7" s="106">
        <f>('Grouped Summary'!K5+'Grouped Summary'!K13)</f>
        <v>27</v>
      </c>
      <c r="P7" s="141">
        <f>IF(O7&gt;0,(('Grouped Summary'!K5*'Grouped Summary'!L5)+(('Grouped Summary'!K13*'Grouped Summary'!L13)*0.81818))/O7,0)</f>
        <v>32798.45059555556</v>
      </c>
      <c r="Q7" s="141">
        <f aca="true" t="shared" si="4" ref="Q7:Q39">O7*P7</f>
        <v>885558.1660800001</v>
      </c>
      <c r="R7" s="106">
        <f>('Grouped Summary'!M5+'Grouped Summary'!M13)</f>
        <v>0</v>
      </c>
      <c r="S7" s="141">
        <f>IF(R7&gt;0,(('Grouped Summary'!M5*'Grouped Summary'!N5)+(('Grouped Summary'!M13*'Grouped Summary'!N13)*0.81818))/R7,0)</f>
        <v>0</v>
      </c>
      <c r="T7" s="141">
        <f aca="true" t="shared" si="5" ref="T7:T38">R7*S7</f>
        <v>0</v>
      </c>
      <c r="U7" s="106">
        <f>('Grouped Summary'!O5+'Grouped Summary'!O13)</f>
        <v>1883</v>
      </c>
      <c r="V7" s="141">
        <f>IF(U7&gt;0,(('Grouped Summary'!O5*'Grouped Summary'!P5)+(('Grouped Summary'!O13*'Grouped Summary'!P13)*0.81818))/U7,0)</f>
        <v>49786.04462690388</v>
      </c>
      <c r="W7" s="141">
        <f aca="true" t="shared" si="6" ref="W7:W38">U7*V7</f>
        <v>93747122.03246</v>
      </c>
    </row>
    <row r="8" spans="1:23" ht="12.75">
      <c r="A8" s="106" t="s">
        <v>47</v>
      </c>
      <c r="B8" s="1" t="s">
        <v>1291</v>
      </c>
      <c r="C8" s="106">
        <f>('Grouped Summary'!C6+'Grouped Summary'!C14)</f>
        <v>121</v>
      </c>
      <c r="D8" s="141">
        <f>IF(C8&gt;0,(('Grouped Summary'!C6*'Grouped Summary'!D6)+(('Grouped Summary'!C14*'Grouped Summary'!D14)*0.81818))/C8,0)</f>
        <v>68899.96149338843</v>
      </c>
      <c r="E8" s="141">
        <f t="shared" si="0"/>
        <v>8336895.3407</v>
      </c>
      <c r="F8" s="106">
        <f>('Grouped Summary'!E6+'Grouped Summary'!E14)</f>
        <v>181</v>
      </c>
      <c r="G8" s="141">
        <f>IF(F8&gt;0,(('Grouped Summary'!E6*'Grouped Summary'!F6)+(('Grouped Summary'!E14*'Grouped Summary'!F14)*0.81818))/F8,0)</f>
        <v>48354.02924055249</v>
      </c>
      <c r="H8" s="141">
        <f t="shared" si="1"/>
        <v>8752079.29254</v>
      </c>
      <c r="I8" s="106">
        <f>('Grouped Summary'!G6+'Grouped Summary'!G14)</f>
        <v>122</v>
      </c>
      <c r="J8" s="141">
        <f>IF(I8&gt;0,(('Grouped Summary'!G6*'Grouped Summary'!H6)+(('Grouped Summary'!G14*'Grouped Summary'!H14)*0.81818))/I8,0)</f>
        <v>40612.92440721312</v>
      </c>
      <c r="K8" s="141">
        <f t="shared" si="2"/>
        <v>4954776.77768</v>
      </c>
      <c r="L8" s="106">
        <f>('Grouped Summary'!I6+'Grouped Summary'!I14)</f>
        <v>22</v>
      </c>
      <c r="M8" s="141">
        <f>IF(L8&gt;0,(('Grouped Summary'!I6*'Grouped Summary'!J6)+(('Grouped Summary'!I14*'Grouped Summary'!J14)*0.81818))/L8,0)</f>
        <v>30287.935747272728</v>
      </c>
      <c r="N8" s="141">
        <f t="shared" si="3"/>
        <v>666334.58644</v>
      </c>
      <c r="O8" s="106">
        <f>('Grouped Summary'!K6+'Grouped Summary'!K14)</f>
        <v>5</v>
      </c>
      <c r="P8" s="141">
        <f>IF(O8&gt;0,(('Grouped Summary'!K6*'Grouped Summary'!L6)+(('Grouped Summary'!K14*'Grouped Summary'!L14)*0.81818))/O8,0)</f>
        <v>34417.436</v>
      </c>
      <c r="Q8" s="141">
        <f t="shared" si="4"/>
        <v>172087.18</v>
      </c>
      <c r="R8" s="106">
        <f>('Grouped Summary'!M6+'Grouped Summary'!M14)</f>
        <v>0</v>
      </c>
      <c r="S8" s="141">
        <f>IF(R8&gt;0,(('Grouped Summary'!M6*'Grouped Summary'!N6)+(('Grouped Summary'!M14*'Grouped Summary'!N14)*0.81818))/R8,0)</f>
        <v>0</v>
      </c>
      <c r="T8" s="141">
        <f t="shared" si="5"/>
        <v>0</v>
      </c>
      <c r="U8" s="106">
        <f>('Grouped Summary'!O6+'Grouped Summary'!O14)</f>
        <v>451</v>
      </c>
      <c r="V8" s="141">
        <f>IF(U8&gt;0,(('Grouped Summary'!O6*'Grouped Summary'!P6)+(('Grouped Summary'!O14*'Grouped Summary'!P14)*0.81818))/U8,0)</f>
        <v>50736.52589215077</v>
      </c>
      <c r="W8" s="141">
        <f t="shared" si="6"/>
        <v>22882173.17736</v>
      </c>
    </row>
    <row r="9" spans="1:23" ht="12.75">
      <c r="A9" s="106" t="s">
        <v>47</v>
      </c>
      <c r="B9" s="1" t="s">
        <v>1292</v>
      </c>
      <c r="C9" s="106">
        <f>('Grouped Summary'!C7+'Grouped Summary'!C15)</f>
        <v>381</v>
      </c>
      <c r="D9" s="141">
        <f>IF(C9&gt;0,(('Grouped Summary'!C7*'Grouped Summary'!D7)+(('Grouped Summary'!C15*'Grouped Summary'!D15)*0.81818))/C9,0)</f>
        <v>55095.500258162734</v>
      </c>
      <c r="E9" s="141">
        <f t="shared" si="0"/>
        <v>20991385.598360002</v>
      </c>
      <c r="F9" s="106">
        <f>('Grouped Summary'!E7+'Grouped Summary'!E15)</f>
        <v>331</v>
      </c>
      <c r="G9" s="141">
        <f>IF(F9&gt;0,(('Grouped Summary'!E7*'Grouped Summary'!F7)+(('Grouped Summary'!E15*'Grouped Summary'!F15)*0.81818))/F9,0)</f>
        <v>42830.377958670695</v>
      </c>
      <c r="H9" s="141">
        <f t="shared" si="1"/>
        <v>14176855.10432</v>
      </c>
      <c r="I9" s="106">
        <f>('Grouped Summary'!G7+'Grouped Summary'!G15)</f>
        <v>396</v>
      </c>
      <c r="J9" s="141">
        <f>IF(I9&gt;0,(('Grouped Summary'!G7*'Grouped Summary'!H7)+(('Grouped Summary'!G15*'Grouped Summary'!H15)*0.81818))/I9,0)</f>
        <v>38529.82471878788</v>
      </c>
      <c r="K9" s="141">
        <f t="shared" si="2"/>
        <v>15257810.58864</v>
      </c>
      <c r="L9" s="106">
        <f>('Grouped Summary'!I7+'Grouped Summary'!I15)</f>
        <v>151</v>
      </c>
      <c r="M9" s="141">
        <f>IF(L9&gt;0,(('Grouped Summary'!I7*'Grouped Summary'!J7)+(('Grouped Summary'!I15*'Grouped Summary'!J15)*0.81818))/L9,0)</f>
        <v>31138.26270278146</v>
      </c>
      <c r="N9" s="141">
        <f t="shared" si="3"/>
        <v>4701877.6681200005</v>
      </c>
      <c r="O9" s="106">
        <f>('Grouped Summary'!K7+'Grouped Summary'!K15)</f>
        <v>23</v>
      </c>
      <c r="P9" s="141">
        <f>IF(O9&gt;0,(('Grouped Summary'!K7*'Grouped Summary'!L7)+(('Grouped Summary'!K15*'Grouped Summary'!L15)*0.81818))/O9,0)</f>
        <v>25716.265615652173</v>
      </c>
      <c r="Q9" s="141">
        <f t="shared" si="4"/>
        <v>591474.10916</v>
      </c>
      <c r="R9" s="106">
        <f>('Grouped Summary'!M7+'Grouped Summary'!M15)</f>
        <v>0</v>
      </c>
      <c r="S9" s="141">
        <f>IF(R9&gt;0,(('Grouped Summary'!M7*'Grouped Summary'!N7)+(('Grouped Summary'!M15*'Grouped Summary'!N15)*0.81818))/R9,0)</f>
        <v>0</v>
      </c>
      <c r="T9" s="141">
        <f t="shared" si="5"/>
        <v>0</v>
      </c>
      <c r="U9" s="106">
        <f>('Grouped Summary'!O7+'Grouped Summary'!O15)</f>
        <v>1282</v>
      </c>
      <c r="V9" s="141">
        <f>IF(U9&gt;0,(('Grouped Summary'!O7*'Grouped Summary'!P7)+(('Grouped Summary'!O15*'Grouped Summary'!P15)*0.81818))/U9,0)</f>
        <v>43462.87290842434</v>
      </c>
      <c r="W9" s="141">
        <f t="shared" si="6"/>
        <v>55719403.0686</v>
      </c>
    </row>
    <row r="10" spans="1:23" ht="12.75">
      <c r="A10" s="106" t="s">
        <v>47</v>
      </c>
      <c r="B10" s="1" t="s">
        <v>1293</v>
      </c>
      <c r="C10" s="106">
        <f>('Grouped Summary'!C8+'Grouped Summary'!C16)</f>
        <v>143</v>
      </c>
      <c r="D10" s="141">
        <f>IF(C10&gt;0,(('Grouped Summary'!C8*'Grouped Summary'!D8)+(('Grouped Summary'!C16*'Grouped Summary'!D16)*0.81818))/C10,0)</f>
        <v>52229.65613818182</v>
      </c>
      <c r="E10" s="141">
        <f t="shared" si="0"/>
        <v>7468840.82776</v>
      </c>
      <c r="F10" s="106">
        <f>('Grouped Summary'!E8+'Grouped Summary'!E16)</f>
        <v>164</v>
      </c>
      <c r="G10" s="141">
        <f>IF(F10&gt;0,(('Grouped Summary'!E8*'Grouped Summary'!F8)+(('Grouped Summary'!E16*'Grouped Summary'!F16)*0.81818))/F10,0)</f>
        <v>42555.99532902439</v>
      </c>
      <c r="H10" s="141">
        <f t="shared" si="1"/>
        <v>6979183.233959999</v>
      </c>
      <c r="I10" s="106">
        <f>('Grouped Summary'!G8+'Grouped Summary'!G16)</f>
        <v>213</v>
      </c>
      <c r="J10" s="141">
        <f>IF(I10&gt;0,(('Grouped Summary'!G8*'Grouped Summary'!H8)+(('Grouped Summary'!G16*'Grouped Summary'!H16)*0.81818))/I10,0)</f>
        <v>34506.77455230047</v>
      </c>
      <c r="K10" s="141">
        <f t="shared" si="2"/>
        <v>7349942.9796400005</v>
      </c>
      <c r="L10" s="106">
        <f>('Grouped Summary'!I8+'Grouped Summary'!I16)</f>
        <v>65</v>
      </c>
      <c r="M10" s="141">
        <f>IF(L10&gt;0,(('Grouped Summary'!I8*'Grouped Summary'!J8)+(('Grouped Summary'!I16*'Grouped Summary'!J16)*0.81818))/L10,0)</f>
        <v>27357.493713230768</v>
      </c>
      <c r="N10" s="141">
        <f t="shared" si="3"/>
        <v>1778237.09136</v>
      </c>
      <c r="O10" s="106">
        <f>('Grouped Summary'!K8+'Grouped Summary'!K16)</f>
        <v>0</v>
      </c>
      <c r="P10" s="141">
        <f>IF(O10&gt;0,(('Grouped Summary'!K8*'Grouped Summary'!L8)+(('Grouped Summary'!K16*'Grouped Summary'!L16)*0.81818))/O10,0)</f>
        <v>0</v>
      </c>
      <c r="Q10" s="141">
        <f t="shared" si="4"/>
        <v>0</v>
      </c>
      <c r="R10" s="106">
        <f>('Grouped Summary'!M8+'Grouped Summary'!M16)</f>
        <v>0</v>
      </c>
      <c r="S10" s="141">
        <f>IF(R10&gt;0,(('Grouped Summary'!M8*'Grouped Summary'!N8)+(('Grouped Summary'!M16*'Grouped Summary'!N16)*0.81818))/R10,0)</f>
        <v>0</v>
      </c>
      <c r="T10" s="141">
        <f t="shared" si="5"/>
        <v>0</v>
      </c>
      <c r="U10" s="106">
        <f>('Grouped Summary'!O8+'Grouped Summary'!O16)</f>
        <v>585</v>
      </c>
      <c r="V10" s="141">
        <f>IF(U10&gt;0,(('Grouped Summary'!O8*'Grouped Summary'!P8)+(('Grouped Summary'!O16*'Grouped Summary'!P16)*0.81818))/U10,0)</f>
        <v>40301.20364567522</v>
      </c>
      <c r="W10" s="141">
        <f t="shared" si="6"/>
        <v>23576204.13272</v>
      </c>
    </row>
    <row r="11" spans="1:23" ht="12.75">
      <c r="A11" s="106" t="s">
        <v>47</v>
      </c>
      <c r="B11" s="1" t="s">
        <v>1294</v>
      </c>
      <c r="C11" s="106">
        <f>('Grouped Summary'!C9+'Grouped Summary'!C17)</f>
        <v>136</v>
      </c>
      <c r="D11" s="141">
        <f>IF(C11&gt;0,(('Grouped Summary'!C9*'Grouped Summary'!D9)+(('Grouped Summary'!C17*'Grouped Summary'!D17)*0.81818))/C11,0)</f>
        <v>48165.96300029411</v>
      </c>
      <c r="E11" s="141">
        <f t="shared" si="0"/>
        <v>6550570.968039999</v>
      </c>
      <c r="F11" s="106">
        <f>('Grouped Summary'!E9+'Grouped Summary'!E17)</f>
        <v>145</v>
      </c>
      <c r="G11" s="141">
        <f>IF(F11&gt;0,(('Grouped Summary'!E9*'Grouped Summary'!F9)+(('Grouped Summary'!E17*'Grouped Summary'!F17)*0.81818))/F11,0)</f>
        <v>42266.46727393103</v>
      </c>
      <c r="H11" s="141">
        <f t="shared" si="1"/>
        <v>6128637.75472</v>
      </c>
      <c r="I11" s="106">
        <f>('Grouped Summary'!G9+'Grouped Summary'!G17)</f>
        <v>191</v>
      </c>
      <c r="J11" s="141">
        <f>IF(I11&gt;0,(('Grouped Summary'!G9*'Grouped Summary'!H9)+(('Grouped Summary'!G17*'Grouped Summary'!H17)*0.81818))/I11,0)</f>
        <v>36370.58552408377</v>
      </c>
      <c r="K11" s="141">
        <f t="shared" si="2"/>
        <v>6946781.8351</v>
      </c>
      <c r="L11" s="106">
        <f>('Grouped Summary'!I9+'Grouped Summary'!I17)</f>
        <v>94</v>
      </c>
      <c r="M11" s="141">
        <f>IF(L11&gt;0,(('Grouped Summary'!I9*'Grouped Summary'!J9)+(('Grouped Summary'!I17*'Grouped Summary'!J17)*0.81818))/L11,0)</f>
        <v>30217.583868085105</v>
      </c>
      <c r="N11" s="141">
        <f t="shared" si="3"/>
        <v>2840452.8836</v>
      </c>
      <c r="O11" s="106">
        <f>('Grouped Summary'!K9+'Grouped Summary'!K17)</f>
        <v>2</v>
      </c>
      <c r="P11" s="141">
        <f>IF(O11&gt;0,(('Grouped Summary'!K9*'Grouped Summary'!L9)+(('Grouped Summary'!K17*'Grouped Summary'!L17)*0.81818))/O11,0)</f>
        <v>28957.28814</v>
      </c>
      <c r="Q11" s="141">
        <f t="shared" si="4"/>
        <v>57914.57628</v>
      </c>
      <c r="R11" s="106">
        <f>('Grouped Summary'!M9+'Grouped Summary'!M17)</f>
        <v>0</v>
      </c>
      <c r="S11" s="141">
        <f>IF(R11&gt;0,(('Grouped Summary'!M9*'Grouped Summary'!N9)+(('Grouped Summary'!M17*'Grouped Summary'!N17)*0.81818))/R11,0)</f>
        <v>0</v>
      </c>
      <c r="T11" s="141">
        <f t="shared" si="5"/>
        <v>0</v>
      </c>
      <c r="U11" s="106">
        <f>('Grouped Summary'!O9+'Grouped Summary'!O17)</f>
        <v>568</v>
      </c>
      <c r="V11" s="141">
        <f>IF(U11&gt;0,(('Grouped Summary'!O9*'Grouped Summary'!P9)+(('Grouped Summary'!O17*'Grouped Summary'!P17)*0.81818))/U11,0)</f>
        <v>39655.559890387325</v>
      </c>
      <c r="W11" s="141">
        <f t="shared" si="6"/>
        <v>22524358.01774</v>
      </c>
    </row>
    <row r="12" spans="1:23" ht="12.75">
      <c r="A12" s="106" t="s">
        <v>47</v>
      </c>
      <c r="B12" s="1" t="s">
        <v>1295</v>
      </c>
      <c r="C12" s="106">
        <f>('Grouped Summary'!C10+'Grouped Summary'!C18)</f>
        <v>22</v>
      </c>
      <c r="D12" s="141">
        <f>IF(C12&gt;0,(('Grouped Summary'!C10*'Grouped Summary'!D10)+(('Grouped Summary'!C18*'Grouped Summary'!D18)*0.81818))/C12,0)</f>
        <v>52495.162140909095</v>
      </c>
      <c r="E12" s="141">
        <f t="shared" si="0"/>
        <v>1154893.5671</v>
      </c>
      <c r="F12" s="106">
        <f>('Grouped Summary'!E10+'Grouped Summary'!E18)</f>
        <v>14</v>
      </c>
      <c r="G12" s="141">
        <f>IF(F12&gt;0,(('Grouped Summary'!E10*'Grouped Summary'!F10)+(('Grouped Summary'!E18*'Grouped Summary'!F18)*0.81818))/F12,0)</f>
        <v>45892</v>
      </c>
      <c r="H12" s="141">
        <f t="shared" si="1"/>
        <v>642488</v>
      </c>
      <c r="I12" s="106">
        <f>('Grouped Summary'!G10+'Grouped Summary'!G18)</f>
        <v>31</v>
      </c>
      <c r="J12" s="141">
        <f>IF(I12&gt;0,(('Grouped Summary'!G10*'Grouped Summary'!H10)+(('Grouped Summary'!G18*'Grouped Summary'!H18)*0.81818))/I12,0)</f>
        <v>40110</v>
      </c>
      <c r="K12" s="141">
        <f t="shared" si="2"/>
        <v>1243410</v>
      </c>
      <c r="L12" s="106">
        <f>('Grouped Summary'!I10+'Grouped Summary'!I18)</f>
        <v>0</v>
      </c>
      <c r="M12" s="141">
        <f>IF(L12&gt;0,(('Grouped Summary'!I10*'Grouped Summary'!J10)+(('Grouped Summary'!I18*'Grouped Summary'!J18)*0.81818))/L12,0)</f>
        <v>0</v>
      </c>
      <c r="N12" s="141">
        <f t="shared" si="3"/>
        <v>0</v>
      </c>
      <c r="O12" s="106">
        <f>('Grouped Summary'!K10+'Grouped Summary'!K18)</f>
        <v>0</v>
      </c>
      <c r="P12" s="141">
        <f>IF(O12&gt;0,(('Grouped Summary'!K10*'Grouped Summary'!L10)+(('Grouped Summary'!K18*'Grouped Summary'!L18)*0.81818))/O12,0)</f>
        <v>0</v>
      </c>
      <c r="Q12" s="141">
        <f t="shared" si="4"/>
        <v>0</v>
      </c>
      <c r="R12" s="106">
        <f>('Grouped Summary'!M10+'Grouped Summary'!M18)</f>
        <v>0</v>
      </c>
      <c r="S12" s="141">
        <f>IF(R12&gt;0,(('Grouped Summary'!M10*'Grouped Summary'!N10)+(('Grouped Summary'!M18*'Grouped Summary'!N18)*0.81818))/R12,0)</f>
        <v>0</v>
      </c>
      <c r="T12" s="141">
        <f t="shared" si="5"/>
        <v>0</v>
      </c>
      <c r="U12" s="106">
        <f>('Grouped Summary'!O10+'Grouped Summary'!O18)</f>
        <v>67</v>
      </c>
      <c r="V12" s="141">
        <f>IF(U12&gt;0,(('Grouped Summary'!O10*'Grouped Summary'!P10)+(('Grouped Summary'!O18*'Grouped Summary'!P18)*0.81818))/U12,0)</f>
        <v>45384.94876268657</v>
      </c>
      <c r="W12" s="141">
        <f t="shared" si="6"/>
        <v>3040791.5671</v>
      </c>
    </row>
    <row r="13" spans="1:23" ht="15">
      <c r="A13" s="106"/>
      <c r="B13" s="189" t="s">
        <v>1366</v>
      </c>
      <c r="C13" s="154">
        <f>SUM(C7:C12)</f>
        <v>1458</v>
      </c>
      <c r="D13" s="155">
        <f>((C7*D7)+(C8*D8)+(C9*D9)+(C10*D10)+(C11*D11)+(C12*D12))/C13</f>
        <v>59196.976891961596</v>
      </c>
      <c r="E13" s="141">
        <f t="shared" si="0"/>
        <v>86309192.30848001</v>
      </c>
      <c r="F13" s="154">
        <f>SUM(F7:F12)</f>
        <v>1482</v>
      </c>
      <c r="G13" s="155">
        <f>((F7*G7)+(F8*G8)+(F9*G9)+(F10*G10)+(F11*G11)+(F12*G12))/F13</f>
        <v>45412.643162901484</v>
      </c>
      <c r="H13" s="141">
        <f t="shared" si="1"/>
        <v>67301537.16742</v>
      </c>
      <c r="I13" s="154">
        <f>SUM(I7:I12)</f>
        <v>1363</v>
      </c>
      <c r="J13" s="155">
        <f>((I7*J7)+(I8*J8)+(I9*J9)+(I10*J10)+(I11*J11)+(I12*J12))/I13</f>
        <v>38430.1159059868</v>
      </c>
      <c r="K13" s="141">
        <f t="shared" si="2"/>
        <v>52380247.97986001</v>
      </c>
      <c r="L13" s="154">
        <f>SUM(L7:L12)</f>
        <v>476</v>
      </c>
      <c r="M13" s="155">
        <f>((L7*M7)+(L8*M8)+(L9*M9)+(L10*M10)+(L11*M11)+(L12*M12))/L13</f>
        <v>28974.875018277315</v>
      </c>
      <c r="N13" s="141">
        <f t="shared" si="3"/>
        <v>13792040.508700002</v>
      </c>
      <c r="O13" s="154">
        <f>SUM(O7:O12)</f>
        <v>57</v>
      </c>
      <c r="P13" s="155">
        <f>((O7*P7)+(O8*P8)+(O9*P9)+(O10*P10)+(O11*P11)+(O12*P12))/O13</f>
        <v>29947.965465263158</v>
      </c>
      <c r="Q13" s="141">
        <f t="shared" si="4"/>
        <v>1707034.03152</v>
      </c>
      <c r="R13" s="154">
        <f>SUM(R7:R12)</f>
        <v>0</v>
      </c>
      <c r="S13" s="155">
        <f>IF(R13&gt;0,((R7*S7)+(R8*S8)+(R9*S9)+(R10*S10)+(R11*S11)+(R12*S12))/R13,0)</f>
        <v>0</v>
      </c>
      <c r="T13" s="141">
        <f t="shared" si="5"/>
        <v>0</v>
      </c>
      <c r="U13" s="154">
        <f>SUM(U7:U12)</f>
        <v>4836</v>
      </c>
      <c r="V13" s="155">
        <f>((U7*V7)+(U8*V8)+(U9*V9)+(U10*V10)+(U11*V11)+(U12*V12))/U13</f>
        <v>45800.25889081472</v>
      </c>
      <c r="W13" s="141">
        <f t="shared" si="6"/>
        <v>221490051.99598</v>
      </c>
    </row>
    <row r="14" spans="1:23" ht="12.75">
      <c r="A14" s="106" t="s">
        <v>47</v>
      </c>
      <c r="B14" s="1" t="s">
        <v>1296</v>
      </c>
      <c r="C14" s="106">
        <f>('Grouped Summary'!C11+'Grouped Summary'!C19)</f>
        <v>0</v>
      </c>
      <c r="D14" s="141">
        <f>IF(C14&gt;0,(('Grouped Summary'!C11*'Grouped Summary'!D11)+(('Grouped Summary'!C19*'Grouped Summary'!D19)*0.81818))/C14,0)</f>
        <v>0</v>
      </c>
      <c r="E14" s="141">
        <f t="shared" si="0"/>
        <v>0</v>
      </c>
      <c r="F14" s="106">
        <f>('Grouped Summary'!E11+'Grouped Summary'!E19)</f>
        <v>0</v>
      </c>
      <c r="G14" s="141">
        <f>IF(F14&gt;0,(('Grouped Summary'!E11*'Grouped Summary'!F11)+(('Grouped Summary'!E19*'Grouped Summary'!F19)*0.81818))/F14,0)</f>
        <v>0</v>
      </c>
      <c r="H14" s="141">
        <f t="shared" si="1"/>
        <v>0</v>
      </c>
      <c r="I14" s="106">
        <f>('Grouped Summary'!G11+'Grouped Summary'!G19)</f>
        <v>0</v>
      </c>
      <c r="J14" s="141">
        <f>IF(I14&gt;0,(('Grouped Summary'!G11*'Grouped Summary'!H11)+(('Grouped Summary'!G19*'Grouped Summary'!H19)*0.81818))/I14,0)</f>
        <v>0</v>
      </c>
      <c r="K14" s="141">
        <f t="shared" si="2"/>
        <v>0</v>
      </c>
      <c r="L14" s="106">
        <f>('Grouped Summary'!I11+'Grouped Summary'!I19)</f>
        <v>0</v>
      </c>
      <c r="M14" s="141">
        <f>IF(L14&gt;0,(('Grouped Summary'!I11*'Grouped Summary'!J11)+(('Grouped Summary'!I19*'Grouped Summary'!J19)*0.81818))/L14,0)</f>
        <v>0</v>
      </c>
      <c r="N14" s="141">
        <f t="shared" si="3"/>
        <v>0</v>
      </c>
      <c r="O14" s="106">
        <f>('Grouped Summary'!K11+'Grouped Summary'!K19)</f>
        <v>0</v>
      </c>
      <c r="P14" s="141">
        <f>IF(O14&gt;0,(('Grouped Summary'!K11*'Grouped Summary'!L11)+(('Grouped Summary'!K19*'Grouped Summary'!L19)*0.81818))/O14,0)</f>
        <v>0</v>
      </c>
      <c r="Q14" s="141">
        <f t="shared" si="4"/>
        <v>0</v>
      </c>
      <c r="R14" s="106">
        <f>('Grouped Summary'!M11+'Grouped Summary'!M19)</f>
        <v>1433</v>
      </c>
      <c r="S14" s="141">
        <f>IF(R14&gt;0,(('Grouped Summary'!M11*'Grouped Summary'!N11)+(('Grouped Summary'!M19*'Grouped Summary'!N19)*0.81818))/R14,0)</f>
        <v>38092.99170386601</v>
      </c>
      <c r="T14" s="141">
        <f t="shared" si="5"/>
        <v>54587257.11164</v>
      </c>
      <c r="U14" s="106">
        <f>('Grouped Summary'!O11+'Grouped Summary'!O19)</f>
        <v>1433</v>
      </c>
      <c r="V14" s="141">
        <f>IF(U14&gt;0,(('Grouped Summary'!O11*'Grouped Summary'!P11)+(('Grouped Summary'!O19*'Grouped Summary'!P19)*0.81818))/U14,0)</f>
        <v>38092.99170386601</v>
      </c>
      <c r="W14" s="141">
        <f t="shared" si="6"/>
        <v>54587257.11164</v>
      </c>
    </row>
    <row r="15" spans="1:23" ht="12.75">
      <c r="A15" s="156" t="s">
        <v>47</v>
      </c>
      <c r="B15" s="137" t="s">
        <v>1297</v>
      </c>
      <c r="C15" s="156">
        <f>('Grouped Summary'!C12+'Grouped Summary'!C20)</f>
        <v>0</v>
      </c>
      <c r="D15" s="157">
        <f>IF(C15&gt;0,(('Grouped Summary'!C12*'Grouped Summary'!D12)+(('Grouped Summary'!C20*'Grouped Summary'!D20)*0.81818))/C15,0)</f>
        <v>0</v>
      </c>
      <c r="E15" s="157">
        <f t="shared" si="0"/>
        <v>0</v>
      </c>
      <c r="F15" s="156">
        <f>('Grouped Summary'!E12+'Grouped Summary'!E20)</f>
        <v>0</v>
      </c>
      <c r="G15" s="157">
        <f>IF(F15&gt;0,(('Grouped Summary'!E12*'Grouped Summary'!F12)+(('Grouped Summary'!E20*'Grouped Summary'!F20)*0.81818))/F15,0)</f>
        <v>0</v>
      </c>
      <c r="H15" s="157">
        <f t="shared" si="1"/>
        <v>0</v>
      </c>
      <c r="I15" s="156">
        <f>('Grouped Summary'!G12+'Grouped Summary'!G20)</f>
        <v>0</v>
      </c>
      <c r="J15" s="157">
        <f>IF(I15&gt;0,(('Grouped Summary'!G12*'Grouped Summary'!H12)+(('Grouped Summary'!G20*'Grouped Summary'!H20)*0.81818))/I15,0)</f>
        <v>0</v>
      </c>
      <c r="K15" s="157">
        <f t="shared" si="2"/>
        <v>0</v>
      </c>
      <c r="L15" s="156">
        <f>('Grouped Summary'!I12+'Grouped Summary'!I20)</f>
        <v>0</v>
      </c>
      <c r="M15" s="157">
        <f>IF(L15&gt;0,(('Grouped Summary'!I12*'Grouped Summary'!J12)+(('Grouped Summary'!I20*'Grouped Summary'!J20)*0.81818))/L15,0)</f>
        <v>0</v>
      </c>
      <c r="N15" s="157">
        <f t="shared" si="3"/>
        <v>0</v>
      </c>
      <c r="O15" s="156">
        <f>('Grouped Summary'!K12+'Grouped Summary'!K20)</f>
        <v>0</v>
      </c>
      <c r="P15" s="157">
        <f>IF(O15&gt;0,(('Grouped Summary'!K12*'Grouped Summary'!L12)+(('Grouped Summary'!K20*'Grouped Summary'!L20)*0.81818))/O15,0)</f>
        <v>0</v>
      </c>
      <c r="Q15" s="157">
        <f t="shared" si="4"/>
        <v>0</v>
      </c>
      <c r="R15" s="156">
        <f>('Grouped Summary'!M12+'Grouped Summary'!M20)</f>
        <v>399</v>
      </c>
      <c r="S15" s="157">
        <f>IF(R15&gt;0,(('Grouped Summary'!M12*'Grouped Summary'!N12)+(('Grouped Summary'!M20*'Grouped Summary'!N20)*0.81818))/R15,0)</f>
        <v>38781.868320601505</v>
      </c>
      <c r="T15" s="157">
        <f t="shared" si="5"/>
        <v>15473965.45992</v>
      </c>
      <c r="U15" s="156">
        <f>('Grouped Summary'!O12+'Grouped Summary'!O20)</f>
        <v>399</v>
      </c>
      <c r="V15" s="157">
        <f>IF(U15&gt;0,(('Grouped Summary'!O12*'Grouped Summary'!P12)+(('Grouped Summary'!O20*'Grouped Summary'!P20)*0.81818))/U15,0)</f>
        <v>38781.868320601505</v>
      </c>
      <c r="W15" s="157">
        <f t="shared" si="6"/>
        <v>15473965.45992</v>
      </c>
    </row>
    <row r="16" spans="1:23" ht="12.75">
      <c r="A16" s="106" t="s">
        <v>96</v>
      </c>
      <c r="B16" s="1" t="s">
        <v>1290</v>
      </c>
      <c r="C16" s="106">
        <f>('Grouped Summary'!C21+'Grouped Summary'!C29)</f>
        <v>281</v>
      </c>
      <c r="D16" s="141">
        <f>IF(C16&gt;0,(('Grouped Summary'!C21*'Grouped Summary'!D21)+(('Grouped Summary'!C29*'Grouped Summary'!D29)*0.81818))/C16,0)</f>
        <v>62494.216809822065</v>
      </c>
      <c r="E16" s="141">
        <f t="shared" si="0"/>
        <v>17560874.92356</v>
      </c>
      <c r="F16" s="106">
        <f>('Grouped Summary'!E21+'Grouped Summary'!E29)</f>
        <v>199</v>
      </c>
      <c r="G16" s="141">
        <f>IF(F16&gt;0,(('Grouped Summary'!E21*'Grouped Summary'!F21)+(('Grouped Summary'!E29*'Grouped Summary'!F29)*0.81818))/F16,0)</f>
        <v>47894.00171055276</v>
      </c>
      <c r="H16" s="141">
        <f t="shared" si="1"/>
        <v>9530906.3404</v>
      </c>
      <c r="I16" s="106">
        <f>('Grouped Summary'!G21+'Grouped Summary'!G29)</f>
        <v>207</v>
      </c>
      <c r="J16" s="141">
        <f>IF(I16&gt;0,(('Grouped Summary'!G21*'Grouped Summary'!H21)+(('Grouped Summary'!G29*'Grouped Summary'!H29)*0.81818))/I16,0)</f>
        <v>41354.69201816425</v>
      </c>
      <c r="K16" s="141">
        <f t="shared" si="2"/>
        <v>8560421.24776</v>
      </c>
      <c r="L16" s="106">
        <f>('Grouped Summary'!I21+'Grouped Summary'!I29)</f>
        <v>69</v>
      </c>
      <c r="M16" s="141">
        <f>IF(L16&gt;0,(('Grouped Summary'!I21*'Grouped Summary'!J21)+(('Grouped Summary'!I29*'Grouped Summary'!J29)*0.81818))/L16,0)</f>
        <v>28519.851480869565</v>
      </c>
      <c r="N16" s="141">
        <f t="shared" si="3"/>
        <v>1967869.75218</v>
      </c>
      <c r="O16" s="106">
        <f>('Grouped Summary'!K21+'Grouped Summary'!K29)</f>
        <v>14</v>
      </c>
      <c r="P16" s="141">
        <f>IF(O16&gt;0,(('Grouped Summary'!K21*'Grouped Summary'!L21)+(('Grouped Summary'!K29*'Grouped Summary'!L29)*0.81818))/O16,0)</f>
        <v>17339</v>
      </c>
      <c r="Q16" s="141">
        <f t="shared" si="4"/>
        <v>242746</v>
      </c>
      <c r="R16" s="106">
        <f>('Grouped Summary'!M21+'Grouped Summary'!M29)</f>
        <v>0</v>
      </c>
      <c r="S16" s="141">
        <f>IF(R16&gt;0,(('Grouped Summary'!M21*'Grouped Summary'!N21)+(('Grouped Summary'!M29*'Grouped Summary'!N29)*0.81818))/R16,0)</f>
        <v>0</v>
      </c>
      <c r="T16" s="141">
        <f t="shared" si="5"/>
        <v>0</v>
      </c>
      <c r="U16" s="106">
        <f>('Grouped Summary'!O21+'Grouped Summary'!O29)</f>
        <v>770</v>
      </c>
      <c r="V16" s="141">
        <f>IF(U16&gt;0,(('Grouped Summary'!O21*'Grouped Summary'!P21)+(('Grouped Summary'!O29*'Grouped Summary'!P29)*0.81818))/U16,0)</f>
        <v>49172.49125181818</v>
      </c>
      <c r="W16" s="141">
        <f t="shared" si="6"/>
        <v>37862818.2639</v>
      </c>
    </row>
    <row r="17" spans="1:23" ht="12.75">
      <c r="A17" s="106" t="s">
        <v>96</v>
      </c>
      <c r="B17" s="1" t="s">
        <v>1291</v>
      </c>
      <c r="C17" s="106">
        <f>('Grouped Summary'!C22+'Grouped Summary'!C30)</f>
        <v>0</v>
      </c>
      <c r="D17" s="141">
        <f>IF(C17&gt;0,(('Grouped Summary'!C22*'Grouped Summary'!D22)+(('Grouped Summary'!C30*'Grouped Summary'!D30)*0.81818))/C17,0)</f>
        <v>0</v>
      </c>
      <c r="E17" s="141">
        <f t="shared" si="0"/>
        <v>0</v>
      </c>
      <c r="F17" s="106">
        <f>('Grouped Summary'!E22+'Grouped Summary'!E30)</f>
        <v>0</v>
      </c>
      <c r="G17" s="141">
        <f>IF(F17&gt;0,(('Grouped Summary'!E22*'Grouped Summary'!F22)+(('Grouped Summary'!E30*'Grouped Summary'!F30)*0.81818))/F17,0)</f>
        <v>0</v>
      </c>
      <c r="H17" s="141">
        <f t="shared" si="1"/>
        <v>0</v>
      </c>
      <c r="I17" s="106">
        <f>('Grouped Summary'!G22+'Grouped Summary'!G30)</f>
        <v>0</v>
      </c>
      <c r="J17" s="141">
        <f>IF(I17&gt;0,(('Grouped Summary'!G22*'Grouped Summary'!H22)+(('Grouped Summary'!G30*'Grouped Summary'!H30)*0.81818))/I17,0)</f>
        <v>0</v>
      </c>
      <c r="K17" s="141">
        <f t="shared" si="2"/>
        <v>0</v>
      </c>
      <c r="L17" s="106">
        <f>('Grouped Summary'!I22+'Grouped Summary'!I30)</f>
        <v>0</v>
      </c>
      <c r="M17" s="141">
        <f>IF(L17&gt;0,(('Grouped Summary'!I22*'Grouped Summary'!J22)+(('Grouped Summary'!I30*'Grouped Summary'!J30)*0.81818))/L17,0)</f>
        <v>0</v>
      </c>
      <c r="N17" s="141">
        <f t="shared" si="3"/>
        <v>0</v>
      </c>
      <c r="O17" s="106">
        <f>('Grouped Summary'!K22+'Grouped Summary'!K30)</f>
        <v>0</v>
      </c>
      <c r="P17" s="141">
        <f>IF(O17&gt;0,(('Grouped Summary'!K22*'Grouped Summary'!L22)+(('Grouped Summary'!K30*'Grouped Summary'!L30)*0.81818))/O17,0)</f>
        <v>0</v>
      </c>
      <c r="Q17" s="141">
        <f t="shared" si="4"/>
        <v>0</v>
      </c>
      <c r="R17" s="106">
        <f>('Grouped Summary'!M22+'Grouped Summary'!M30)</f>
        <v>0</v>
      </c>
      <c r="S17" s="141">
        <f>IF(R17&gt;0,(('Grouped Summary'!M22*'Grouped Summary'!N22)+(('Grouped Summary'!M30*'Grouped Summary'!N30)*0.81818))/R17,0)</f>
        <v>0</v>
      </c>
      <c r="T17" s="141">
        <f t="shared" si="5"/>
        <v>0</v>
      </c>
      <c r="U17" s="106">
        <f>('Grouped Summary'!O22+'Grouped Summary'!O30)</f>
        <v>0</v>
      </c>
      <c r="V17" s="141">
        <f>IF(U17&gt;0,(('Grouped Summary'!O22*'Grouped Summary'!P22)+(('Grouped Summary'!O30*'Grouped Summary'!P30)*0.81818))/U17,0)</f>
        <v>0</v>
      </c>
      <c r="W17" s="141">
        <f t="shared" si="6"/>
        <v>0</v>
      </c>
    </row>
    <row r="18" spans="1:23" ht="12.75">
      <c r="A18" s="106" t="s">
        <v>96</v>
      </c>
      <c r="B18" s="1" t="s">
        <v>1292</v>
      </c>
      <c r="C18" s="106">
        <f>('Grouped Summary'!C23+'Grouped Summary'!C31)</f>
        <v>315</v>
      </c>
      <c r="D18" s="141">
        <f>IF(C18&gt;0,(('Grouped Summary'!C23*'Grouped Summary'!D23)+(('Grouped Summary'!C31*'Grouped Summary'!D31)*0.81818))/C18,0)</f>
        <v>56132.294862222225</v>
      </c>
      <c r="E18" s="141">
        <f t="shared" si="0"/>
        <v>17681672.8816</v>
      </c>
      <c r="F18" s="106">
        <f>('Grouped Summary'!E23+'Grouped Summary'!E31)</f>
        <v>296</v>
      </c>
      <c r="G18" s="141">
        <f>IF(F18&gt;0,(('Grouped Summary'!E23*'Grouped Summary'!F23)+(('Grouped Summary'!E31*'Grouped Summary'!F31)*0.81818))/F18,0)</f>
        <v>45020.86174851351</v>
      </c>
      <c r="H18" s="141">
        <f t="shared" si="1"/>
        <v>13326175.07756</v>
      </c>
      <c r="I18" s="106">
        <f>('Grouped Summary'!G23+'Grouped Summary'!G31)</f>
        <v>275</v>
      </c>
      <c r="J18" s="141">
        <f>IF(I18&gt;0,(('Grouped Summary'!G23*'Grouped Summary'!H23)+(('Grouped Summary'!G31*'Grouped Summary'!H31)*0.81818))/I18,0)</f>
        <v>37859.40754894545</v>
      </c>
      <c r="K18" s="141">
        <f t="shared" si="2"/>
        <v>10411337.07596</v>
      </c>
      <c r="L18" s="106">
        <f>('Grouped Summary'!I23+'Grouped Summary'!I31)</f>
        <v>233</v>
      </c>
      <c r="M18" s="141">
        <f>IF(L18&gt;0,(('Grouped Summary'!I23*'Grouped Summary'!J23)+(('Grouped Summary'!I31*'Grouped Summary'!J31)*0.81818))/L18,0)</f>
        <v>28873.53320077253</v>
      </c>
      <c r="N18" s="141">
        <f t="shared" si="3"/>
        <v>6727533.23578</v>
      </c>
      <c r="O18" s="106">
        <f>('Grouped Summary'!K23+'Grouped Summary'!K31)</f>
        <v>3</v>
      </c>
      <c r="P18" s="141">
        <f>IF(O18&gt;0,(('Grouped Summary'!K23*'Grouped Summary'!L23)+(('Grouped Summary'!K31*'Grouped Summary'!L31)*0.81818))/O18,0)</f>
        <v>33016.886666666665</v>
      </c>
      <c r="Q18" s="141">
        <f t="shared" si="4"/>
        <v>99050.66</v>
      </c>
      <c r="R18" s="106">
        <f>('Grouped Summary'!M23+'Grouped Summary'!M31)</f>
        <v>0</v>
      </c>
      <c r="S18" s="141">
        <f>IF(R18&gt;0,(('Grouped Summary'!M23*'Grouped Summary'!N23)+(('Grouped Summary'!M31*'Grouped Summary'!N31)*0.81818))/R18,0)</f>
        <v>0</v>
      </c>
      <c r="T18" s="141">
        <f t="shared" si="5"/>
        <v>0</v>
      </c>
      <c r="U18" s="106">
        <f>('Grouped Summary'!O23+'Grouped Summary'!O31)</f>
        <v>1122</v>
      </c>
      <c r="V18" s="141">
        <f>IF(U18&gt;0,(('Grouped Summary'!O23*'Grouped Summary'!P23)+(('Grouped Summary'!O31*'Grouped Summary'!P31)*0.81818))/U18,0)</f>
        <v>42999.79405606061</v>
      </c>
      <c r="W18" s="141">
        <f t="shared" si="6"/>
        <v>48245768.9309</v>
      </c>
    </row>
    <row r="19" spans="1:23" ht="12.75">
      <c r="A19" s="106" t="s">
        <v>96</v>
      </c>
      <c r="B19" s="1" t="s">
        <v>1293</v>
      </c>
      <c r="C19" s="106">
        <f>('Grouped Summary'!C24+'Grouped Summary'!C32)</f>
        <v>0</v>
      </c>
      <c r="D19" s="141">
        <f>IF(C19&gt;0,(('Grouped Summary'!C24*'Grouped Summary'!D24)+(('Grouped Summary'!C32*'Grouped Summary'!D32)*0.81818))/C19,0)</f>
        <v>0</v>
      </c>
      <c r="E19" s="141">
        <f t="shared" si="0"/>
        <v>0</v>
      </c>
      <c r="F19" s="106">
        <f>('Grouped Summary'!E24+'Grouped Summary'!E32)</f>
        <v>0</v>
      </c>
      <c r="G19" s="141">
        <f>IF(F19&gt;0,(('Grouped Summary'!E24*'Grouped Summary'!F24)+(('Grouped Summary'!E32*'Grouped Summary'!F32)*0.81818))/F19,0)</f>
        <v>0</v>
      </c>
      <c r="H19" s="141">
        <f t="shared" si="1"/>
        <v>0</v>
      </c>
      <c r="I19" s="106">
        <f>('Grouped Summary'!G24+'Grouped Summary'!G32)</f>
        <v>0</v>
      </c>
      <c r="J19" s="141">
        <f>IF(I19&gt;0,(('Grouped Summary'!G24*'Grouped Summary'!H24)+(('Grouped Summary'!G32*'Grouped Summary'!H32)*0.81818))/I19,0)</f>
        <v>0</v>
      </c>
      <c r="K19" s="141">
        <f t="shared" si="2"/>
        <v>0</v>
      </c>
      <c r="L19" s="106">
        <f>('Grouped Summary'!I24+'Grouped Summary'!I32)</f>
        <v>0</v>
      </c>
      <c r="M19" s="141">
        <f>IF(L19&gt;0,(('Grouped Summary'!I24*'Grouped Summary'!J24)+(('Grouped Summary'!I32*'Grouped Summary'!J32)*0.81818))/L19,0)</f>
        <v>0</v>
      </c>
      <c r="N19" s="141">
        <f t="shared" si="3"/>
        <v>0</v>
      </c>
      <c r="O19" s="106">
        <f>('Grouped Summary'!K24+'Grouped Summary'!K32)</f>
        <v>0</v>
      </c>
      <c r="P19" s="141">
        <f>IF(O19&gt;0,(('Grouped Summary'!K24*'Grouped Summary'!L24)+(('Grouped Summary'!K32*'Grouped Summary'!L32)*0.81818))/O19,0)</f>
        <v>0</v>
      </c>
      <c r="Q19" s="141">
        <f t="shared" si="4"/>
        <v>0</v>
      </c>
      <c r="R19" s="106">
        <f>('Grouped Summary'!M24+'Grouped Summary'!M32)</f>
        <v>0</v>
      </c>
      <c r="S19" s="141">
        <f>IF(R19&gt;0,(('Grouped Summary'!M24*'Grouped Summary'!N24)+(('Grouped Summary'!M32*'Grouped Summary'!N32)*0.81818))/R19,0)</f>
        <v>0</v>
      </c>
      <c r="T19" s="141">
        <f t="shared" si="5"/>
        <v>0</v>
      </c>
      <c r="U19" s="106">
        <f>('Grouped Summary'!O24+'Grouped Summary'!O32)</f>
        <v>0</v>
      </c>
      <c r="V19" s="141">
        <f>IF(U19&gt;0,(('Grouped Summary'!O24*'Grouped Summary'!P24)+(('Grouped Summary'!O32*'Grouped Summary'!P32)*0.81818))/U19,0)</f>
        <v>0</v>
      </c>
      <c r="W19" s="141">
        <f t="shared" si="6"/>
        <v>0</v>
      </c>
    </row>
    <row r="20" spans="1:23" ht="12.75">
      <c r="A20" s="106" t="s">
        <v>96</v>
      </c>
      <c r="B20" s="1" t="s">
        <v>1294</v>
      </c>
      <c r="C20" s="106">
        <f>('Grouped Summary'!C25+'Grouped Summary'!C33)</f>
        <v>101</v>
      </c>
      <c r="D20" s="141">
        <f>IF(C20&gt;0,(('Grouped Summary'!C25*'Grouped Summary'!D25)+(('Grouped Summary'!C33*'Grouped Summary'!D33)*0.81818))/C20,0)</f>
        <v>47212.297505346534</v>
      </c>
      <c r="E20" s="141">
        <f t="shared" si="0"/>
        <v>4768442.04804</v>
      </c>
      <c r="F20" s="106">
        <f>('Grouped Summary'!E25+'Grouped Summary'!E33)</f>
        <v>117</v>
      </c>
      <c r="G20" s="141">
        <f>IF(F20&gt;0,(('Grouped Summary'!E25*'Grouped Summary'!F25)+(('Grouped Summary'!E33*'Grouped Summary'!F33)*0.81818))/F20,0)</f>
        <v>40949.32153846154</v>
      </c>
      <c r="H20" s="141">
        <f t="shared" si="1"/>
        <v>4791070.62</v>
      </c>
      <c r="I20" s="106">
        <f>('Grouped Summary'!G25+'Grouped Summary'!G33)</f>
        <v>81</v>
      </c>
      <c r="J20" s="141">
        <f>IF(I20&gt;0,(('Grouped Summary'!G25*'Grouped Summary'!H25)+(('Grouped Summary'!G33*'Grouped Summary'!H33)*0.81818))/I20,0)</f>
        <v>36098.74392197531</v>
      </c>
      <c r="K20" s="141">
        <f t="shared" si="2"/>
        <v>2923998.25768</v>
      </c>
      <c r="L20" s="106">
        <f>('Grouped Summary'!I25+'Grouped Summary'!I33)</f>
        <v>30</v>
      </c>
      <c r="M20" s="141">
        <f>IF(L20&gt;0,(('Grouped Summary'!I25*'Grouped Summary'!J25)+(('Grouped Summary'!I33*'Grouped Summary'!J33)*0.81818))/L20,0)</f>
        <v>26795.933333333334</v>
      </c>
      <c r="N20" s="141">
        <f t="shared" si="3"/>
        <v>803878</v>
      </c>
      <c r="O20" s="106">
        <f>('Grouped Summary'!K25+'Grouped Summary'!K33)</f>
        <v>0</v>
      </c>
      <c r="P20" s="141">
        <f>IF(O20&gt;0,(('Grouped Summary'!K25*'Grouped Summary'!L25)+(('Grouped Summary'!K33*'Grouped Summary'!L33)*0.81818))/O20,0)</f>
        <v>0</v>
      </c>
      <c r="Q20" s="141">
        <f t="shared" si="4"/>
        <v>0</v>
      </c>
      <c r="R20" s="106">
        <f>('Grouped Summary'!M25+'Grouped Summary'!M33)</f>
        <v>0</v>
      </c>
      <c r="S20" s="141">
        <f>IF(R20&gt;0,(('Grouped Summary'!M25*'Grouped Summary'!N25)+(('Grouped Summary'!M33*'Grouped Summary'!N33)*0.81818))/R20,0)</f>
        <v>0</v>
      </c>
      <c r="T20" s="141">
        <f t="shared" si="5"/>
        <v>0</v>
      </c>
      <c r="U20" s="106">
        <f>('Grouped Summary'!O25+'Grouped Summary'!O33)</f>
        <v>329</v>
      </c>
      <c r="V20" s="141">
        <f>IF(U20&gt;0,(('Grouped Summary'!O25*'Grouped Summary'!P25)+(('Grouped Summary'!O33*'Grouped Summary'!P33)*0.81818))/U20,0)</f>
        <v>40387.20038212766</v>
      </c>
      <c r="W20" s="141">
        <f t="shared" si="6"/>
        <v>13287388.92572</v>
      </c>
    </row>
    <row r="21" spans="1:23" ht="12.75">
      <c r="A21" s="106" t="s">
        <v>96</v>
      </c>
      <c r="B21" s="1" t="s">
        <v>1295</v>
      </c>
      <c r="C21" s="106">
        <f>('Grouped Summary'!C26+'Grouped Summary'!C34)</f>
        <v>96</v>
      </c>
      <c r="D21" s="141">
        <f>IF(C21&gt;0,(('Grouped Summary'!C26*'Grouped Summary'!D26)+(('Grouped Summary'!C34*'Grouped Summary'!D34)*0.81818))/C21,0)</f>
        <v>46838.91746229166</v>
      </c>
      <c r="E21" s="141">
        <f t="shared" si="0"/>
        <v>4496536.0763799995</v>
      </c>
      <c r="F21" s="106">
        <f>('Grouped Summary'!E26+'Grouped Summary'!E34)</f>
        <v>81</v>
      </c>
      <c r="G21" s="141">
        <f>IF(F21&gt;0,(('Grouped Summary'!E26*'Grouped Summary'!F26)+(('Grouped Summary'!E34*'Grouped Summary'!F34)*0.81818))/F21,0)</f>
        <v>40282.258260987655</v>
      </c>
      <c r="H21" s="141">
        <f t="shared" si="1"/>
        <v>3262862.91914</v>
      </c>
      <c r="I21" s="106">
        <f>('Grouped Summary'!G26+'Grouped Summary'!G34)</f>
        <v>143</v>
      </c>
      <c r="J21" s="141">
        <f>IF(I21&gt;0,(('Grouped Summary'!G26*'Grouped Summary'!H26)+(('Grouped Summary'!G34*'Grouped Summary'!H34)*0.81818))/I21,0)</f>
        <v>35683.86181986014</v>
      </c>
      <c r="K21" s="141">
        <f t="shared" si="2"/>
        <v>5102792.24024</v>
      </c>
      <c r="L21" s="106">
        <f>('Grouped Summary'!I26+'Grouped Summary'!I34)</f>
        <v>97</v>
      </c>
      <c r="M21" s="141">
        <f>IF(L21&gt;0,(('Grouped Summary'!I26*'Grouped Summary'!J26)+(('Grouped Summary'!I34*'Grouped Summary'!J34)*0.81818))/L21,0)</f>
        <v>28929.997579381445</v>
      </c>
      <c r="N21" s="141">
        <f t="shared" si="3"/>
        <v>2806209.7652000003</v>
      </c>
      <c r="O21" s="106">
        <f>('Grouped Summary'!K26+'Grouped Summary'!K34)</f>
        <v>2</v>
      </c>
      <c r="P21" s="141">
        <f>IF(O21&gt;0,(('Grouped Summary'!K26*'Grouped Summary'!L26)+(('Grouped Summary'!K34*'Grouped Summary'!L34)*0.81818))/O21,0)</f>
        <v>23744.96916</v>
      </c>
      <c r="Q21" s="141">
        <f t="shared" si="4"/>
        <v>47489.93832</v>
      </c>
      <c r="R21" s="106">
        <f>('Grouped Summary'!M26+'Grouped Summary'!M34)</f>
        <v>0</v>
      </c>
      <c r="S21" s="141">
        <f>IF(R21&gt;0,(('Grouped Summary'!M26*'Grouped Summary'!N26)+(('Grouped Summary'!M34*'Grouped Summary'!N34)*0.81818))/R21,0)</f>
        <v>0</v>
      </c>
      <c r="T21" s="141">
        <f t="shared" si="5"/>
        <v>0</v>
      </c>
      <c r="U21" s="106">
        <f>('Grouped Summary'!O26+'Grouped Summary'!O34)</f>
        <v>419</v>
      </c>
      <c r="V21" s="141">
        <f>IF(U21&gt;0,(('Grouped Summary'!O26*'Grouped Summary'!P26)+(('Grouped Summary'!O34*'Grouped Summary'!P34)*0.81818))/U21,0)</f>
        <v>37508.09293384248</v>
      </c>
      <c r="W21" s="141">
        <f t="shared" si="6"/>
        <v>15715890.93928</v>
      </c>
    </row>
    <row r="22" spans="1:23" ht="15">
      <c r="A22" s="106"/>
      <c r="B22" s="189" t="s">
        <v>1366</v>
      </c>
      <c r="C22" s="154">
        <f>SUM(C16:C21)</f>
        <v>793</v>
      </c>
      <c r="D22" s="155">
        <f>((C16*D16)+(C17*D17)+(C18*D18)+(C19*D19)+(C20*D20)+(C21*D21))/C22</f>
        <v>56125.5055858512</v>
      </c>
      <c r="E22" s="141">
        <f t="shared" si="0"/>
        <v>44507525.92958</v>
      </c>
      <c r="F22" s="154">
        <f>SUM(F16:F21)</f>
        <v>693</v>
      </c>
      <c r="G22" s="155">
        <f>((F16*G16)+(F17*G17)+(F18*G18)+(F19*G19)+(F20*G20)+(F21*G21))/F22</f>
        <v>44604.63918773449</v>
      </c>
      <c r="H22" s="141">
        <f t="shared" si="1"/>
        <v>30911014.9571</v>
      </c>
      <c r="I22" s="154">
        <f>SUM(I16:I21)</f>
        <v>706</v>
      </c>
      <c r="J22" s="155">
        <f>((I16*J16)+(I17*J17)+(I18*J18)+(I19*J19)+(I20*J20)+(I21*J21))/I22</f>
        <v>38241.570568895186</v>
      </c>
      <c r="K22" s="141">
        <f t="shared" si="2"/>
        <v>26998548.82164</v>
      </c>
      <c r="L22" s="154">
        <f>SUM(L16:L21)</f>
        <v>429</v>
      </c>
      <c r="M22" s="155">
        <f>((L16*M16)+(L17*M17)+(L18*M18)+(L19*M19)+(L20*M20)+(L21*M21))/L22</f>
        <v>28684.12762974359</v>
      </c>
      <c r="N22" s="141">
        <f t="shared" si="3"/>
        <v>12305490.75316</v>
      </c>
      <c r="O22" s="154">
        <f>SUM(O16:O21)</f>
        <v>19</v>
      </c>
      <c r="P22" s="155">
        <f>((O16*P16)+(O17*P17)+(O18*P18)+(O19*P19)+(O20*P20)+(O21*P21))/O22</f>
        <v>20488.768332631582</v>
      </c>
      <c r="Q22" s="141">
        <f t="shared" si="4"/>
        <v>389286.59832000005</v>
      </c>
      <c r="R22" s="154">
        <f>SUM(R16:R21)</f>
        <v>0</v>
      </c>
      <c r="S22" s="155">
        <f>IF(R22&gt;0,((R16*S16)+(R17*S17)+(R18*S18)+(R19*S19)+(R20*S20)+(R21*S21))/R22,0)</f>
        <v>0</v>
      </c>
      <c r="T22" s="141">
        <f t="shared" si="5"/>
        <v>0</v>
      </c>
      <c r="U22" s="154">
        <f>SUM(U16:U21)</f>
        <v>2640</v>
      </c>
      <c r="V22" s="155">
        <f>((U16*V16)+(U17*V17)+(U18*V18)+(U19*V19)+(U20*V20)+(U21*V21))/U22</f>
        <v>43602.97994689394</v>
      </c>
      <c r="W22" s="141">
        <f t="shared" si="6"/>
        <v>115111867.0598</v>
      </c>
    </row>
    <row r="23" spans="1:23" ht="12.75">
      <c r="A23" s="106" t="s">
        <v>96</v>
      </c>
      <c r="B23" s="1" t="s">
        <v>1296</v>
      </c>
      <c r="C23" s="106">
        <f>('Grouped Summary'!C27+'Grouped Summary'!C35)</f>
        <v>0</v>
      </c>
      <c r="D23" s="141">
        <f>IF(C23&gt;0,(('Grouped Summary'!C27*'Grouped Summary'!D27)+(('Grouped Summary'!C35*'Grouped Summary'!D35)*0.81818))/C23,0)</f>
        <v>0</v>
      </c>
      <c r="E23" s="141">
        <f t="shared" si="0"/>
        <v>0</v>
      </c>
      <c r="F23" s="106">
        <f>('Grouped Summary'!E27+'Grouped Summary'!E35)</f>
        <v>0</v>
      </c>
      <c r="G23" s="141">
        <f>IF(F23&gt;0,(('Grouped Summary'!E27*'Grouped Summary'!F27)+(('Grouped Summary'!E35*'Grouped Summary'!F35)*0.81818))/F23,0)</f>
        <v>0</v>
      </c>
      <c r="H23" s="141">
        <f t="shared" si="1"/>
        <v>0</v>
      </c>
      <c r="I23" s="106">
        <f>('Grouped Summary'!G27+'Grouped Summary'!G35)</f>
        <v>0</v>
      </c>
      <c r="J23" s="141">
        <f>IF(I23&gt;0,(('Grouped Summary'!G27*'Grouped Summary'!H27)+(('Grouped Summary'!G35*'Grouped Summary'!H35)*0.81818))/I23,0)</f>
        <v>0</v>
      </c>
      <c r="K23" s="141">
        <f t="shared" si="2"/>
        <v>0</v>
      </c>
      <c r="L23" s="106">
        <f>('Grouped Summary'!I27+'Grouped Summary'!I35)</f>
        <v>0</v>
      </c>
      <c r="M23" s="141">
        <f>IF(L23&gt;0,(('Grouped Summary'!I27*'Grouped Summary'!J27)+(('Grouped Summary'!I35*'Grouped Summary'!J35)*0.81818))/L23,0)</f>
        <v>0</v>
      </c>
      <c r="N23" s="141">
        <f t="shared" si="3"/>
        <v>0</v>
      </c>
      <c r="O23" s="106">
        <f>('Grouped Summary'!K27+'Grouped Summary'!K35)</f>
        <v>0</v>
      </c>
      <c r="P23" s="141">
        <f>IF(O23&gt;0,(('Grouped Summary'!K27*'Grouped Summary'!L27)+(('Grouped Summary'!K35*'Grouped Summary'!L35)*0.81818))/O23,0)</f>
        <v>0</v>
      </c>
      <c r="Q23" s="141">
        <f t="shared" si="4"/>
        <v>0</v>
      </c>
      <c r="R23" s="106">
        <f>('Grouped Summary'!M27+'Grouped Summary'!M35)</f>
        <v>885</v>
      </c>
      <c r="S23" s="141">
        <f>IF(R23&gt;0,(('Grouped Summary'!M27*'Grouped Summary'!N27)+(('Grouped Summary'!M35*'Grouped Summary'!N35)*0.81818))/R23,0)</f>
        <v>32119.041311932204</v>
      </c>
      <c r="T23" s="141">
        <f t="shared" si="5"/>
        <v>28425351.56106</v>
      </c>
      <c r="U23" s="106">
        <f>('Grouped Summary'!O27+'Grouped Summary'!O35)</f>
        <v>885</v>
      </c>
      <c r="V23" s="141">
        <f>IF(U23&gt;0,(('Grouped Summary'!O27*'Grouped Summary'!P27)+(('Grouped Summary'!O35*'Grouped Summary'!P35)*0.81818))/U23,0)</f>
        <v>32119.041311932204</v>
      </c>
      <c r="W23" s="141">
        <f t="shared" si="6"/>
        <v>28425351.56106</v>
      </c>
    </row>
    <row r="24" spans="1:23" ht="12.75">
      <c r="A24" s="156" t="s">
        <v>96</v>
      </c>
      <c r="B24" s="137" t="s">
        <v>1297</v>
      </c>
      <c r="C24" s="156">
        <f>('Grouped Summary'!C28+'Grouped Summary'!C36)</f>
        <v>0</v>
      </c>
      <c r="D24" s="157">
        <f>IF(C24&gt;0,(('Grouped Summary'!C28*'Grouped Summary'!D28)+(('Grouped Summary'!C36*'Grouped Summary'!D36)*0.81818))/C24,0)</f>
        <v>0</v>
      </c>
      <c r="E24" s="157">
        <f t="shared" si="0"/>
        <v>0</v>
      </c>
      <c r="F24" s="156">
        <f>('Grouped Summary'!E28+'Grouped Summary'!E36)</f>
        <v>0</v>
      </c>
      <c r="G24" s="157">
        <f>IF(F24&gt;0,(('Grouped Summary'!E28*'Grouped Summary'!F28)+(('Grouped Summary'!E36*'Grouped Summary'!F36)*0.81818))/F24,0)</f>
        <v>0</v>
      </c>
      <c r="H24" s="157">
        <f t="shared" si="1"/>
        <v>0</v>
      </c>
      <c r="I24" s="156">
        <f>('Grouped Summary'!G28+'Grouped Summary'!G36)</f>
        <v>0</v>
      </c>
      <c r="J24" s="157">
        <f>IF(I24&gt;0,(('Grouped Summary'!G28*'Grouped Summary'!H28)+(('Grouped Summary'!G36*'Grouped Summary'!H36)*0.81818))/I24,0)</f>
        <v>0</v>
      </c>
      <c r="K24" s="157">
        <f t="shared" si="2"/>
        <v>0</v>
      </c>
      <c r="L24" s="156">
        <f>('Grouped Summary'!I28+'Grouped Summary'!I36)</f>
        <v>0</v>
      </c>
      <c r="M24" s="157">
        <f>IF(L24&gt;0,(('Grouped Summary'!I28*'Grouped Summary'!J28)+(('Grouped Summary'!I36*'Grouped Summary'!J36)*0.81818))/L24,0)</f>
        <v>0</v>
      </c>
      <c r="N24" s="157">
        <f t="shared" si="3"/>
        <v>0</v>
      </c>
      <c r="O24" s="156">
        <f>('Grouped Summary'!K28+'Grouped Summary'!K36)</f>
        <v>0</v>
      </c>
      <c r="P24" s="157">
        <f>IF(O24&gt;0,(('Grouped Summary'!K28*'Grouped Summary'!L28)+(('Grouped Summary'!K36*'Grouped Summary'!L36)*0.81818))/O24,0)</f>
        <v>0</v>
      </c>
      <c r="Q24" s="157">
        <f t="shared" si="4"/>
        <v>0</v>
      </c>
      <c r="R24" s="156">
        <f>('Grouped Summary'!M28+'Grouped Summary'!M36)</f>
        <v>0</v>
      </c>
      <c r="S24" s="157">
        <f>IF(R24&gt;0,(('Grouped Summary'!M28*'Grouped Summary'!N28)+(('Grouped Summary'!M36*'Grouped Summary'!N36)*0.81818))/R24,0)</f>
        <v>0</v>
      </c>
      <c r="T24" s="157">
        <f t="shared" si="5"/>
        <v>0</v>
      </c>
      <c r="U24" s="156">
        <f>('Grouped Summary'!O28+'Grouped Summary'!O36)</f>
        <v>0</v>
      </c>
      <c r="V24" s="157">
        <f>IF(U24&gt;0,(('Grouped Summary'!O28*'Grouped Summary'!P28)+(('Grouped Summary'!O36*'Grouped Summary'!P36)*0.81818))/U24,0)</f>
        <v>0</v>
      </c>
      <c r="W24" s="157">
        <f t="shared" si="6"/>
        <v>0</v>
      </c>
    </row>
    <row r="25" spans="1:23" ht="12.75">
      <c r="A25" s="106" t="s">
        <v>129</v>
      </c>
      <c r="B25" s="1" t="s">
        <v>1290</v>
      </c>
      <c r="C25" s="1">
        <f>('Grouped Summary'!C37+'Grouped Summary'!C45)</f>
        <v>1851</v>
      </c>
      <c r="D25" s="141">
        <f>IF(C25&gt;0,(('Grouped Summary'!C37*'Grouped Summary'!D37)+(('Grouped Summary'!C45*'Grouped Summary'!D45)*0.81818))/C25,0)</f>
        <v>66794.6051180335</v>
      </c>
      <c r="E25" s="141">
        <f t="shared" si="0"/>
        <v>123636814.07348002</v>
      </c>
      <c r="F25" s="1">
        <f>('Grouped Summary'!E37+'Grouped Summary'!E45)</f>
        <v>1306</v>
      </c>
      <c r="G25" s="141">
        <f>IF(F25&gt;0,(('Grouped Summary'!E37*'Grouped Summary'!F37)+(('Grouped Summary'!E45*'Grouped Summary'!F45)*0.81818))/F25,0)</f>
        <v>49228.18440018376</v>
      </c>
      <c r="H25" s="141">
        <f t="shared" si="1"/>
        <v>64292008.82663999</v>
      </c>
      <c r="I25" s="1">
        <f>('Grouped Summary'!G37+'Grouped Summary'!G45)</f>
        <v>923</v>
      </c>
      <c r="J25" s="141">
        <f>IF(I25&gt;0,(('Grouped Summary'!G37*'Grouped Summary'!H37)+(('Grouped Summary'!G45*'Grouped Summary'!H45)*0.81818))/I25,0)</f>
        <v>43528.030506067174</v>
      </c>
      <c r="K25" s="141">
        <f t="shared" si="2"/>
        <v>40176372.1571</v>
      </c>
      <c r="L25" s="1">
        <f>('Grouped Summary'!I37+'Grouped Summary'!I45)</f>
        <v>139</v>
      </c>
      <c r="M25" s="141">
        <f>IF(L25&gt;0,(('Grouped Summary'!I37*'Grouped Summary'!J37)+(('Grouped Summary'!I45*'Grouped Summary'!J45)*0.81818))/L25,0)</f>
        <v>30555.155505899278</v>
      </c>
      <c r="N25" s="141">
        <f t="shared" si="3"/>
        <v>4247166.61532</v>
      </c>
      <c r="O25" s="1">
        <f>('Grouped Summary'!K37+'Grouped Summary'!K45)</f>
        <v>51</v>
      </c>
      <c r="P25" s="141">
        <f>IF(O25&gt;0,(('Grouped Summary'!K37*'Grouped Summary'!L37)+(('Grouped Summary'!K45*'Grouped Summary'!L45)*0.81818))/O25,0)</f>
        <v>30692.98662352941</v>
      </c>
      <c r="Q25" s="141">
        <f t="shared" si="4"/>
        <v>1565342.3177999998</v>
      </c>
      <c r="R25" s="1">
        <f>('Grouped Summary'!M37+'Grouped Summary'!M45)</f>
        <v>0</v>
      </c>
      <c r="S25" s="141">
        <f>IF(R25&gt;0,(('Grouped Summary'!M37*'Grouped Summary'!N37)+(('Grouped Summary'!M45*'Grouped Summary'!N45)*0.81818))/R25,0)</f>
        <v>0</v>
      </c>
      <c r="T25" s="141">
        <f t="shared" si="5"/>
        <v>0</v>
      </c>
      <c r="U25" s="1">
        <f>('Grouped Summary'!O37+'Grouped Summary'!O45)</f>
        <v>4270</v>
      </c>
      <c r="V25" s="141">
        <f>IF(U25&gt;0,(('Grouped Summary'!O37*'Grouped Summary'!P37)+(('Grouped Summary'!O45*'Grouped Summary'!P45)*0.81818))/U25,0)</f>
        <v>54781.6636979719</v>
      </c>
      <c r="W25" s="141">
        <f t="shared" si="6"/>
        <v>233917703.99034</v>
      </c>
    </row>
    <row r="26" spans="1:23" ht="12.75">
      <c r="A26" s="106" t="s">
        <v>129</v>
      </c>
      <c r="B26" s="1" t="s">
        <v>1291</v>
      </c>
      <c r="C26" s="1">
        <f>('Grouped Summary'!C38+'Grouped Summary'!C46)</f>
        <v>379</v>
      </c>
      <c r="D26" s="141">
        <f>IF(C26&gt;0,(('Grouped Summary'!C38*'Grouped Summary'!D38)+(('Grouped Summary'!C46*'Grouped Summary'!D46)*0.81818))/C26,0)</f>
        <v>66828.80557007916</v>
      </c>
      <c r="E26" s="141">
        <f t="shared" si="0"/>
        <v>25328117.31106</v>
      </c>
      <c r="F26" s="1">
        <f>('Grouped Summary'!E38+'Grouped Summary'!E46)</f>
        <v>369</v>
      </c>
      <c r="G26" s="141">
        <f>IF(F26&gt;0,(('Grouped Summary'!E38*'Grouped Summary'!F38)+(('Grouped Summary'!E46*'Grouped Summary'!F46)*0.81818))/F26,0)</f>
        <v>50672.81951495935</v>
      </c>
      <c r="H26" s="141">
        <f t="shared" si="1"/>
        <v>18698270.40102</v>
      </c>
      <c r="I26" s="1">
        <f>('Grouped Summary'!G38+'Grouped Summary'!G46)</f>
        <v>342</v>
      </c>
      <c r="J26" s="141">
        <f>IF(I26&gt;0,(('Grouped Summary'!G38*'Grouped Summary'!H38)+(('Grouped Summary'!G46*'Grouped Summary'!H46)*0.81818))/I26,0)</f>
        <v>42247.6872948538</v>
      </c>
      <c r="K26" s="141">
        <f t="shared" si="2"/>
        <v>14448709.05484</v>
      </c>
      <c r="L26" s="1">
        <f>('Grouped Summary'!I38+'Grouped Summary'!I46)</f>
        <v>123</v>
      </c>
      <c r="M26" s="141">
        <f>IF(L26&gt;0,(('Grouped Summary'!I38*'Grouped Summary'!J38)+(('Grouped Summary'!I46*'Grouped Summary'!J46)*0.81818))/L26,0)</f>
        <v>29562.84184699187</v>
      </c>
      <c r="N26" s="141">
        <f t="shared" si="3"/>
        <v>3636229.5471799998</v>
      </c>
      <c r="O26" s="1">
        <f>('Grouped Summary'!K38+'Grouped Summary'!K46)</f>
        <v>10</v>
      </c>
      <c r="P26" s="141">
        <f>IF(O26&gt;0,(('Grouped Summary'!K38*'Grouped Summary'!L38)+(('Grouped Summary'!K46*'Grouped Summary'!L46)*0.81818))/O26,0)</f>
        <v>34525.784438</v>
      </c>
      <c r="Q26" s="141">
        <f t="shared" si="4"/>
        <v>345257.84438</v>
      </c>
      <c r="R26" s="1">
        <f>('Grouped Summary'!M38+'Grouped Summary'!M46)</f>
        <v>0</v>
      </c>
      <c r="S26" s="141">
        <f>IF(R26&gt;0,(('Grouped Summary'!M38*'Grouped Summary'!N38)+(('Grouped Summary'!M46*'Grouped Summary'!N46)*0.81818))/R26,0)</f>
        <v>0</v>
      </c>
      <c r="T26" s="141">
        <f t="shared" si="5"/>
        <v>0</v>
      </c>
      <c r="U26" s="1">
        <f>('Grouped Summary'!O38+'Grouped Summary'!O46)</f>
        <v>1223</v>
      </c>
      <c r="V26" s="141">
        <f>IF(U26&gt;0,(('Grouped Summary'!O38*'Grouped Summary'!P38)+(('Grouped Summary'!O46*'Grouped Summary'!P46)*0.81818))/U26,0)</f>
        <v>51068.34354740802</v>
      </c>
      <c r="W26" s="141">
        <f t="shared" si="6"/>
        <v>62456584.15848</v>
      </c>
    </row>
    <row r="27" spans="1:23" ht="12.75">
      <c r="A27" s="106" t="s">
        <v>129</v>
      </c>
      <c r="B27" s="1" t="s">
        <v>1292</v>
      </c>
      <c r="C27" s="1">
        <f>('Grouped Summary'!C39+'Grouped Summary'!C47)</f>
        <v>227</v>
      </c>
      <c r="D27" s="141">
        <f>IF(C27&gt;0,(('Grouped Summary'!C39*'Grouped Summary'!D39)+(('Grouped Summary'!C47*'Grouped Summary'!D47)*0.81818))/C27,0)</f>
        <v>58872.6167400881</v>
      </c>
      <c r="E27" s="141">
        <f t="shared" si="0"/>
        <v>13364084</v>
      </c>
      <c r="F27" s="1">
        <f>('Grouped Summary'!E39+'Grouped Summary'!E47)</f>
        <v>346</v>
      </c>
      <c r="G27" s="141">
        <f>IF(F27&gt;0,(('Grouped Summary'!E39*'Grouped Summary'!F39)+(('Grouped Summary'!E47*'Grouped Summary'!F47)*0.81818))/F27,0)</f>
        <v>45362.97432820809</v>
      </c>
      <c r="H27" s="141">
        <f t="shared" si="1"/>
        <v>15695589.11756</v>
      </c>
      <c r="I27" s="1">
        <f>('Grouped Summary'!G39+'Grouped Summary'!G47)</f>
        <v>303</v>
      </c>
      <c r="J27" s="141">
        <f>IF(I27&gt;0,(('Grouped Summary'!G39*'Grouped Summary'!H39)+(('Grouped Summary'!G47*'Grouped Summary'!H47)*0.81818))/I27,0)</f>
        <v>40421.01687458746</v>
      </c>
      <c r="K27" s="141">
        <f t="shared" si="2"/>
        <v>12247568.113000002</v>
      </c>
      <c r="L27" s="1">
        <f>('Grouped Summary'!I39+'Grouped Summary'!I47)</f>
        <v>138</v>
      </c>
      <c r="M27" s="141">
        <f>IF(L27&gt;0,(('Grouped Summary'!I39*'Grouped Summary'!J39)+(('Grouped Summary'!I47*'Grouped Summary'!J47)*0.81818))/L27,0)</f>
        <v>33410.2410147826</v>
      </c>
      <c r="N27" s="141">
        <f t="shared" si="3"/>
        <v>4610613.260039999</v>
      </c>
      <c r="O27" s="1">
        <f>('Grouped Summary'!K39+'Grouped Summary'!K47)</f>
        <v>6</v>
      </c>
      <c r="P27" s="141">
        <f>IF(O27&gt;0,(('Grouped Summary'!K39*'Grouped Summary'!L39)+(('Grouped Summary'!K47*'Grouped Summary'!L47)*0.81818))/O27,0)</f>
        <v>24529</v>
      </c>
      <c r="Q27" s="141">
        <f t="shared" si="4"/>
        <v>147174</v>
      </c>
      <c r="R27" s="1">
        <f>('Grouped Summary'!M39+'Grouped Summary'!M47)</f>
        <v>0</v>
      </c>
      <c r="S27" s="141">
        <f>IF(R27&gt;0,(('Grouped Summary'!M39*'Grouped Summary'!N39)+(('Grouped Summary'!M47*'Grouped Summary'!N47)*0.81818))/R27,0)</f>
        <v>0</v>
      </c>
      <c r="T27" s="141">
        <f t="shared" si="5"/>
        <v>0</v>
      </c>
      <c r="U27" s="1">
        <f>('Grouped Summary'!O39+'Grouped Summary'!O47)</f>
        <v>1020</v>
      </c>
      <c r="V27" s="141">
        <f>IF(U27&gt;0,(('Grouped Summary'!O39*'Grouped Summary'!P39)+(('Grouped Summary'!O47*'Grouped Summary'!P47)*0.81818))/U27,0)</f>
        <v>45161.79263784314</v>
      </c>
      <c r="W27" s="141">
        <f t="shared" si="6"/>
        <v>46065028.4906</v>
      </c>
    </row>
    <row r="28" spans="1:23" ht="12.75">
      <c r="A28" s="106" t="s">
        <v>129</v>
      </c>
      <c r="B28" s="1" t="s">
        <v>1293</v>
      </c>
      <c r="C28" s="1">
        <f>('Grouped Summary'!C40+'Grouped Summary'!C48)</f>
        <v>187</v>
      </c>
      <c r="D28" s="141">
        <f>IF(C28&gt;0,(('Grouped Summary'!C40*'Grouped Summary'!D40)+(('Grouped Summary'!C48*'Grouped Summary'!D48)*0.81818))/C28,0)</f>
        <v>60072.92843379679</v>
      </c>
      <c r="E28" s="141">
        <f t="shared" si="0"/>
        <v>11233637.61712</v>
      </c>
      <c r="F28" s="1">
        <f>('Grouped Summary'!E40+'Grouped Summary'!E48)</f>
        <v>211</v>
      </c>
      <c r="G28" s="141">
        <f>IF(F28&gt;0,(('Grouped Summary'!E40*'Grouped Summary'!F40)+(('Grouped Summary'!E48*'Grouped Summary'!F48)*0.81818))/F28,0)</f>
        <v>49889.7616707109</v>
      </c>
      <c r="H28" s="141">
        <f t="shared" si="1"/>
        <v>10526739.71252</v>
      </c>
      <c r="I28" s="1">
        <f>('Grouped Summary'!G40+'Grouped Summary'!G48)</f>
        <v>242</v>
      </c>
      <c r="J28" s="141">
        <f>IF(I28&gt;0,(('Grouped Summary'!G40*'Grouped Summary'!H40)+(('Grouped Summary'!G48*'Grouped Summary'!H48)*0.81818))/I28,0)</f>
        <v>40483.89567355372</v>
      </c>
      <c r="K28" s="141">
        <f t="shared" si="2"/>
        <v>9797102.753</v>
      </c>
      <c r="L28" s="1">
        <f>('Grouped Summary'!I40+'Grouped Summary'!I48)</f>
        <v>69</v>
      </c>
      <c r="M28" s="141">
        <f>IF(L28&gt;0,(('Grouped Summary'!I40*'Grouped Summary'!J40)+(('Grouped Summary'!I48*'Grouped Summary'!J48)*0.81818))/L28,0)</f>
        <v>31833.973425507247</v>
      </c>
      <c r="N28" s="141">
        <f t="shared" si="3"/>
        <v>2196544.16636</v>
      </c>
      <c r="O28" s="1">
        <f>('Grouped Summary'!K40+'Grouped Summary'!K48)</f>
        <v>15</v>
      </c>
      <c r="P28" s="141">
        <f>IF(O28&gt;0,(('Grouped Summary'!K40*'Grouped Summary'!L40)+(('Grouped Summary'!K48*'Grouped Summary'!L48)*0.81818))/O28,0)</f>
        <v>23781.146751999997</v>
      </c>
      <c r="Q28" s="141">
        <f t="shared" si="4"/>
        <v>356717.20128</v>
      </c>
      <c r="R28" s="1">
        <f>('Grouped Summary'!M40+'Grouped Summary'!M48)</f>
        <v>0</v>
      </c>
      <c r="S28" s="141">
        <f>IF(R28&gt;0,(('Grouped Summary'!M40*'Grouped Summary'!N40)+(('Grouped Summary'!M48*'Grouped Summary'!N48)*0.81818))/R28,0)</f>
        <v>0</v>
      </c>
      <c r="T28" s="141">
        <f t="shared" si="5"/>
        <v>0</v>
      </c>
      <c r="U28" s="1">
        <f>('Grouped Summary'!O40+'Grouped Summary'!O48)</f>
        <v>724</v>
      </c>
      <c r="V28" s="141">
        <f>IF(U28&gt;0,(('Grouped Summary'!O40*'Grouped Summary'!P40)+(('Grouped Summary'!O48*'Grouped Summary'!P48)*0.81818))/U28,0)</f>
        <v>47114.283771104965</v>
      </c>
      <c r="W28" s="141">
        <f t="shared" si="6"/>
        <v>34110741.450279996</v>
      </c>
    </row>
    <row r="29" spans="1:23" ht="12.75">
      <c r="A29" s="106" t="s">
        <v>129</v>
      </c>
      <c r="B29" s="1" t="s">
        <v>1294</v>
      </c>
      <c r="C29" s="1">
        <f>('Grouped Summary'!C41+'Grouped Summary'!C49)</f>
        <v>0</v>
      </c>
      <c r="D29" s="141">
        <f>IF(C29&gt;0,(('Grouped Summary'!C41*'Grouped Summary'!D41)+(('Grouped Summary'!C49*'Grouped Summary'!D49)*0.81818))/C29,0)</f>
        <v>0</v>
      </c>
      <c r="E29" s="141">
        <f t="shared" si="0"/>
        <v>0</v>
      </c>
      <c r="F29" s="1">
        <f>('Grouped Summary'!E41+'Grouped Summary'!E49)</f>
        <v>0</v>
      </c>
      <c r="G29" s="141">
        <f>IF(F29&gt;0,(('Grouped Summary'!E41*'Grouped Summary'!F41)+(('Grouped Summary'!E49*'Grouped Summary'!F49)*0.81818))/F29,0)</f>
        <v>0</v>
      </c>
      <c r="H29" s="141">
        <f t="shared" si="1"/>
        <v>0</v>
      </c>
      <c r="I29" s="1">
        <f>('Grouped Summary'!G41+'Grouped Summary'!G49)</f>
        <v>0</v>
      </c>
      <c r="J29" s="141">
        <f>IF(I29&gt;0,(('Grouped Summary'!G41*'Grouped Summary'!H41)+(('Grouped Summary'!G49*'Grouped Summary'!H49)*0.81818))/I29,0)</f>
        <v>0</v>
      </c>
      <c r="K29" s="141">
        <f t="shared" si="2"/>
        <v>0</v>
      </c>
      <c r="L29" s="1">
        <f>('Grouped Summary'!I41+'Grouped Summary'!I49)</f>
        <v>0</v>
      </c>
      <c r="M29" s="141">
        <f>IF(L29&gt;0,(('Grouped Summary'!I41*'Grouped Summary'!J41)+(('Grouped Summary'!I49*'Grouped Summary'!J49)*0.81818))/L29,0)</f>
        <v>0</v>
      </c>
      <c r="N29" s="141">
        <f t="shared" si="3"/>
        <v>0</v>
      </c>
      <c r="O29" s="1">
        <f>('Grouped Summary'!K41+'Grouped Summary'!K49)</f>
        <v>0</v>
      </c>
      <c r="P29" s="141">
        <f>IF(O29&gt;0,(('Grouped Summary'!K41*'Grouped Summary'!L41)+(('Grouped Summary'!K49*'Grouped Summary'!L49)*0.81818))/O29,0)</f>
        <v>0</v>
      </c>
      <c r="Q29" s="141">
        <f t="shared" si="4"/>
        <v>0</v>
      </c>
      <c r="R29" s="1">
        <f>('Grouped Summary'!M41+'Grouped Summary'!M49)</f>
        <v>0</v>
      </c>
      <c r="S29" s="141">
        <f>IF(R29&gt;0,(('Grouped Summary'!M41*'Grouped Summary'!N41)+(('Grouped Summary'!M49*'Grouped Summary'!N49)*0.81818))/R29,0)</f>
        <v>0</v>
      </c>
      <c r="T29" s="141">
        <f t="shared" si="5"/>
        <v>0</v>
      </c>
      <c r="U29" s="1">
        <f>('Grouped Summary'!O41+'Grouped Summary'!O49)</f>
        <v>0</v>
      </c>
      <c r="V29" s="141">
        <f>IF(U29&gt;0,(('Grouped Summary'!O41*'Grouped Summary'!P41)+(('Grouped Summary'!O49*'Grouped Summary'!P49)*0.81818))/U29,0)</f>
        <v>0</v>
      </c>
      <c r="W29" s="141">
        <f t="shared" si="6"/>
        <v>0</v>
      </c>
    </row>
    <row r="30" spans="1:23" ht="12.75">
      <c r="A30" s="106" t="s">
        <v>129</v>
      </c>
      <c r="B30" s="1" t="s">
        <v>1295</v>
      </c>
      <c r="C30" s="1">
        <f>('Grouped Summary'!C42+'Grouped Summary'!C50)</f>
        <v>0</v>
      </c>
      <c r="D30" s="141">
        <f>IF(C30&gt;0,(('Grouped Summary'!C42*'Grouped Summary'!D42)+(('Grouped Summary'!C50*'Grouped Summary'!D50)*0.81818))/C30,0)</f>
        <v>0</v>
      </c>
      <c r="E30" s="141">
        <f t="shared" si="0"/>
        <v>0</v>
      </c>
      <c r="F30" s="1">
        <f>('Grouped Summary'!E42+'Grouped Summary'!E50)</f>
        <v>0</v>
      </c>
      <c r="G30" s="141">
        <f>IF(F30&gt;0,(('Grouped Summary'!E42*'Grouped Summary'!F42)+(('Grouped Summary'!E50*'Grouped Summary'!F50)*0.81818))/F30,0)</f>
        <v>0</v>
      </c>
      <c r="H30" s="141">
        <f t="shared" si="1"/>
        <v>0</v>
      </c>
      <c r="I30" s="1">
        <f>('Grouped Summary'!G42+'Grouped Summary'!G50)</f>
        <v>0</v>
      </c>
      <c r="J30" s="141">
        <f>IF(I30&gt;0,(('Grouped Summary'!G42*'Grouped Summary'!H42)+(('Grouped Summary'!G50*'Grouped Summary'!H50)*0.81818))/I30,0)</f>
        <v>0</v>
      </c>
      <c r="K30" s="141">
        <f t="shared" si="2"/>
        <v>0</v>
      </c>
      <c r="L30" s="1">
        <f>('Grouped Summary'!I42+'Grouped Summary'!I50)</f>
        <v>0</v>
      </c>
      <c r="M30" s="141">
        <f>IF(L30&gt;0,(('Grouped Summary'!I42*'Grouped Summary'!J42)+(('Grouped Summary'!I50*'Grouped Summary'!J50)*0.81818))/L30,0)</f>
        <v>0</v>
      </c>
      <c r="N30" s="141">
        <f t="shared" si="3"/>
        <v>0</v>
      </c>
      <c r="O30" s="1">
        <f>('Grouped Summary'!K42+'Grouped Summary'!K50)</f>
        <v>0</v>
      </c>
      <c r="P30" s="141">
        <f>IF(O30&gt;0,(('Grouped Summary'!K42*'Grouped Summary'!L42)+(('Grouped Summary'!K50*'Grouped Summary'!L50)*0.81818))/O30,0)</f>
        <v>0</v>
      </c>
      <c r="Q30" s="141">
        <f t="shared" si="4"/>
        <v>0</v>
      </c>
      <c r="R30" s="1">
        <f>('Grouped Summary'!M42+'Grouped Summary'!M50)</f>
        <v>0</v>
      </c>
      <c r="S30" s="141">
        <f>IF(R30&gt;0,(('Grouped Summary'!M42*'Grouped Summary'!N42)+(('Grouped Summary'!M50*'Grouped Summary'!N50)*0.81818))/R30,0)</f>
        <v>0</v>
      </c>
      <c r="T30" s="141">
        <f t="shared" si="5"/>
        <v>0</v>
      </c>
      <c r="U30" s="1">
        <f>('Grouped Summary'!O42+'Grouped Summary'!O50)</f>
        <v>0</v>
      </c>
      <c r="V30" s="141">
        <f>IF(U30&gt;0,(('Grouped Summary'!O42*'Grouped Summary'!P42)+(('Grouped Summary'!O50*'Grouped Summary'!P50)*0.81818))/U30,0)</f>
        <v>0</v>
      </c>
      <c r="W30" s="141">
        <f t="shared" si="6"/>
        <v>0</v>
      </c>
    </row>
    <row r="31" spans="1:23" ht="15">
      <c r="A31" s="106"/>
      <c r="B31" s="189" t="s">
        <v>1366</v>
      </c>
      <c r="C31" s="154">
        <f>SUM(C25:C30)</f>
        <v>2644</v>
      </c>
      <c r="D31" s="155">
        <f>((C25*D25)+(C26*D26)+(C27*D27)+(C28*D28)+(C29*D29)+(C30*D30))/C31</f>
        <v>65643.96860879728</v>
      </c>
      <c r="E31" s="141">
        <f t="shared" si="0"/>
        <v>173562653.00166002</v>
      </c>
      <c r="F31" s="154">
        <f>SUM(F25:F30)</f>
        <v>2232</v>
      </c>
      <c r="G31" s="155">
        <f>((F25*G25)+(F26*G26)+(F27*G27)+(F28*G28)+(F29*G29)+(F30*G30))/F31</f>
        <v>48930.37995418458</v>
      </c>
      <c r="H31" s="141">
        <f t="shared" si="1"/>
        <v>109212608.05773999</v>
      </c>
      <c r="I31" s="154">
        <f>SUM(I25:I30)</f>
        <v>1810</v>
      </c>
      <c r="J31" s="155">
        <f>((I25*J25)+(I26*J26)+(I27*J27)+(I28*J28)+(I29*J29)+(I30*J30))/I31</f>
        <v>42358.979048585636</v>
      </c>
      <c r="K31" s="141">
        <f t="shared" si="2"/>
        <v>76669752.07794</v>
      </c>
      <c r="L31" s="154">
        <f>SUM(L25:L30)</f>
        <v>469</v>
      </c>
      <c r="M31" s="155">
        <f>((L25*M25)+(L26*M26)+(L27*M27)+(L28*M28)+(L29*M29)+(L30*M30))/L31</f>
        <v>31323.14198059701</v>
      </c>
      <c r="N31" s="141">
        <f t="shared" si="3"/>
        <v>14690553.588899998</v>
      </c>
      <c r="O31" s="154">
        <f>SUM(O25:O30)</f>
        <v>82</v>
      </c>
      <c r="P31" s="155">
        <f>((O25*P25)+(O26*P26)+(O27*P27)+(O28*P28)+(O29*P29)+(O30*P30))/O31</f>
        <v>29445.016627560977</v>
      </c>
      <c r="Q31" s="141">
        <f t="shared" si="4"/>
        <v>2414491.36346</v>
      </c>
      <c r="R31" s="154">
        <f>SUM(R25:R30)</f>
        <v>0</v>
      </c>
      <c r="S31" s="155">
        <f>IF(R31&gt;0,((R25*S25)+(R26*S26)+(R27*S27)+(R28*S28)+(R29*S29)+(R30*S30))/R31,0)</f>
        <v>0</v>
      </c>
      <c r="T31" s="141">
        <f t="shared" si="5"/>
        <v>0</v>
      </c>
      <c r="U31" s="154">
        <f>SUM(U25:U30)</f>
        <v>7237</v>
      </c>
      <c r="V31" s="155">
        <f>((U25*V25)+(U26*V26)+(U27*V27)+(U28*V28)+(U29*V29)+(U30*V30))/U31</f>
        <v>52031.236436327206</v>
      </c>
      <c r="W31" s="141">
        <f t="shared" si="6"/>
        <v>376550058.0897</v>
      </c>
    </row>
    <row r="32" spans="1:23" ht="12.75">
      <c r="A32" s="106" t="s">
        <v>129</v>
      </c>
      <c r="B32" s="1" t="s">
        <v>1296</v>
      </c>
      <c r="C32" s="1">
        <f>('Grouped Summary'!C43+'Grouped Summary'!C51)</f>
        <v>0</v>
      </c>
      <c r="D32" s="141">
        <f>IF(C32&gt;0,(('Grouped Summary'!C43*'Grouped Summary'!D43)+(('Grouped Summary'!C51*'Grouped Summary'!D51)*0.81818))/C32,0)</f>
        <v>0</v>
      </c>
      <c r="E32" s="141">
        <f t="shared" si="0"/>
        <v>0</v>
      </c>
      <c r="F32" s="1">
        <f>('Grouped Summary'!E43+'Grouped Summary'!E51)</f>
        <v>0</v>
      </c>
      <c r="G32" s="141">
        <f>IF(F32&gt;0,(('Grouped Summary'!E43*'Grouped Summary'!F43)+(('Grouped Summary'!E51*'Grouped Summary'!F51)*0.81818))/F32,0)</f>
        <v>0</v>
      </c>
      <c r="H32" s="141">
        <f t="shared" si="1"/>
        <v>0</v>
      </c>
      <c r="I32" s="1">
        <f>('Grouped Summary'!G43+'Grouped Summary'!G51)</f>
        <v>0</v>
      </c>
      <c r="J32" s="141">
        <f>IF(I32&gt;0,(('Grouped Summary'!G43*'Grouped Summary'!H43)+(('Grouped Summary'!G51*'Grouped Summary'!H51)*0.81818))/I32,0)</f>
        <v>0</v>
      </c>
      <c r="K32" s="141">
        <f t="shared" si="2"/>
        <v>0</v>
      </c>
      <c r="L32" s="1">
        <f>('Grouped Summary'!I43+'Grouped Summary'!I51)</f>
        <v>0</v>
      </c>
      <c r="M32" s="141">
        <f>IF(L32&gt;0,(('Grouped Summary'!I43*'Grouped Summary'!J43)+(('Grouped Summary'!I51*'Grouped Summary'!J51)*0.81818))/L32,0)</f>
        <v>0</v>
      </c>
      <c r="N32" s="141">
        <f t="shared" si="3"/>
        <v>0</v>
      </c>
      <c r="O32" s="1">
        <f>('Grouped Summary'!K43+'Grouped Summary'!K51)</f>
        <v>0</v>
      </c>
      <c r="P32" s="141">
        <f>IF(O32&gt;0,(('Grouped Summary'!K43*'Grouped Summary'!L43)+(('Grouped Summary'!K51*'Grouped Summary'!L51)*0.81818))/O32,0)</f>
        <v>0</v>
      </c>
      <c r="Q32" s="141">
        <f t="shared" si="4"/>
        <v>0</v>
      </c>
      <c r="R32" s="1">
        <f>('Grouped Summary'!M43+'Grouped Summary'!M51)</f>
        <v>4559</v>
      </c>
      <c r="S32" s="141">
        <f>IF(R32&gt;0,(('Grouped Summary'!M43*'Grouped Summary'!N43)+(('Grouped Summary'!M51*'Grouped Summary'!N51)*0.81818))/R32,0)</f>
        <v>38198.831761351175</v>
      </c>
      <c r="T32" s="141">
        <f t="shared" si="5"/>
        <v>174148474</v>
      </c>
      <c r="U32" s="1">
        <f>('Grouped Summary'!O43+'Grouped Summary'!O51)</f>
        <v>4559</v>
      </c>
      <c r="V32" s="141">
        <f>IF(U32&gt;0,(('Grouped Summary'!O43*'Grouped Summary'!P43)+(('Grouped Summary'!O51*'Grouped Summary'!P51)*0.81818))/U32,0)</f>
        <v>38198.831761351175</v>
      </c>
      <c r="W32" s="141">
        <f t="shared" si="6"/>
        <v>174148474</v>
      </c>
    </row>
    <row r="33" spans="1:23" ht="12.75">
      <c r="A33" s="156" t="s">
        <v>129</v>
      </c>
      <c r="B33" s="137" t="s">
        <v>1297</v>
      </c>
      <c r="C33" s="137">
        <f>('Grouped Summary'!C44+'Grouped Summary'!C52)</f>
        <v>0</v>
      </c>
      <c r="D33" s="157">
        <f>IF(C33&gt;0,(('Grouped Summary'!C44*'Grouped Summary'!D44)+(('Grouped Summary'!C52*'Grouped Summary'!D52)*0.81818))/C33,0)</f>
        <v>0</v>
      </c>
      <c r="E33" s="157">
        <f t="shared" si="0"/>
        <v>0</v>
      </c>
      <c r="F33" s="137">
        <f>('Grouped Summary'!E44+'Grouped Summary'!E52)</f>
        <v>0</v>
      </c>
      <c r="G33" s="157">
        <f>IF(F33&gt;0,(('Grouped Summary'!E44*'Grouped Summary'!F44)+(('Grouped Summary'!E52*'Grouped Summary'!F52)*0.81818))/F33,0)</f>
        <v>0</v>
      </c>
      <c r="H33" s="157">
        <f t="shared" si="1"/>
        <v>0</v>
      </c>
      <c r="I33" s="137">
        <f>('Grouped Summary'!G44+'Grouped Summary'!G52)</f>
        <v>0</v>
      </c>
      <c r="J33" s="157">
        <f>IF(I33&gt;0,(('Grouped Summary'!G44*'Grouped Summary'!H44)+(('Grouped Summary'!G52*'Grouped Summary'!H52)*0.81818))/I33,0)</f>
        <v>0</v>
      </c>
      <c r="K33" s="157">
        <f t="shared" si="2"/>
        <v>0</v>
      </c>
      <c r="L33" s="137">
        <f>('Grouped Summary'!I44+'Grouped Summary'!I52)</f>
        <v>0</v>
      </c>
      <c r="M33" s="157">
        <f>IF(L33&gt;0,(('Grouped Summary'!I44*'Grouped Summary'!J44)+(('Grouped Summary'!I52*'Grouped Summary'!J52)*0.81818))/L33,0)</f>
        <v>0</v>
      </c>
      <c r="N33" s="157">
        <f t="shared" si="3"/>
        <v>0</v>
      </c>
      <c r="O33" s="137">
        <f>('Grouped Summary'!K44+'Grouped Summary'!K52)</f>
        <v>0</v>
      </c>
      <c r="P33" s="157">
        <f>IF(O33&gt;0,(('Grouped Summary'!K44*'Grouped Summary'!L44)+(('Grouped Summary'!K52*'Grouped Summary'!L52)*0.81818))/O33,0)</f>
        <v>0</v>
      </c>
      <c r="Q33" s="157">
        <f t="shared" si="4"/>
        <v>0</v>
      </c>
      <c r="R33" s="137">
        <f>('Grouped Summary'!M44+'Grouped Summary'!M52)</f>
        <v>0</v>
      </c>
      <c r="S33" s="157">
        <f>IF(R33&gt;0,(('Grouped Summary'!M44*'Grouped Summary'!N44)+(('Grouped Summary'!M52*'Grouped Summary'!N52)*0.81818))/R33,0)</f>
        <v>0</v>
      </c>
      <c r="T33" s="157">
        <f t="shared" si="5"/>
        <v>0</v>
      </c>
      <c r="U33" s="137">
        <f>('Grouped Summary'!O44+'Grouped Summary'!O52)</f>
        <v>0</v>
      </c>
      <c r="V33" s="157">
        <f>IF(U33&gt;0,(('Grouped Summary'!O44*'Grouped Summary'!P44)+(('Grouped Summary'!O52*'Grouped Summary'!P52)*0.81818))/U33,0)</f>
        <v>0</v>
      </c>
      <c r="W33" s="157">
        <f t="shared" si="6"/>
        <v>0</v>
      </c>
    </row>
    <row r="34" spans="1:23" ht="12.75">
      <c r="A34" s="106" t="s">
        <v>177</v>
      </c>
      <c r="B34" s="1" t="s">
        <v>1290</v>
      </c>
      <c r="C34" s="1">
        <f>('Grouped Summary'!C53+'Grouped Summary'!C61)</f>
        <v>886</v>
      </c>
      <c r="D34" s="141">
        <f>IF(C34&gt;0,(('Grouped Summary'!C53*'Grouped Summary'!D53)+(('Grouped Summary'!C61*'Grouped Summary'!D61)*0.81818))/C34,0)</f>
        <v>74199.80248306997</v>
      </c>
      <c r="E34" s="141">
        <f t="shared" si="0"/>
        <v>65741024.99999999</v>
      </c>
      <c r="F34" s="1">
        <f>('Grouped Summary'!E53+'Grouped Summary'!E61)</f>
        <v>770</v>
      </c>
      <c r="G34" s="141">
        <f>IF(F34&gt;0,(('Grouped Summary'!E53*'Grouped Summary'!F53)+(('Grouped Summary'!E61*'Grouped Summary'!F61)*0.81818))/F34,0)</f>
        <v>52389.62077922078</v>
      </c>
      <c r="H34" s="141">
        <f t="shared" si="1"/>
        <v>40340008</v>
      </c>
      <c r="I34" s="1">
        <f>('Grouped Summary'!G53+'Grouped Summary'!G61)</f>
        <v>493</v>
      </c>
      <c r="J34" s="141">
        <f>IF(I34&gt;0,(('Grouped Summary'!G53*'Grouped Summary'!H53)+(('Grouped Summary'!G61*'Grouped Summary'!H61)*0.81818))/I34,0)</f>
        <v>44954.833671399596</v>
      </c>
      <c r="K34" s="141">
        <f t="shared" si="2"/>
        <v>22162733</v>
      </c>
      <c r="L34" s="1">
        <f>('Grouped Summary'!I53+'Grouped Summary'!I61)</f>
        <v>79</v>
      </c>
      <c r="M34" s="141">
        <f>IF(L34&gt;0,(('Grouped Summary'!I53*'Grouped Summary'!J53)+(('Grouped Summary'!I61*'Grouped Summary'!J61)*0.81818))/L34,0)</f>
        <v>38277.53164556962</v>
      </c>
      <c r="N34" s="141">
        <f t="shared" si="3"/>
        <v>3023925</v>
      </c>
      <c r="O34" s="1">
        <f>('Grouped Summary'!K53+'Grouped Summary'!K61)</f>
        <v>131</v>
      </c>
      <c r="P34" s="141">
        <f>IF(O34&gt;0,(('Grouped Summary'!K53*'Grouped Summary'!L53)+(('Grouped Summary'!K61*'Grouped Summary'!L61)*0.81818))/O34,0)</f>
        <v>42508</v>
      </c>
      <c r="Q34" s="141">
        <f t="shared" si="4"/>
        <v>5568548</v>
      </c>
      <c r="R34" s="1">
        <f>('Grouped Summary'!M53+'Grouped Summary'!M61)</f>
        <v>0</v>
      </c>
      <c r="S34" s="141">
        <f>IF(R34&gt;0,(('Grouped Summary'!M53*'Grouped Summary'!N53)+(('Grouped Summary'!M61*'Grouped Summary'!N61)*0.81818))/R34,0)</f>
        <v>0</v>
      </c>
      <c r="T34" s="141">
        <f t="shared" si="5"/>
        <v>0</v>
      </c>
      <c r="U34" s="1">
        <f>('Grouped Summary'!O53+'Grouped Summary'!O61)</f>
        <v>2359</v>
      </c>
      <c r="V34" s="141">
        <f>IF(U34&gt;0,(('Grouped Summary'!O53*'Grouped Summary'!P53)+(('Grouped Summary'!O61*'Grouped Summary'!P61)*0.81818))/U34,0)</f>
        <v>58006.03603221704</v>
      </c>
      <c r="W34" s="141">
        <f t="shared" si="6"/>
        <v>136836239</v>
      </c>
    </row>
    <row r="35" spans="1:23" ht="12.75">
      <c r="A35" s="106" t="s">
        <v>177</v>
      </c>
      <c r="B35" s="1" t="s">
        <v>1291</v>
      </c>
      <c r="C35" s="1">
        <f>('Grouped Summary'!C54+'Grouped Summary'!C62)</f>
        <v>275</v>
      </c>
      <c r="D35" s="141">
        <f>IF(C35&gt;0,(('Grouped Summary'!C54*'Grouped Summary'!D54)+(('Grouped Summary'!C62*'Grouped Summary'!D62)*0.81818))/C35,0)</f>
        <v>83649</v>
      </c>
      <c r="E35" s="141">
        <f t="shared" si="0"/>
        <v>23003475</v>
      </c>
      <c r="F35" s="1">
        <f>('Grouped Summary'!E54+'Grouped Summary'!E62)</f>
        <v>242</v>
      </c>
      <c r="G35" s="141">
        <f>IF(F35&gt;0,(('Grouped Summary'!E54*'Grouped Summary'!F54)+(('Grouped Summary'!E62*'Grouped Summary'!F62)*0.81818))/F35,0)</f>
        <v>61144</v>
      </c>
      <c r="H35" s="141">
        <f t="shared" si="1"/>
        <v>14796848</v>
      </c>
      <c r="I35" s="1">
        <f>('Grouped Summary'!G54+'Grouped Summary'!G62)</f>
        <v>172</v>
      </c>
      <c r="J35" s="141">
        <f>IF(I35&gt;0,(('Grouped Summary'!G54*'Grouped Summary'!H54)+(('Grouped Summary'!G62*'Grouped Summary'!H62)*0.81818))/I35,0)</f>
        <v>53010</v>
      </c>
      <c r="K35" s="141">
        <f t="shared" si="2"/>
        <v>9117720</v>
      </c>
      <c r="L35" s="1">
        <f>('Grouped Summary'!I54+'Grouped Summary'!I62)</f>
        <v>25</v>
      </c>
      <c r="M35" s="141">
        <f>IF(L35&gt;0,(('Grouped Summary'!I54*'Grouped Summary'!J54)+(('Grouped Summary'!I62*'Grouped Summary'!J62)*0.81818))/L35,0)</f>
        <v>26755</v>
      </c>
      <c r="N35" s="141">
        <f t="shared" si="3"/>
        <v>668875</v>
      </c>
      <c r="O35" s="1">
        <f>('Grouped Summary'!K54+'Grouped Summary'!K62)</f>
        <v>1</v>
      </c>
      <c r="P35" s="141">
        <f>IF(O35&gt;0,(('Grouped Summary'!K54*'Grouped Summary'!L54)+(('Grouped Summary'!K62*'Grouped Summary'!L62)*0.81818))/O35,0)</f>
        <v>80203</v>
      </c>
      <c r="Q35" s="141">
        <f t="shared" si="4"/>
        <v>80203</v>
      </c>
      <c r="R35" s="1">
        <f>('Grouped Summary'!M54+'Grouped Summary'!M62)</f>
        <v>0</v>
      </c>
      <c r="S35" s="141">
        <f>IF(R35&gt;0,(('Grouped Summary'!M54*'Grouped Summary'!N54)+(('Grouped Summary'!M62*'Grouped Summary'!N62)*0.81818))/R35,0)</f>
        <v>0</v>
      </c>
      <c r="T35" s="141">
        <f t="shared" si="5"/>
        <v>0</v>
      </c>
      <c r="U35" s="1">
        <f>('Grouped Summary'!O54+'Grouped Summary'!O62)</f>
        <v>715</v>
      </c>
      <c r="V35" s="141">
        <f>IF(U35&gt;0,(('Grouped Summary'!O54*'Grouped Summary'!P54)+(('Grouped Summary'!O62*'Grouped Summary'!P62)*0.81818))/U35,0)</f>
        <v>66667.3020979021</v>
      </c>
      <c r="W35" s="141">
        <f t="shared" si="6"/>
        <v>47667121</v>
      </c>
    </row>
    <row r="36" spans="1:23" ht="12.75">
      <c r="A36" s="106" t="s">
        <v>177</v>
      </c>
      <c r="B36" s="1" t="s">
        <v>1292</v>
      </c>
      <c r="C36" s="1">
        <f>('Grouped Summary'!C55+'Grouped Summary'!C63)</f>
        <v>118</v>
      </c>
      <c r="D36" s="141">
        <f>IF(C36&gt;0,(('Grouped Summary'!C55*'Grouped Summary'!D55)+(('Grouped Summary'!C63*'Grouped Summary'!D63)*0.81818))/C36,0)</f>
        <v>58160</v>
      </c>
      <c r="E36" s="141">
        <f t="shared" si="0"/>
        <v>6862880</v>
      </c>
      <c r="F36" s="1">
        <f>('Grouped Summary'!E55+'Grouped Summary'!E63)</f>
        <v>152</v>
      </c>
      <c r="G36" s="141">
        <f>IF(F36&gt;0,(('Grouped Summary'!E55*'Grouped Summary'!F55)+(('Grouped Summary'!E63*'Grouped Summary'!F63)*0.81818))/F36,0)</f>
        <v>47212</v>
      </c>
      <c r="H36" s="141">
        <f t="shared" si="1"/>
        <v>7176224</v>
      </c>
      <c r="I36" s="1">
        <f>('Grouped Summary'!G55+'Grouped Summary'!G63)</f>
        <v>219</v>
      </c>
      <c r="J36" s="141">
        <f>IF(I36&gt;0,(('Grouped Summary'!G55*'Grouped Summary'!H55)+(('Grouped Summary'!G63*'Grouped Summary'!H63)*0.81818))/I36,0)</f>
        <v>38349</v>
      </c>
      <c r="K36" s="141">
        <f t="shared" si="2"/>
        <v>8398431</v>
      </c>
      <c r="L36" s="1">
        <f>('Grouped Summary'!I55+'Grouped Summary'!I63)</f>
        <v>70</v>
      </c>
      <c r="M36" s="141">
        <f>IF(L36&gt;0,(('Grouped Summary'!I55*'Grouped Summary'!J55)+(('Grouped Summary'!I63*'Grouped Summary'!J63)*0.81818))/L36,0)</f>
        <v>30812</v>
      </c>
      <c r="N36" s="141">
        <f t="shared" si="3"/>
        <v>2156840</v>
      </c>
      <c r="O36" s="1">
        <f>('Grouped Summary'!K55+'Grouped Summary'!K63)</f>
        <v>0</v>
      </c>
      <c r="P36" s="141">
        <f>IF(O36&gt;0,(('Grouped Summary'!K55*'Grouped Summary'!L55)+(('Grouped Summary'!K63*'Grouped Summary'!L63)*0.81818))/O36,0)</f>
        <v>0</v>
      </c>
      <c r="Q36" s="141">
        <f t="shared" si="4"/>
        <v>0</v>
      </c>
      <c r="R36" s="1">
        <f>('Grouped Summary'!M55+'Grouped Summary'!M63)</f>
        <v>0</v>
      </c>
      <c r="S36" s="141">
        <f>IF(R36&gt;0,(('Grouped Summary'!M55*'Grouped Summary'!N55)+(('Grouped Summary'!M63*'Grouped Summary'!N63)*0.81818))/R36,0)</f>
        <v>0</v>
      </c>
      <c r="T36" s="141">
        <f t="shared" si="5"/>
        <v>0</v>
      </c>
      <c r="U36" s="1">
        <f>('Grouped Summary'!O55+'Grouped Summary'!O63)</f>
        <v>559</v>
      </c>
      <c r="V36" s="141">
        <f>IF(U36&gt;0,(('Grouped Summary'!O55*'Grouped Summary'!P55)+(('Grouped Summary'!O63*'Grouped Summary'!P63)*0.81818))/U36,0)</f>
        <v>43997.09302325582</v>
      </c>
      <c r="W36" s="141">
        <f t="shared" si="6"/>
        <v>24594375</v>
      </c>
    </row>
    <row r="37" spans="1:23" ht="12.75">
      <c r="A37" s="106" t="s">
        <v>177</v>
      </c>
      <c r="B37" s="1" t="s">
        <v>1293</v>
      </c>
      <c r="C37" s="1">
        <f>('Grouped Summary'!C56+'Grouped Summary'!C64)</f>
        <v>288</v>
      </c>
      <c r="D37" s="141">
        <f>IF(C37&gt;0,(('Grouped Summary'!C56*'Grouped Summary'!D56)+(('Grouped Summary'!C64*'Grouped Summary'!D64)*0.81818))/C37,0)</f>
        <v>53906.63888888889</v>
      </c>
      <c r="E37" s="141">
        <f t="shared" si="0"/>
        <v>15525112</v>
      </c>
      <c r="F37" s="1">
        <f>('Grouped Summary'!E56+'Grouped Summary'!E64)</f>
        <v>242</v>
      </c>
      <c r="G37" s="141">
        <f>IF(F37&gt;0,(('Grouped Summary'!E56*'Grouped Summary'!F56)+(('Grouped Summary'!E64*'Grouped Summary'!F64)*0.81818))/F37,0)</f>
        <v>45673.98347107438</v>
      </c>
      <c r="H37" s="141">
        <f t="shared" si="1"/>
        <v>11053104</v>
      </c>
      <c r="I37" s="1">
        <f>('Grouped Summary'!G56+'Grouped Summary'!G64)</f>
        <v>363</v>
      </c>
      <c r="J37" s="141">
        <f>IF(I37&gt;0,(('Grouped Summary'!G56*'Grouped Summary'!H56)+(('Grouped Summary'!G64*'Grouped Summary'!H64)*0.81818))/I37,0)</f>
        <v>40357.82644628099</v>
      </c>
      <c r="K37" s="141">
        <f t="shared" si="2"/>
        <v>14649891</v>
      </c>
      <c r="L37" s="1">
        <f>('Grouped Summary'!I56+'Grouped Summary'!I64)</f>
        <v>53</v>
      </c>
      <c r="M37" s="141">
        <f>IF(L37&gt;0,(('Grouped Summary'!I56*'Grouped Summary'!J56)+(('Grouped Summary'!I64*'Grouped Summary'!J64)*0.81818))/L37,0)</f>
        <v>31072.01886792453</v>
      </c>
      <c r="N37" s="141">
        <f t="shared" si="3"/>
        <v>1646817</v>
      </c>
      <c r="O37" s="1">
        <f>('Grouped Summary'!K56+'Grouped Summary'!K64)</f>
        <v>0</v>
      </c>
      <c r="P37" s="141">
        <f>IF(O37&gt;0,(('Grouped Summary'!K56*'Grouped Summary'!L56)+(('Grouped Summary'!K64*'Grouped Summary'!L64)*0.81818))/O37,0)</f>
        <v>0</v>
      </c>
      <c r="Q37" s="141">
        <f t="shared" si="4"/>
        <v>0</v>
      </c>
      <c r="R37" s="1">
        <f>('Grouped Summary'!M56+'Grouped Summary'!M64)</f>
        <v>0</v>
      </c>
      <c r="S37" s="141">
        <f>IF(R37&gt;0,(('Grouped Summary'!M56*'Grouped Summary'!N56)+(('Grouped Summary'!M64*'Grouped Summary'!N64)*0.81818))/R37,0)</f>
        <v>0</v>
      </c>
      <c r="T37" s="141">
        <f t="shared" si="5"/>
        <v>0</v>
      </c>
      <c r="U37" s="1">
        <f>('Grouped Summary'!O56+'Grouped Summary'!O64)</f>
        <v>946</v>
      </c>
      <c r="V37" s="141">
        <f>IF(U37&gt;0,(('Grouped Summary'!O56*'Grouped Summary'!P56)+(('Grouped Summary'!O64*'Grouped Summary'!P64)*0.81818))/U37,0)</f>
        <v>45322.32980972516</v>
      </c>
      <c r="W37" s="141">
        <f t="shared" si="6"/>
        <v>42874924</v>
      </c>
    </row>
    <row r="38" spans="1:23" ht="12.75">
      <c r="A38" s="106" t="s">
        <v>177</v>
      </c>
      <c r="B38" s="1" t="s">
        <v>1294</v>
      </c>
      <c r="C38" s="1">
        <f>('Grouped Summary'!C57+'Grouped Summary'!C65)</f>
        <v>240</v>
      </c>
      <c r="D38" s="141">
        <f>IF(C38&gt;0,(('Grouped Summary'!C57*'Grouped Summary'!D57)+(('Grouped Summary'!C65*'Grouped Summary'!D65)*0.81818))/C38,0)</f>
        <v>55651.629166666666</v>
      </c>
      <c r="E38" s="141">
        <f t="shared" si="0"/>
        <v>13356391</v>
      </c>
      <c r="F38" s="1">
        <f>('Grouped Summary'!E57+'Grouped Summary'!E65)</f>
        <v>304</v>
      </c>
      <c r="G38" s="141">
        <f>IF(F38&gt;0,(('Grouped Summary'!E57*'Grouped Summary'!F57)+(('Grouped Summary'!E65*'Grouped Summary'!F65)*0.81818))/F38,0)</f>
        <v>47330.40460526316</v>
      </c>
      <c r="H38" s="141">
        <f t="shared" si="1"/>
        <v>14388443</v>
      </c>
      <c r="I38" s="1">
        <f>('Grouped Summary'!G57+'Grouped Summary'!G65)</f>
        <v>358</v>
      </c>
      <c r="J38" s="141">
        <f>IF(I38&gt;0,(('Grouped Summary'!G57*'Grouped Summary'!H57)+(('Grouped Summary'!G65*'Grouped Summary'!H65)*0.81818))/I38,0)</f>
        <v>39429.960893854746</v>
      </c>
      <c r="K38" s="141">
        <f t="shared" si="2"/>
        <v>14115926</v>
      </c>
      <c r="L38" s="1">
        <f>('Grouped Summary'!I57+'Grouped Summary'!I65)</f>
        <v>62</v>
      </c>
      <c r="M38" s="141">
        <f>IF(L38&gt;0,(('Grouped Summary'!I57*'Grouped Summary'!J57)+(('Grouped Summary'!I65*'Grouped Summary'!J65)*0.81818))/L38,0)</f>
        <v>31932.354838709678</v>
      </c>
      <c r="N38" s="141">
        <f t="shared" si="3"/>
        <v>1979806</v>
      </c>
      <c r="O38" s="1">
        <f>('Grouped Summary'!K57+'Grouped Summary'!K65)</f>
        <v>0</v>
      </c>
      <c r="P38" s="141">
        <f>IF(O38&gt;0,(('Grouped Summary'!K57*'Grouped Summary'!L57)+(('Grouped Summary'!K65*'Grouped Summary'!L65)*0.81818))/O38,0)</f>
        <v>0</v>
      </c>
      <c r="Q38" s="141">
        <f t="shared" si="4"/>
        <v>0</v>
      </c>
      <c r="R38" s="1">
        <f>('Grouped Summary'!M57+'Grouped Summary'!M65)</f>
        <v>0</v>
      </c>
      <c r="S38" s="141">
        <f>IF(R38&gt;0,(('Grouped Summary'!M57*'Grouped Summary'!N57)+(('Grouped Summary'!M65*'Grouped Summary'!N65)*0.81818))/R38,0)</f>
        <v>0</v>
      </c>
      <c r="T38" s="141">
        <f t="shared" si="5"/>
        <v>0</v>
      </c>
      <c r="U38" s="1">
        <f>('Grouped Summary'!O57+'Grouped Summary'!O65)</f>
        <v>964</v>
      </c>
      <c r="V38" s="141">
        <f>IF(U38&gt;0,(('Grouped Summary'!O57*'Grouped Summary'!P57)+(('Grouped Summary'!O65*'Grouped Summary'!P65)*0.81818))/U38,0)</f>
        <v>45477.76556016597</v>
      </c>
      <c r="W38" s="141">
        <f t="shared" si="6"/>
        <v>43840566</v>
      </c>
    </row>
    <row r="39" spans="1:23" ht="12.75">
      <c r="A39" s="106" t="s">
        <v>177</v>
      </c>
      <c r="B39" s="1" t="s">
        <v>1295</v>
      </c>
      <c r="C39" s="1">
        <f>('Grouped Summary'!C58+'Grouped Summary'!C66)</f>
        <v>109</v>
      </c>
      <c r="D39" s="141">
        <f>IF(C39&gt;0,(('Grouped Summary'!C58*'Grouped Summary'!D58)+(('Grouped Summary'!C66*'Grouped Summary'!D66)*0.81818))/C39,0)</f>
        <v>54276.94495412844</v>
      </c>
      <c r="E39" s="141">
        <f aca="true" t="shared" si="7" ref="E39:E70">C39*D39</f>
        <v>5916187</v>
      </c>
      <c r="F39" s="1">
        <f>('Grouped Summary'!E58+'Grouped Summary'!E66)</f>
        <v>130</v>
      </c>
      <c r="G39" s="141">
        <f>IF(F39&gt;0,(('Grouped Summary'!E58*'Grouped Summary'!F58)+(('Grouped Summary'!E66*'Grouped Summary'!F66)*0.81818))/F39,0)</f>
        <v>43746.13076923077</v>
      </c>
      <c r="H39" s="141">
        <f aca="true" t="shared" si="8" ref="H39:H70">F39*G39</f>
        <v>5686997</v>
      </c>
      <c r="I39" s="1">
        <f>('Grouped Summary'!G58+'Grouped Summary'!G66)</f>
        <v>191</v>
      </c>
      <c r="J39" s="141">
        <f>IF(I39&gt;0,(('Grouped Summary'!G58*'Grouped Summary'!H58)+(('Grouped Summary'!G66*'Grouped Summary'!H66)*0.81818))/I39,0)</f>
        <v>38788.92146596859</v>
      </c>
      <c r="K39" s="141">
        <f aca="true" t="shared" si="9" ref="K39:K70">I39*J39</f>
        <v>7408684.000000001</v>
      </c>
      <c r="L39" s="1">
        <f>('Grouped Summary'!I58+'Grouped Summary'!I66)</f>
        <v>23</v>
      </c>
      <c r="M39" s="141">
        <f>IF(L39&gt;0,(('Grouped Summary'!I58*'Grouped Summary'!J58)+(('Grouped Summary'!I66*'Grouped Summary'!J66)*0.81818))/L39,0)</f>
        <v>34075.82608695652</v>
      </c>
      <c r="N39" s="141">
        <f aca="true" t="shared" si="10" ref="N39:N70">L39*M39</f>
        <v>783744</v>
      </c>
      <c r="O39" s="1">
        <f>('Grouped Summary'!K58+'Grouped Summary'!K66)</f>
        <v>0</v>
      </c>
      <c r="P39" s="141">
        <f>IF(O39&gt;0,(('Grouped Summary'!K58*'Grouped Summary'!L58)+(('Grouped Summary'!K66*'Grouped Summary'!L66)*0.81818))/O39,0)</f>
        <v>0</v>
      </c>
      <c r="Q39" s="141">
        <f t="shared" si="4"/>
        <v>0</v>
      </c>
      <c r="R39" s="1">
        <f>('Grouped Summary'!M58+'Grouped Summary'!M66)</f>
        <v>0</v>
      </c>
      <c r="S39" s="141">
        <f>IF(R39&gt;0,(('Grouped Summary'!M58*'Grouped Summary'!N58)+(('Grouped Summary'!M66*'Grouped Summary'!N66)*0.81818))/R39,0)</f>
        <v>0</v>
      </c>
      <c r="T39" s="141">
        <f aca="true" t="shared" si="11" ref="T39:T70">R39*S39</f>
        <v>0</v>
      </c>
      <c r="U39" s="1">
        <f>('Grouped Summary'!O58+'Grouped Summary'!O66)</f>
        <v>453</v>
      </c>
      <c r="V39" s="141">
        <f>IF(U39&gt;0,(('Grouped Summary'!O58*'Grouped Summary'!P58)+(('Grouped Summary'!O66*'Grouped Summary'!P66)*0.81818))/U39,0)</f>
        <v>43698.92273730684</v>
      </c>
      <c r="W39" s="141">
        <f aca="true" t="shared" si="12" ref="W39:W70">U39*V39</f>
        <v>19795612</v>
      </c>
    </row>
    <row r="40" spans="1:23" ht="15">
      <c r="A40" s="106"/>
      <c r="B40" s="189" t="s">
        <v>1366</v>
      </c>
      <c r="C40" s="154">
        <f>SUM(C34:C39)</f>
        <v>1916</v>
      </c>
      <c r="D40" s="155">
        <f>((C34*D34)+(C35*D35)+(C36*D36)+(C37*D37)+(C38*D38)+(C39*D39))/C40</f>
        <v>68061.1012526096</v>
      </c>
      <c r="E40" s="141">
        <f t="shared" si="7"/>
        <v>130405070</v>
      </c>
      <c r="F40" s="154">
        <f>SUM(F34:F39)</f>
        <v>1840</v>
      </c>
      <c r="G40" s="155">
        <f>((F34*G34)+(F35*G35)+(F36*G36)+(F37*G37)+(F38*G38)+(F39*G39))/F40</f>
        <v>50783.49130434782</v>
      </c>
      <c r="H40" s="141">
        <f t="shared" si="8"/>
        <v>93441624</v>
      </c>
      <c r="I40" s="154">
        <f>SUM(I34:I39)</f>
        <v>1796</v>
      </c>
      <c r="J40" s="155">
        <f>((I34*J34)+(I35*J35)+(I36*J36)+(I37*J37)+(I38*J38)+(I39*J39))/I40</f>
        <v>42234.62416481069</v>
      </c>
      <c r="K40" s="141">
        <f t="shared" si="9"/>
        <v>75853385</v>
      </c>
      <c r="L40" s="154">
        <f>SUM(L34:L39)</f>
        <v>312</v>
      </c>
      <c r="M40" s="155">
        <f>((L34*M34)+(L35*M35)+(L36*M36)+(L37*M37)+(L38*M38)+(L39*M39))/L40</f>
        <v>32884.63782051282</v>
      </c>
      <c r="N40" s="141">
        <f t="shared" si="10"/>
        <v>10260007</v>
      </c>
      <c r="O40" s="154">
        <f>SUM(O34:O39)</f>
        <v>132</v>
      </c>
      <c r="P40" s="155">
        <f>IF(O40&gt;0,((O34*P34)+(O35*P35)+(O36*P36)+(O37*P37)+(O38*P38)+(O39*P39))/O40,0)</f>
        <v>42793.568181818184</v>
      </c>
      <c r="Q40" s="141">
        <f>IF(O40&gt;0,(O40*P40),0)</f>
        <v>5648751</v>
      </c>
      <c r="R40" s="154">
        <f>SUM(R34:R39)</f>
        <v>0</v>
      </c>
      <c r="S40" s="155">
        <f>IF(R40&gt;0,((R34*S34)+(R35*S35)+(R36*S36)+(R37*S37)+(R38*S38)+(R39*S39))/R40,0)</f>
        <v>0</v>
      </c>
      <c r="T40" s="141">
        <f t="shared" si="11"/>
        <v>0</v>
      </c>
      <c r="U40" s="154">
        <f>SUM(U34:U39)</f>
        <v>5996</v>
      </c>
      <c r="V40" s="155">
        <f>((U34*V34)+(U35*V35)+(U36*V36)+(U37*V37)+(U38*V38)+(U39*V39))/U40</f>
        <v>52636.56387591728</v>
      </c>
      <c r="W40" s="141">
        <f t="shared" si="12"/>
        <v>315608837</v>
      </c>
    </row>
    <row r="41" spans="1:23" ht="12.75">
      <c r="A41" s="106" t="s">
        <v>177</v>
      </c>
      <c r="B41" s="1" t="s">
        <v>1296</v>
      </c>
      <c r="C41" s="1">
        <f>('Grouped Summary'!C59+'Grouped Summary'!C67)</f>
        <v>159</v>
      </c>
      <c r="D41" s="141">
        <f>IF(C41&gt;0,(('Grouped Summary'!C59*'Grouped Summary'!D59)+(('Grouped Summary'!C67*'Grouped Summary'!D67)*0.81818))/C41,0)</f>
        <v>48653.03144654088</v>
      </c>
      <c r="E41" s="141">
        <f t="shared" si="7"/>
        <v>7735832</v>
      </c>
      <c r="F41" s="1">
        <f>('Grouped Summary'!E59+'Grouped Summary'!E67)</f>
        <v>302</v>
      </c>
      <c r="G41" s="141">
        <f>IF(F41&gt;0,(('Grouped Summary'!E59*'Grouped Summary'!F59)+(('Grouped Summary'!E67*'Grouped Summary'!F67)*0.81818))/F41,0)</f>
        <v>43606.97682119205</v>
      </c>
      <c r="H41" s="141">
        <f t="shared" si="8"/>
        <v>13169307</v>
      </c>
      <c r="I41" s="1">
        <f>('Grouped Summary'!G59+'Grouped Summary'!G67)</f>
        <v>520</v>
      </c>
      <c r="J41" s="141">
        <f>IF(I41&gt;0,(('Grouped Summary'!G59*'Grouped Summary'!H59)+(('Grouped Summary'!G67*'Grouped Summary'!H67)*0.81818))/I41,0)</f>
        <v>36670.51730769231</v>
      </c>
      <c r="K41" s="141">
        <f t="shared" si="9"/>
        <v>19068669</v>
      </c>
      <c r="L41" s="1">
        <f>('Grouped Summary'!I59+'Grouped Summary'!I67)</f>
        <v>173</v>
      </c>
      <c r="M41" s="141">
        <f>IF(L41&gt;0,(('Grouped Summary'!I59*'Grouped Summary'!J59)+(('Grouped Summary'!I67*'Grouped Summary'!J67)*0.81818))/L41,0)</f>
        <v>32872.74566473989</v>
      </c>
      <c r="N41" s="141">
        <f t="shared" si="10"/>
        <v>5686985</v>
      </c>
      <c r="O41" s="1">
        <f>('Grouped Summary'!K59+'Grouped Summary'!K67)</f>
        <v>0</v>
      </c>
      <c r="P41" s="141">
        <f>IF(O41&gt;0,(('Grouped Summary'!K59*'Grouped Summary'!L59)+(('Grouped Summary'!K67*'Grouped Summary'!L67)*0.81818))/O41,0)</f>
        <v>0</v>
      </c>
      <c r="Q41" s="141">
        <f aca="true" t="shared" si="13" ref="Q41:Q75">O41*P41</f>
        <v>0</v>
      </c>
      <c r="R41" s="1">
        <f>('Grouped Summary'!M59+'Grouped Summary'!M67)</f>
        <v>0</v>
      </c>
      <c r="S41" s="141">
        <f>IF(R41&gt;0,(('Grouped Summary'!M59*'Grouped Summary'!N59)+(('Grouped Summary'!M67*'Grouped Summary'!N67)*0.81818))/R41,0)</f>
        <v>0</v>
      </c>
      <c r="T41" s="141">
        <f t="shared" si="11"/>
        <v>0</v>
      </c>
      <c r="U41" s="1">
        <f>('Grouped Summary'!O59+'Grouped Summary'!O67)</f>
        <v>1154</v>
      </c>
      <c r="V41" s="141">
        <f>IF(U41&gt;0,(('Grouped Summary'!O59*'Grouped Summary'!P59)+(('Grouped Summary'!O67*'Grouped Summary'!P67)*0.81818))/U41,0)</f>
        <v>39567.41161178509</v>
      </c>
      <c r="W41" s="141">
        <f t="shared" si="12"/>
        <v>45660793</v>
      </c>
    </row>
    <row r="42" spans="1:23" ht="12.75">
      <c r="A42" s="156" t="s">
        <v>177</v>
      </c>
      <c r="B42" s="137" t="s">
        <v>1297</v>
      </c>
      <c r="C42" s="137">
        <f>('Grouped Summary'!C60+'Grouped Summary'!C68)</f>
        <v>0</v>
      </c>
      <c r="D42" s="157">
        <f>IF(C42&gt;0,(('Grouped Summary'!C60*'Grouped Summary'!D60)+(('Grouped Summary'!C68*'Grouped Summary'!D68)*0.81818))/C42,0)</f>
        <v>0</v>
      </c>
      <c r="E42" s="157">
        <f t="shared" si="7"/>
        <v>0</v>
      </c>
      <c r="F42" s="137">
        <f>('Grouped Summary'!E60+'Grouped Summary'!E68)</f>
        <v>0</v>
      </c>
      <c r="G42" s="157">
        <f>IF(F42&gt;0,(('Grouped Summary'!E60*'Grouped Summary'!F60)+(('Grouped Summary'!E68*'Grouped Summary'!F68)*0.81818))/F42,0)</f>
        <v>0</v>
      </c>
      <c r="H42" s="157">
        <f t="shared" si="8"/>
        <v>0</v>
      </c>
      <c r="I42" s="137">
        <f>('Grouped Summary'!G60+'Grouped Summary'!G68)</f>
        <v>0</v>
      </c>
      <c r="J42" s="157">
        <f>IF(I42&gt;0,(('Grouped Summary'!G60*'Grouped Summary'!H60)+(('Grouped Summary'!G68*'Grouped Summary'!H68)*0.81818))/I42,0)</f>
        <v>0</v>
      </c>
      <c r="K42" s="157">
        <f t="shared" si="9"/>
        <v>0</v>
      </c>
      <c r="L42" s="137">
        <f>('Grouped Summary'!I60+'Grouped Summary'!I68)</f>
        <v>0</v>
      </c>
      <c r="M42" s="157">
        <f>IF(L42&gt;0,(('Grouped Summary'!I60*'Grouped Summary'!J60)+(('Grouped Summary'!I68*'Grouped Summary'!J68)*0.81818))/L42,0)</f>
        <v>0</v>
      </c>
      <c r="N42" s="157">
        <f t="shared" si="10"/>
        <v>0</v>
      </c>
      <c r="O42" s="137">
        <f>('Grouped Summary'!K60+'Grouped Summary'!K68)</f>
        <v>0</v>
      </c>
      <c r="P42" s="157">
        <f>IF(O42&gt;0,(('Grouped Summary'!K60*'Grouped Summary'!L60)+(('Grouped Summary'!K68*'Grouped Summary'!L68)*0.81818))/O42,0)</f>
        <v>0</v>
      </c>
      <c r="Q42" s="157">
        <f t="shared" si="13"/>
        <v>0</v>
      </c>
      <c r="R42" s="137">
        <f>('Grouped Summary'!M60+'Grouped Summary'!M68)</f>
        <v>1524</v>
      </c>
      <c r="S42" s="157">
        <f>IF(R42&gt;0,(('Grouped Summary'!M60*'Grouped Summary'!N60)+(('Grouped Summary'!M68*'Grouped Summary'!N68)*0.81818))/R42,0)</f>
        <v>37645.14929513123</v>
      </c>
      <c r="T42" s="157">
        <f t="shared" si="11"/>
        <v>57371207.52578</v>
      </c>
      <c r="U42" s="137">
        <f>('Grouped Summary'!O60+'Grouped Summary'!O68)</f>
        <v>1524</v>
      </c>
      <c r="V42" s="157">
        <f>IF(U42&gt;0,(('Grouped Summary'!O60*'Grouped Summary'!P60)+(('Grouped Summary'!O68*'Grouped Summary'!P68)*0.81818))/U42,0)</f>
        <v>37645.14929513123</v>
      </c>
      <c r="W42" s="157">
        <f t="shared" si="12"/>
        <v>57371207.52578</v>
      </c>
    </row>
    <row r="43" spans="1:23" ht="12.75">
      <c r="A43" s="106" t="s">
        <v>288</v>
      </c>
      <c r="B43" s="1" t="s">
        <v>1290</v>
      </c>
      <c r="C43" s="1">
        <f>('Grouped Summary'!C69+'Grouped Summary'!C77)</f>
        <v>489</v>
      </c>
      <c r="D43" s="141">
        <f>IF(C43&gt;0,(('Grouped Summary'!C69*'Grouped Summary'!D69)+(('Grouped Summary'!C77*'Grouped Summary'!D77)*0.81818))/C43,0)</f>
        <v>69593.77908159509</v>
      </c>
      <c r="E43" s="141">
        <f t="shared" si="7"/>
        <v>34031357.9709</v>
      </c>
      <c r="F43" s="1">
        <f>('Grouped Summary'!E69+'Grouped Summary'!E77)</f>
        <v>470</v>
      </c>
      <c r="G43" s="141">
        <f>IF(F43&gt;0,(('Grouped Summary'!E69*'Grouped Summary'!F69)+(('Grouped Summary'!E77*'Grouped Summary'!F77)*0.81818))/F43,0)</f>
        <v>51651.12509110638</v>
      </c>
      <c r="H43" s="141">
        <f t="shared" si="8"/>
        <v>24276028.79282</v>
      </c>
      <c r="I43" s="1">
        <f>('Grouped Summary'!G69+'Grouped Summary'!G77)</f>
        <v>270</v>
      </c>
      <c r="J43" s="141">
        <f>IF(I43&gt;0,(('Grouped Summary'!G69*'Grouped Summary'!H69)+(('Grouped Summary'!G77*'Grouped Summary'!H77)*0.81818))/I43,0)</f>
        <v>43937.384728000005</v>
      </c>
      <c r="K43" s="141">
        <f t="shared" si="9"/>
        <v>11863093.87656</v>
      </c>
      <c r="L43" s="1">
        <f>('Grouped Summary'!I69+'Grouped Summary'!I77)</f>
        <v>10</v>
      </c>
      <c r="M43" s="141">
        <f>IF(L43&gt;0,(('Grouped Summary'!I69*'Grouped Summary'!J69)+(('Grouped Summary'!I77*'Grouped Summary'!J77)*0.81818))/L43,0)</f>
        <v>48155.371164</v>
      </c>
      <c r="N43" s="141">
        <f t="shared" si="10"/>
        <v>481553.71164</v>
      </c>
      <c r="O43" s="1">
        <f>('Grouped Summary'!K69+'Grouped Summary'!K77)</f>
        <v>0</v>
      </c>
      <c r="P43" s="141">
        <f>IF(O43&gt;0,(('Grouped Summary'!K69*'Grouped Summary'!L69)+(('Grouped Summary'!K77*'Grouped Summary'!L77)*0.81818))/O43,0)</f>
        <v>0</v>
      </c>
      <c r="Q43" s="141">
        <f t="shared" si="13"/>
        <v>0</v>
      </c>
      <c r="R43" s="1">
        <f>('Grouped Summary'!M69+'Grouped Summary'!M77)</f>
        <v>0</v>
      </c>
      <c r="S43" s="141">
        <f>IF(R43&gt;0,(('Grouped Summary'!M69*'Grouped Summary'!N69)+(('Grouped Summary'!M77*'Grouped Summary'!N77)*0.81818))/R43,0)</f>
        <v>0</v>
      </c>
      <c r="T43" s="141">
        <f t="shared" si="11"/>
        <v>0</v>
      </c>
      <c r="U43" s="1">
        <f>('Grouped Summary'!O69+'Grouped Summary'!O77)</f>
        <v>1239</v>
      </c>
      <c r="V43" s="141">
        <f>IF(U43&gt;0,(('Grouped Summary'!O69*'Grouped Summary'!P69)+(('Grouped Summary'!O77*'Grouped Summary'!P77)*0.81818))/U43,0)</f>
        <v>57023.433698079105</v>
      </c>
      <c r="W43" s="141">
        <f t="shared" si="12"/>
        <v>70652034.35192001</v>
      </c>
    </row>
    <row r="44" spans="1:23" ht="12.75">
      <c r="A44" s="106" t="s">
        <v>288</v>
      </c>
      <c r="B44" s="1" t="s">
        <v>1291</v>
      </c>
      <c r="C44" s="1">
        <f>('Grouped Summary'!C70+'Grouped Summary'!C78)</f>
        <v>290</v>
      </c>
      <c r="D44" s="141">
        <f>IF(C44&gt;0,(('Grouped Summary'!C70*'Grouped Summary'!D70)+(('Grouped Summary'!C78*'Grouped Summary'!D78)*0.81818))/C44,0)</f>
        <v>64410.51689682758</v>
      </c>
      <c r="E44" s="141">
        <f t="shared" si="7"/>
        <v>18679049.90008</v>
      </c>
      <c r="F44" s="1">
        <f>('Grouped Summary'!E70+'Grouped Summary'!E78)</f>
        <v>210</v>
      </c>
      <c r="G44" s="141">
        <f>IF(F44&gt;0,(('Grouped Summary'!E70*'Grouped Summary'!F70)+(('Grouped Summary'!E78*'Grouped Summary'!F78)*0.81818))/F44,0)</f>
        <v>47211.051266285715</v>
      </c>
      <c r="H44" s="141">
        <f t="shared" si="8"/>
        <v>9914320.76592</v>
      </c>
      <c r="I44" s="1">
        <f>('Grouped Summary'!G70+'Grouped Summary'!G78)</f>
        <v>154</v>
      </c>
      <c r="J44" s="141">
        <f>IF(I44&gt;0,(('Grouped Summary'!G70*'Grouped Summary'!H70)+(('Grouped Summary'!G78*'Grouped Summary'!H78)*0.81818))/I44,0)</f>
        <v>40201.03921402598</v>
      </c>
      <c r="K44" s="141">
        <f t="shared" si="9"/>
        <v>6190960.0389600005</v>
      </c>
      <c r="L44" s="1">
        <f>('Grouped Summary'!I70+'Grouped Summary'!I78)</f>
        <v>14</v>
      </c>
      <c r="M44" s="141">
        <f>IF(L44&gt;0,(('Grouped Summary'!I70*'Grouped Summary'!J70)+(('Grouped Summary'!I78*'Grouped Summary'!J78)*0.81818))/L44,0)</f>
        <v>33330.38305142857</v>
      </c>
      <c r="N44" s="141">
        <f t="shared" si="10"/>
        <v>466625.36272000003</v>
      </c>
      <c r="O44" s="1">
        <f>('Grouped Summary'!K70+'Grouped Summary'!K78)</f>
        <v>23</v>
      </c>
      <c r="P44" s="141">
        <f>IF(O44&gt;0,(('Grouped Summary'!K70*'Grouped Summary'!L70)+(('Grouped Summary'!K78*'Grouped Summary'!L78)*0.81818))/O44,0)</f>
        <v>28067.054639130434</v>
      </c>
      <c r="Q44" s="141">
        <f t="shared" si="13"/>
        <v>645542.2567</v>
      </c>
      <c r="R44" s="1">
        <f>('Grouped Summary'!M70+'Grouped Summary'!M78)</f>
        <v>0</v>
      </c>
      <c r="S44" s="141">
        <f>IF(R44&gt;0,(('Grouped Summary'!M70*'Grouped Summary'!N70)+(('Grouped Summary'!M78*'Grouped Summary'!N78)*0.81818))/R44,0)</f>
        <v>0</v>
      </c>
      <c r="T44" s="141">
        <f t="shared" si="11"/>
        <v>0</v>
      </c>
      <c r="U44" s="1">
        <f>('Grouped Summary'!O70+'Grouped Summary'!O78)</f>
        <v>691</v>
      </c>
      <c r="V44" s="141">
        <f>IF(U44&gt;0,(('Grouped Summary'!O70*'Grouped Summary'!P70)+(('Grouped Summary'!O78*'Grouped Summary'!P78)*0.81818))/U44,0)</f>
        <v>51948.62275597685</v>
      </c>
      <c r="W44" s="141">
        <f t="shared" si="12"/>
        <v>35896498.32438</v>
      </c>
    </row>
    <row r="45" spans="1:23" ht="12.75">
      <c r="A45" s="106" t="s">
        <v>288</v>
      </c>
      <c r="B45" s="1" t="s">
        <v>1292</v>
      </c>
      <c r="C45" s="1">
        <f>('Grouped Summary'!C71+'Grouped Summary'!C79)</f>
        <v>533</v>
      </c>
      <c r="D45" s="141">
        <f>IF(C45&gt;0,(('Grouped Summary'!C71*'Grouped Summary'!D71)+(('Grouped Summary'!C79*'Grouped Summary'!D79)*0.81818))/C45,0)</f>
        <v>55406.394736697934</v>
      </c>
      <c r="E45" s="141">
        <f t="shared" si="7"/>
        <v>29531608.39466</v>
      </c>
      <c r="F45" s="1">
        <f>('Grouped Summary'!E71+'Grouped Summary'!E79)</f>
        <v>386</v>
      </c>
      <c r="G45" s="141">
        <f>IF(F45&gt;0,(('Grouped Summary'!E71*'Grouped Summary'!F71)+(('Grouped Summary'!E79*'Grouped Summary'!F79)*0.81818))/F45,0)</f>
        <v>46170.59419518135</v>
      </c>
      <c r="H45" s="141">
        <f t="shared" si="8"/>
        <v>17821849.35934</v>
      </c>
      <c r="I45" s="1">
        <f>('Grouped Summary'!G71+'Grouped Summary'!G79)</f>
        <v>435</v>
      </c>
      <c r="J45" s="141">
        <f>IF(I45&gt;0,(('Grouped Summary'!G71*'Grouped Summary'!H71)+(('Grouped Summary'!G79*'Grouped Summary'!H79)*0.81818))/I45,0)</f>
        <v>38107.87120896552</v>
      </c>
      <c r="K45" s="141">
        <f t="shared" si="9"/>
        <v>16576923.9759</v>
      </c>
      <c r="L45" s="1">
        <f>('Grouped Summary'!I71+'Grouped Summary'!I79)</f>
        <v>72</v>
      </c>
      <c r="M45" s="141">
        <f>IF(L45&gt;0,(('Grouped Summary'!I71*'Grouped Summary'!J71)+(('Grouped Summary'!I79*'Grouped Summary'!J79)*0.81818))/L45,0)</f>
        <v>30401.541666666668</v>
      </c>
      <c r="N45" s="141">
        <f t="shared" si="10"/>
        <v>2188911</v>
      </c>
      <c r="O45" s="1">
        <f>('Grouped Summary'!K71+'Grouped Summary'!K79)</f>
        <v>44</v>
      </c>
      <c r="P45" s="141">
        <f>IF(O45&gt;0,(('Grouped Summary'!K71*'Grouped Summary'!L71)+(('Grouped Summary'!K79*'Grouped Summary'!L79)*0.81818))/O45,0)</f>
        <v>31314.460994999998</v>
      </c>
      <c r="Q45" s="141">
        <f t="shared" si="13"/>
        <v>1377836.28378</v>
      </c>
      <c r="R45" s="1">
        <f>('Grouped Summary'!M71+'Grouped Summary'!M79)</f>
        <v>0</v>
      </c>
      <c r="S45" s="141">
        <f>IF(R45&gt;0,(('Grouped Summary'!M71*'Grouped Summary'!N71)+(('Grouped Summary'!M79*'Grouped Summary'!N79)*0.81818))/R45,0)</f>
        <v>0</v>
      </c>
      <c r="T45" s="141">
        <f t="shared" si="11"/>
        <v>0</v>
      </c>
      <c r="U45" s="1">
        <f>('Grouped Summary'!O71+'Grouped Summary'!O79)</f>
        <v>1470</v>
      </c>
      <c r="V45" s="141">
        <f>IF(U45&gt;0,(('Grouped Summary'!O71*'Grouped Summary'!P71)+(('Grouped Summary'!O79*'Grouped Summary'!P79)*0.81818))/U45,0)</f>
        <v>45916.414295020404</v>
      </c>
      <c r="W45" s="141">
        <f t="shared" si="12"/>
        <v>67497129.01368</v>
      </c>
    </row>
    <row r="46" spans="1:23" ht="12.75">
      <c r="A46" s="106" t="s">
        <v>288</v>
      </c>
      <c r="B46" s="1" t="s">
        <v>1293</v>
      </c>
      <c r="C46" s="1">
        <f>('Grouped Summary'!C72+'Grouped Summary'!C80)</f>
        <v>77</v>
      </c>
      <c r="D46" s="141">
        <f>IF(C46&gt;0,(('Grouped Summary'!C72*'Grouped Summary'!D72)+(('Grouped Summary'!C80*'Grouped Summary'!D80)*0.81818))/C46,0)</f>
        <v>54168</v>
      </c>
      <c r="E46" s="141">
        <f t="shared" si="7"/>
        <v>4170936</v>
      </c>
      <c r="F46" s="1">
        <f>('Grouped Summary'!E72+'Grouped Summary'!E80)</f>
        <v>83</v>
      </c>
      <c r="G46" s="141">
        <f>IF(F46&gt;0,(('Grouped Summary'!E72*'Grouped Summary'!F72)+(('Grouped Summary'!E80*'Grouped Summary'!F80)*0.81818))/F46,0)</f>
        <v>42080</v>
      </c>
      <c r="H46" s="141">
        <f t="shared" si="8"/>
        <v>3492640</v>
      </c>
      <c r="I46" s="1">
        <f>('Grouped Summary'!G72+'Grouped Summary'!G80)</f>
        <v>144</v>
      </c>
      <c r="J46" s="141">
        <f>IF(I46&gt;0,(('Grouped Summary'!G72*'Grouped Summary'!H72)+(('Grouped Summary'!G80*'Grouped Summary'!H80)*0.81818))/I46,0)</f>
        <v>35178</v>
      </c>
      <c r="K46" s="141">
        <f t="shared" si="9"/>
        <v>5065632</v>
      </c>
      <c r="L46" s="1">
        <f>('Grouped Summary'!I72+'Grouped Summary'!I80)</f>
        <v>22</v>
      </c>
      <c r="M46" s="141">
        <f>IF(L46&gt;0,(('Grouped Summary'!I72*'Grouped Summary'!J72)+(('Grouped Summary'!I80*'Grouped Summary'!J80)*0.81818))/L46,0)</f>
        <v>25502</v>
      </c>
      <c r="N46" s="141">
        <f t="shared" si="10"/>
        <v>561044</v>
      </c>
      <c r="O46" s="1">
        <f>('Grouped Summary'!K72+'Grouped Summary'!K80)</f>
        <v>0</v>
      </c>
      <c r="P46" s="141">
        <f>IF(O46&gt;0,(('Grouped Summary'!K72*'Grouped Summary'!L72)+(('Grouped Summary'!K80*'Grouped Summary'!L80)*0.81818))/O46,0)</f>
        <v>0</v>
      </c>
      <c r="Q46" s="141">
        <f t="shared" si="13"/>
        <v>0</v>
      </c>
      <c r="R46" s="1">
        <f>('Grouped Summary'!M72+'Grouped Summary'!M80)</f>
        <v>0</v>
      </c>
      <c r="S46" s="141">
        <f>IF(R46&gt;0,(('Grouped Summary'!M72*'Grouped Summary'!N72)+(('Grouped Summary'!M80*'Grouped Summary'!N80)*0.81818))/R46,0)</f>
        <v>0</v>
      </c>
      <c r="T46" s="141">
        <f t="shared" si="11"/>
        <v>0</v>
      </c>
      <c r="U46" s="1">
        <f>('Grouped Summary'!O72+'Grouped Summary'!O80)</f>
        <v>326</v>
      </c>
      <c r="V46" s="141">
        <f>IF(U46&gt;0,(('Grouped Summary'!O72*'Grouped Summary'!P72)+(('Grouped Summary'!O80*'Grouped Summary'!P80)*0.81818))/U46,0)</f>
        <v>40767.64417177914</v>
      </c>
      <c r="W46" s="141">
        <f t="shared" si="12"/>
        <v>13290252</v>
      </c>
    </row>
    <row r="47" spans="1:23" ht="12.75">
      <c r="A47" s="106" t="s">
        <v>288</v>
      </c>
      <c r="B47" s="1" t="s">
        <v>1294</v>
      </c>
      <c r="C47" s="1">
        <f>('Grouped Summary'!C73+'Grouped Summary'!C81)</f>
        <v>98</v>
      </c>
      <c r="D47" s="141">
        <f>IF(C47&gt;0,(('Grouped Summary'!C73*'Grouped Summary'!D73)+(('Grouped Summary'!C81*'Grouped Summary'!D81)*0.81818))/C47,0)</f>
        <v>59811.09584653061</v>
      </c>
      <c r="E47" s="141">
        <f t="shared" si="7"/>
        <v>5861487.39296</v>
      </c>
      <c r="F47" s="1">
        <f>('Grouped Summary'!E73+'Grouped Summary'!E81)</f>
        <v>119</v>
      </c>
      <c r="G47" s="141">
        <f>IF(F47&gt;0,(('Grouped Summary'!E73*'Grouped Summary'!F73)+(('Grouped Summary'!E81*'Grouped Summary'!F81)*0.81818))/F47,0)</f>
        <v>44920.016916638655</v>
      </c>
      <c r="H47" s="141">
        <f t="shared" si="8"/>
        <v>5345482.01308</v>
      </c>
      <c r="I47" s="1">
        <f>('Grouped Summary'!G73+'Grouped Summary'!G81)</f>
        <v>84</v>
      </c>
      <c r="J47" s="141">
        <f>IF(I47&gt;0,(('Grouped Summary'!G73*'Grouped Summary'!H73)+(('Grouped Summary'!G81*'Grouped Summary'!H81)*0.81818))/I47,0)</f>
        <v>37664</v>
      </c>
      <c r="K47" s="141">
        <f t="shared" si="9"/>
        <v>3163776</v>
      </c>
      <c r="L47" s="1">
        <f>('Grouped Summary'!I73+'Grouped Summary'!I81)</f>
        <v>5</v>
      </c>
      <c r="M47" s="141">
        <f>IF(L47&gt;0,(('Grouped Summary'!I73*'Grouped Summary'!J73)+(('Grouped Summary'!I81*'Grouped Summary'!J81)*0.81818))/L47,0)</f>
        <v>27099</v>
      </c>
      <c r="N47" s="141">
        <f t="shared" si="10"/>
        <v>135495</v>
      </c>
      <c r="O47" s="1">
        <f>('Grouped Summary'!K73+'Grouped Summary'!K81)</f>
        <v>67</v>
      </c>
      <c r="P47" s="141">
        <f>IF(O47&gt;0,(('Grouped Summary'!K73*'Grouped Summary'!L73)+(('Grouped Summary'!K81*'Grouped Summary'!L81)*0.81818))/O47,0)</f>
        <v>25568.654840597013</v>
      </c>
      <c r="Q47" s="141">
        <f t="shared" si="13"/>
        <v>1713099.87432</v>
      </c>
      <c r="R47" s="1">
        <f>('Grouped Summary'!M73+'Grouped Summary'!M81)</f>
        <v>0</v>
      </c>
      <c r="S47" s="141">
        <f>IF(R47&gt;0,(('Grouped Summary'!M73*'Grouped Summary'!N73)+(('Grouped Summary'!M81*'Grouped Summary'!N81)*0.81818))/R47,0)</f>
        <v>0</v>
      </c>
      <c r="T47" s="141">
        <f t="shared" si="11"/>
        <v>0</v>
      </c>
      <c r="U47" s="1">
        <f>('Grouped Summary'!O73+'Grouped Summary'!O81)</f>
        <v>373</v>
      </c>
      <c r="V47" s="141">
        <f>IF(U47&gt;0,(('Grouped Summary'!O73*'Grouped Summary'!P73)+(('Grouped Summary'!O81*'Grouped Summary'!P81)*0.81818))/U47,0)</f>
        <v>43483.486006327075</v>
      </c>
      <c r="W47" s="141">
        <f t="shared" si="12"/>
        <v>16219340.280359998</v>
      </c>
    </row>
    <row r="48" spans="1:23" ht="12.75">
      <c r="A48" s="106" t="s">
        <v>288</v>
      </c>
      <c r="B48" s="1" t="s">
        <v>1295</v>
      </c>
      <c r="C48" s="1">
        <f>('Grouped Summary'!C74+'Grouped Summary'!C82)</f>
        <v>24</v>
      </c>
      <c r="D48" s="141">
        <f>IF(C48&gt;0,(('Grouped Summary'!C74*'Grouped Summary'!D74)+(('Grouped Summary'!C82*'Grouped Summary'!D82)*0.81818))/C48,0)</f>
        <v>52072.01369666667</v>
      </c>
      <c r="E48" s="141">
        <f t="shared" si="7"/>
        <v>1249728.32872</v>
      </c>
      <c r="F48" s="1">
        <f>('Grouped Summary'!E74+'Grouped Summary'!E82)</f>
        <v>40</v>
      </c>
      <c r="G48" s="141">
        <f>IF(F48&gt;0,(('Grouped Summary'!E74*'Grouped Summary'!F74)+(('Grouped Summary'!E82*'Grouped Summary'!F82)*0.81818))/F48,0)</f>
        <v>43762.818438</v>
      </c>
      <c r="H48" s="141">
        <f t="shared" si="8"/>
        <v>1750512.73752</v>
      </c>
      <c r="I48" s="1">
        <f>('Grouped Summary'!G74+'Grouped Summary'!G82)</f>
        <v>47</v>
      </c>
      <c r="J48" s="141">
        <f>IF(I48&gt;0,(('Grouped Summary'!G74*'Grouped Summary'!H74)+(('Grouped Summary'!G82*'Grouped Summary'!H82)*0.81818))/I48,0)</f>
        <v>37351.980791063834</v>
      </c>
      <c r="K48" s="141">
        <f t="shared" si="9"/>
        <v>1755543.0971800003</v>
      </c>
      <c r="L48" s="1">
        <f>('Grouped Summary'!I74+'Grouped Summary'!I82)</f>
        <v>9</v>
      </c>
      <c r="M48" s="141">
        <f>IF(L48&gt;0,(('Grouped Summary'!I74*'Grouped Summary'!J74)+(('Grouped Summary'!I82*'Grouped Summary'!J82)*0.81818))/L48,0)</f>
        <v>28437.163555555555</v>
      </c>
      <c r="N48" s="141">
        <f t="shared" si="10"/>
        <v>255934.472</v>
      </c>
      <c r="O48" s="1">
        <f>('Grouped Summary'!K74+'Grouped Summary'!K82)</f>
        <v>3</v>
      </c>
      <c r="P48" s="141">
        <f>IF(O48&gt;0,(('Grouped Summary'!K74*'Grouped Summary'!L74)+(('Grouped Summary'!K82*'Grouped Summary'!L82)*0.81818))/O48,0)</f>
        <v>27893</v>
      </c>
      <c r="Q48" s="141">
        <f t="shared" si="13"/>
        <v>83679</v>
      </c>
      <c r="R48" s="1">
        <f>('Grouped Summary'!M74+'Grouped Summary'!M82)</f>
        <v>0</v>
      </c>
      <c r="S48" s="141">
        <f>IF(R48&gt;0,(('Grouped Summary'!M74*'Grouped Summary'!N74)+(('Grouped Summary'!M82*'Grouped Summary'!N82)*0.81818))/R48,0)</f>
        <v>0</v>
      </c>
      <c r="T48" s="141">
        <f t="shared" si="11"/>
        <v>0</v>
      </c>
      <c r="U48" s="1">
        <f>('Grouped Summary'!O74+'Grouped Summary'!O82)</f>
        <v>123</v>
      </c>
      <c r="V48" s="141">
        <f>IF(U48&gt;0,(('Grouped Summary'!O74*'Grouped Summary'!P74)+(('Grouped Summary'!O82*'Grouped Summary'!P82)*0.81818))/U48,0)</f>
        <v>41425.99703593496</v>
      </c>
      <c r="W48" s="141">
        <f t="shared" si="12"/>
        <v>5095397.63542</v>
      </c>
    </row>
    <row r="49" spans="1:23" ht="15">
      <c r="A49" s="106"/>
      <c r="B49" s="189" t="s">
        <v>1366</v>
      </c>
      <c r="C49" s="154">
        <f>SUM(C43:C48)</f>
        <v>1511</v>
      </c>
      <c r="D49" s="155">
        <f>((C43*D43)+(C44*D44)+(C45*D45)+(C46*D46)+(C47*D47)+(C48*D48))/C49</f>
        <v>61895.54466401058</v>
      </c>
      <c r="E49" s="141">
        <f t="shared" si="7"/>
        <v>93524167.98731999</v>
      </c>
      <c r="F49" s="154">
        <f>SUM(F43:F48)</f>
        <v>1308</v>
      </c>
      <c r="G49" s="155">
        <f>((F43*G43)+(F44*G44)+(F45*G45)+(F46*G46)+(F47*G47)+(F48*G48))/F49</f>
        <v>47859.96457850153</v>
      </c>
      <c r="H49" s="141">
        <f t="shared" si="8"/>
        <v>62600833.668680005</v>
      </c>
      <c r="I49" s="154">
        <f>SUM(I43:I48)</f>
        <v>1134</v>
      </c>
      <c r="J49" s="155">
        <f>((I43*J43)+(I44*J44)+(I45*J45)+(I46*J46)+(I47*J47)+(I48*J48))/I49</f>
        <v>39343.85272363316</v>
      </c>
      <c r="K49" s="141">
        <f t="shared" si="9"/>
        <v>44615928.9886</v>
      </c>
      <c r="L49" s="154">
        <f>SUM(L43:L48)</f>
        <v>132</v>
      </c>
      <c r="M49" s="155">
        <f>((L43*M43)+(L44*M44)+(L45*M45)+(L46*M46)+(L47*M47)+(L48*M48))/L49</f>
        <v>30981.54201787879</v>
      </c>
      <c r="N49" s="141">
        <f t="shared" si="10"/>
        <v>4089563.54636</v>
      </c>
      <c r="O49" s="154">
        <f>SUM(O43:O48)</f>
        <v>137</v>
      </c>
      <c r="P49" s="155">
        <f>((O43*P43)+(O44*P44)+(O45*P45)+(O46*P46)+(O47*P47)+(O48*P48))/O49</f>
        <v>27884.360691970804</v>
      </c>
      <c r="Q49" s="141">
        <f t="shared" si="13"/>
        <v>3820157.4148</v>
      </c>
      <c r="R49" s="154">
        <f>SUM(R43:R48)</f>
        <v>0</v>
      </c>
      <c r="S49" s="155">
        <f>IF(R49&gt;0,((R43*S43)+(R44*S44)+(R45*S45)+(R46*S46)+(R47*S47)+(R48*S48))/R49,0)</f>
        <v>0</v>
      </c>
      <c r="T49" s="141">
        <f t="shared" si="11"/>
        <v>0</v>
      </c>
      <c r="U49" s="154">
        <f>SUM(U43:U48)</f>
        <v>4222</v>
      </c>
      <c r="V49" s="155">
        <f>((U43*V43)+(U44*V44)+(U45*V45)+(U46*V46)+(U47*V47)+(U48*V48))/U49</f>
        <v>49419.86063613454</v>
      </c>
      <c r="W49" s="141">
        <f t="shared" si="12"/>
        <v>208650651.60576</v>
      </c>
    </row>
    <row r="50" spans="1:23" ht="12.75">
      <c r="A50" s="106" t="s">
        <v>288</v>
      </c>
      <c r="B50" s="1" t="s">
        <v>1296</v>
      </c>
      <c r="C50" s="1">
        <f>('Grouped Summary'!C75+'Grouped Summary'!C83)</f>
        <v>229</v>
      </c>
      <c r="D50" s="141">
        <f>IF(C50&gt;0,(('Grouped Summary'!C75*'Grouped Summary'!D75)+(('Grouped Summary'!C83*'Grouped Summary'!D83)*0.81818))/C50,0)</f>
        <v>45511.75115004367</v>
      </c>
      <c r="E50" s="141">
        <f t="shared" si="7"/>
        <v>10422191.01336</v>
      </c>
      <c r="F50" s="1">
        <f>('Grouped Summary'!E75+'Grouped Summary'!E83)</f>
        <v>450</v>
      </c>
      <c r="G50" s="141">
        <f>IF(F50&gt;0,(('Grouped Summary'!E75*'Grouped Summary'!F75)+(('Grouped Summary'!E83*'Grouped Summary'!F83)*0.81818))/F50,0)</f>
        <v>35112.66224222222</v>
      </c>
      <c r="H50" s="141">
        <f t="shared" si="8"/>
        <v>15800698.009</v>
      </c>
      <c r="I50" s="1">
        <f>('Grouped Summary'!G75+'Grouped Summary'!G83)</f>
        <v>246</v>
      </c>
      <c r="J50" s="141">
        <f>IF(I50&gt;0,(('Grouped Summary'!G75*'Grouped Summary'!H75)+(('Grouped Summary'!G83*'Grouped Summary'!H83)*0.81818))/I50,0)</f>
        <v>30839.428430731707</v>
      </c>
      <c r="K50" s="141">
        <f t="shared" si="9"/>
        <v>7586499.39396</v>
      </c>
      <c r="L50" s="1">
        <f>('Grouped Summary'!I75+'Grouped Summary'!I83)</f>
        <v>92</v>
      </c>
      <c r="M50" s="141">
        <f>IF(L50&gt;0,(('Grouped Summary'!I75*'Grouped Summary'!J75)+(('Grouped Summary'!I83*'Grouped Summary'!J83)*0.81818))/L50,0)</f>
        <v>27892.826100434784</v>
      </c>
      <c r="N50" s="141">
        <f t="shared" si="10"/>
        <v>2566140.00124</v>
      </c>
      <c r="O50" s="1">
        <f>('Grouped Summary'!K75+'Grouped Summary'!K83)</f>
        <v>0</v>
      </c>
      <c r="P50" s="141">
        <f>IF(O50&gt;0,(('Grouped Summary'!K75*'Grouped Summary'!L75)+(('Grouped Summary'!K83*'Grouped Summary'!L83)*0.81818))/O50,0)</f>
        <v>0</v>
      </c>
      <c r="Q50" s="141">
        <f t="shared" si="13"/>
        <v>0</v>
      </c>
      <c r="R50" s="1">
        <f>('Grouped Summary'!M75+'Grouped Summary'!M83)</f>
        <v>0</v>
      </c>
      <c r="S50" s="141">
        <f>IF(R50&gt;0,(('Grouped Summary'!M75*'Grouped Summary'!N75)+(('Grouped Summary'!M83*'Grouped Summary'!N83)*0.81818))/R50,0)</f>
        <v>0</v>
      </c>
      <c r="T50" s="141">
        <f t="shared" si="11"/>
        <v>0</v>
      </c>
      <c r="U50" s="1">
        <f>('Grouped Summary'!O75+'Grouped Summary'!O83)</f>
        <v>1017</v>
      </c>
      <c r="V50" s="141">
        <f>IF(U50&gt;0,(('Grouped Summary'!O75*'Grouped Summary'!P75)+(('Grouped Summary'!O83*'Grouped Summary'!P83)*0.81818))/U50,0)</f>
        <v>35767.481236538835</v>
      </c>
      <c r="W50" s="141">
        <f t="shared" si="12"/>
        <v>36375528.417559996</v>
      </c>
    </row>
    <row r="51" spans="1:23" ht="12.75">
      <c r="A51" s="156" t="s">
        <v>288</v>
      </c>
      <c r="B51" s="137" t="s">
        <v>1297</v>
      </c>
      <c r="C51" s="137">
        <f>('Grouped Summary'!C76+'Grouped Summary'!C84)</f>
        <v>0</v>
      </c>
      <c r="D51" s="157">
        <f>IF(C51&gt;0,(('Grouped Summary'!C76*'Grouped Summary'!D76)+(('Grouped Summary'!C84*'Grouped Summary'!D84)*0.81818))/C51,0)</f>
        <v>0</v>
      </c>
      <c r="E51" s="157">
        <f t="shared" si="7"/>
        <v>0</v>
      </c>
      <c r="F51" s="137">
        <f>('Grouped Summary'!E76+'Grouped Summary'!E84)</f>
        <v>0</v>
      </c>
      <c r="G51" s="157">
        <f>IF(F51&gt;0,(('Grouped Summary'!E76*'Grouped Summary'!F76)+(('Grouped Summary'!E84*'Grouped Summary'!F84)*0.81818))/F51,0)</f>
        <v>0</v>
      </c>
      <c r="H51" s="157">
        <f t="shared" si="8"/>
        <v>0</v>
      </c>
      <c r="I51" s="137">
        <f>('Grouped Summary'!G76+'Grouped Summary'!G84)</f>
        <v>0</v>
      </c>
      <c r="J51" s="157">
        <f>IF(I51&gt;0,(('Grouped Summary'!G76*'Grouped Summary'!H76)+(('Grouped Summary'!G84*'Grouped Summary'!H84)*0.81818))/I51,0)</f>
        <v>0</v>
      </c>
      <c r="K51" s="157">
        <f t="shared" si="9"/>
        <v>0</v>
      </c>
      <c r="L51" s="137">
        <f>('Grouped Summary'!I76+'Grouped Summary'!I84)</f>
        <v>0</v>
      </c>
      <c r="M51" s="157">
        <f>IF(L51&gt;0,(('Grouped Summary'!I76*'Grouped Summary'!J76)+(('Grouped Summary'!I84*'Grouped Summary'!J84)*0.81818))/L51,0)</f>
        <v>0</v>
      </c>
      <c r="N51" s="157">
        <f t="shared" si="10"/>
        <v>0</v>
      </c>
      <c r="O51" s="137">
        <f>('Grouped Summary'!K76+'Grouped Summary'!K84)</f>
        <v>0</v>
      </c>
      <c r="P51" s="157">
        <f>IF(O51&gt;0,(('Grouped Summary'!K76*'Grouped Summary'!L76)+(('Grouped Summary'!K84*'Grouped Summary'!L84)*0.81818))/O51,0)</f>
        <v>0</v>
      </c>
      <c r="Q51" s="157">
        <f t="shared" si="13"/>
        <v>0</v>
      </c>
      <c r="R51" s="137">
        <f>('Grouped Summary'!M76+'Grouped Summary'!M84)</f>
        <v>0</v>
      </c>
      <c r="S51" s="157">
        <f>IF(R51&gt;0,(('Grouped Summary'!M76*'Grouped Summary'!N76)+(('Grouped Summary'!M84*'Grouped Summary'!N84)*0.81818))/R51,0)</f>
        <v>0</v>
      </c>
      <c r="T51" s="157">
        <f t="shared" si="11"/>
        <v>0</v>
      </c>
      <c r="U51" s="137">
        <f>('Grouped Summary'!O76+'Grouped Summary'!O84)</f>
        <v>0</v>
      </c>
      <c r="V51" s="157">
        <f>IF(U51&gt;0,(('Grouped Summary'!O76*'Grouped Summary'!P76)+(('Grouped Summary'!O84*'Grouped Summary'!P84)*0.81818))/U51,0)</f>
        <v>0</v>
      </c>
      <c r="W51" s="157">
        <f t="shared" si="12"/>
        <v>0</v>
      </c>
    </row>
    <row r="52" spans="1:23" ht="12.75">
      <c r="A52" s="106" t="s">
        <v>298</v>
      </c>
      <c r="B52" s="1" t="s">
        <v>1290</v>
      </c>
      <c r="C52" s="1">
        <f>('Grouped Summary'!C85+'Grouped Summary'!C93)</f>
        <v>402</v>
      </c>
      <c r="D52" s="141">
        <f>IF(C52&gt;0,(('Grouped Summary'!C85*'Grouped Summary'!D85)+(('Grouped Summary'!C93*'Grouped Summary'!D93)*0.81818))/C52,0)</f>
        <v>69783</v>
      </c>
      <c r="E52" s="141">
        <f t="shared" si="7"/>
        <v>28052766</v>
      </c>
      <c r="F52" s="1">
        <f>('Grouped Summary'!E85+'Grouped Summary'!E93)</f>
        <v>295</v>
      </c>
      <c r="G52" s="141">
        <f>IF(F52&gt;0,(('Grouped Summary'!E85*'Grouped Summary'!F85)+(('Grouped Summary'!E93*'Grouped Summary'!F93)*0.81818))/F52,0)</f>
        <v>51425</v>
      </c>
      <c r="H52" s="141">
        <f t="shared" si="8"/>
        <v>15170375</v>
      </c>
      <c r="I52" s="1">
        <f>('Grouped Summary'!G85+'Grouped Summary'!G93)</f>
        <v>208</v>
      </c>
      <c r="J52" s="141">
        <f>IF(I52&gt;0,(('Grouped Summary'!G85*'Grouped Summary'!H85)+(('Grouped Summary'!G93*'Grouped Summary'!H93)*0.81818))/I52,0)</f>
        <v>42097</v>
      </c>
      <c r="K52" s="141">
        <f t="shared" si="9"/>
        <v>8756176</v>
      </c>
      <c r="L52" s="1">
        <f>('Grouped Summary'!I85+'Grouped Summary'!I93)</f>
        <v>169</v>
      </c>
      <c r="M52" s="141">
        <f>IF(L52&gt;0,(('Grouped Summary'!I85*'Grouped Summary'!J85)+(('Grouped Summary'!I93*'Grouped Summary'!J93)*0.81818))/L52,0)</f>
        <v>30986</v>
      </c>
      <c r="N52" s="141">
        <f t="shared" si="10"/>
        <v>5236634</v>
      </c>
      <c r="O52" s="1">
        <f>('Grouped Summary'!K85+'Grouped Summary'!K93)</f>
        <v>0</v>
      </c>
      <c r="P52" s="141">
        <f>IF(O52&gt;0,(('Grouped Summary'!K85*'Grouped Summary'!L85)+(('Grouped Summary'!K93*'Grouped Summary'!L93)*0.81818))/O52,0)</f>
        <v>0</v>
      </c>
      <c r="Q52" s="141">
        <f t="shared" si="13"/>
        <v>0</v>
      </c>
      <c r="R52" s="1">
        <f>('Grouped Summary'!M85+'Grouped Summary'!M93)</f>
        <v>0</v>
      </c>
      <c r="S52" s="141">
        <f>IF(R52&gt;0,(('Grouped Summary'!M85*'Grouped Summary'!N85)+(('Grouped Summary'!M93*'Grouped Summary'!N93)*0.81818))/R52,0)</f>
        <v>0</v>
      </c>
      <c r="T52" s="141">
        <f t="shared" si="11"/>
        <v>0</v>
      </c>
      <c r="U52" s="1">
        <f>('Grouped Summary'!O85+'Grouped Summary'!O93)</f>
        <v>1074</v>
      </c>
      <c r="V52" s="141">
        <f>IF(U52&gt;0,(('Grouped Summary'!O85*'Grouped Summary'!P85)+(('Grouped Summary'!O93*'Grouped Summary'!P93)*0.81818))/U52,0)</f>
        <v>53273.69739292365</v>
      </c>
      <c r="W52" s="141">
        <f t="shared" si="12"/>
        <v>57215951</v>
      </c>
    </row>
    <row r="53" spans="1:23" ht="12.75">
      <c r="A53" s="106" t="s">
        <v>298</v>
      </c>
      <c r="B53" s="1" t="s">
        <v>1291</v>
      </c>
      <c r="C53" s="1">
        <f>('Grouped Summary'!C86+'Grouped Summary'!C94)</f>
        <v>369</v>
      </c>
      <c r="D53" s="141">
        <f>IF(C53&gt;0,(('Grouped Summary'!C86*'Grouped Summary'!D86)+(('Grouped Summary'!C94*'Grouped Summary'!D94)*0.81818))/C53,0)</f>
        <v>62399.05962059621</v>
      </c>
      <c r="E53" s="141">
        <f t="shared" si="7"/>
        <v>23025253</v>
      </c>
      <c r="F53" s="1">
        <f>('Grouped Summary'!E86+'Grouped Summary'!E94)</f>
        <v>292</v>
      </c>
      <c r="G53" s="141">
        <f>IF(F53&gt;0,(('Grouped Summary'!E86*'Grouped Summary'!F86)+(('Grouped Summary'!E94*'Grouped Summary'!F94)*0.81818))/F53,0)</f>
        <v>46788.91780821918</v>
      </c>
      <c r="H53" s="141">
        <f t="shared" si="8"/>
        <v>13662364</v>
      </c>
      <c r="I53" s="1">
        <f>('Grouped Summary'!G86+'Grouped Summary'!G94)</f>
        <v>239</v>
      </c>
      <c r="J53" s="141">
        <f>IF(I53&gt;0,(('Grouped Summary'!G86*'Grouped Summary'!H86)+(('Grouped Summary'!G94*'Grouped Summary'!H94)*0.81818))/I53,0)</f>
        <v>40595.95815899582</v>
      </c>
      <c r="K53" s="141">
        <f t="shared" si="9"/>
        <v>9702434</v>
      </c>
      <c r="L53" s="1">
        <f>('Grouped Summary'!I86+'Grouped Summary'!I94)</f>
        <v>163</v>
      </c>
      <c r="M53" s="141">
        <f>IF(L53&gt;0,(('Grouped Summary'!I86*'Grouped Summary'!J86)+(('Grouped Summary'!I94*'Grouped Summary'!J94)*0.81818))/L53,0)</f>
        <v>29215.39263803681</v>
      </c>
      <c r="N53" s="141">
        <f t="shared" si="10"/>
        <v>4762109</v>
      </c>
      <c r="O53" s="1">
        <f>('Grouped Summary'!K86+'Grouped Summary'!K94)</f>
        <v>0</v>
      </c>
      <c r="P53" s="141">
        <f>IF(O53&gt;0,(('Grouped Summary'!K86*'Grouped Summary'!L86)+(('Grouped Summary'!K94*'Grouped Summary'!L94)*0.81818))/O53,0)</f>
        <v>0</v>
      </c>
      <c r="Q53" s="141">
        <f t="shared" si="13"/>
        <v>0</v>
      </c>
      <c r="R53" s="1">
        <f>('Grouped Summary'!M86+'Grouped Summary'!M94)</f>
        <v>0</v>
      </c>
      <c r="S53" s="141">
        <f>IF(R53&gt;0,(('Grouped Summary'!M86*'Grouped Summary'!N86)+(('Grouped Summary'!M94*'Grouped Summary'!N94)*0.81818))/R53,0)</f>
        <v>0</v>
      </c>
      <c r="T53" s="141">
        <f t="shared" si="11"/>
        <v>0</v>
      </c>
      <c r="U53" s="1">
        <f>('Grouped Summary'!O86+'Grouped Summary'!O94)</f>
        <v>1063</v>
      </c>
      <c r="V53" s="141">
        <f>IF(U53&gt;0,(('Grouped Summary'!O86*'Grouped Summary'!P86)+(('Grouped Summary'!O94*'Grouped Summary'!P94)*0.81818))/U53,0)</f>
        <v>48120.564440263406</v>
      </c>
      <c r="W53" s="141">
        <f t="shared" si="12"/>
        <v>51152160</v>
      </c>
    </row>
    <row r="54" spans="1:23" ht="12.75">
      <c r="A54" s="106" t="s">
        <v>298</v>
      </c>
      <c r="B54" s="1" t="s">
        <v>1292</v>
      </c>
      <c r="C54" s="1">
        <f>('Grouped Summary'!C87+'Grouped Summary'!C95)</f>
        <v>430</v>
      </c>
      <c r="D54" s="141">
        <f>IF(C54&gt;0,(('Grouped Summary'!C87*'Grouped Summary'!D87)+(('Grouped Summary'!C95*'Grouped Summary'!D95)*0.81818))/C54,0)</f>
        <v>55591.997674418606</v>
      </c>
      <c r="E54" s="141">
        <f t="shared" si="7"/>
        <v>23904559</v>
      </c>
      <c r="F54" s="1">
        <f>('Grouped Summary'!E87+'Grouped Summary'!E95)</f>
        <v>386</v>
      </c>
      <c r="G54" s="141">
        <f>IF(F54&gt;0,(('Grouped Summary'!E87*'Grouped Summary'!F87)+(('Grouped Summary'!E95*'Grouped Summary'!F95)*0.81818))/F54,0)</f>
        <v>45459.432642487045</v>
      </c>
      <c r="H54" s="141">
        <f t="shared" si="8"/>
        <v>17547341</v>
      </c>
      <c r="I54" s="1">
        <f>('Grouped Summary'!G87+'Grouped Summary'!G95)</f>
        <v>539</v>
      </c>
      <c r="J54" s="141">
        <f>IF(I54&gt;0,(('Grouped Summary'!G87*'Grouped Summary'!H87)+(('Grouped Summary'!G95*'Grouped Summary'!H95)*0.81818))/I54,0)</f>
        <v>37987.40630797773</v>
      </c>
      <c r="K54" s="141">
        <f t="shared" si="9"/>
        <v>20475212</v>
      </c>
      <c r="L54" s="1">
        <f>('Grouped Summary'!I87+'Grouped Summary'!I95)</f>
        <v>205</v>
      </c>
      <c r="M54" s="141">
        <f>IF(L54&gt;0,(('Grouped Summary'!I87*'Grouped Summary'!J87)+(('Grouped Summary'!I95*'Grouped Summary'!J95)*0.81818))/L54,0)</f>
        <v>28684.439024390245</v>
      </c>
      <c r="N54" s="141">
        <f t="shared" si="10"/>
        <v>5880310</v>
      </c>
      <c r="O54" s="1">
        <f>('Grouped Summary'!K87+'Grouped Summary'!K95)</f>
        <v>0</v>
      </c>
      <c r="P54" s="141">
        <f>IF(O54&gt;0,(('Grouped Summary'!K87*'Grouped Summary'!L87)+(('Grouped Summary'!K95*'Grouped Summary'!L95)*0.81818))/O54,0)</f>
        <v>0</v>
      </c>
      <c r="Q54" s="141">
        <f t="shared" si="13"/>
        <v>0</v>
      </c>
      <c r="R54" s="1">
        <f>('Grouped Summary'!M87+'Grouped Summary'!M95)</f>
        <v>0</v>
      </c>
      <c r="S54" s="141">
        <f>IF(R54&gt;0,(('Grouped Summary'!M87*'Grouped Summary'!N87)+(('Grouped Summary'!M95*'Grouped Summary'!N95)*0.81818))/R54,0)</f>
        <v>0</v>
      </c>
      <c r="T54" s="141">
        <f t="shared" si="11"/>
        <v>0</v>
      </c>
      <c r="U54" s="1">
        <f>('Grouped Summary'!O87+'Grouped Summary'!O95)</f>
        <v>1560</v>
      </c>
      <c r="V54" s="141">
        <f>IF(U54&gt;0,(('Grouped Summary'!O87*'Grouped Summary'!P87)+(('Grouped Summary'!O95*'Grouped Summary'!P95)*0.81818))/U54,0)</f>
        <v>43466.29615384615</v>
      </c>
      <c r="W54" s="141">
        <f t="shared" si="12"/>
        <v>67807422</v>
      </c>
    </row>
    <row r="55" spans="1:23" ht="12.75">
      <c r="A55" s="106" t="s">
        <v>298</v>
      </c>
      <c r="B55" s="1" t="s">
        <v>1293</v>
      </c>
      <c r="C55" s="1">
        <f>('Grouped Summary'!C88+'Grouped Summary'!C96)</f>
        <v>176</v>
      </c>
      <c r="D55" s="141">
        <f>IF(C55&gt;0,(('Grouped Summary'!C88*'Grouped Summary'!D88)+(('Grouped Summary'!C96*'Grouped Summary'!D96)*0.81818))/C55,0)</f>
        <v>54540.78409090909</v>
      </c>
      <c r="E55" s="141">
        <f t="shared" si="7"/>
        <v>9599178</v>
      </c>
      <c r="F55" s="1">
        <f>('Grouped Summary'!E88+'Grouped Summary'!E96)</f>
        <v>215</v>
      </c>
      <c r="G55" s="141">
        <f>IF(F55&gt;0,(('Grouped Summary'!E88*'Grouped Summary'!F88)+(('Grouped Summary'!E96*'Grouped Summary'!F96)*0.81818))/F55,0)</f>
        <v>46215.530232558136</v>
      </c>
      <c r="H55" s="141">
        <f t="shared" si="8"/>
        <v>9936339</v>
      </c>
      <c r="I55" s="1">
        <f>('Grouped Summary'!G88+'Grouped Summary'!G96)</f>
        <v>386</v>
      </c>
      <c r="J55" s="141">
        <f>IF(I55&gt;0,(('Grouped Summary'!G88*'Grouped Summary'!H88)+(('Grouped Summary'!G96*'Grouped Summary'!H96)*0.81818))/I55,0)</f>
        <v>37821.9896373057</v>
      </c>
      <c r="K55" s="141">
        <f t="shared" si="9"/>
        <v>14599288</v>
      </c>
      <c r="L55" s="1">
        <f>('Grouped Summary'!I88+'Grouped Summary'!I96)</f>
        <v>175</v>
      </c>
      <c r="M55" s="141">
        <f>IF(L55&gt;0,(('Grouped Summary'!I88*'Grouped Summary'!J88)+(('Grouped Summary'!I96*'Grouped Summary'!J96)*0.81818))/L55,0)</f>
        <v>29472.34857142857</v>
      </c>
      <c r="N55" s="141">
        <f t="shared" si="10"/>
        <v>5157661</v>
      </c>
      <c r="O55" s="1">
        <f>('Grouped Summary'!K88+'Grouped Summary'!K96)</f>
        <v>0</v>
      </c>
      <c r="P55" s="141">
        <f>IF(O55&gt;0,(('Grouped Summary'!K88*'Grouped Summary'!L88)+(('Grouped Summary'!K96*'Grouped Summary'!L96)*0.81818))/O55,0)</f>
        <v>0</v>
      </c>
      <c r="Q55" s="141">
        <f t="shared" si="13"/>
        <v>0</v>
      </c>
      <c r="R55" s="1">
        <f>('Grouped Summary'!M88+'Grouped Summary'!M96)</f>
        <v>0</v>
      </c>
      <c r="S55" s="141">
        <f>IF(R55&gt;0,(('Grouped Summary'!M88*'Grouped Summary'!N88)+(('Grouped Summary'!M96*'Grouped Summary'!N96)*0.81818))/R55,0)</f>
        <v>0</v>
      </c>
      <c r="T55" s="141">
        <f t="shared" si="11"/>
        <v>0</v>
      </c>
      <c r="U55" s="1">
        <f>('Grouped Summary'!O88+'Grouped Summary'!O96)</f>
        <v>952</v>
      </c>
      <c r="V55" s="141">
        <f>IF(U55&gt;0,(('Grouped Summary'!O88*'Grouped Summary'!P88)+(('Grouped Summary'!O96*'Grouped Summary'!P96)*0.81818))/U55,0)</f>
        <v>41273.5987394958</v>
      </c>
      <c r="W55" s="141">
        <f t="shared" si="12"/>
        <v>39292466</v>
      </c>
    </row>
    <row r="56" spans="1:23" ht="12.75">
      <c r="A56" s="106" t="s">
        <v>298</v>
      </c>
      <c r="B56" s="1" t="s">
        <v>1294</v>
      </c>
      <c r="C56" s="1">
        <f>('Grouped Summary'!C89+'Grouped Summary'!C97)</f>
        <v>141</v>
      </c>
      <c r="D56" s="141">
        <f>IF(C56&gt;0,(('Grouped Summary'!C89*'Grouped Summary'!D89)+(('Grouped Summary'!C97*'Grouped Summary'!D97)*0.81818))/C56,0)</f>
        <v>51983.063829787236</v>
      </c>
      <c r="E56" s="141">
        <f t="shared" si="7"/>
        <v>7329612</v>
      </c>
      <c r="F56" s="1">
        <f>('Grouped Summary'!E89+'Grouped Summary'!E97)</f>
        <v>117</v>
      </c>
      <c r="G56" s="141">
        <f>IF(F56&gt;0,(('Grouped Summary'!E89*'Grouped Summary'!F89)+(('Grouped Summary'!E97*'Grouped Summary'!F97)*0.81818))/F56,0)</f>
        <v>43517.17094017094</v>
      </c>
      <c r="H56" s="141">
        <f t="shared" si="8"/>
        <v>5091509</v>
      </c>
      <c r="I56" s="1">
        <f>('Grouped Summary'!G89+'Grouped Summary'!G97)</f>
        <v>184</v>
      </c>
      <c r="J56" s="141">
        <f>IF(I56&gt;0,(('Grouped Summary'!G89*'Grouped Summary'!H89)+(('Grouped Summary'!G97*'Grouped Summary'!H97)*0.81818))/I56,0)</f>
        <v>37155.16847826087</v>
      </c>
      <c r="K56" s="141">
        <f t="shared" si="9"/>
        <v>6836551</v>
      </c>
      <c r="L56" s="1">
        <f>('Grouped Summary'!I89+'Grouped Summary'!I97)</f>
        <v>77</v>
      </c>
      <c r="M56" s="141">
        <f>IF(L56&gt;0,(('Grouped Summary'!I89*'Grouped Summary'!J89)+(('Grouped Summary'!I97*'Grouped Summary'!J97)*0.81818))/L56,0)</f>
        <v>30385.402597402597</v>
      </c>
      <c r="N56" s="141">
        <f t="shared" si="10"/>
        <v>2339676</v>
      </c>
      <c r="O56" s="1">
        <f>('Grouped Summary'!K89+'Grouped Summary'!K97)</f>
        <v>0</v>
      </c>
      <c r="P56" s="141">
        <f>IF(O56&gt;0,(('Grouped Summary'!K89*'Grouped Summary'!L89)+(('Grouped Summary'!K97*'Grouped Summary'!L97)*0.81818))/O56,0)</f>
        <v>0</v>
      </c>
      <c r="Q56" s="141">
        <f t="shared" si="13"/>
        <v>0</v>
      </c>
      <c r="R56" s="1">
        <f>('Grouped Summary'!M89+'Grouped Summary'!M97)</f>
        <v>0</v>
      </c>
      <c r="S56" s="141">
        <f>IF(R56&gt;0,(('Grouped Summary'!M89*'Grouped Summary'!N89)+(('Grouped Summary'!M97*'Grouped Summary'!N97)*0.81818))/R56,0)</f>
        <v>0</v>
      </c>
      <c r="T56" s="141">
        <f t="shared" si="11"/>
        <v>0</v>
      </c>
      <c r="U56" s="1">
        <f>('Grouped Summary'!O89+'Grouped Summary'!O97)</f>
        <v>519</v>
      </c>
      <c r="V56" s="141">
        <f>IF(U56&gt;0,(('Grouped Summary'!O89*'Grouped Summary'!P89)+(('Grouped Summary'!O97*'Grouped Summary'!P97)*0.81818))/U56,0)</f>
        <v>41613.387283236996</v>
      </c>
      <c r="W56" s="141">
        <f t="shared" si="12"/>
        <v>21597348</v>
      </c>
    </row>
    <row r="57" spans="1:23" ht="12.75">
      <c r="A57" s="106" t="s">
        <v>298</v>
      </c>
      <c r="B57" s="1" t="s">
        <v>1295</v>
      </c>
      <c r="C57" s="1">
        <f>('Grouped Summary'!C90+'Grouped Summary'!C98)</f>
        <v>0</v>
      </c>
      <c r="D57" s="141">
        <f>IF(C57&gt;0,(('Grouped Summary'!C90*'Grouped Summary'!D90)+(('Grouped Summary'!C98*'Grouped Summary'!D98)*0.81818))/C57,0)</f>
        <v>0</v>
      </c>
      <c r="E57" s="141">
        <f t="shared" si="7"/>
        <v>0</v>
      </c>
      <c r="F57" s="1">
        <f>('Grouped Summary'!E90+'Grouped Summary'!E98)</f>
        <v>0</v>
      </c>
      <c r="G57" s="141">
        <f>IF(F57&gt;0,(('Grouped Summary'!E90*'Grouped Summary'!F90)+(('Grouped Summary'!E98*'Grouped Summary'!F98)*0.81818))/F57,0)</f>
        <v>0</v>
      </c>
      <c r="H57" s="141">
        <f t="shared" si="8"/>
        <v>0</v>
      </c>
      <c r="I57" s="1">
        <f>('Grouped Summary'!G90+'Grouped Summary'!G98)</f>
        <v>0</v>
      </c>
      <c r="J57" s="141">
        <f>IF(I57&gt;0,(('Grouped Summary'!G90*'Grouped Summary'!H90)+(('Grouped Summary'!G98*'Grouped Summary'!H98)*0.81818))/I57,0)</f>
        <v>0</v>
      </c>
      <c r="K57" s="141">
        <f t="shared" si="9"/>
        <v>0</v>
      </c>
      <c r="L57" s="1">
        <f>('Grouped Summary'!I90+'Grouped Summary'!I98)</f>
        <v>0</v>
      </c>
      <c r="M57" s="141">
        <f>IF(L57&gt;0,(('Grouped Summary'!I90*'Grouped Summary'!J90)+(('Grouped Summary'!I98*'Grouped Summary'!J98)*0.81818))/L57,0)</f>
        <v>0</v>
      </c>
      <c r="N57" s="141">
        <f t="shared" si="10"/>
        <v>0</v>
      </c>
      <c r="O57" s="1">
        <f>('Grouped Summary'!K90+'Grouped Summary'!K98)</f>
        <v>0</v>
      </c>
      <c r="P57" s="141">
        <f>IF(O57&gt;0,(('Grouped Summary'!K90*'Grouped Summary'!L90)+(('Grouped Summary'!K98*'Grouped Summary'!L98)*0.81818))/O57,0)</f>
        <v>0</v>
      </c>
      <c r="Q57" s="141">
        <f t="shared" si="13"/>
        <v>0</v>
      </c>
      <c r="R57" s="1">
        <f>('Grouped Summary'!M90+'Grouped Summary'!M98)</f>
        <v>0</v>
      </c>
      <c r="S57" s="141">
        <f>IF(R57&gt;0,(('Grouped Summary'!M90*'Grouped Summary'!N90)+(('Grouped Summary'!M98*'Grouped Summary'!N98)*0.81818))/R57,0)</f>
        <v>0</v>
      </c>
      <c r="T57" s="141">
        <f t="shared" si="11"/>
        <v>0</v>
      </c>
      <c r="U57" s="1">
        <f>('Grouped Summary'!O90+'Grouped Summary'!O98)</f>
        <v>0</v>
      </c>
      <c r="V57" s="141">
        <f>IF(U57&gt;0,(('Grouped Summary'!O90*'Grouped Summary'!P90)+(('Grouped Summary'!O98*'Grouped Summary'!P98)*0.81818))/U57,0)</f>
        <v>0</v>
      </c>
      <c r="W57" s="141">
        <f t="shared" si="12"/>
        <v>0</v>
      </c>
    </row>
    <row r="58" spans="1:23" ht="15">
      <c r="A58" s="106"/>
      <c r="B58" s="189" t="s">
        <v>1366</v>
      </c>
      <c r="C58" s="154">
        <f>SUM(C52:C57)</f>
        <v>1518</v>
      </c>
      <c r="D58" s="155">
        <f>((C52*D52)+(C53*D53)+(C54*D54)+(C55*D55)+(C56*D56)+(C57*D57))/C58</f>
        <v>60547.67325428195</v>
      </c>
      <c r="E58" s="141">
        <f t="shared" si="7"/>
        <v>91911368</v>
      </c>
      <c r="F58" s="154">
        <f>SUM(F52:F57)</f>
        <v>1305</v>
      </c>
      <c r="G58" s="155">
        <f>((F52*G52)+(F53*G53)+(F54*G54)+(F55*G55)+(F56*G56)+(F57*G57))/F58</f>
        <v>47055.88352490422</v>
      </c>
      <c r="H58" s="141">
        <f t="shared" si="8"/>
        <v>61407928</v>
      </c>
      <c r="I58" s="154">
        <f>SUM(I52:I57)</f>
        <v>1556</v>
      </c>
      <c r="J58" s="155">
        <f>((I52*J52)+(I53*J53)+(I54*J54)+(I55*J55)+(I56*J56)+(I57*J57))/I58</f>
        <v>38797.98264781491</v>
      </c>
      <c r="K58" s="141">
        <f t="shared" si="9"/>
        <v>60369661</v>
      </c>
      <c r="L58" s="154">
        <f>SUM(L52:L57)</f>
        <v>789</v>
      </c>
      <c r="M58" s="155">
        <f>((L52*M52)+(L53*M53)+(L54*M54)+(L55*M55)+(L56*M56)+(L57*M57))/L58</f>
        <v>29627.87072243346</v>
      </c>
      <c r="N58" s="141">
        <f t="shared" si="10"/>
        <v>23376390</v>
      </c>
      <c r="O58" s="154">
        <f>SUM(O52:O57)</f>
        <v>0</v>
      </c>
      <c r="P58" s="155">
        <f>IF(O58&gt;0,((O52*P52)+(O53*P53)+(O54*P54)+(O55*P55)+(O56*P56)+(O57*P57))/O58,0)</f>
        <v>0</v>
      </c>
      <c r="Q58" s="141">
        <f t="shared" si="13"/>
        <v>0</v>
      </c>
      <c r="R58" s="154">
        <f>SUM(R52:R57)</f>
        <v>0</v>
      </c>
      <c r="S58" s="155">
        <f>IF(R58&gt;0,((R52*S52)+(R53*S53)+(R54*S54)+(R55*S55)+(R56*S56)+(R57*S57))/R58,0)</f>
        <v>0</v>
      </c>
      <c r="T58" s="141">
        <f t="shared" si="11"/>
        <v>0</v>
      </c>
      <c r="U58" s="154">
        <f>SUM(U52:U57)</f>
        <v>5168</v>
      </c>
      <c r="V58" s="155">
        <f>((U52*V52)+(U53*V53)+(U54*V54)+(U55*V55)+(U56*V56)+(U57*V57))/U58</f>
        <v>45871.777670278636</v>
      </c>
      <c r="W58" s="141">
        <f t="shared" si="12"/>
        <v>237065347</v>
      </c>
    </row>
    <row r="59" spans="1:23" ht="12.75">
      <c r="A59" s="106" t="s">
        <v>298</v>
      </c>
      <c r="B59" s="1" t="s">
        <v>1296</v>
      </c>
      <c r="C59" s="1">
        <f>('Grouped Summary'!C91+'Grouped Summary'!C99)</f>
        <v>67</v>
      </c>
      <c r="D59" s="141">
        <f>IF(C59&gt;0,(('Grouped Summary'!C91*'Grouped Summary'!D91)+(('Grouped Summary'!C99*'Grouped Summary'!D99)*0.81818))/C59,0)</f>
        <v>46758.41791044776</v>
      </c>
      <c r="E59" s="141">
        <f t="shared" si="7"/>
        <v>3132814</v>
      </c>
      <c r="F59" s="1">
        <f>('Grouped Summary'!E91+'Grouped Summary'!E99)</f>
        <v>158</v>
      </c>
      <c r="G59" s="141">
        <f>IF(F59&gt;0,(('Grouped Summary'!E91*'Grouped Summary'!F91)+(('Grouped Summary'!E99*'Grouped Summary'!F99)*0.81818))/F59,0)</f>
        <v>40267.46835443038</v>
      </c>
      <c r="H59" s="141">
        <f t="shared" si="8"/>
        <v>6362260</v>
      </c>
      <c r="I59" s="1">
        <f>('Grouped Summary'!G91+'Grouped Summary'!G99)</f>
        <v>161</v>
      </c>
      <c r="J59" s="141">
        <f>IF(I59&gt;0,(('Grouped Summary'!G91*'Grouped Summary'!H91)+(('Grouped Summary'!G99*'Grouped Summary'!H99)*0.81818))/I59,0)</f>
        <v>34126.63354037267</v>
      </c>
      <c r="K59" s="141">
        <f t="shared" si="9"/>
        <v>5494388</v>
      </c>
      <c r="L59" s="1">
        <f>('Grouped Summary'!I91+'Grouped Summary'!I99)</f>
        <v>155</v>
      </c>
      <c r="M59" s="141">
        <f>IF(L59&gt;0,(('Grouped Summary'!I91*'Grouped Summary'!J91)+(('Grouped Summary'!I99*'Grouped Summary'!J99)*0.81818))/L59,0)</f>
        <v>30616.548387096773</v>
      </c>
      <c r="N59" s="141">
        <f t="shared" si="10"/>
        <v>4745565</v>
      </c>
      <c r="O59" s="1">
        <f>('Grouped Summary'!K91+'Grouped Summary'!K99)</f>
        <v>0</v>
      </c>
      <c r="P59" s="141">
        <f>IF(O59&gt;0,(('Grouped Summary'!K91*'Grouped Summary'!L91)+(('Grouped Summary'!K99*'Grouped Summary'!L99)*0.81818))/O59,0)</f>
        <v>0</v>
      </c>
      <c r="Q59" s="141">
        <f t="shared" si="13"/>
        <v>0</v>
      </c>
      <c r="R59" s="1">
        <f>('Grouped Summary'!M91+'Grouped Summary'!M99)</f>
        <v>0</v>
      </c>
      <c r="S59" s="141">
        <f>IF(R59&gt;0,(('Grouped Summary'!M91*'Grouped Summary'!N91)+(('Grouped Summary'!M99*'Grouped Summary'!N99)*0.81818))/R59,0)</f>
        <v>0</v>
      </c>
      <c r="T59" s="141">
        <f t="shared" si="11"/>
        <v>0</v>
      </c>
      <c r="U59" s="1">
        <f>('Grouped Summary'!O91+'Grouped Summary'!O99)</f>
        <v>541</v>
      </c>
      <c r="V59" s="141">
        <f>IF(U59&gt;0,(('Grouped Summary'!O91*'Grouped Summary'!P91)+(('Grouped Summary'!O99*'Grouped Summary'!P99)*0.81818))/U59,0)</f>
        <v>36478.79297597043</v>
      </c>
      <c r="W59" s="141">
        <f t="shared" si="12"/>
        <v>19735027</v>
      </c>
    </row>
    <row r="60" spans="1:23" ht="12.75">
      <c r="A60" s="156" t="s">
        <v>298</v>
      </c>
      <c r="B60" s="137" t="s">
        <v>1297</v>
      </c>
      <c r="C60" s="137">
        <f>('Grouped Summary'!C92+'Grouped Summary'!C100)</f>
        <v>0</v>
      </c>
      <c r="D60" s="157">
        <f>IF(C60&gt;0,(('Grouped Summary'!C92*'Grouped Summary'!D92)+(('Grouped Summary'!C100*'Grouped Summary'!D100)*0.81818))/C60,0)</f>
        <v>0</v>
      </c>
      <c r="E60" s="157">
        <f t="shared" si="7"/>
        <v>0</v>
      </c>
      <c r="F60" s="137">
        <f>('Grouped Summary'!E92+'Grouped Summary'!E100)</f>
        <v>0</v>
      </c>
      <c r="G60" s="157">
        <f>IF(F60&gt;0,(('Grouped Summary'!E92*'Grouped Summary'!F92)+(('Grouped Summary'!E100*'Grouped Summary'!F100)*0.81818))/F60,0)</f>
        <v>0</v>
      </c>
      <c r="H60" s="157">
        <f t="shared" si="8"/>
        <v>0</v>
      </c>
      <c r="I60" s="137">
        <f>('Grouped Summary'!G92+'Grouped Summary'!G100)</f>
        <v>0</v>
      </c>
      <c r="J60" s="157">
        <f>IF(I60&gt;0,(('Grouped Summary'!G92*'Grouped Summary'!H92)+(('Grouped Summary'!G100*'Grouped Summary'!H100)*0.81818))/I60,0)</f>
        <v>0</v>
      </c>
      <c r="K60" s="157">
        <f t="shared" si="9"/>
        <v>0</v>
      </c>
      <c r="L60" s="137">
        <f>('Grouped Summary'!I92+'Grouped Summary'!I100)</f>
        <v>0</v>
      </c>
      <c r="M60" s="157">
        <f>IF(L60&gt;0,(('Grouped Summary'!I92*'Grouped Summary'!J92)+(('Grouped Summary'!I100*'Grouped Summary'!J100)*0.81818))/L60,0)</f>
        <v>0</v>
      </c>
      <c r="N60" s="157">
        <f t="shared" si="10"/>
        <v>0</v>
      </c>
      <c r="O60" s="137">
        <f>('Grouped Summary'!K92+'Grouped Summary'!K100)</f>
        <v>0</v>
      </c>
      <c r="P60" s="157">
        <f>IF(O60&gt;0,(('Grouped Summary'!K92*'Grouped Summary'!L92)+(('Grouped Summary'!K100*'Grouped Summary'!L100)*0.81818))/O60,0)</f>
        <v>0</v>
      </c>
      <c r="Q60" s="157">
        <f t="shared" si="13"/>
        <v>0</v>
      </c>
      <c r="R60" s="137">
        <f>('Grouped Summary'!M92+'Grouped Summary'!M100)</f>
        <v>814</v>
      </c>
      <c r="S60" s="157">
        <f>IF(R60&gt;0,(('Grouped Summary'!M92*'Grouped Summary'!N92)+(('Grouped Summary'!M100*'Grouped Summary'!N100)*0.81818))/R60,0)</f>
        <v>28070.71246972973</v>
      </c>
      <c r="T60" s="157">
        <f t="shared" si="11"/>
        <v>22849559.95036</v>
      </c>
      <c r="U60" s="137">
        <f>('Grouped Summary'!O92+'Grouped Summary'!O100)</f>
        <v>814</v>
      </c>
      <c r="V60" s="157">
        <f>IF(U60&gt;0,(('Grouped Summary'!O92*'Grouped Summary'!P92)+(('Grouped Summary'!O100*'Grouped Summary'!P100)*0.81818))/U60,0)</f>
        <v>28070.71246972973</v>
      </c>
      <c r="W60" s="157">
        <f t="shared" si="12"/>
        <v>22849559.95036</v>
      </c>
    </row>
    <row r="61" spans="1:23" ht="12.75">
      <c r="A61" s="106" t="s">
        <v>363</v>
      </c>
      <c r="B61" s="1" t="s">
        <v>1290</v>
      </c>
      <c r="C61" s="1">
        <f>('Grouped Summary'!C101+'Grouped Summary'!C109)</f>
        <v>644</v>
      </c>
      <c r="D61" s="141">
        <f>IF(C61&gt;0,(('Grouped Summary'!C101*'Grouped Summary'!D101)+(('Grouped Summary'!C109*'Grouped Summary'!D109)*0.81818))/C61,0)</f>
        <v>78490.12931059016</v>
      </c>
      <c r="E61" s="141">
        <f t="shared" si="7"/>
        <v>50547643.27602006</v>
      </c>
      <c r="F61" s="1">
        <f>('Grouped Summary'!E101+'Grouped Summary'!E109)</f>
        <v>415</v>
      </c>
      <c r="G61" s="141">
        <f>IF(F61&gt;0,(('Grouped Summary'!E101*'Grouped Summary'!F101)+(('Grouped Summary'!E109*'Grouped Summary'!F109)*0.81818))/F61,0)</f>
        <v>54696.63333161447</v>
      </c>
      <c r="H61" s="141">
        <f t="shared" si="8"/>
        <v>22699102.832620002</v>
      </c>
      <c r="I61" s="1">
        <f>('Grouped Summary'!G101+'Grouped Summary'!G109)</f>
        <v>236</v>
      </c>
      <c r="J61" s="141">
        <f>IF(I61&gt;0,(('Grouped Summary'!G101*'Grouped Summary'!H101)+(('Grouped Summary'!G109*'Grouped Summary'!H109)*0.81818))/I61,0)</f>
        <v>46857.70283338983</v>
      </c>
      <c r="K61" s="141">
        <f t="shared" si="9"/>
        <v>11058417.868679998</v>
      </c>
      <c r="L61" s="1">
        <f>('Grouped Summary'!I101+'Grouped Summary'!I109)</f>
        <v>31</v>
      </c>
      <c r="M61" s="141">
        <f>IF(L61&gt;0,(('Grouped Summary'!I101*'Grouped Summary'!J101)+(('Grouped Summary'!I109*'Grouped Summary'!J109)*0.81818))/L61,0)</f>
        <v>37024.84196451614</v>
      </c>
      <c r="N61" s="141">
        <f t="shared" si="10"/>
        <v>1147770.1009000004</v>
      </c>
      <c r="O61" s="1">
        <f>('Grouped Summary'!K101+'Grouped Summary'!K109)</f>
        <v>170</v>
      </c>
      <c r="P61" s="141">
        <f>IF(O61&gt;0,(('Grouped Summary'!K101*'Grouped Summary'!L101)+(('Grouped Summary'!K109*'Grouped Summary'!L109)*0.81818))/O61,0)</f>
        <v>33352.55128317645</v>
      </c>
      <c r="Q61" s="141">
        <f t="shared" si="13"/>
        <v>5669933.718139997</v>
      </c>
      <c r="R61" s="1">
        <f>('Grouped Summary'!M101+'Grouped Summary'!M109)</f>
        <v>0</v>
      </c>
      <c r="S61" s="141">
        <f>IF(R61&gt;0,(('Grouped Summary'!M101*'Grouped Summary'!N101)+(('Grouped Summary'!M109*'Grouped Summary'!N109)*0.81818))/R61,0)</f>
        <v>0</v>
      </c>
      <c r="T61" s="141">
        <f t="shared" si="11"/>
        <v>0</v>
      </c>
      <c r="U61" s="1">
        <f>('Grouped Summary'!O101+'Grouped Summary'!O109)</f>
        <v>1496</v>
      </c>
      <c r="V61" s="141">
        <f>IF(U61&gt;0,(('Grouped Summary'!O101*'Grouped Summary'!P101)+(('Grouped Summary'!O109*'Grouped Summary'!P109)*0.81818))/U61,0)</f>
        <v>60911.00788526743</v>
      </c>
      <c r="W61" s="141">
        <f t="shared" si="12"/>
        <v>91122867.79636008</v>
      </c>
    </row>
    <row r="62" spans="1:23" ht="12.75">
      <c r="A62" s="106" t="s">
        <v>363</v>
      </c>
      <c r="B62" s="1" t="s">
        <v>1291</v>
      </c>
      <c r="C62" s="1">
        <f>('Grouped Summary'!C102+'Grouped Summary'!C110)</f>
        <v>107</v>
      </c>
      <c r="D62" s="141">
        <f>IF(C62&gt;0,(('Grouped Summary'!C102*'Grouped Summary'!D102)+(('Grouped Summary'!C110*'Grouped Summary'!D110)*0.81818))/C62,0)</f>
        <v>69414.45326822432</v>
      </c>
      <c r="E62" s="141">
        <f t="shared" si="7"/>
        <v>7427346.499700001</v>
      </c>
      <c r="F62" s="1">
        <f>('Grouped Summary'!E102+'Grouped Summary'!E110)</f>
        <v>136</v>
      </c>
      <c r="G62" s="141">
        <f>IF(F62&gt;0,(('Grouped Summary'!E102*'Grouped Summary'!F102)+(('Grouped Summary'!E110*'Grouped Summary'!F110)*0.81818))/F62,0)</f>
        <v>49861.29081117645</v>
      </c>
      <c r="H62" s="141">
        <f t="shared" si="8"/>
        <v>6781135.550319997</v>
      </c>
      <c r="I62" s="1">
        <f>('Grouped Summary'!G102+'Grouped Summary'!G110)</f>
        <v>96</v>
      </c>
      <c r="J62" s="141">
        <f>IF(I62&gt;0,(('Grouped Summary'!G102*'Grouped Summary'!H102)+(('Grouped Summary'!G110*'Grouped Summary'!H110)*0.81818))/I62,0)</f>
        <v>43668.60973166668</v>
      </c>
      <c r="K62" s="141">
        <f t="shared" si="9"/>
        <v>4192186.534240001</v>
      </c>
      <c r="L62" s="1">
        <f>('Grouped Summary'!I102+'Grouped Summary'!I110)</f>
        <v>23</v>
      </c>
      <c r="M62" s="141">
        <f>IF(L62&gt;0,(('Grouped Summary'!I102*'Grouped Summary'!J102)+(('Grouped Summary'!I110*'Grouped Summary'!J110)*0.81818))/L62,0)</f>
        <v>30683.990114782613</v>
      </c>
      <c r="N62" s="141">
        <f t="shared" si="10"/>
        <v>705731.7726400001</v>
      </c>
      <c r="O62" s="1">
        <f>('Grouped Summary'!K102+'Grouped Summary'!K110)</f>
        <v>19</v>
      </c>
      <c r="P62" s="141">
        <f>IF(O62&gt;0,(('Grouped Summary'!K102*'Grouped Summary'!L102)+(('Grouped Summary'!K110*'Grouped Summary'!L110)*0.81818))/O62,0)</f>
        <v>32893.430833684215</v>
      </c>
      <c r="Q62" s="141">
        <f t="shared" si="13"/>
        <v>624975.18584</v>
      </c>
      <c r="R62" s="1">
        <f>('Grouped Summary'!M102+'Grouped Summary'!M110)</f>
        <v>0</v>
      </c>
      <c r="S62" s="141">
        <f>IF(R62&gt;0,(('Grouped Summary'!M102*'Grouped Summary'!N102)+(('Grouped Summary'!M110*'Grouped Summary'!N110)*0.81818))/R62,0)</f>
        <v>0</v>
      </c>
      <c r="T62" s="141">
        <f t="shared" si="11"/>
        <v>0</v>
      </c>
      <c r="U62" s="1">
        <f>('Grouped Summary'!O102+'Grouped Summary'!O110)</f>
        <v>381</v>
      </c>
      <c r="V62" s="141">
        <f>IF(U62&gt;0,(('Grouped Summary'!O102*'Grouped Summary'!P102)+(('Grouped Summary'!O110*'Grouped Summary'!P110)*0.81818))/U62,0)</f>
        <v>51788.3872512861</v>
      </c>
      <c r="W62" s="141">
        <f t="shared" si="12"/>
        <v>19731375.542740002</v>
      </c>
    </row>
    <row r="63" spans="1:23" ht="12.75">
      <c r="A63" s="106" t="s">
        <v>363</v>
      </c>
      <c r="B63" s="1" t="s">
        <v>1292</v>
      </c>
      <c r="C63" s="1">
        <f>('Grouped Summary'!C103+'Grouped Summary'!C111)</f>
        <v>0</v>
      </c>
      <c r="D63" s="141">
        <f>IF(C63&gt;0,(('Grouped Summary'!C103*'Grouped Summary'!D103)+(('Grouped Summary'!C111*'Grouped Summary'!D111)*0.81818))/C63,0)</f>
        <v>0</v>
      </c>
      <c r="E63" s="141">
        <f t="shared" si="7"/>
        <v>0</v>
      </c>
      <c r="F63" s="1">
        <f>('Grouped Summary'!E103+'Grouped Summary'!E111)</f>
        <v>0</v>
      </c>
      <c r="G63" s="141">
        <f>IF(F63&gt;0,(('Grouped Summary'!E103*'Grouped Summary'!F103)+(('Grouped Summary'!E111*'Grouped Summary'!F111)*0.81818))/F63,0)</f>
        <v>0</v>
      </c>
      <c r="H63" s="141">
        <f t="shared" si="8"/>
        <v>0</v>
      </c>
      <c r="I63" s="1">
        <f>('Grouped Summary'!G103+'Grouped Summary'!G111)</f>
        <v>0</v>
      </c>
      <c r="J63" s="141">
        <f>IF(I63&gt;0,(('Grouped Summary'!G103*'Grouped Summary'!H103)+(('Grouped Summary'!G111*'Grouped Summary'!H111)*0.81818))/I63,0)</f>
        <v>0</v>
      </c>
      <c r="K63" s="141">
        <f t="shared" si="9"/>
        <v>0</v>
      </c>
      <c r="L63" s="1">
        <f>('Grouped Summary'!I103+'Grouped Summary'!I111)</f>
        <v>0</v>
      </c>
      <c r="M63" s="141">
        <f>IF(L63&gt;0,(('Grouped Summary'!I103*'Grouped Summary'!J103)+(('Grouped Summary'!I111*'Grouped Summary'!J111)*0.81818))/L63,0)</f>
        <v>0</v>
      </c>
      <c r="N63" s="141">
        <f t="shared" si="10"/>
        <v>0</v>
      </c>
      <c r="O63" s="1">
        <f>('Grouped Summary'!K103+'Grouped Summary'!K111)</f>
        <v>0</v>
      </c>
      <c r="P63" s="141">
        <f>IF(O63&gt;0,(('Grouped Summary'!K103*'Grouped Summary'!L103)+(('Grouped Summary'!K111*'Grouped Summary'!L111)*0.81818))/O63,0)</f>
        <v>0</v>
      </c>
      <c r="Q63" s="141">
        <f t="shared" si="13"/>
        <v>0</v>
      </c>
      <c r="R63" s="1">
        <f>('Grouped Summary'!M103+'Grouped Summary'!M111)</f>
        <v>0</v>
      </c>
      <c r="S63" s="141">
        <f>IF(R63&gt;0,(('Grouped Summary'!M103*'Grouped Summary'!N103)+(('Grouped Summary'!M111*'Grouped Summary'!N111)*0.81818))/R63,0)</f>
        <v>0</v>
      </c>
      <c r="T63" s="141">
        <f t="shared" si="11"/>
        <v>0</v>
      </c>
      <c r="U63" s="1">
        <f>('Grouped Summary'!O103+'Grouped Summary'!O111)</f>
        <v>0</v>
      </c>
      <c r="V63" s="141">
        <f>IF(U63&gt;0,(('Grouped Summary'!O103*'Grouped Summary'!P103)+(('Grouped Summary'!O111*'Grouped Summary'!P111)*0.81818))/U63,0)</f>
        <v>0</v>
      </c>
      <c r="W63" s="141">
        <f t="shared" si="12"/>
        <v>0</v>
      </c>
    </row>
    <row r="64" spans="1:23" ht="12.75">
      <c r="A64" s="106" t="s">
        <v>363</v>
      </c>
      <c r="B64" s="1" t="s">
        <v>1293</v>
      </c>
      <c r="C64" s="1">
        <f>('Grouped Summary'!C104+'Grouped Summary'!C112)</f>
        <v>410</v>
      </c>
      <c r="D64" s="141">
        <f>IF(C64&gt;0,(('Grouped Summary'!C104*'Grouped Summary'!D104)+(('Grouped Summary'!C112*'Grouped Summary'!D112)*0.81818))/C64,0)</f>
        <v>60963.93042580488</v>
      </c>
      <c r="E64" s="141">
        <f t="shared" si="7"/>
        <v>24995211.47458</v>
      </c>
      <c r="F64" s="1">
        <f>('Grouped Summary'!E104+'Grouped Summary'!E112)</f>
        <v>419</v>
      </c>
      <c r="G64" s="141">
        <f>IF(F64&gt;0,(('Grouped Summary'!E104*'Grouped Summary'!F104)+(('Grouped Summary'!E112*'Grouped Summary'!F112)*0.81818))/F64,0)</f>
        <v>49514.37688</v>
      </c>
      <c r="H64" s="141">
        <f t="shared" si="8"/>
        <v>20746523.912720002</v>
      </c>
      <c r="I64" s="1">
        <f>('Grouped Summary'!G104+'Grouped Summary'!G112)</f>
        <v>468</v>
      </c>
      <c r="J64" s="141">
        <f>IF(I64&gt;0,(('Grouped Summary'!G104*'Grouped Summary'!H104)+(('Grouped Summary'!G112*'Grouped Summary'!H112)*0.81818))/I64,0)</f>
        <v>41225.23825611112</v>
      </c>
      <c r="K64" s="141">
        <f t="shared" si="9"/>
        <v>19293411.503860004</v>
      </c>
      <c r="L64" s="1">
        <f>('Grouped Summary'!I104+'Grouped Summary'!I112)</f>
        <v>64</v>
      </c>
      <c r="M64" s="141">
        <f>IF(L64&gt;0,(('Grouped Summary'!I104*'Grouped Summary'!J104)+(('Grouped Summary'!I112*'Grouped Summary'!J112)*0.81818))/L64,0)</f>
        <v>35105.90624999999</v>
      </c>
      <c r="N64" s="141">
        <f t="shared" si="10"/>
        <v>2246777.9999999995</v>
      </c>
      <c r="O64" s="1">
        <f>('Grouped Summary'!K104+'Grouped Summary'!K112)</f>
        <v>101</v>
      </c>
      <c r="P64" s="141">
        <f>IF(O64&gt;0,(('Grouped Summary'!K104*'Grouped Summary'!L104)+(('Grouped Summary'!K112*'Grouped Summary'!L112)*0.81818))/O64,0)</f>
        <v>30901.3350059406</v>
      </c>
      <c r="Q64" s="141">
        <f t="shared" si="13"/>
        <v>3121034.835600001</v>
      </c>
      <c r="R64" s="1">
        <f>('Grouped Summary'!M104+'Grouped Summary'!M112)</f>
        <v>0</v>
      </c>
      <c r="S64" s="141">
        <f>IF(R64&gt;0,(('Grouped Summary'!M104*'Grouped Summary'!N104)+(('Grouped Summary'!M112*'Grouped Summary'!N112)*0.81818))/R64,0)</f>
        <v>0</v>
      </c>
      <c r="T64" s="141">
        <f t="shared" si="11"/>
        <v>0</v>
      </c>
      <c r="U64" s="1">
        <f>('Grouped Summary'!O104+'Grouped Summary'!O112)</f>
        <v>1462</v>
      </c>
      <c r="V64" s="141">
        <f>IF(U64&gt;0,(('Grouped Summary'!O104*'Grouped Summary'!P104)+(('Grouped Summary'!O112*'Grouped Summary'!P112)*0.81818))/U64,0)</f>
        <v>48155.23921119015</v>
      </c>
      <c r="W64" s="141">
        <f t="shared" si="12"/>
        <v>70402959.72676</v>
      </c>
    </row>
    <row r="65" spans="1:23" ht="12.75">
      <c r="A65" s="106" t="s">
        <v>363</v>
      </c>
      <c r="B65" s="1" t="s">
        <v>1294</v>
      </c>
      <c r="C65" s="1">
        <f>('Grouped Summary'!C105+'Grouped Summary'!C113)</f>
        <v>34</v>
      </c>
      <c r="D65" s="141">
        <f>IF(C65&gt;0,(('Grouped Summary'!C105*'Grouped Summary'!D105)+(('Grouped Summary'!C113*'Grouped Summary'!D113)*0.81818))/C65,0)</f>
        <v>58418.16559764706</v>
      </c>
      <c r="E65" s="141">
        <f t="shared" si="7"/>
        <v>1986217.63032</v>
      </c>
      <c r="F65" s="1">
        <f>('Grouped Summary'!E105+'Grouped Summary'!E113)</f>
        <v>67</v>
      </c>
      <c r="G65" s="141">
        <f>IF(F65&gt;0,(('Grouped Summary'!E105*'Grouped Summary'!F105)+(('Grouped Summary'!E113*'Grouped Summary'!F113)*0.81818))/F65,0)</f>
        <v>48300.448585373124</v>
      </c>
      <c r="H65" s="141">
        <f t="shared" si="8"/>
        <v>3236130.0552199995</v>
      </c>
      <c r="I65" s="1">
        <f>('Grouped Summary'!G105+'Grouped Summary'!G113)</f>
        <v>72</v>
      </c>
      <c r="J65" s="141">
        <f>IF(I65&gt;0,(('Grouped Summary'!G105*'Grouped Summary'!H105)+(('Grouped Summary'!G113*'Grouped Summary'!H113)*0.81818))/I65,0)</f>
        <v>42227.36108888888</v>
      </c>
      <c r="K65" s="141">
        <f t="shared" si="9"/>
        <v>3040369.9983999995</v>
      </c>
      <c r="L65" s="1">
        <f>('Grouped Summary'!I105+'Grouped Summary'!I113)</f>
        <v>19</v>
      </c>
      <c r="M65" s="141">
        <f>IF(L65&gt;0,(('Grouped Summary'!I105*'Grouped Summary'!J105)+(('Grouped Summary'!I113*'Grouped Summary'!J113)*0.81818))/L65,0)</f>
        <v>34178.3606726316</v>
      </c>
      <c r="N65" s="141">
        <f t="shared" si="10"/>
        <v>649388.8527800004</v>
      </c>
      <c r="O65" s="1">
        <f>('Grouped Summary'!K105+'Grouped Summary'!K113)</f>
        <v>50</v>
      </c>
      <c r="P65" s="141">
        <f>IF(O65&gt;0,(('Grouped Summary'!K105*'Grouped Summary'!L105)+(('Grouped Summary'!K113*'Grouped Summary'!L113)*0.81818))/O65,0)</f>
        <v>30976.92381119999</v>
      </c>
      <c r="Q65" s="141">
        <f t="shared" si="13"/>
        <v>1548846.1905599996</v>
      </c>
      <c r="R65" s="1">
        <f>('Grouped Summary'!M105+'Grouped Summary'!M113)</f>
        <v>0</v>
      </c>
      <c r="S65" s="141">
        <f>IF(R65&gt;0,(('Grouped Summary'!M105*'Grouped Summary'!N105)+(('Grouped Summary'!M113*'Grouped Summary'!N113)*0.81818))/R65,0)</f>
        <v>0</v>
      </c>
      <c r="T65" s="141">
        <f t="shared" si="11"/>
        <v>0</v>
      </c>
      <c r="U65" s="1">
        <f>('Grouped Summary'!O105+'Grouped Summary'!O113)</f>
        <v>242</v>
      </c>
      <c r="V65" s="141">
        <f>IF(U65&gt;0,(('Grouped Summary'!O105*'Grouped Summary'!P105)+(('Grouped Summary'!O113*'Grouped Summary'!P113)*0.81818))/U65,0)</f>
        <v>43227.07738545454</v>
      </c>
      <c r="W65" s="141">
        <f t="shared" si="12"/>
        <v>10460952.727279998</v>
      </c>
    </row>
    <row r="66" spans="1:23" ht="12.75">
      <c r="A66" s="106" t="s">
        <v>363</v>
      </c>
      <c r="B66" s="1" t="s">
        <v>1295</v>
      </c>
      <c r="C66" s="1">
        <f>('Grouped Summary'!C106+'Grouped Summary'!C114)</f>
        <v>27</v>
      </c>
      <c r="D66" s="141">
        <f>IF(C66&gt;0,(('Grouped Summary'!C106*'Grouped Summary'!D106)+(('Grouped Summary'!C114*'Grouped Summary'!D114)*0.81818))/C66,0)</f>
        <v>64819.3333333333</v>
      </c>
      <c r="E66" s="141">
        <f t="shared" si="7"/>
        <v>1750121.999999999</v>
      </c>
      <c r="F66" s="1">
        <f>('Grouped Summary'!E106+'Grouped Summary'!E114)</f>
        <v>34</v>
      </c>
      <c r="G66" s="141">
        <f>IF(F66&gt;0,(('Grouped Summary'!E106*'Grouped Summary'!F106)+(('Grouped Summary'!E114*'Grouped Summary'!F114)*0.81818))/F66,0)</f>
        <v>51956.9411764706</v>
      </c>
      <c r="H66" s="141">
        <f t="shared" si="8"/>
        <v>1766536.0000000005</v>
      </c>
      <c r="I66" s="1">
        <f>('Grouped Summary'!G106+'Grouped Summary'!G114)</f>
        <v>39</v>
      </c>
      <c r="J66" s="141">
        <f>IF(I66&gt;0,(('Grouped Summary'!G106*'Grouped Summary'!H106)+(('Grouped Summary'!G114*'Grouped Summary'!H114)*0.81818))/I66,0)</f>
        <v>38274.8461538462</v>
      </c>
      <c r="K66" s="141">
        <f t="shared" si="9"/>
        <v>1492719.0000000019</v>
      </c>
      <c r="L66" s="1">
        <f>('Grouped Summary'!I106+'Grouped Summary'!I114)</f>
        <v>8</v>
      </c>
      <c r="M66" s="141">
        <f>IF(L66&gt;0,(('Grouped Summary'!I106*'Grouped Summary'!J106)+(('Grouped Summary'!I114*'Grouped Summary'!J114)*0.81818))/L66,0)</f>
        <v>35294.875</v>
      </c>
      <c r="N66" s="141">
        <f t="shared" si="10"/>
        <v>282359</v>
      </c>
      <c r="O66" s="1">
        <f>('Grouped Summary'!K106+'Grouped Summary'!K114)</f>
        <v>0</v>
      </c>
      <c r="P66" s="141">
        <f>IF(O66&gt;0,(('Grouped Summary'!K106*'Grouped Summary'!L106)+(('Grouped Summary'!K114*'Grouped Summary'!L114)*0.81818))/O66,0)</f>
        <v>0</v>
      </c>
      <c r="Q66" s="141">
        <f t="shared" si="13"/>
        <v>0</v>
      </c>
      <c r="R66" s="1">
        <f>('Grouped Summary'!M106+'Grouped Summary'!M114)</f>
        <v>0</v>
      </c>
      <c r="S66" s="141">
        <f>IF(R66&gt;0,(('Grouped Summary'!M106*'Grouped Summary'!N106)+(('Grouped Summary'!M114*'Grouped Summary'!N114)*0.81818))/R66,0)</f>
        <v>0</v>
      </c>
      <c r="T66" s="141">
        <f t="shared" si="11"/>
        <v>0</v>
      </c>
      <c r="U66" s="1">
        <f>('Grouped Summary'!O106+'Grouped Summary'!O114)</f>
        <v>108</v>
      </c>
      <c r="V66" s="141">
        <f>IF(U66&gt;0,(('Grouped Summary'!O106*'Grouped Summary'!P106)+(('Grouped Summary'!O114*'Grouped Summary'!P114)*0.81818))/U66,0)</f>
        <v>48997.55555555557</v>
      </c>
      <c r="W66" s="141">
        <f t="shared" si="12"/>
        <v>5291736.000000002</v>
      </c>
    </row>
    <row r="67" spans="1:23" ht="15">
      <c r="A67" s="106"/>
      <c r="B67" s="189" t="s">
        <v>1366</v>
      </c>
      <c r="C67" s="154">
        <f>SUM(C61:C66)</f>
        <v>1222</v>
      </c>
      <c r="D67" s="155">
        <f>((C61*D61)+(C62*D62)+(C63*D63)+(C64*D64)+(C65*D65)+(C66*D66))/C67</f>
        <v>70954.61610525374</v>
      </c>
      <c r="E67" s="141">
        <f t="shared" si="7"/>
        <v>86706540.88062006</v>
      </c>
      <c r="F67" s="154">
        <f>SUM(F61:F66)</f>
        <v>1071</v>
      </c>
      <c r="G67" s="155">
        <f>((F61*G61)+(F62*G62)+(F63*G63)+(F64*G64)+(F65*G65)+(F66*G66))/F67</f>
        <v>51568.09369830066</v>
      </c>
      <c r="H67" s="141">
        <f t="shared" si="8"/>
        <v>55229428.35088001</v>
      </c>
      <c r="I67" s="154">
        <f>SUM(I61:I66)</f>
        <v>911</v>
      </c>
      <c r="J67" s="155">
        <f>((I61*J61)+(I62*J62)+(I63*J63)+(I64*J64)+(I65*J65)+(I66*J66))/I67</f>
        <v>42894.736449154785</v>
      </c>
      <c r="K67" s="141">
        <f t="shared" si="9"/>
        <v>39077104.90518001</v>
      </c>
      <c r="L67" s="154">
        <f>SUM(L61:L66)</f>
        <v>145</v>
      </c>
      <c r="M67" s="155">
        <f>((L61*M61)+(L62*M62)+(L63*M63)+(L64*M64)+(L65*M65)+(L66*M66))/L67</f>
        <v>34703.63949186207</v>
      </c>
      <c r="N67" s="141">
        <f t="shared" si="10"/>
        <v>5032027.72632</v>
      </c>
      <c r="O67" s="154">
        <f>SUM(O61:O66)</f>
        <v>340</v>
      </c>
      <c r="P67" s="155">
        <f>((O61*P61)+(O62*P62)+(O63*P63)+(O64*P64)+(O65*P65)+(O66*P66))/O67</f>
        <v>32249.382147470584</v>
      </c>
      <c r="Q67" s="141">
        <f t="shared" si="13"/>
        <v>10964789.930139998</v>
      </c>
      <c r="R67" s="154">
        <f>SUM(R61:R66)</f>
        <v>0</v>
      </c>
      <c r="S67" s="155">
        <f>IF(R67&gt;0,((R61*S61)+(R62*S62)+(R63*S63)+(R64*S64)+(R65*S65)+(R66*S66))/R67,0)</f>
        <v>0</v>
      </c>
      <c r="T67" s="141">
        <f t="shared" si="11"/>
        <v>0</v>
      </c>
      <c r="U67" s="154">
        <f>SUM(U61:U66)</f>
        <v>3689</v>
      </c>
      <c r="V67" s="155">
        <f>((U61*V61)+(U62*V62)+(U63*V63)+(U64*V64)+(U65*V65)+(U66*V66))/U67</f>
        <v>53404.68739309842</v>
      </c>
      <c r="W67" s="141">
        <f t="shared" si="12"/>
        <v>197009891.79314008</v>
      </c>
    </row>
    <row r="68" spans="1:23" ht="12.75">
      <c r="A68" s="106" t="s">
        <v>363</v>
      </c>
      <c r="B68" s="1" t="s">
        <v>1296</v>
      </c>
      <c r="C68" s="1">
        <f>('Grouped Summary'!C107+'Grouped Summary'!C115)</f>
        <v>741</v>
      </c>
      <c r="D68" s="141">
        <f>IF(C68&gt;0,(('Grouped Summary'!C107*'Grouped Summary'!D107)+(('Grouped Summary'!C115*'Grouped Summary'!D115)*0.81818))/C68,0)</f>
        <v>56293.019147692314</v>
      </c>
      <c r="E68" s="141">
        <f t="shared" si="7"/>
        <v>41713127.18844</v>
      </c>
      <c r="F68" s="1">
        <f>('Grouped Summary'!E107+'Grouped Summary'!E115)</f>
        <v>551</v>
      </c>
      <c r="G68" s="141">
        <f>IF(F68&gt;0,(('Grouped Summary'!E107*'Grouped Summary'!F107)+(('Grouped Summary'!E115*'Grouped Summary'!F115)*0.81818))/F68,0)</f>
        <v>45246.772832558985</v>
      </c>
      <c r="H68" s="141">
        <f t="shared" si="8"/>
        <v>24930971.83074</v>
      </c>
      <c r="I68" s="1">
        <f>('Grouped Summary'!G107+'Grouped Summary'!G115)</f>
        <v>488</v>
      </c>
      <c r="J68" s="141">
        <f>IF(I68&gt;0,(('Grouped Summary'!G107*'Grouped Summary'!H107)+(('Grouped Summary'!G115*'Grouped Summary'!H115)*0.81818))/I68,0)</f>
        <v>37403.96410344264</v>
      </c>
      <c r="K68" s="141">
        <f t="shared" si="9"/>
        <v>18253134.48248001</v>
      </c>
      <c r="L68" s="1">
        <f>('Grouped Summary'!I107+'Grouped Summary'!I115)</f>
        <v>124</v>
      </c>
      <c r="M68" s="141">
        <f>IF(L68&gt;0,(('Grouped Summary'!I107*'Grouped Summary'!J107)+(('Grouped Summary'!I115*'Grouped Summary'!J115)*0.81818))/L68,0)</f>
        <v>31819.061837903224</v>
      </c>
      <c r="N68" s="141">
        <f t="shared" si="10"/>
        <v>3945563.6679</v>
      </c>
      <c r="O68" s="1">
        <f>('Grouped Summary'!K107+'Grouped Summary'!K115)</f>
        <v>12</v>
      </c>
      <c r="P68" s="141">
        <f>IF(O68&gt;0,(('Grouped Summary'!K107*'Grouped Summary'!L107)+(('Grouped Summary'!K115*'Grouped Summary'!L115)*0.81818))/O68,0)</f>
        <v>29208.00000000001</v>
      </c>
      <c r="Q68" s="141">
        <f t="shared" si="13"/>
        <v>350496.0000000001</v>
      </c>
      <c r="R68" s="1">
        <f>('Grouped Summary'!M107+'Grouped Summary'!M115)</f>
        <v>0</v>
      </c>
      <c r="S68" s="141">
        <f>IF(R68&gt;0,(('Grouped Summary'!M107*'Grouped Summary'!N107)+(('Grouped Summary'!M115*'Grouped Summary'!N115)*0.81818))/R68,0)</f>
        <v>0</v>
      </c>
      <c r="T68" s="141">
        <f t="shared" si="11"/>
        <v>0</v>
      </c>
      <c r="U68" s="1">
        <f>('Grouped Summary'!O107+'Grouped Summary'!O115)</f>
        <v>1916</v>
      </c>
      <c r="V68" s="141">
        <f>IF(U68&gt;0,(('Grouped Summary'!O107*'Grouped Summary'!P107)+(('Grouped Summary'!O115*'Grouped Summary'!P115)*0.81818))/U68,0)</f>
        <v>46551.8231573904</v>
      </c>
      <c r="W68" s="141">
        <f t="shared" si="12"/>
        <v>89193293.16956</v>
      </c>
    </row>
    <row r="69" spans="1:23" ht="12.75">
      <c r="A69" s="156" t="s">
        <v>363</v>
      </c>
      <c r="B69" s="137" t="s">
        <v>1297</v>
      </c>
      <c r="C69" s="137">
        <f>('Grouped Summary'!C108+'Grouped Summary'!C116)</f>
        <v>0</v>
      </c>
      <c r="D69" s="157">
        <f>IF(C69&gt;0,(('Grouped Summary'!C108*'Grouped Summary'!D108)+(('Grouped Summary'!C116*'Grouped Summary'!D116)*0.81818))/C69,0)</f>
        <v>0</v>
      </c>
      <c r="E69" s="157">
        <f t="shared" si="7"/>
        <v>0</v>
      </c>
      <c r="F69" s="137">
        <f>('Grouped Summary'!E108+'Grouped Summary'!E116)</f>
        <v>0</v>
      </c>
      <c r="G69" s="157">
        <f>IF(F69&gt;0,(('Grouped Summary'!E108*'Grouped Summary'!F108)+(('Grouped Summary'!E116*'Grouped Summary'!F116)*0.81818))/F69,0)</f>
        <v>0</v>
      </c>
      <c r="H69" s="157">
        <f t="shared" si="8"/>
        <v>0</v>
      </c>
      <c r="I69" s="137">
        <f>('Grouped Summary'!G108+'Grouped Summary'!G116)</f>
        <v>0</v>
      </c>
      <c r="J69" s="157">
        <f>IF(I69&gt;0,(('Grouped Summary'!G108*'Grouped Summary'!H108)+(('Grouped Summary'!G116*'Grouped Summary'!H116)*0.81818))/I69,0)</f>
        <v>0</v>
      </c>
      <c r="K69" s="157">
        <f t="shared" si="9"/>
        <v>0</v>
      </c>
      <c r="L69" s="137">
        <f>('Grouped Summary'!I108+'Grouped Summary'!I116)</f>
        <v>0</v>
      </c>
      <c r="M69" s="157">
        <f>IF(L69&gt;0,(('Grouped Summary'!I108*'Grouped Summary'!J108)+(('Grouped Summary'!I116*'Grouped Summary'!J116)*0.81818))/L69,0)</f>
        <v>0</v>
      </c>
      <c r="N69" s="157">
        <f t="shared" si="10"/>
        <v>0</v>
      </c>
      <c r="O69" s="137">
        <f>('Grouped Summary'!K108+'Grouped Summary'!K116)</f>
        <v>0</v>
      </c>
      <c r="P69" s="157">
        <f>IF(O69&gt;0,(('Grouped Summary'!K108*'Grouped Summary'!L108)+(('Grouped Summary'!K116*'Grouped Summary'!L116)*0.81818))/O69,0)</f>
        <v>0</v>
      </c>
      <c r="Q69" s="157">
        <f t="shared" si="13"/>
        <v>0</v>
      </c>
      <c r="R69" s="137">
        <f>('Grouped Summary'!M108+'Grouped Summary'!M116)</f>
        <v>0</v>
      </c>
      <c r="S69" s="157">
        <f>IF(R69&gt;0,(('Grouped Summary'!M108*'Grouped Summary'!N108)+(('Grouped Summary'!M116*'Grouped Summary'!N116)*0.81818))/R69,0)</f>
        <v>0</v>
      </c>
      <c r="T69" s="157">
        <f t="shared" si="11"/>
        <v>0</v>
      </c>
      <c r="U69" s="137">
        <f>('Grouped Summary'!O108+'Grouped Summary'!O116)</f>
        <v>0</v>
      </c>
      <c r="V69" s="157">
        <f>IF(U69&gt;0,(('Grouped Summary'!O108*'Grouped Summary'!P108)+(('Grouped Summary'!O116*'Grouped Summary'!P116)*0.81818))/U69,0)</f>
        <v>0</v>
      </c>
      <c r="W69" s="157">
        <f t="shared" si="12"/>
        <v>0</v>
      </c>
    </row>
    <row r="70" spans="1:23" ht="12.75">
      <c r="A70" s="106" t="s">
        <v>397</v>
      </c>
      <c r="B70" s="1" t="s">
        <v>1290</v>
      </c>
      <c r="C70" s="1">
        <f>('Grouped Summary'!C117+'Grouped Summary'!C125)</f>
        <v>309</v>
      </c>
      <c r="D70" s="141">
        <f>IF(C70&gt;0,(('Grouped Summary'!C117*'Grouped Summary'!D117)+(('Grouped Summary'!C125*'Grouped Summary'!D125)*0.81818))/C70,0)</f>
        <v>58922.61268770227</v>
      </c>
      <c r="E70" s="141">
        <f t="shared" si="7"/>
        <v>18207087.3205</v>
      </c>
      <c r="F70" s="1">
        <f>('Grouped Summary'!E117+'Grouped Summary'!E125)</f>
        <v>198</v>
      </c>
      <c r="G70" s="141">
        <f>IF(F70&gt;0,(('Grouped Summary'!E117*'Grouped Summary'!F117)+(('Grouped Summary'!E125*'Grouped Summary'!F125)*0.81818))/F70,0)</f>
        <v>46823.38573616162</v>
      </c>
      <c r="H70" s="141">
        <f t="shared" si="8"/>
        <v>9271030.37576</v>
      </c>
      <c r="I70" s="1">
        <f>('Grouped Summary'!G117+'Grouped Summary'!G125)</f>
        <v>218</v>
      </c>
      <c r="J70" s="141">
        <f>IF(I70&gt;0,(('Grouped Summary'!G117*'Grouped Summary'!H117)+(('Grouped Summary'!G125*'Grouped Summary'!H125)*0.81818))/I70,0)</f>
        <v>41504.903605321095</v>
      </c>
      <c r="K70" s="141">
        <f t="shared" si="9"/>
        <v>9048068.98596</v>
      </c>
      <c r="L70" s="1">
        <f>('Grouped Summary'!I117+'Grouped Summary'!I125)</f>
        <v>66</v>
      </c>
      <c r="M70" s="141">
        <f>IF(L70&gt;0,(('Grouped Summary'!I117*'Grouped Summary'!J117)+(('Grouped Summary'!I125*'Grouped Summary'!J125)*0.81818))/L70,0)</f>
        <v>27932.22810909091</v>
      </c>
      <c r="N70" s="141">
        <f t="shared" si="10"/>
        <v>1843527.0552</v>
      </c>
      <c r="O70" s="1">
        <f>('Grouped Summary'!K117+'Grouped Summary'!K125)</f>
        <v>37</v>
      </c>
      <c r="P70" s="141">
        <f>IF(O70&gt;0,(('Grouped Summary'!K117*'Grouped Summary'!L117)+(('Grouped Summary'!K125*'Grouped Summary'!L125)*0.81818))/O70,0)</f>
        <v>23581.223223783785</v>
      </c>
      <c r="Q70" s="141">
        <f t="shared" si="13"/>
        <v>872505.25928</v>
      </c>
      <c r="R70" s="1">
        <f>('Grouped Summary'!M117+'Grouped Summary'!M125)</f>
        <v>0</v>
      </c>
      <c r="S70" s="141">
        <f>IF(R70&gt;0,(('Grouped Summary'!M117*'Grouped Summary'!N117)+(('Grouped Summary'!M125*'Grouped Summary'!N125)*0.81818))/R70,0)</f>
        <v>0</v>
      </c>
      <c r="T70" s="141">
        <f t="shared" si="11"/>
        <v>0</v>
      </c>
      <c r="U70" s="1">
        <f>('Grouped Summary'!O117+'Grouped Summary'!O125)</f>
        <v>828</v>
      </c>
      <c r="V70" s="141">
        <f>IF(U70&gt;0,(('Grouped Summary'!O117*'Grouped Summary'!P117)+(('Grouped Summary'!O125*'Grouped Summary'!P125)*0.81818))/U70,0)</f>
        <v>47393.98429553141</v>
      </c>
      <c r="W70" s="141">
        <f t="shared" si="12"/>
        <v>39242218.996700004</v>
      </c>
    </row>
    <row r="71" spans="1:23" ht="12.75">
      <c r="A71" s="106" t="s">
        <v>397</v>
      </c>
      <c r="B71" s="1" t="s">
        <v>1291</v>
      </c>
      <c r="C71" s="1">
        <f>('Grouped Summary'!C118+'Grouped Summary'!C126)</f>
        <v>315</v>
      </c>
      <c r="D71" s="141">
        <f>IF(C71&gt;0,(('Grouped Summary'!C118*'Grouped Summary'!D118)+(('Grouped Summary'!C126*'Grouped Summary'!D126)*0.81818))/C71,0)</f>
        <v>61808.25751695238</v>
      </c>
      <c r="E71" s="141">
        <f aca="true" t="shared" si="14" ref="E71:E102">C71*D71</f>
        <v>19469601.11784</v>
      </c>
      <c r="F71" s="1">
        <f>('Grouped Summary'!E118+'Grouped Summary'!E126)</f>
        <v>327</v>
      </c>
      <c r="G71" s="141">
        <f>IF(F71&gt;0,(('Grouped Summary'!E118*'Grouped Summary'!F118)+(('Grouped Summary'!E126*'Grouped Summary'!F126)*0.81818))/F71,0)</f>
        <v>47651.08827681957</v>
      </c>
      <c r="H71" s="141">
        <f aca="true" t="shared" si="15" ref="H71:H102">F71*G71</f>
        <v>15581905.86652</v>
      </c>
      <c r="I71" s="1">
        <f>('Grouped Summary'!G118+'Grouped Summary'!G126)</f>
        <v>317</v>
      </c>
      <c r="J71" s="141">
        <f>IF(I71&gt;0,(('Grouped Summary'!G118*'Grouped Summary'!H118)+(('Grouped Summary'!G126*'Grouped Summary'!H126)*0.81818))/I71,0)</f>
        <v>39991.92271835962</v>
      </c>
      <c r="K71" s="141">
        <f aca="true" t="shared" si="16" ref="K71:K102">I71*J71</f>
        <v>12677439.50172</v>
      </c>
      <c r="L71" s="1">
        <f>('Grouped Summary'!I118+'Grouped Summary'!I126)</f>
        <v>111</v>
      </c>
      <c r="M71" s="141">
        <f>IF(L71&gt;0,(('Grouped Summary'!I118*'Grouped Summary'!J118)+(('Grouped Summary'!I126*'Grouped Summary'!J126)*0.81818))/L71,0)</f>
        <v>30111.622913153155</v>
      </c>
      <c r="N71" s="141">
        <f aca="true" t="shared" si="17" ref="N71:N102">L71*M71</f>
        <v>3342390.14336</v>
      </c>
      <c r="O71" s="1">
        <f>('Grouped Summary'!K118+'Grouped Summary'!K126)</f>
        <v>2</v>
      </c>
      <c r="P71" s="141">
        <f>IF(O71&gt;0,(('Grouped Summary'!K118*'Grouped Summary'!L118)+(('Grouped Summary'!K126*'Grouped Summary'!L126)*0.81818))/O71,0)</f>
        <v>0</v>
      </c>
      <c r="Q71" s="141">
        <f t="shared" si="13"/>
        <v>0</v>
      </c>
      <c r="R71" s="1">
        <f>('Grouped Summary'!M118+'Grouped Summary'!M126)</f>
        <v>0</v>
      </c>
      <c r="S71" s="141">
        <f>IF(R71&gt;0,(('Grouped Summary'!M118*'Grouped Summary'!N118)+(('Grouped Summary'!M126*'Grouped Summary'!N126)*0.81818))/R71,0)</f>
        <v>0</v>
      </c>
      <c r="T71" s="141">
        <f aca="true" t="shared" si="18" ref="T71:T102">R71*S71</f>
        <v>0</v>
      </c>
      <c r="U71" s="1">
        <f>('Grouped Summary'!O118+'Grouped Summary'!O126)</f>
        <v>1072</v>
      </c>
      <c r="V71" s="141">
        <f>IF(U71&gt;0,(('Grouped Summary'!O118*'Grouped Summary'!P118)+(('Grouped Summary'!O126*'Grouped Summary'!P126)*0.81818))/U71,0)</f>
        <v>47641.17222895523</v>
      </c>
      <c r="W71" s="141">
        <f aca="true" t="shared" si="19" ref="W71:W102">U71*V71</f>
        <v>51071336.62944</v>
      </c>
    </row>
    <row r="72" spans="1:23" ht="12.75">
      <c r="A72" s="106" t="s">
        <v>397</v>
      </c>
      <c r="B72" s="1" t="s">
        <v>1292</v>
      </c>
      <c r="C72" s="1">
        <f>('Grouped Summary'!C119+'Grouped Summary'!C127)</f>
        <v>69</v>
      </c>
      <c r="D72" s="141">
        <f>IF(C72&gt;0,(('Grouped Summary'!C119*'Grouped Summary'!D119)+(('Grouped Summary'!C127*'Grouped Summary'!D127)*0.81818))/C72,0)</f>
        <v>50021.45718724638</v>
      </c>
      <c r="E72" s="141">
        <f t="shared" si="14"/>
        <v>3451480.54592</v>
      </c>
      <c r="F72" s="1">
        <f>('Grouped Summary'!E119+'Grouped Summary'!E127)</f>
        <v>80</v>
      </c>
      <c r="G72" s="141">
        <f>IF(F72&gt;0,(('Grouped Summary'!E119*'Grouped Summary'!F119)+(('Grouped Summary'!E127*'Grouped Summary'!F127)*0.81818))/F72,0)</f>
        <v>44713.33654125</v>
      </c>
      <c r="H72" s="141">
        <f t="shared" si="15"/>
        <v>3577066.9233</v>
      </c>
      <c r="I72" s="1">
        <f>('Grouped Summary'!G119+'Grouped Summary'!G127)</f>
        <v>107</v>
      </c>
      <c r="J72" s="141">
        <f>IF(I72&gt;0,(('Grouped Summary'!G119*'Grouped Summary'!H119)+(('Grouped Summary'!G127*'Grouped Summary'!H127)*0.81818))/I72,0)</f>
        <v>37977.76753738318</v>
      </c>
      <c r="K72" s="141">
        <f t="shared" si="16"/>
        <v>4063621.1265000002</v>
      </c>
      <c r="L72" s="1">
        <f>('Grouped Summary'!I119+'Grouped Summary'!I127)</f>
        <v>51</v>
      </c>
      <c r="M72" s="141">
        <f>IF(L72&gt;0,(('Grouped Summary'!I119*'Grouped Summary'!J119)+(('Grouped Summary'!I127*'Grouped Summary'!J127)*0.81818))/L72,0)</f>
        <v>29158.09460470588</v>
      </c>
      <c r="N72" s="141">
        <f t="shared" si="17"/>
        <v>1487062.82484</v>
      </c>
      <c r="O72" s="1">
        <f>('Grouped Summary'!K119+'Grouped Summary'!K127)</f>
        <v>0</v>
      </c>
      <c r="P72" s="141">
        <f>IF(O72&gt;0,(('Grouped Summary'!K119*'Grouped Summary'!L119)+(('Grouped Summary'!K127*'Grouped Summary'!L127)*0.81818))/O72,0)</f>
        <v>0</v>
      </c>
      <c r="Q72" s="141">
        <f t="shared" si="13"/>
        <v>0</v>
      </c>
      <c r="R72" s="1">
        <f>('Grouped Summary'!M119+'Grouped Summary'!M127)</f>
        <v>0</v>
      </c>
      <c r="S72" s="141">
        <f>IF(R72&gt;0,(('Grouped Summary'!M119*'Grouped Summary'!N119)+(('Grouped Summary'!M127*'Grouped Summary'!N127)*0.81818))/R72,0)</f>
        <v>0</v>
      </c>
      <c r="T72" s="141">
        <f t="shared" si="18"/>
        <v>0</v>
      </c>
      <c r="U72" s="1">
        <f>('Grouped Summary'!O119+'Grouped Summary'!O127)</f>
        <v>307</v>
      </c>
      <c r="V72" s="141">
        <f>IF(U72&gt;0,(('Grouped Summary'!O119*'Grouped Summary'!P119)+(('Grouped Summary'!O127*'Grouped Summary'!P127)*0.81818))/U72,0)</f>
        <v>40974.6951809772</v>
      </c>
      <c r="W72" s="141">
        <f t="shared" si="19"/>
        <v>12579231.42056</v>
      </c>
    </row>
    <row r="73" spans="1:23" ht="12.75">
      <c r="A73" s="106" t="s">
        <v>397</v>
      </c>
      <c r="B73" s="1" t="s">
        <v>1293</v>
      </c>
      <c r="C73" s="1">
        <f>('Grouped Summary'!C120+'Grouped Summary'!C128)</f>
        <v>0</v>
      </c>
      <c r="D73" s="141">
        <f>IF(C73&gt;0,(('Grouped Summary'!C120*'Grouped Summary'!D120)+(('Grouped Summary'!C128*'Grouped Summary'!D128)*0.81818))/C73,0)</f>
        <v>0</v>
      </c>
      <c r="E73" s="141">
        <f t="shared" si="14"/>
        <v>0</v>
      </c>
      <c r="F73" s="1">
        <f>('Grouped Summary'!E120+'Grouped Summary'!E128)</f>
        <v>0</v>
      </c>
      <c r="G73" s="141">
        <f>IF(F73&gt;0,(('Grouped Summary'!E120*'Grouped Summary'!F120)+(('Grouped Summary'!E128*'Grouped Summary'!F128)*0.81818))/F73,0)</f>
        <v>0</v>
      </c>
      <c r="H73" s="141">
        <f t="shared" si="15"/>
        <v>0</v>
      </c>
      <c r="I73" s="1">
        <f>('Grouped Summary'!G120+'Grouped Summary'!G128)</f>
        <v>0</v>
      </c>
      <c r="J73" s="141">
        <f>IF(I73&gt;0,(('Grouped Summary'!G120*'Grouped Summary'!H120)+(('Grouped Summary'!G128*'Grouped Summary'!H128)*0.81818))/I73,0)</f>
        <v>0</v>
      </c>
      <c r="K73" s="141">
        <f t="shared" si="16"/>
        <v>0</v>
      </c>
      <c r="L73" s="1">
        <f>('Grouped Summary'!I120+'Grouped Summary'!I128)</f>
        <v>0</v>
      </c>
      <c r="M73" s="141">
        <f>IF(L73&gt;0,(('Grouped Summary'!I120*'Grouped Summary'!J120)+(('Grouped Summary'!I128*'Grouped Summary'!J128)*0.81818))/L73,0)</f>
        <v>0</v>
      </c>
      <c r="N73" s="141">
        <f t="shared" si="17"/>
        <v>0</v>
      </c>
      <c r="O73" s="1">
        <f>('Grouped Summary'!K120+'Grouped Summary'!K128)</f>
        <v>0</v>
      </c>
      <c r="P73" s="141">
        <f>IF(O73&gt;0,(('Grouped Summary'!K120*'Grouped Summary'!L120)+(('Grouped Summary'!K128*'Grouped Summary'!L128)*0.81818))/O73,0)</f>
        <v>0</v>
      </c>
      <c r="Q73" s="141">
        <f t="shared" si="13"/>
        <v>0</v>
      </c>
      <c r="R73" s="1">
        <f>('Grouped Summary'!M120+'Grouped Summary'!M128)</f>
        <v>0</v>
      </c>
      <c r="S73" s="141">
        <f>IF(R73&gt;0,(('Grouped Summary'!M120*'Grouped Summary'!N120)+(('Grouped Summary'!M128*'Grouped Summary'!N128)*0.81818))/R73,0)</f>
        <v>0</v>
      </c>
      <c r="T73" s="141">
        <f t="shared" si="18"/>
        <v>0</v>
      </c>
      <c r="U73" s="1">
        <f>('Grouped Summary'!O120+'Grouped Summary'!O128)</f>
        <v>0</v>
      </c>
      <c r="V73" s="141">
        <f>IF(U73&gt;0,(('Grouped Summary'!O120*'Grouped Summary'!P120)+(('Grouped Summary'!O128*'Grouped Summary'!P128)*0.81818))/U73,0)</f>
        <v>0</v>
      </c>
      <c r="W73" s="141">
        <f t="shared" si="19"/>
        <v>0</v>
      </c>
    </row>
    <row r="74" spans="1:23" ht="12.75">
      <c r="A74" s="106" t="s">
        <v>397</v>
      </c>
      <c r="B74" s="1" t="s">
        <v>1294</v>
      </c>
      <c r="C74" s="1">
        <f>('Grouped Summary'!C121+'Grouped Summary'!C129)</f>
        <v>110</v>
      </c>
      <c r="D74" s="141">
        <f>IF(C74&gt;0,(('Grouped Summary'!C121*'Grouped Summary'!D121)+(('Grouped Summary'!C129*'Grouped Summary'!D129)*0.81818))/C74,0)</f>
        <v>46753.66020381818</v>
      </c>
      <c r="E74" s="141">
        <f t="shared" si="14"/>
        <v>5142902.62242</v>
      </c>
      <c r="F74" s="1">
        <f>('Grouped Summary'!E121+'Grouped Summary'!E129)</f>
        <v>62</v>
      </c>
      <c r="G74" s="141">
        <f>IF(F74&gt;0,(('Grouped Summary'!E121*'Grouped Summary'!F121)+(('Grouped Summary'!E129*'Grouped Summary'!F129)*0.81818))/F74,0)</f>
        <v>40932.51797419354</v>
      </c>
      <c r="H74" s="141">
        <f t="shared" si="15"/>
        <v>2537816.1144</v>
      </c>
      <c r="I74" s="1">
        <f>('Grouped Summary'!G121+'Grouped Summary'!G129)</f>
        <v>100</v>
      </c>
      <c r="J74" s="141">
        <f>IF(I74&gt;0,(('Grouped Summary'!G121*'Grouped Summary'!H121)+(('Grouped Summary'!G129*'Grouped Summary'!H129)*0.81818))/I74,0)</f>
        <v>37097.189851</v>
      </c>
      <c r="K74" s="141">
        <f t="shared" si="16"/>
        <v>3709718.9851</v>
      </c>
      <c r="L74" s="1">
        <f>('Grouped Summary'!I121+'Grouped Summary'!I129)</f>
        <v>81</v>
      </c>
      <c r="M74" s="141">
        <f>IF(L74&gt;0,(('Grouped Summary'!I121*'Grouped Summary'!J121)+(('Grouped Summary'!I129*'Grouped Summary'!J129)*0.81818))/L74,0)</f>
        <v>28081.942416790127</v>
      </c>
      <c r="N74" s="141">
        <f t="shared" si="17"/>
        <v>2274637.33576</v>
      </c>
      <c r="O74" s="1">
        <f>('Grouped Summary'!K121+'Grouped Summary'!K129)</f>
        <v>0</v>
      </c>
      <c r="P74" s="141">
        <f>IF(O74&gt;0,(('Grouped Summary'!K121*'Grouped Summary'!L121)+(('Grouped Summary'!K129*'Grouped Summary'!L129)*0.81818))/O74,0)</f>
        <v>0</v>
      </c>
      <c r="Q74" s="141">
        <f t="shared" si="13"/>
        <v>0</v>
      </c>
      <c r="R74" s="1">
        <f>('Grouped Summary'!M121+'Grouped Summary'!M129)</f>
        <v>0</v>
      </c>
      <c r="S74" s="141">
        <f>IF(R74&gt;0,(('Grouped Summary'!M121*'Grouped Summary'!N121)+(('Grouped Summary'!M129*'Grouped Summary'!N129)*0.81818))/R74,0)</f>
        <v>0</v>
      </c>
      <c r="T74" s="141">
        <f t="shared" si="18"/>
        <v>0</v>
      </c>
      <c r="U74" s="1">
        <f>('Grouped Summary'!O121+'Grouped Summary'!O129)</f>
        <v>353</v>
      </c>
      <c r="V74" s="141">
        <f>IF(U74&gt;0,(('Grouped Summary'!O121*'Grouped Summary'!P121)+(('Grouped Summary'!O129*'Grouped Summary'!P129)*0.81818))/U74,0)</f>
        <v>38711.260786628896</v>
      </c>
      <c r="W74" s="141">
        <f t="shared" si="19"/>
        <v>13665075.05768</v>
      </c>
    </row>
    <row r="75" spans="1:23" ht="12.75">
      <c r="A75" s="106" t="s">
        <v>397</v>
      </c>
      <c r="B75" s="1" t="s">
        <v>1295</v>
      </c>
      <c r="C75" s="1">
        <f>('Grouped Summary'!C122+'Grouped Summary'!C130)</f>
        <v>52</v>
      </c>
      <c r="D75" s="141">
        <f>IF(C75&gt;0,(('Grouped Summary'!C122*'Grouped Summary'!D122)+(('Grouped Summary'!C130*'Grouped Summary'!D130)*0.81818))/C75,0)</f>
        <v>44755.36159192308</v>
      </c>
      <c r="E75" s="141">
        <f t="shared" si="14"/>
        <v>2327278.80278</v>
      </c>
      <c r="F75" s="1">
        <f>('Grouped Summary'!E122+'Grouped Summary'!E130)</f>
        <v>35</v>
      </c>
      <c r="G75" s="141">
        <f>IF(F75&gt;0,(('Grouped Summary'!E122*'Grouped Summary'!F122)+(('Grouped Summary'!E130*'Grouped Summary'!F130)*0.81818))/F75,0)</f>
        <v>38346.083517142855</v>
      </c>
      <c r="H75" s="141">
        <f t="shared" si="15"/>
        <v>1342112.9231</v>
      </c>
      <c r="I75" s="1">
        <f>('Grouped Summary'!G122+'Grouped Summary'!G130)</f>
        <v>109</v>
      </c>
      <c r="J75" s="141">
        <f>IF(I75&gt;0,(('Grouped Summary'!G122*'Grouped Summary'!H122)+(('Grouped Summary'!G130*'Grouped Summary'!H130)*0.81818))/I75,0)</f>
        <v>36263.997182201834</v>
      </c>
      <c r="K75" s="141">
        <f t="shared" si="16"/>
        <v>3952775.69286</v>
      </c>
      <c r="L75" s="1">
        <f>('Grouped Summary'!I122+'Grouped Summary'!I130)</f>
        <v>40</v>
      </c>
      <c r="M75" s="141">
        <f>IF(L75&gt;0,(('Grouped Summary'!I122*'Grouped Summary'!J122)+(('Grouped Summary'!I130*'Grouped Summary'!J130)*0.81818))/L75,0)</f>
        <v>30475.672964999998</v>
      </c>
      <c r="N75" s="141">
        <f t="shared" si="17"/>
        <v>1219026.9186</v>
      </c>
      <c r="O75" s="1">
        <f>('Grouped Summary'!K122+'Grouped Summary'!K130)</f>
        <v>0</v>
      </c>
      <c r="P75" s="141">
        <f>IF(O75&gt;0,(('Grouped Summary'!K122*'Grouped Summary'!L122)+(('Grouped Summary'!K130*'Grouped Summary'!L130)*0.81818))/O75,0)</f>
        <v>0</v>
      </c>
      <c r="Q75" s="141">
        <f t="shared" si="13"/>
        <v>0</v>
      </c>
      <c r="R75" s="1">
        <f>('Grouped Summary'!M122+'Grouped Summary'!M130)</f>
        <v>0</v>
      </c>
      <c r="S75" s="141">
        <f>IF(R75&gt;0,(('Grouped Summary'!M122*'Grouped Summary'!N122)+(('Grouped Summary'!M130*'Grouped Summary'!N130)*0.81818))/R75,0)</f>
        <v>0</v>
      </c>
      <c r="T75" s="141">
        <f t="shared" si="18"/>
        <v>0</v>
      </c>
      <c r="U75" s="1">
        <f>('Grouped Summary'!O122+'Grouped Summary'!O130)</f>
        <v>236</v>
      </c>
      <c r="V75" s="141">
        <f>IF(U75&gt;0,(('Grouped Summary'!O122*'Grouped Summary'!P122)+(('Grouped Summary'!O130*'Grouped Summary'!P130)*0.81818))/U75,0)</f>
        <v>37462.687870084745</v>
      </c>
      <c r="W75" s="141">
        <f t="shared" si="19"/>
        <v>8841194.33734</v>
      </c>
    </row>
    <row r="76" spans="1:23" ht="15">
      <c r="A76" s="106"/>
      <c r="B76" s="189" t="s">
        <v>1366</v>
      </c>
      <c r="C76" s="154">
        <f>SUM(C70:C75)</f>
        <v>855</v>
      </c>
      <c r="D76" s="155">
        <f>((C70*D70)+(C71*D71)+(C72*D72)+(C73*D73)+(C74*D74)+(C75*D75))/C76</f>
        <v>56840.17591749708</v>
      </c>
      <c r="E76" s="141">
        <f t="shared" si="14"/>
        <v>48598350.40946</v>
      </c>
      <c r="F76" s="154">
        <f>SUM(F70:F75)</f>
        <v>702</v>
      </c>
      <c r="G76" s="155">
        <f>((F70*G70)+(F71*G71)+(F72*G72)+(F73*G73)+(F74*G74)+(F75*G75))/F76</f>
        <v>46025.544448831904</v>
      </c>
      <c r="H76" s="141">
        <f t="shared" si="15"/>
        <v>32309932.20308</v>
      </c>
      <c r="I76" s="154">
        <f>SUM(I70:I75)</f>
        <v>851</v>
      </c>
      <c r="J76" s="155">
        <f>((I70*J70)+(I71*J71)+(I72*J72)+(I73*J73)+(I74*J74)+(I75*J75))/I76</f>
        <v>39308.60668876616</v>
      </c>
      <c r="K76" s="141">
        <f t="shared" si="16"/>
        <v>33451624.29214</v>
      </c>
      <c r="L76" s="154">
        <f>SUM(L70:L75)</f>
        <v>349</v>
      </c>
      <c r="M76" s="155">
        <f>((L70*M70)+(L71*M71)+(L72*M72)+(L73*M73)+(L74*M74)+(L75*M75))/L76</f>
        <v>29130.78589616046</v>
      </c>
      <c r="N76" s="141">
        <f t="shared" si="17"/>
        <v>10166644.27776</v>
      </c>
      <c r="O76" s="154">
        <f>SUM(O70:O75)</f>
        <v>39</v>
      </c>
      <c r="P76" s="155">
        <f>IF(O76&gt;0,((O70*P70)+(O71*P71)+(O72*P72)+(O73*P73)+(O74*P74)+(O75*P75))/O76,0)</f>
        <v>22371.929725128204</v>
      </c>
      <c r="Q76" s="141">
        <f>IF(O76&gt;0,(O76*P76),0)</f>
        <v>872505.25928</v>
      </c>
      <c r="R76" s="154">
        <f>SUM(R70:R75)</f>
        <v>0</v>
      </c>
      <c r="S76" s="155">
        <f>IF(R76&gt;0,((R70*S70)+(R71*S71)+(R72*S72)+(R73*S73)+(R74*S74)+(R75*S75))/R76,0)</f>
        <v>0</v>
      </c>
      <c r="T76" s="141">
        <f t="shared" si="18"/>
        <v>0</v>
      </c>
      <c r="U76" s="154">
        <f>SUM(U70:U75)</f>
        <v>2796</v>
      </c>
      <c r="V76" s="155">
        <f>((U70*V70)+(U71*V71)+(U72*V72)+(U73*V73)+(U74*V74)+(U75*V75))/U76</f>
        <v>44849.447940529324</v>
      </c>
      <c r="W76" s="141">
        <f t="shared" si="19"/>
        <v>125399056.44172</v>
      </c>
    </row>
    <row r="77" spans="1:23" ht="12.75">
      <c r="A77" s="106" t="s">
        <v>397</v>
      </c>
      <c r="B77" s="1" t="s">
        <v>1296</v>
      </c>
      <c r="C77" s="1">
        <f>('Grouped Summary'!C123+'Grouped Summary'!C131)</f>
        <v>0</v>
      </c>
      <c r="D77" s="141">
        <f>IF(C77&gt;0,(('Grouped Summary'!C123*'Grouped Summary'!D123)+(('Grouped Summary'!C131*'Grouped Summary'!D131)*0.81818))/C77,0)</f>
        <v>0</v>
      </c>
      <c r="E77" s="141">
        <f t="shared" si="14"/>
        <v>0</v>
      </c>
      <c r="F77" s="1">
        <f>('Grouped Summary'!E123+'Grouped Summary'!E131)</f>
        <v>0</v>
      </c>
      <c r="G77" s="141">
        <f>IF(F77&gt;0,(('Grouped Summary'!E123*'Grouped Summary'!F123)+(('Grouped Summary'!E131*'Grouped Summary'!F131)*0.81818))/F77,0)</f>
        <v>0</v>
      </c>
      <c r="H77" s="141">
        <f t="shared" si="15"/>
        <v>0</v>
      </c>
      <c r="I77" s="1">
        <f>('Grouped Summary'!G123+'Grouped Summary'!G131)</f>
        <v>0</v>
      </c>
      <c r="J77" s="141">
        <f>IF(I77&gt;0,(('Grouped Summary'!G123*'Grouped Summary'!H123)+(('Grouped Summary'!G131*'Grouped Summary'!H131)*0.81818))/I77,0)</f>
        <v>0</v>
      </c>
      <c r="K77" s="141">
        <f t="shared" si="16"/>
        <v>0</v>
      </c>
      <c r="L77" s="1">
        <f>('Grouped Summary'!I123+'Grouped Summary'!I131)</f>
        <v>0</v>
      </c>
      <c r="M77" s="141">
        <f>IF(L77&gt;0,(('Grouped Summary'!I123*'Grouped Summary'!J123)+(('Grouped Summary'!I131*'Grouped Summary'!J131)*0.81818))/L77,0)</f>
        <v>0</v>
      </c>
      <c r="N77" s="141">
        <f t="shared" si="17"/>
        <v>0</v>
      </c>
      <c r="O77" s="1">
        <f>('Grouped Summary'!K123+'Grouped Summary'!K131)</f>
        <v>0</v>
      </c>
      <c r="P77" s="141">
        <f>IF(O77&gt;0,(('Grouped Summary'!K123*'Grouped Summary'!L123)+(('Grouped Summary'!K131*'Grouped Summary'!L131)*0.81818))/O77,0)</f>
        <v>0</v>
      </c>
      <c r="Q77" s="141">
        <f aca="true" t="shared" si="20" ref="Q77:Q93">O77*P77</f>
        <v>0</v>
      </c>
      <c r="R77" s="1">
        <f>('Grouped Summary'!M123+'Grouped Summary'!M131)</f>
        <v>2157.1</v>
      </c>
      <c r="S77" s="141">
        <f>IF(R77&gt;0,(('Grouped Summary'!M123*'Grouped Summary'!N123)+(('Grouped Summary'!M131*'Grouped Summary'!N131)*0.81818))/R77,0)</f>
        <v>35668.62108767791</v>
      </c>
      <c r="T77" s="141">
        <f t="shared" si="18"/>
        <v>76940782.54823</v>
      </c>
      <c r="U77" s="1">
        <f>('Grouped Summary'!O123+'Grouped Summary'!O131)</f>
        <v>2157.1</v>
      </c>
      <c r="V77" s="141">
        <f>IF(U77&gt;0,(('Grouped Summary'!O123*'Grouped Summary'!P123)+(('Grouped Summary'!O131*'Grouped Summary'!P131)*0.81818))/U77,0)</f>
        <v>35668.62108767791</v>
      </c>
      <c r="W77" s="141">
        <f t="shared" si="19"/>
        <v>76940782.54823</v>
      </c>
    </row>
    <row r="78" spans="1:23" ht="12.75">
      <c r="A78" s="156" t="s">
        <v>397</v>
      </c>
      <c r="B78" s="137" t="s">
        <v>1297</v>
      </c>
      <c r="C78" s="137">
        <f>('Grouped Summary'!C124+'Grouped Summary'!C132)</f>
        <v>0</v>
      </c>
      <c r="D78" s="157">
        <f>IF(C78&gt;0,(('Grouped Summary'!C124*'Grouped Summary'!D124)+(('Grouped Summary'!C132*'Grouped Summary'!D132)*0.81818))/C78,0)</f>
        <v>0</v>
      </c>
      <c r="E78" s="157">
        <f t="shared" si="14"/>
        <v>0</v>
      </c>
      <c r="F78" s="137">
        <f>('Grouped Summary'!E124+'Grouped Summary'!E132)</f>
        <v>0</v>
      </c>
      <c r="G78" s="157">
        <f>IF(F78&gt;0,(('Grouped Summary'!E124*'Grouped Summary'!F124)+(('Grouped Summary'!E132*'Grouped Summary'!F132)*0.81818))/F78,0)</f>
        <v>0</v>
      </c>
      <c r="H78" s="157">
        <f t="shared" si="15"/>
        <v>0</v>
      </c>
      <c r="I78" s="137">
        <f>('Grouped Summary'!G124+'Grouped Summary'!G132)</f>
        <v>0</v>
      </c>
      <c r="J78" s="157">
        <f>IF(I78&gt;0,(('Grouped Summary'!G124*'Grouped Summary'!H124)+(('Grouped Summary'!G132*'Grouped Summary'!H132)*0.81818))/I78,0)</f>
        <v>0</v>
      </c>
      <c r="K78" s="157">
        <f t="shared" si="16"/>
        <v>0</v>
      </c>
      <c r="L78" s="137">
        <f>('Grouped Summary'!I124+'Grouped Summary'!I132)</f>
        <v>0</v>
      </c>
      <c r="M78" s="157">
        <f>IF(L78&gt;0,(('Grouped Summary'!I124*'Grouped Summary'!J124)+(('Grouped Summary'!I132*'Grouped Summary'!J132)*0.81818))/L78,0)</f>
        <v>0</v>
      </c>
      <c r="N78" s="157">
        <f t="shared" si="17"/>
        <v>0</v>
      </c>
      <c r="O78" s="137">
        <f>('Grouped Summary'!K124+'Grouped Summary'!K132)</f>
        <v>0</v>
      </c>
      <c r="P78" s="157">
        <f>IF(O78&gt;0,(('Grouped Summary'!K124*'Grouped Summary'!L124)+(('Grouped Summary'!K132*'Grouped Summary'!L132)*0.81818))/O78,0)</f>
        <v>0</v>
      </c>
      <c r="Q78" s="157">
        <f t="shared" si="20"/>
        <v>0</v>
      </c>
      <c r="R78" s="137">
        <f>('Grouped Summary'!M124+'Grouped Summary'!M132)</f>
        <v>0</v>
      </c>
      <c r="S78" s="157">
        <f>IF(R78&gt;0,(('Grouped Summary'!M124*'Grouped Summary'!N124)+(('Grouped Summary'!M132*'Grouped Summary'!N132)*0.81818))/R78,0)</f>
        <v>0</v>
      </c>
      <c r="T78" s="157">
        <f t="shared" si="18"/>
        <v>0</v>
      </c>
      <c r="U78" s="137">
        <f>('Grouped Summary'!O124+'Grouped Summary'!O132)</f>
        <v>0</v>
      </c>
      <c r="V78" s="157">
        <f>IF(U78&gt;0,(('Grouped Summary'!O124*'Grouped Summary'!P124)+(('Grouped Summary'!O132*'Grouped Summary'!P132)*0.81818))/U78,0)</f>
        <v>0</v>
      </c>
      <c r="W78" s="157">
        <f t="shared" si="19"/>
        <v>0</v>
      </c>
    </row>
    <row r="79" spans="1:23" ht="12.75">
      <c r="A79" s="106" t="s">
        <v>422</v>
      </c>
      <c r="B79" s="1" t="s">
        <v>1290</v>
      </c>
      <c r="C79" s="1">
        <f>('Grouped Summary'!C133+'Grouped Summary'!C141)</f>
        <v>1054</v>
      </c>
      <c r="D79" s="141">
        <f>IF(C79&gt;0,(('Grouped Summary'!C133*'Grouped Summary'!D133)+(('Grouped Summary'!C141*'Grouped Summary'!D141)*0.81818))/C79,0)</f>
        <v>79844.01112036053</v>
      </c>
      <c r="E79" s="141">
        <f t="shared" si="14"/>
        <v>84155587.72086</v>
      </c>
      <c r="F79" s="1">
        <f>('Grouped Summary'!E133+'Grouped Summary'!E141)</f>
        <v>665</v>
      </c>
      <c r="G79" s="141">
        <f>IF(F79&gt;0,(('Grouped Summary'!E133*'Grouped Summary'!F133)+(('Grouped Summary'!E141*'Grouped Summary'!F141)*0.81818))/F79,0)</f>
        <v>56754.81420893233</v>
      </c>
      <c r="H79" s="141">
        <f t="shared" si="15"/>
        <v>37741951.44894</v>
      </c>
      <c r="I79" s="1">
        <f>('Grouped Summary'!G133+'Grouped Summary'!G141)</f>
        <v>398</v>
      </c>
      <c r="J79" s="141">
        <f>IF(I79&gt;0,(('Grouped Summary'!G133*'Grouped Summary'!H133)+(('Grouped Summary'!G141*'Grouped Summary'!H141)*0.81818))/I79,0)</f>
        <v>48793.21178914573</v>
      </c>
      <c r="K79" s="141">
        <f t="shared" si="16"/>
        <v>19419698.29208</v>
      </c>
      <c r="L79" s="1">
        <f>('Grouped Summary'!I133+'Grouped Summary'!I141)</f>
        <v>19</v>
      </c>
      <c r="M79" s="141">
        <f>IF(L79&gt;0,(('Grouped Summary'!I133*'Grouped Summary'!J133)+(('Grouped Summary'!I141*'Grouped Summary'!J141)*0.81818))/L79,0)</f>
        <v>42276.58546631579</v>
      </c>
      <c r="N79" s="141">
        <f t="shared" si="17"/>
        <v>803255.1238599999</v>
      </c>
      <c r="O79" s="1">
        <f>('Grouped Summary'!K133+'Grouped Summary'!K141)</f>
        <v>287</v>
      </c>
      <c r="P79" s="141">
        <f>IF(O79&gt;0,(('Grouped Summary'!K133*'Grouped Summary'!L133)+(('Grouped Summary'!K141*'Grouped Summary'!L141)*0.81818))/O79,0)</f>
        <v>39229.98317930314</v>
      </c>
      <c r="Q79" s="141">
        <f t="shared" si="20"/>
        <v>11259005.172460001</v>
      </c>
      <c r="R79" s="1">
        <f>('Grouped Summary'!M133+'Grouped Summary'!M141)</f>
        <v>0</v>
      </c>
      <c r="S79" s="141">
        <f>IF(R79&gt;0,(('Grouped Summary'!M133*'Grouped Summary'!N133)+(('Grouped Summary'!M141*'Grouped Summary'!N141)*0.81818))/R79,0)</f>
        <v>0</v>
      </c>
      <c r="T79" s="141">
        <f t="shared" si="18"/>
        <v>0</v>
      </c>
      <c r="U79" s="1">
        <f>('Grouped Summary'!O133+'Grouped Summary'!O141)</f>
        <v>2423</v>
      </c>
      <c r="V79" s="141">
        <f>IF(U79&gt;0,(('Grouped Summary'!O133*'Grouped Summary'!P133)+(('Grouped Summary'!O141*'Grouped Summary'!P141)*0.81818))/U79,0)</f>
        <v>63301.484836236064</v>
      </c>
      <c r="W79" s="141">
        <f t="shared" si="19"/>
        <v>153379497.7582</v>
      </c>
    </row>
    <row r="80" spans="1:23" ht="12.75">
      <c r="A80" s="106" t="s">
        <v>422</v>
      </c>
      <c r="B80" s="1" t="s">
        <v>1291</v>
      </c>
      <c r="C80" s="1">
        <f>('Grouped Summary'!C134+'Grouped Summary'!C142)</f>
        <v>139</v>
      </c>
      <c r="D80" s="141">
        <f>IF(C80&gt;0,(('Grouped Summary'!C134*'Grouped Summary'!D134)+(('Grouped Summary'!C142*'Grouped Summary'!D142)*0.81818))/C80,0)</f>
        <v>68264.64919035972</v>
      </c>
      <c r="E80" s="141">
        <f t="shared" si="14"/>
        <v>9488786.23746</v>
      </c>
      <c r="F80" s="1">
        <f>('Grouped Summary'!E134+'Grouped Summary'!E142)</f>
        <v>171</v>
      </c>
      <c r="G80" s="141">
        <f>IF(F80&gt;0,(('Grouped Summary'!E134*'Grouped Summary'!F134)+(('Grouped Summary'!E142*'Grouped Summary'!F142)*0.81818))/F80,0)</f>
        <v>49434.20873614035</v>
      </c>
      <c r="H80" s="141">
        <f t="shared" si="15"/>
        <v>8453249.69388</v>
      </c>
      <c r="I80" s="1">
        <f>('Grouped Summary'!G134+'Grouped Summary'!G142)</f>
        <v>124</v>
      </c>
      <c r="J80" s="141">
        <f>IF(I80&gt;0,(('Grouped Summary'!G134*'Grouped Summary'!H134)+(('Grouped Summary'!G142*'Grouped Summary'!H142)*0.81818))/I80,0)</f>
        <v>40783.214960967736</v>
      </c>
      <c r="K80" s="141">
        <f t="shared" si="16"/>
        <v>5057118.65516</v>
      </c>
      <c r="L80" s="1">
        <f>('Grouped Summary'!I134+'Grouped Summary'!I142)</f>
        <v>13</v>
      </c>
      <c r="M80" s="141">
        <f>IF(L80&gt;0,(('Grouped Summary'!I134*'Grouped Summary'!J134)+(('Grouped Summary'!I142*'Grouped Summary'!J142)*0.81818))/L80,0)</f>
        <v>35289</v>
      </c>
      <c r="N80" s="141">
        <f t="shared" si="17"/>
        <v>458757</v>
      </c>
      <c r="O80" s="1">
        <f>('Grouped Summary'!K134+'Grouped Summary'!K142)</f>
        <v>115</v>
      </c>
      <c r="P80" s="141">
        <f>IF(O80&gt;0,(('Grouped Summary'!K134*'Grouped Summary'!L134)+(('Grouped Summary'!K142*'Grouped Summary'!L142)*0.81818))/O80,0)</f>
        <v>31655.965848521737</v>
      </c>
      <c r="Q80" s="141">
        <f t="shared" si="20"/>
        <v>3640436.07258</v>
      </c>
      <c r="R80" s="1">
        <f>('Grouped Summary'!M134+'Grouped Summary'!M142)</f>
        <v>0</v>
      </c>
      <c r="S80" s="141">
        <f>IF(R80&gt;0,(('Grouped Summary'!M134*'Grouped Summary'!N134)+(('Grouped Summary'!M142*'Grouped Summary'!N142)*0.81818))/R80,0)</f>
        <v>0</v>
      </c>
      <c r="T80" s="141">
        <f t="shared" si="18"/>
        <v>0</v>
      </c>
      <c r="U80" s="1">
        <f>('Grouped Summary'!O134+'Grouped Summary'!O142)</f>
        <v>562</v>
      </c>
      <c r="V80" s="141">
        <f>IF(U80&gt;0,(('Grouped Summary'!O134*'Grouped Summary'!P134)+(('Grouped Summary'!O142*'Grouped Summary'!P142)*0.81818))/U80,0)</f>
        <v>48217.70046099644</v>
      </c>
      <c r="W80" s="141">
        <f t="shared" si="19"/>
        <v>27098347.659080002</v>
      </c>
    </row>
    <row r="81" spans="1:23" ht="12.75">
      <c r="A81" s="106" t="s">
        <v>422</v>
      </c>
      <c r="B81" s="1" t="s">
        <v>1292</v>
      </c>
      <c r="C81" s="1">
        <f>('Grouped Summary'!C135+'Grouped Summary'!C143)</f>
        <v>828</v>
      </c>
      <c r="D81" s="141">
        <f>IF(C81&gt;0,(('Grouped Summary'!C135*'Grouped Summary'!D135)+(('Grouped Summary'!C143*'Grouped Summary'!D143)*0.81818))/C81,0)</f>
        <v>60623.99389543478</v>
      </c>
      <c r="E81" s="141">
        <f t="shared" si="14"/>
        <v>50196666.94542</v>
      </c>
      <c r="F81" s="1">
        <f>('Grouped Summary'!E135+'Grouped Summary'!E143)</f>
        <v>917</v>
      </c>
      <c r="G81" s="141">
        <f>IF(F81&gt;0,(('Grouped Summary'!E135*'Grouped Summary'!F135)+(('Grouped Summary'!E143*'Grouped Summary'!F143)*0.81818))/F81,0)</f>
        <v>48871.38515616139</v>
      </c>
      <c r="H81" s="141">
        <f t="shared" si="15"/>
        <v>44815060.1882</v>
      </c>
      <c r="I81" s="1">
        <f>('Grouped Summary'!G135+'Grouped Summary'!G143)</f>
        <v>832</v>
      </c>
      <c r="J81" s="141">
        <f>IF(I81&gt;0,(('Grouped Summary'!G135*'Grouped Summary'!H135)+(('Grouped Summary'!G143*'Grouped Summary'!H143)*0.81818))/I81,0)</f>
        <v>42412.12478360577</v>
      </c>
      <c r="K81" s="141">
        <f t="shared" si="16"/>
        <v>35286887.81996</v>
      </c>
      <c r="L81" s="1">
        <f>('Grouped Summary'!I135+'Grouped Summary'!I143)</f>
        <v>38</v>
      </c>
      <c r="M81" s="141">
        <f>IF(L81&gt;0,(('Grouped Summary'!I135*'Grouped Summary'!J135)+(('Grouped Summary'!I143*'Grouped Summary'!J143)*0.81818))/L81,0)</f>
        <v>37068.602139999995</v>
      </c>
      <c r="N81" s="141">
        <f t="shared" si="17"/>
        <v>1408606.88132</v>
      </c>
      <c r="O81" s="1">
        <f>('Grouped Summary'!K135+'Grouped Summary'!K143)</f>
        <v>439</v>
      </c>
      <c r="P81" s="141">
        <f>IF(O81&gt;0,(('Grouped Summary'!K135*'Grouped Summary'!L135)+(('Grouped Summary'!K143*'Grouped Summary'!L143)*0.81818))/O81,0)</f>
        <v>34443.14355307517</v>
      </c>
      <c r="Q81" s="141">
        <f t="shared" si="20"/>
        <v>15120540.0198</v>
      </c>
      <c r="R81" s="1">
        <f>('Grouped Summary'!M135+'Grouped Summary'!M143)</f>
        <v>0</v>
      </c>
      <c r="S81" s="141">
        <f>IF(R81&gt;0,(('Grouped Summary'!M135*'Grouped Summary'!N135)+(('Grouped Summary'!M143*'Grouped Summary'!N143)*0.81818))/R81,0)</f>
        <v>0</v>
      </c>
      <c r="T81" s="141">
        <f t="shared" si="18"/>
        <v>0</v>
      </c>
      <c r="U81" s="1">
        <f>('Grouped Summary'!O135+'Grouped Summary'!O143)</f>
        <v>3054</v>
      </c>
      <c r="V81" s="141">
        <f>IF(U81&gt;0,(('Grouped Summary'!O135*'Grouped Summary'!P135)+(('Grouped Summary'!O143*'Grouped Summary'!P143)*0.81818))/U81,0)</f>
        <v>48077.19772583497</v>
      </c>
      <c r="W81" s="141">
        <f t="shared" si="19"/>
        <v>146827761.8547</v>
      </c>
    </row>
    <row r="82" spans="1:23" ht="12.75">
      <c r="A82" s="106" t="s">
        <v>422</v>
      </c>
      <c r="B82" s="1" t="s">
        <v>1293</v>
      </c>
      <c r="C82" s="1">
        <f>('Grouped Summary'!C136+'Grouped Summary'!C144)</f>
        <v>141</v>
      </c>
      <c r="D82" s="141">
        <f>IF(C82&gt;0,(('Grouped Summary'!C136*'Grouped Summary'!D136)+(('Grouped Summary'!C144*'Grouped Summary'!D144)*0.81818))/C82,0)</f>
        <v>59487.79300652483</v>
      </c>
      <c r="E82" s="141">
        <f t="shared" si="14"/>
        <v>8387778.813920001</v>
      </c>
      <c r="F82" s="1">
        <f>('Grouped Summary'!E136+'Grouped Summary'!E144)</f>
        <v>198</v>
      </c>
      <c r="G82" s="141">
        <f>IF(F82&gt;0,(('Grouped Summary'!E136*'Grouped Summary'!F136)+(('Grouped Summary'!E144*'Grouped Summary'!F144)*0.81818))/F82,0)</f>
        <v>47321.95129858586</v>
      </c>
      <c r="H82" s="141">
        <f t="shared" si="15"/>
        <v>9369746.35712</v>
      </c>
      <c r="I82" s="1">
        <f>('Grouped Summary'!G136+'Grouped Summary'!G144)</f>
        <v>160</v>
      </c>
      <c r="J82" s="141">
        <f>IF(I82&gt;0,(('Grouped Summary'!G136*'Grouped Summary'!H136)+(('Grouped Summary'!G144*'Grouped Summary'!H144)*0.81818))/I82,0)</f>
        <v>41543.207882625</v>
      </c>
      <c r="K82" s="141">
        <f t="shared" si="16"/>
        <v>6646913.26122</v>
      </c>
      <c r="L82" s="1">
        <f>('Grouped Summary'!I136+'Grouped Summary'!I144)</f>
        <v>2</v>
      </c>
      <c r="M82" s="141">
        <f>IF(L82&gt;0,(('Grouped Summary'!I136*'Grouped Summary'!J136)+(('Grouped Summary'!I144*'Grouped Summary'!J144)*0.81818))/L82,0)</f>
        <v>29124.66</v>
      </c>
      <c r="N82" s="141">
        <f t="shared" si="17"/>
        <v>58249.32</v>
      </c>
      <c r="O82" s="1">
        <f>('Grouped Summary'!K136+'Grouped Summary'!K144)</f>
        <v>78</v>
      </c>
      <c r="P82" s="141">
        <f>IF(O82&gt;0,(('Grouped Summary'!K136*'Grouped Summary'!L136)+(('Grouped Summary'!K144*'Grouped Summary'!L144)*0.81818))/O82,0)</f>
        <v>35113.683450000004</v>
      </c>
      <c r="Q82" s="141">
        <f t="shared" si="20"/>
        <v>2738867.3091</v>
      </c>
      <c r="R82" s="1">
        <f>('Grouped Summary'!M136+'Grouped Summary'!M144)</f>
        <v>0</v>
      </c>
      <c r="S82" s="141">
        <f>IF(R82&gt;0,(('Grouped Summary'!M136*'Grouped Summary'!N136)+(('Grouped Summary'!M144*'Grouped Summary'!N144)*0.81818))/R82,0)</f>
        <v>0</v>
      </c>
      <c r="T82" s="141">
        <f t="shared" si="18"/>
        <v>0</v>
      </c>
      <c r="U82" s="1">
        <f>('Grouped Summary'!O136+'Grouped Summary'!O144)</f>
        <v>579</v>
      </c>
      <c r="V82" s="141">
        <f>IF(U82&gt;0,(('Grouped Summary'!O136*'Grouped Summary'!P136)+(('Grouped Summary'!O144*'Grouped Summary'!P144)*0.81818))/U82,0)</f>
        <v>46980.233266597585</v>
      </c>
      <c r="W82" s="141">
        <f t="shared" si="19"/>
        <v>27201555.06136</v>
      </c>
    </row>
    <row r="83" spans="1:23" ht="12.75">
      <c r="A83" s="106" t="s">
        <v>422</v>
      </c>
      <c r="B83" s="1" t="s">
        <v>1294</v>
      </c>
      <c r="C83" s="1">
        <f>('Grouped Summary'!C137+'Grouped Summary'!C145)</f>
        <v>44</v>
      </c>
      <c r="D83" s="141">
        <f>IF(C83&gt;0,(('Grouped Summary'!C137*'Grouped Summary'!D137)+(('Grouped Summary'!C145*'Grouped Summary'!D145)*0.81818))/C83,0)</f>
        <v>61925.38660727273</v>
      </c>
      <c r="E83" s="141">
        <f t="shared" si="14"/>
        <v>2724717.01072</v>
      </c>
      <c r="F83" s="1">
        <f>('Grouped Summary'!E137+'Grouped Summary'!E145)</f>
        <v>33</v>
      </c>
      <c r="G83" s="141">
        <f>IF(F83&gt;0,(('Grouped Summary'!E137*'Grouped Summary'!F137)+(('Grouped Summary'!E145*'Grouped Summary'!F145)*0.81818))/F83,0)</f>
        <v>46883</v>
      </c>
      <c r="H83" s="141">
        <f t="shared" si="15"/>
        <v>1547139</v>
      </c>
      <c r="I83" s="1">
        <f>('Grouped Summary'!G137+'Grouped Summary'!G145)</f>
        <v>40</v>
      </c>
      <c r="J83" s="141">
        <f>IF(I83&gt;0,(('Grouped Summary'!G137*'Grouped Summary'!H137)+(('Grouped Summary'!G145*'Grouped Summary'!H145)*0.81818))/I83,0)</f>
        <v>40069</v>
      </c>
      <c r="K83" s="141">
        <f t="shared" si="16"/>
        <v>1602760</v>
      </c>
      <c r="L83" s="1">
        <f>('Grouped Summary'!I137+'Grouped Summary'!I145)</f>
        <v>5</v>
      </c>
      <c r="M83" s="141">
        <f>IF(L83&gt;0,(('Grouped Summary'!I137*'Grouped Summary'!J137)+(('Grouped Summary'!I145*'Grouped Summary'!J145)*0.81818))/L83,0)</f>
        <v>35007.529484</v>
      </c>
      <c r="N83" s="141">
        <f t="shared" si="17"/>
        <v>175037.64742</v>
      </c>
      <c r="O83" s="1">
        <f>('Grouped Summary'!K137+'Grouped Summary'!K145)</f>
        <v>23</v>
      </c>
      <c r="P83" s="141">
        <f>IF(O83&gt;0,(('Grouped Summary'!K137*'Grouped Summary'!L137)+(('Grouped Summary'!K145*'Grouped Summary'!L145)*0.81818))/O83,0)</f>
        <v>34913.51828608696</v>
      </c>
      <c r="Q83" s="141">
        <f t="shared" si="20"/>
        <v>803010.9205800002</v>
      </c>
      <c r="R83" s="1">
        <f>('Grouped Summary'!M137+'Grouped Summary'!M145)</f>
        <v>0</v>
      </c>
      <c r="S83" s="141">
        <f>IF(R83&gt;0,(('Grouped Summary'!M137*'Grouped Summary'!N137)+(('Grouped Summary'!M145*'Grouped Summary'!N145)*0.81818))/R83,0)</f>
        <v>0</v>
      </c>
      <c r="T83" s="141">
        <f t="shared" si="18"/>
        <v>0</v>
      </c>
      <c r="U83" s="1">
        <f>('Grouped Summary'!O137+'Grouped Summary'!O145)</f>
        <v>145</v>
      </c>
      <c r="V83" s="141">
        <f>IF(U83&gt;0,(('Grouped Summary'!O137*'Grouped Summary'!P137)+(('Grouped Summary'!O145*'Grouped Summary'!P145)*0.81818))/U83,0)</f>
        <v>47259.75571531034</v>
      </c>
      <c r="W83" s="141">
        <f t="shared" si="19"/>
        <v>6852664.57872</v>
      </c>
    </row>
    <row r="84" spans="1:23" ht="12.75">
      <c r="A84" s="106" t="s">
        <v>422</v>
      </c>
      <c r="B84" s="1" t="s">
        <v>1295</v>
      </c>
      <c r="C84" s="1">
        <f>('Grouped Summary'!C138+'Grouped Summary'!C146)</f>
        <v>118</v>
      </c>
      <c r="D84" s="141">
        <f>IF(C84&gt;0,(('Grouped Summary'!C138*'Grouped Summary'!D138)+(('Grouped Summary'!C146*'Grouped Summary'!D146)*0.81818))/C84,0)</f>
        <v>55780.0760179661</v>
      </c>
      <c r="E84" s="141">
        <f t="shared" si="14"/>
        <v>6582048.97012</v>
      </c>
      <c r="F84" s="1">
        <f>('Grouped Summary'!E138+'Grouped Summary'!E146)</f>
        <v>121</v>
      </c>
      <c r="G84" s="141">
        <f>IF(F84&gt;0,(('Grouped Summary'!E138*'Grouped Summary'!F138)+(('Grouped Summary'!E146*'Grouped Summary'!F146)*0.81818))/F84,0)</f>
        <v>47307.19678314049</v>
      </c>
      <c r="H84" s="141">
        <f t="shared" si="15"/>
        <v>5724170.81076</v>
      </c>
      <c r="I84" s="1">
        <f>('Grouped Summary'!G138+'Grouped Summary'!G146)</f>
        <v>96</v>
      </c>
      <c r="J84" s="141">
        <f>IF(I84&gt;0,(('Grouped Summary'!G138*'Grouped Summary'!H138)+(('Grouped Summary'!G146*'Grouped Summary'!H146)*0.81818))/I84,0)</f>
        <v>38060.178325</v>
      </c>
      <c r="K84" s="141">
        <f t="shared" si="16"/>
        <v>3653777.1192</v>
      </c>
      <c r="L84" s="1">
        <f>('Grouped Summary'!I138+'Grouped Summary'!I146)</f>
        <v>9</v>
      </c>
      <c r="M84" s="141">
        <f>IF(L84&gt;0,(('Grouped Summary'!I138*'Grouped Summary'!J138)+(('Grouped Summary'!I146*'Grouped Summary'!J146)*0.81818))/L84,0)</f>
        <v>34955.88888888889</v>
      </c>
      <c r="N84" s="141">
        <f t="shared" si="17"/>
        <v>314603</v>
      </c>
      <c r="O84" s="1">
        <f>('Grouped Summary'!K138+'Grouped Summary'!K146)</f>
        <v>78</v>
      </c>
      <c r="P84" s="141">
        <f>IF(O84&gt;0,(('Grouped Summary'!K138*'Grouped Summary'!L138)+(('Grouped Summary'!K146*'Grouped Summary'!L146)*0.81818))/O84,0)</f>
        <v>36387.69065512821</v>
      </c>
      <c r="Q84" s="141">
        <f t="shared" si="20"/>
        <v>2838239.8711</v>
      </c>
      <c r="R84" s="1">
        <f>('Grouped Summary'!M138+'Grouped Summary'!M146)</f>
        <v>0</v>
      </c>
      <c r="S84" s="141">
        <f>IF(R84&gt;0,(('Grouped Summary'!M138*'Grouped Summary'!N138)+(('Grouped Summary'!M146*'Grouped Summary'!N146)*0.81818))/R84,0)</f>
        <v>0</v>
      </c>
      <c r="T84" s="141">
        <f t="shared" si="18"/>
        <v>0</v>
      </c>
      <c r="U84" s="1">
        <f>('Grouped Summary'!O138+'Grouped Summary'!O146)</f>
        <v>422</v>
      </c>
      <c r="V84" s="141">
        <f>IF(U84&gt;0,(('Grouped Summary'!O138*'Grouped Summary'!P138)+(('Grouped Summary'!O146*'Grouped Summary'!P146)*0.81818))/U84,0)</f>
        <v>45291.08950516587</v>
      </c>
      <c r="W84" s="141">
        <f t="shared" si="19"/>
        <v>19112839.77118</v>
      </c>
    </row>
    <row r="85" spans="1:23" ht="15">
      <c r="A85" s="106"/>
      <c r="B85" s="189" t="s">
        <v>1366</v>
      </c>
      <c r="C85" s="154">
        <f>SUM(C79:C84)</f>
        <v>2324</v>
      </c>
      <c r="D85" s="155">
        <f>((C79*D79)+(C80*D80)+(C81*D81)+(C82*D82)+(C83*D83)+(C84*D84))/C85</f>
        <v>69507.56699591222</v>
      </c>
      <c r="E85" s="141">
        <f t="shared" si="14"/>
        <v>161535585.69849998</v>
      </c>
      <c r="F85" s="154">
        <f>SUM(F79:F84)</f>
        <v>2105</v>
      </c>
      <c r="G85" s="155">
        <f>((F79*G79)+(F80*G80)+(F81*G81)+(F82*G82)+(F83*G83)+(F84*G84))/F85</f>
        <v>51140.76840802851</v>
      </c>
      <c r="H85" s="141">
        <f t="shared" si="15"/>
        <v>107651317.49890001</v>
      </c>
      <c r="I85" s="154">
        <f>SUM(I79:I84)</f>
        <v>1650</v>
      </c>
      <c r="J85" s="155">
        <f>((I79*J79)+(I80*J80)+(I81*J81)+(I82*J82)+(I83*J83)+(I84*J84))/I85</f>
        <v>43434.63948340606</v>
      </c>
      <c r="K85" s="141">
        <f t="shared" si="16"/>
        <v>71667155.14762</v>
      </c>
      <c r="L85" s="154">
        <f>SUM(L79:L84)</f>
        <v>86</v>
      </c>
      <c r="M85" s="155">
        <f>((L79*M79)+(L80*M80)+(L81*M81)+(L82*M82)+(L83*M83)+(L84*M84))/L85</f>
        <v>37424.522937209294</v>
      </c>
      <c r="N85" s="141">
        <f t="shared" si="17"/>
        <v>3218508.9725999995</v>
      </c>
      <c r="O85" s="154">
        <f>SUM(O79:O84)</f>
        <v>1020</v>
      </c>
      <c r="P85" s="155">
        <f>((O79*P79)+(O80*P80)+(O81*P81)+(O82*P82)+(O83*P83)+(O84*P84))/O85</f>
        <v>35686.371927078435</v>
      </c>
      <c r="Q85" s="141">
        <f t="shared" si="20"/>
        <v>36400099.36562</v>
      </c>
      <c r="R85" s="154">
        <f>SUM(R79:R84)</f>
        <v>0</v>
      </c>
      <c r="S85" s="155">
        <f>IF(R85&gt;0,((R79*S79)+(R80*S80)+(R81*S81)+(R82*S82)+(R83*S83)+(R84*S84))/R85,0)</f>
        <v>0</v>
      </c>
      <c r="T85" s="141">
        <f t="shared" si="18"/>
        <v>0</v>
      </c>
      <c r="U85" s="154">
        <f>SUM(U79:U84)</f>
        <v>7185</v>
      </c>
      <c r="V85" s="155">
        <f>((U79*V79)+(U80*V80)+(U81*V81)+(U82*V82)+(U83*V83)+(U84*V84))/U85</f>
        <v>52953.7462328796</v>
      </c>
      <c r="W85" s="141">
        <f t="shared" si="19"/>
        <v>380472666.68323994</v>
      </c>
    </row>
    <row r="86" spans="1:23" ht="12.75">
      <c r="A86" s="106" t="s">
        <v>422</v>
      </c>
      <c r="B86" s="1" t="s">
        <v>1296</v>
      </c>
      <c r="C86" s="1">
        <f>('Grouped Summary'!C139+'Grouped Summary'!C147)</f>
        <v>0</v>
      </c>
      <c r="D86" s="141">
        <f>IF(C86&gt;0,(('Grouped Summary'!C139*'Grouped Summary'!D139)+(('Grouped Summary'!C147*'Grouped Summary'!D147)*0.81818))/C86,0)</f>
        <v>0</v>
      </c>
      <c r="E86" s="141">
        <f t="shared" si="14"/>
        <v>0</v>
      </c>
      <c r="F86" s="1">
        <f>('Grouped Summary'!E139+'Grouped Summary'!E147)</f>
        <v>0</v>
      </c>
      <c r="G86" s="141">
        <f>IF(F86&gt;0,(('Grouped Summary'!E139*'Grouped Summary'!F139)+(('Grouped Summary'!E147*'Grouped Summary'!F147)*0.81818))/F86,0)</f>
        <v>0</v>
      </c>
      <c r="H86" s="141">
        <f t="shared" si="15"/>
        <v>0</v>
      </c>
      <c r="I86" s="1">
        <f>('Grouped Summary'!G139+'Grouped Summary'!G147)</f>
        <v>0</v>
      </c>
      <c r="J86" s="141">
        <f>IF(I86&gt;0,(('Grouped Summary'!G139*'Grouped Summary'!H139)+(('Grouped Summary'!G147*'Grouped Summary'!H147)*0.81818))/I86,0)</f>
        <v>0</v>
      </c>
      <c r="K86" s="141">
        <f t="shared" si="16"/>
        <v>0</v>
      </c>
      <c r="L86" s="1">
        <f>('Grouped Summary'!I139+'Grouped Summary'!I147)</f>
        <v>0</v>
      </c>
      <c r="M86" s="141">
        <f>IF(L86&gt;0,(('Grouped Summary'!I139*'Grouped Summary'!J139)+(('Grouped Summary'!I147*'Grouped Summary'!J147)*0.81818))/L86,0)</f>
        <v>0</v>
      </c>
      <c r="N86" s="141">
        <f t="shared" si="17"/>
        <v>0</v>
      </c>
      <c r="O86" s="1">
        <f>('Grouped Summary'!K139+'Grouped Summary'!K147)</f>
        <v>0</v>
      </c>
      <c r="P86" s="141">
        <f>IF(O86&gt;0,(('Grouped Summary'!K139*'Grouped Summary'!L139)+(('Grouped Summary'!K147*'Grouped Summary'!L147)*0.81818))/O86,0)</f>
        <v>0</v>
      </c>
      <c r="Q86" s="141">
        <f t="shared" si="20"/>
        <v>0</v>
      </c>
      <c r="R86" s="1">
        <f>('Grouped Summary'!M139+'Grouped Summary'!M147)</f>
        <v>3944</v>
      </c>
      <c r="S86" s="141">
        <f>IF(R86&gt;0,(('Grouped Summary'!M139*'Grouped Summary'!N139)+(('Grouped Summary'!M147*'Grouped Summary'!N147)*0.81818))/R86,0)</f>
        <v>30123.96855983773</v>
      </c>
      <c r="T86" s="141">
        <f t="shared" si="18"/>
        <v>118808932</v>
      </c>
      <c r="U86" s="1">
        <f>('Grouped Summary'!O139+'Grouped Summary'!O147)</f>
        <v>3944</v>
      </c>
      <c r="V86" s="141">
        <f>IF(U86&gt;0,(('Grouped Summary'!O139*'Grouped Summary'!P139)+(('Grouped Summary'!O147*'Grouped Summary'!P147)*0.81818))/U86,0)</f>
        <v>30123.96855983773</v>
      </c>
      <c r="W86" s="141">
        <f t="shared" si="19"/>
        <v>118808932</v>
      </c>
    </row>
    <row r="87" spans="1:23" ht="12.75">
      <c r="A87" s="156" t="s">
        <v>422</v>
      </c>
      <c r="B87" s="137" t="s">
        <v>1297</v>
      </c>
      <c r="C87" s="137">
        <f>('Grouped Summary'!C140+'Grouped Summary'!C148)</f>
        <v>0</v>
      </c>
      <c r="D87" s="157">
        <f>IF(C87&gt;0,(('Grouped Summary'!C140*'Grouped Summary'!D140)+(('Grouped Summary'!C148*'Grouped Summary'!D148)*0.81818))/C87,0)</f>
        <v>0</v>
      </c>
      <c r="E87" s="157">
        <f t="shared" si="14"/>
        <v>0</v>
      </c>
      <c r="F87" s="137">
        <f>('Grouped Summary'!E140+'Grouped Summary'!E148)</f>
        <v>0</v>
      </c>
      <c r="G87" s="157">
        <f>IF(F87&gt;0,(('Grouped Summary'!E140*'Grouped Summary'!F140)+(('Grouped Summary'!E148*'Grouped Summary'!F148)*0.81818))/F87,0)</f>
        <v>0</v>
      </c>
      <c r="H87" s="157">
        <f t="shared" si="15"/>
        <v>0</v>
      </c>
      <c r="I87" s="137">
        <f>('Grouped Summary'!G140+'Grouped Summary'!G148)</f>
        <v>0</v>
      </c>
      <c r="J87" s="157">
        <f>IF(I87&gt;0,(('Grouped Summary'!G140*'Grouped Summary'!H140)+(('Grouped Summary'!G148*'Grouped Summary'!H148)*0.81818))/I87,0)</f>
        <v>0</v>
      </c>
      <c r="K87" s="157">
        <f t="shared" si="16"/>
        <v>0</v>
      </c>
      <c r="L87" s="137">
        <f>('Grouped Summary'!I140+'Grouped Summary'!I148)</f>
        <v>0</v>
      </c>
      <c r="M87" s="157">
        <f>IF(L87&gt;0,(('Grouped Summary'!I140*'Grouped Summary'!J140)+(('Grouped Summary'!I148*'Grouped Summary'!J148)*0.81818))/L87,0)</f>
        <v>0</v>
      </c>
      <c r="N87" s="157">
        <f t="shared" si="17"/>
        <v>0</v>
      </c>
      <c r="O87" s="137">
        <f>('Grouped Summary'!K140+'Grouped Summary'!K148)</f>
        <v>0</v>
      </c>
      <c r="P87" s="157">
        <f>IF(O87&gt;0,(('Grouped Summary'!K140*'Grouped Summary'!L140)+(('Grouped Summary'!K148*'Grouped Summary'!L148)*0.81818))/O87,0)</f>
        <v>0</v>
      </c>
      <c r="Q87" s="157">
        <f t="shared" si="20"/>
        <v>0</v>
      </c>
      <c r="R87" s="137">
        <f>('Grouped Summary'!M140+'Grouped Summary'!M148)</f>
        <v>0</v>
      </c>
      <c r="S87" s="157">
        <f>IF(R87&gt;0,(('Grouped Summary'!M140*'Grouped Summary'!N140)+(('Grouped Summary'!M148*'Grouped Summary'!N148)*0.81818))/R87,0)</f>
        <v>0</v>
      </c>
      <c r="T87" s="157">
        <f t="shared" si="18"/>
        <v>0</v>
      </c>
      <c r="U87" s="137">
        <f>('Grouped Summary'!O140+'Grouped Summary'!O148)</f>
        <v>0</v>
      </c>
      <c r="V87" s="157">
        <f>IF(U87&gt;0,(('Grouped Summary'!O140*'Grouped Summary'!P140)+(('Grouped Summary'!O148*'Grouped Summary'!P148)*0.81818))/U87,0)</f>
        <v>0</v>
      </c>
      <c r="W87" s="157">
        <f t="shared" si="19"/>
        <v>0</v>
      </c>
    </row>
    <row r="88" spans="1:23" ht="12.75">
      <c r="A88" s="106" t="s">
        <v>514</v>
      </c>
      <c r="B88" s="1" t="s">
        <v>1290</v>
      </c>
      <c r="C88" s="1">
        <f>('Grouped Summary'!C149+'Grouped Summary'!C157)</f>
        <v>576</v>
      </c>
      <c r="D88" s="141">
        <f>IF(C88&gt;0,(('Grouped Summary'!C149*'Grouped Summary'!D149)+(('Grouped Summary'!C157*'Grouped Summary'!D157)*0.81818))/C88,0)</f>
        <v>64224.310833194446</v>
      </c>
      <c r="E88" s="141">
        <f t="shared" si="14"/>
        <v>36993203.03992</v>
      </c>
      <c r="F88" s="1">
        <f>('Grouped Summary'!E149+'Grouped Summary'!E157)</f>
        <v>491</v>
      </c>
      <c r="G88" s="141">
        <f>IF(F88&gt;0,(('Grouped Summary'!E149*'Grouped Summary'!F149)+(('Grouped Summary'!E157*'Grouped Summary'!F157)*0.81818))/F88,0)</f>
        <v>46525.54774134419</v>
      </c>
      <c r="H88" s="141">
        <f t="shared" si="15"/>
        <v>22844043.941</v>
      </c>
      <c r="I88" s="1">
        <f>('Grouped Summary'!G149+'Grouped Summary'!G157)</f>
        <v>370</v>
      </c>
      <c r="J88" s="141">
        <f>IF(I88&gt;0,(('Grouped Summary'!G149*'Grouped Summary'!H149)+(('Grouped Summary'!G157*'Grouped Summary'!H157)*0.81818))/I88,0)</f>
        <v>39157.85905491892</v>
      </c>
      <c r="K88" s="141">
        <f t="shared" si="16"/>
        <v>14488407.85032</v>
      </c>
      <c r="L88" s="1">
        <f>('Grouped Summary'!I149+'Grouped Summary'!I157)</f>
        <v>64</v>
      </c>
      <c r="M88" s="141">
        <f>IF(L88&gt;0,(('Grouped Summary'!I149*'Grouped Summary'!J149)+(('Grouped Summary'!I157*'Grouped Summary'!J157)*0.81818))/L88,0)</f>
        <v>23825.769011875</v>
      </c>
      <c r="N88" s="141">
        <f t="shared" si="17"/>
        <v>1524849.21676</v>
      </c>
      <c r="O88" s="1">
        <f>('Grouped Summary'!K149+'Grouped Summary'!K157)</f>
        <v>0</v>
      </c>
      <c r="P88" s="141">
        <f>IF(O88&gt;0,(('Grouped Summary'!K149*'Grouped Summary'!L149)+(('Grouped Summary'!K157*'Grouped Summary'!L157)*0.81818))/O88,0)</f>
        <v>0</v>
      </c>
      <c r="Q88" s="141">
        <f t="shared" si="20"/>
        <v>0</v>
      </c>
      <c r="R88" s="1">
        <f>('Grouped Summary'!M149+'Grouped Summary'!M157)</f>
        <v>0</v>
      </c>
      <c r="S88" s="141">
        <f>IF(R88&gt;0,(('Grouped Summary'!M149*'Grouped Summary'!N149)+(('Grouped Summary'!M157*'Grouped Summary'!N157)*0.81818))/R88,0)</f>
        <v>0</v>
      </c>
      <c r="T88" s="141">
        <f t="shared" si="18"/>
        <v>0</v>
      </c>
      <c r="U88" s="1">
        <f>('Grouped Summary'!O149+'Grouped Summary'!O157)</f>
        <v>1501</v>
      </c>
      <c r="V88" s="141">
        <f>IF(U88&gt;0,(('Grouped Summary'!O149*'Grouped Summary'!P149)+(('Grouped Summary'!O157*'Grouped Summary'!P157)*0.81818))/U88,0)</f>
        <v>50533.31382278482</v>
      </c>
      <c r="W88" s="141">
        <f t="shared" si="19"/>
        <v>75850504.04800001</v>
      </c>
    </row>
    <row r="89" spans="1:23" ht="12.75">
      <c r="A89" s="106" t="s">
        <v>514</v>
      </c>
      <c r="B89" s="1" t="s">
        <v>1291</v>
      </c>
      <c r="C89" s="1">
        <f>('Grouped Summary'!C150+'Grouped Summary'!C158)</f>
        <v>0</v>
      </c>
      <c r="D89" s="141">
        <f>IF(C89&gt;0,(('Grouped Summary'!C150*'Grouped Summary'!D150)+(('Grouped Summary'!C158*'Grouped Summary'!D158)*0.81818))/C89,0)</f>
        <v>0</v>
      </c>
      <c r="E89" s="141">
        <f t="shared" si="14"/>
        <v>0</v>
      </c>
      <c r="F89" s="1">
        <f>('Grouped Summary'!E150+'Grouped Summary'!E158)</f>
        <v>0</v>
      </c>
      <c r="G89" s="141">
        <f>IF(F89&gt;0,(('Grouped Summary'!E150*'Grouped Summary'!F150)+(('Grouped Summary'!E158*'Grouped Summary'!F158)*0.81818))/F89,0)</f>
        <v>0</v>
      </c>
      <c r="H89" s="141">
        <f t="shared" si="15"/>
        <v>0</v>
      </c>
      <c r="I89" s="1">
        <f>('Grouped Summary'!G150+'Grouped Summary'!G158)</f>
        <v>0</v>
      </c>
      <c r="J89" s="141">
        <f>IF(I89&gt;0,(('Grouped Summary'!G150*'Grouped Summary'!H150)+(('Grouped Summary'!G158*'Grouped Summary'!H158)*0.81818))/I89,0)</f>
        <v>0</v>
      </c>
      <c r="K89" s="141">
        <f t="shared" si="16"/>
        <v>0</v>
      </c>
      <c r="L89" s="1">
        <f>('Grouped Summary'!I150+'Grouped Summary'!I158)</f>
        <v>0</v>
      </c>
      <c r="M89" s="141">
        <f>IF(L89&gt;0,(('Grouped Summary'!I150*'Grouped Summary'!J150)+(('Grouped Summary'!I158*'Grouped Summary'!J158)*0.81818))/L89,0)</f>
        <v>0</v>
      </c>
      <c r="N89" s="141">
        <f t="shared" si="17"/>
        <v>0</v>
      </c>
      <c r="O89" s="1">
        <f>('Grouped Summary'!K150+'Grouped Summary'!K158)</f>
        <v>0</v>
      </c>
      <c r="P89" s="141">
        <f>IF(O89&gt;0,(('Grouped Summary'!K150*'Grouped Summary'!L150)+(('Grouped Summary'!K158*'Grouped Summary'!L158)*0.81818))/O89,0)</f>
        <v>0</v>
      </c>
      <c r="Q89" s="141">
        <f t="shared" si="20"/>
        <v>0</v>
      </c>
      <c r="R89" s="1">
        <f>('Grouped Summary'!M150+'Grouped Summary'!M158)</f>
        <v>0</v>
      </c>
      <c r="S89" s="141">
        <f>IF(R89&gt;0,(('Grouped Summary'!M150*'Grouped Summary'!N150)+(('Grouped Summary'!M158*'Grouped Summary'!N158)*0.81818))/R89,0)</f>
        <v>0</v>
      </c>
      <c r="T89" s="141">
        <f t="shared" si="18"/>
        <v>0</v>
      </c>
      <c r="U89" s="1">
        <f>('Grouped Summary'!O150+'Grouped Summary'!O158)</f>
        <v>0</v>
      </c>
      <c r="V89" s="141">
        <f>IF(U89&gt;0,(('Grouped Summary'!O150*'Grouped Summary'!P150)+(('Grouped Summary'!O158*'Grouped Summary'!P158)*0.81818))/U89,0)</f>
        <v>0</v>
      </c>
      <c r="W89" s="141">
        <f t="shared" si="19"/>
        <v>0</v>
      </c>
    </row>
    <row r="90" spans="1:23" ht="12.75">
      <c r="A90" s="106" t="s">
        <v>514</v>
      </c>
      <c r="B90" s="1" t="s">
        <v>1292</v>
      </c>
      <c r="C90" s="1">
        <f>('Grouped Summary'!C151+'Grouped Summary'!C159)</f>
        <v>109</v>
      </c>
      <c r="D90" s="141">
        <f>IF(C90&gt;0,(('Grouped Summary'!C151*'Grouped Summary'!D151)+(('Grouped Summary'!C159*'Grouped Summary'!D159)*0.81818))/C90,0)</f>
        <v>52681</v>
      </c>
      <c r="E90" s="141">
        <f t="shared" si="14"/>
        <v>5742229</v>
      </c>
      <c r="F90" s="1">
        <f>('Grouped Summary'!E151+'Grouped Summary'!E159)</f>
        <v>73</v>
      </c>
      <c r="G90" s="141">
        <f>IF(F90&gt;0,(('Grouped Summary'!E151*'Grouped Summary'!F151)+(('Grouped Summary'!E159*'Grouped Summary'!F159)*0.81818))/F90,0)</f>
        <v>46181</v>
      </c>
      <c r="H90" s="141">
        <f t="shared" si="15"/>
        <v>3371213</v>
      </c>
      <c r="I90" s="1">
        <f>('Grouped Summary'!G151+'Grouped Summary'!G159)</f>
        <v>159</v>
      </c>
      <c r="J90" s="141">
        <f>IF(I90&gt;0,(('Grouped Summary'!G151*'Grouped Summary'!H151)+(('Grouped Summary'!G159*'Grouped Summary'!H159)*0.81818))/I90,0)</f>
        <v>40888</v>
      </c>
      <c r="K90" s="141">
        <f t="shared" si="16"/>
        <v>6501192</v>
      </c>
      <c r="L90" s="1">
        <f>('Grouped Summary'!I151+'Grouped Summary'!I159)</f>
        <v>44</v>
      </c>
      <c r="M90" s="141">
        <f>IF(L90&gt;0,(('Grouped Summary'!I151*'Grouped Summary'!J151)+(('Grouped Summary'!I159*'Grouped Summary'!J159)*0.81818))/L90,0)</f>
        <v>34265</v>
      </c>
      <c r="N90" s="141">
        <f t="shared" si="17"/>
        <v>1507660</v>
      </c>
      <c r="O90" s="1">
        <f>('Grouped Summary'!K151+'Grouped Summary'!K159)</f>
        <v>0</v>
      </c>
      <c r="P90" s="141">
        <f>IF(O90&gt;0,(('Grouped Summary'!K151*'Grouped Summary'!L151)+(('Grouped Summary'!K159*'Grouped Summary'!L159)*0.81818))/O90,0)</f>
        <v>0</v>
      </c>
      <c r="Q90" s="141">
        <f t="shared" si="20"/>
        <v>0</v>
      </c>
      <c r="R90" s="1">
        <f>('Grouped Summary'!M151+'Grouped Summary'!M159)</f>
        <v>0</v>
      </c>
      <c r="S90" s="141">
        <f>IF(R90&gt;0,(('Grouped Summary'!M151*'Grouped Summary'!N151)+(('Grouped Summary'!M159*'Grouped Summary'!N159)*0.81818))/R90,0)</f>
        <v>0</v>
      </c>
      <c r="T90" s="141">
        <f t="shared" si="18"/>
        <v>0</v>
      </c>
      <c r="U90" s="1">
        <f>('Grouped Summary'!O151+'Grouped Summary'!O159)</f>
        <v>385</v>
      </c>
      <c r="V90" s="141">
        <f>IF(U90&gt;0,(('Grouped Summary'!O151*'Grouped Summary'!P151)+(('Grouped Summary'!O159*'Grouped Summary'!P159)*0.81818))/U90,0)</f>
        <v>44473.490909090906</v>
      </c>
      <c r="W90" s="141">
        <f t="shared" si="19"/>
        <v>17122294</v>
      </c>
    </row>
    <row r="91" spans="1:23" ht="12.75">
      <c r="A91" s="106" t="s">
        <v>514</v>
      </c>
      <c r="B91" s="1" t="s">
        <v>1293</v>
      </c>
      <c r="C91" s="1">
        <f>('Grouped Summary'!C152+'Grouped Summary'!C160)</f>
        <v>133</v>
      </c>
      <c r="D91" s="141">
        <f>IF(C91&gt;0,(('Grouped Summary'!C152*'Grouped Summary'!D152)+(('Grouped Summary'!C160*'Grouped Summary'!D160)*0.81818))/C91,0)</f>
        <v>49174.94024736842</v>
      </c>
      <c r="E91" s="141">
        <f t="shared" si="14"/>
        <v>6540267.0529</v>
      </c>
      <c r="F91" s="1">
        <f>('Grouped Summary'!E152+'Grouped Summary'!E160)</f>
        <v>98</v>
      </c>
      <c r="G91" s="141">
        <f>IF(F91&gt;0,(('Grouped Summary'!E152*'Grouped Summary'!F152)+(('Grouped Summary'!E160*'Grouped Summary'!F160)*0.81818))/F91,0)</f>
        <v>42127.530257142855</v>
      </c>
      <c r="H91" s="141">
        <f t="shared" si="15"/>
        <v>4128497.9652</v>
      </c>
      <c r="I91" s="1">
        <f>('Grouped Summary'!G152+'Grouped Summary'!G160)</f>
        <v>139</v>
      </c>
      <c r="J91" s="141">
        <f>IF(I91&gt;0,(('Grouped Summary'!G152*'Grouped Summary'!H152)+(('Grouped Summary'!G160*'Grouped Summary'!H160)*0.81818))/I91,0)</f>
        <v>38040.879617985614</v>
      </c>
      <c r="K91" s="141">
        <f t="shared" si="16"/>
        <v>5287682.2669</v>
      </c>
      <c r="L91" s="1">
        <f>('Grouped Summary'!I152+'Grouped Summary'!I160)</f>
        <v>109</v>
      </c>
      <c r="M91" s="141">
        <f>IF(L91&gt;0,(('Grouped Summary'!I152*'Grouped Summary'!J152)+(('Grouped Summary'!I160*'Grouped Summary'!J160)*0.81818))/L91,0)</f>
        <v>31446.573322568805</v>
      </c>
      <c r="N91" s="141">
        <f t="shared" si="17"/>
        <v>3427676.49216</v>
      </c>
      <c r="O91" s="1">
        <f>('Grouped Summary'!K152+'Grouped Summary'!K160)</f>
        <v>0</v>
      </c>
      <c r="P91" s="141">
        <f>IF(O91&gt;0,(('Grouped Summary'!K152*'Grouped Summary'!L152)+(('Grouped Summary'!K160*'Grouped Summary'!L160)*0.81818))/O91,0)</f>
        <v>0</v>
      </c>
      <c r="Q91" s="141">
        <f t="shared" si="20"/>
        <v>0</v>
      </c>
      <c r="R91" s="1">
        <f>('Grouped Summary'!M152+'Grouped Summary'!M160)</f>
        <v>0</v>
      </c>
      <c r="S91" s="141">
        <f>IF(R91&gt;0,(('Grouped Summary'!M152*'Grouped Summary'!N152)+(('Grouped Summary'!M160*'Grouped Summary'!N160)*0.81818))/R91,0)</f>
        <v>0</v>
      </c>
      <c r="T91" s="141">
        <f t="shared" si="18"/>
        <v>0</v>
      </c>
      <c r="U91" s="1">
        <f>('Grouped Summary'!O152+'Grouped Summary'!O160)</f>
        <v>479</v>
      </c>
      <c r="V91" s="141">
        <f>IF(U91&gt;0,(('Grouped Summary'!O152*'Grouped Summary'!P152)+(('Grouped Summary'!O160*'Grouped Summary'!P160)*0.81818))/U91,0)</f>
        <v>40467.89932601253</v>
      </c>
      <c r="W91" s="141">
        <f t="shared" si="19"/>
        <v>19384123.77716</v>
      </c>
    </row>
    <row r="92" spans="1:23" ht="12.75">
      <c r="A92" s="106" t="s">
        <v>514</v>
      </c>
      <c r="B92" s="1" t="s">
        <v>1294</v>
      </c>
      <c r="C92" s="1">
        <f>('Grouped Summary'!C153+'Grouped Summary'!C161)</f>
        <v>123</v>
      </c>
      <c r="D92" s="141">
        <f>IF(C92&gt;0,(('Grouped Summary'!C153*'Grouped Summary'!D153)+(('Grouped Summary'!C161*'Grouped Summary'!D161)*0.81818))/C92,0)</f>
        <v>49061.0709504065</v>
      </c>
      <c r="E92" s="141">
        <f t="shared" si="14"/>
        <v>6034511.7269</v>
      </c>
      <c r="F92" s="1">
        <f>('Grouped Summary'!E153+'Grouped Summary'!E161)</f>
        <v>104</v>
      </c>
      <c r="G92" s="141">
        <f>IF(F92&gt;0,(('Grouped Summary'!E153*'Grouped Summary'!F153)+(('Grouped Summary'!E161*'Grouped Summary'!F161)*0.81818))/F92,0)</f>
        <v>41721.53662019231</v>
      </c>
      <c r="H92" s="141">
        <f t="shared" si="15"/>
        <v>4339039.8085</v>
      </c>
      <c r="I92" s="1">
        <f>('Grouped Summary'!G153+'Grouped Summary'!G161)</f>
        <v>215</v>
      </c>
      <c r="J92" s="141">
        <f>IF(I92&gt;0,(('Grouped Summary'!G153*'Grouped Summary'!H153)+(('Grouped Summary'!G161*'Grouped Summary'!H161)*0.81818))/I92,0)</f>
        <v>37196.618973488374</v>
      </c>
      <c r="K92" s="141">
        <f t="shared" si="16"/>
        <v>7997273.0793</v>
      </c>
      <c r="L92" s="1">
        <f>('Grouped Summary'!I153+'Grouped Summary'!I161)</f>
        <v>112</v>
      </c>
      <c r="M92" s="141">
        <f>IF(L92&gt;0,(('Grouped Summary'!I153*'Grouped Summary'!J153)+(('Grouped Summary'!I161*'Grouped Summary'!J161)*0.81818))/L92,0)</f>
        <v>30046.287063392858</v>
      </c>
      <c r="N92" s="141">
        <f t="shared" si="17"/>
        <v>3365184.1511</v>
      </c>
      <c r="O92" s="1">
        <f>('Grouped Summary'!K153+'Grouped Summary'!K161)</f>
        <v>0</v>
      </c>
      <c r="P92" s="141">
        <f>IF(O92&gt;0,(('Grouped Summary'!K153*'Grouped Summary'!L153)+(('Grouped Summary'!K161*'Grouped Summary'!L161)*0.81818))/O92,0)</f>
        <v>0</v>
      </c>
      <c r="Q92" s="141">
        <f t="shared" si="20"/>
        <v>0</v>
      </c>
      <c r="R92" s="1">
        <f>('Grouped Summary'!M153+'Grouped Summary'!M161)</f>
        <v>0</v>
      </c>
      <c r="S92" s="141">
        <f>IF(R92&gt;0,(('Grouped Summary'!M153*'Grouped Summary'!N153)+(('Grouped Summary'!M161*'Grouped Summary'!N161)*0.81818))/R92,0)</f>
        <v>0</v>
      </c>
      <c r="T92" s="141">
        <f t="shared" si="18"/>
        <v>0</v>
      </c>
      <c r="U92" s="1">
        <f>('Grouped Summary'!O153+'Grouped Summary'!O161)</f>
        <v>554</v>
      </c>
      <c r="V92" s="141">
        <f>IF(U92&gt;0,(('Grouped Summary'!O153*'Grouped Summary'!P153)+(('Grouped Summary'!O161*'Grouped Summary'!P161)*0.81818))/U92,0)</f>
        <v>39234.67286245487</v>
      </c>
      <c r="W92" s="141">
        <f t="shared" si="19"/>
        <v>21736008.7658</v>
      </c>
    </row>
    <row r="93" spans="1:23" ht="12.75">
      <c r="A93" s="106" t="s">
        <v>514</v>
      </c>
      <c r="B93" s="1" t="s">
        <v>1295</v>
      </c>
      <c r="C93" s="1">
        <f>('Grouped Summary'!C154+'Grouped Summary'!C162)</f>
        <v>24</v>
      </c>
      <c r="D93" s="141">
        <f>IF(C93&gt;0,(('Grouped Summary'!C154*'Grouped Summary'!D154)+(('Grouped Summary'!C162*'Grouped Summary'!D162)*0.81818))/C93,0)</f>
        <v>45144.373255833336</v>
      </c>
      <c r="E93" s="141">
        <f t="shared" si="14"/>
        <v>1083464.95814</v>
      </c>
      <c r="F93" s="1">
        <f>('Grouped Summary'!E154+'Grouped Summary'!E162)</f>
        <v>61</v>
      </c>
      <c r="G93" s="141">
        <f>IF(F93&gt;0,(('Grouped Summary'!E154*'Grouped Summary'!F154)+(('Grouped Summary'!E162*'Grouped Summary'!F162)*0.81818))/F93,0)</f>
        <v>39819.475684262296</v>
      </c>
      <c r="H93" s="141">
        <f t="shared" si="15"/>
        <v>2428988.01674</v>
      </c>
      <c r="I93" s="1">
        <f>('Grouped Summary'!G154+'Grouped Summary'!G162)</f>
        <v>66</v>
      </c>
      <c r="J93" s="141">
        <f>IF(I93&gt;0,(('Grouped Summary'!G154*'Grouped Summary'!H154)+(('Grouped Summary'!G162*'Grouped Summary'!H162)*0.81818))/I93,0)</f>
        <v>33521.866083333334</v>
      </c>
      <c r="K93" s="141">
        <f t="shared" si="16"/>
        <v>2212443.1615</v>
      </c>
      <c r="L93" s="1">
        <f>('Grouped Summary'!I154+'Grouped Summary'!I162)</f>
        <v>62</v>
      </c>
      <c r="M93" s="141">
        <f>IF(L93&gt;0,(('Grouped Summary'!I154*'Grouped Summary'!J154)+(('Grouped Summary'!I162*'Grouped Summary'!J162)*0.81818))/L93,0)</f>
        <v>30703.127277419353</v>
      </c>
      <c r="N93" s="141">
        <f t="shared" si="17"/>
        <v>1903593.8912</v>
      </c>
      <c r="O93" s="1">
        <f>('Grouped Summary'!K154+'Grouped Summary'!K162)</f>
        <v>0</v>
      </c>
      <c r="P93" s="141">
        <f>IF(O93&gt;0,(('Grouped Summary'!K154*'Grouped Summary'!L154)+(('Grouped Summary'!K162*'Grouped Summary'!L162)*0.81818))/O93,0)</f>
        <v>0</v>
      </c>
      <c r="Q93" s="141">
        <f t="shared" si="20"/>
        <v>0</v>
      </c>
      <c r="R93" s="1">
        <f>('Grouped Summary'!M154+'Grouped Summary'!M162)</f>
        <v>0</v>
      </c>
      <c r="S93" s="141">
        <f>IF(R93&gt;0,(('Grouped Summary'!M154*'Grouped Summary'!N154)+(('Grouped Summary'!M162*'Grouped Summary'!N162)*0.81818))/R93,0)</f>
        <v>0</v>
      </c>
      <c r="T93" s="141">
        <f t="shared" si="18"/>
        <v>0</v>
      </c>
      <c r="U93" s="1">
        <f>('Grouped Summary'!O154+'Grouped Summary'!O162)</f>
        <v>213</v>
      </c>
      <c r="V93" s="141">
        <f>IF(U93&gt;0,(('Grouped Summary'!O154*'Grouped Summary'!P154)+(('Grouped Summary'!O162*'Grouped Summary'!P162)*0.81818))/U93,0)</f>
        <v>35814.507171737096</v>
      </c>
      <c r="W93" s="141">
        <f t="shared" si="19"/>
        <v>7628490.027580001</v>
      </c>
    </row>
    <row r="94" spans="1:23" ht="15">
      <c r="A94" s="106"/>
      <c r="B94" s="189" t="s">
        <v>1366</v>
      </c>
      <c r="C94" s="154">
        <f>SUM(C88:C93)</f>
        <v>965</v>
      </c>
      <c r="D94" s="155">
        <f>((C88*D88)+(C89*D89)+(C90*D90)+(C91*D91)+(C92*D92)+(C93*D93))/C94</f>
        <v>58439.042256849745</v>
      </c>
      <c r="E94" s="141">
        <f t="shared" si="14"/>
        <v>56393675.77786</v>
      </c>
      <c r="F94" s="154">
        <f>SUM(F88:F93)</f>
        <v>827</v>
      </c>
      <c r="G94" s="155">
        <f>((F88*G88)+(F89*G89)+(F90*G90)+(F91*G91)+(F92*G92)+(F93*G93))/F94</f>
        <v>44875.19072725514</v>
      </c>
      <c r="H94" s="141">
        <f t="shared" si="15"/>
        <v>37111782.73144</v>
      </c>
      <c r="I94" s="154">
        <f>SUM(I88:I93)</f>
        <v>949</v>
      </c>
      <c r="J94" s="155">
        <f>((I88*J88)+(I89*J89)+(I90*J90)+(I91*J91)+(I92*J92)+(I93*J93))/I94</f>
        <v>38447.83810118019</v>
      </c>
      <c r="K94" s="141">
        <f t="shared" si="16"/>
        <v>36486998.35802</v>
      </c>
      <c r="L94" s="154">
        <f>SUM(L88:L93)</f>
        <v>391</v>
      </c>
      <c r="M94" s="155">
        <f>((L88*M88)+(L89*M89)+(L90*M90)+(L91*M91)+(L92*M92)+(L93*M93))/L94</f>
        <v>29997.34974736573</v>
      </c>
      <c r="N94" s="141">
        <f t="shared" si="17"/>
        <v>11728963.75122</v>
      </c>
      <c r="O94" s="154">
        <f>SUM(O88:O93)</f>
        <v>0</v>
      </c>
      <c r="P94" s="155">
        <f>IF(O94&gt;0,((O88*P88)+(O89*P89)+(O90*P90)+(O91*P91)+(O92*P92)+(O93*P93))/O94,0)</f>
        <v>0</v>
      </c>
      <c r="Q94" s="141">
        <f>IF(O94&gt;0,(O94*P94),0)</f>
        <v>0</v>
      </c>
      <c r="R94" s="154">
        <f>SUM(R88:R93)</f>
        <v>0</v>
      </c>
      <c r="S94" s="155">
        <f>IF(R94&gt;0,((R88*S88)+(R89*S89)+(R90*S90)+(R91*S91)+(R92*S92)+(R93*S93))/R94,0)</f>
        <v>0</v>
      </c>
      <c r="T94" s="141">
        <f t="shared" si="18"/>
        <v>0</v>
      </c>
      <c r="U94" s="154">
        <f>SUM(U88:U93)</f>
        <v>3132</v>
      </c>
      <c r="V94" s="155">
        <f>((U88*V88)+(U89*V89)+(U90*V90)+(U91*V91)+(U92*V92)+(U93*V93))/U94</f>
        <v>45249.4957275032</v>
      </c>
      <c r="W94" s="141">
        <f t="shared" si="19"/>
        <v>141721420.61854002</v>
      </c>
    </row>
    <row r="95" spans="1:23" ht="12.75">
      <c r="A95" s="106" t="s">
        <v>514</v>
      </c>
      <c r="B95" s="1" t="s">
        <v>1296</v>
      </c>
      <c r="C95" s="1">
        <f>('Grouped Summary'!C155+'Grouped Summary'!C163)</f>
        <v>0</v>
      </c>
      <c r="D95" s="141">
        <f>IF(C95&gt;0,(('Grouped Summary'!C155*'Grouped Summary'!D155)+(('Grouped Summary'!C163*'Grouped Summary'!D163)*0.81818))/C95,0)</f>
        <v>0</v>
      </c>
      <c r="E95" s="141">
        <f t="shared" si="14"/>
        <v>0</v>
      </c>
      <c r="F95" s="1">
        <f>('Grouped Summary'!E155+'Grouped Summary'!E163)</f>
        <v>0</v>
      </c>
      <c r="G95" s="141">
        <f>IF(F95&gt;0,(('Grouped Summary'!E155*'Grouped Summary'!F155)+(('Grouped Summary'!E163*'Grouped Summary'!F163)*0.81818))/F95,0)</f>
        <v>0</v>
      </c>
      <c r="H95" s="141">
        <f t="shared" si="15"/>
        <v>0</v>
      </c>
      <c r="I95" s="1">
        <f>('Grouped Summary'!G155+'Grouped Summary'!G163)</f>
        <v>0</v>
      </c>
      <c r="J95" s="141">
        <f>IF(I95&gt;0,(('Grouped Summary'!G155*'Grouped Summary'!H155)+(('Grouped Summary'!G163*'Grouped Summary'!H163)*0.81818))/I95,0)</f>
        <v>0</v>
      </c>
      <c r="K95" s="141">
        <f t="shared" si="16"/>
        <v>0</v>
      </c>
      <c r="L95" s="1">
        <f>('Grouped Summary'!I155+'Grouped Summary'!I163)</f>
        <v>0</v>
      </c>
      <c r="M95" s="141">
        <f>IF(L95&gt;0,(('Grouped Summary'!I155*'Grouped Summary'!J155)+(('Grouped Summary'!I163*'Grouped Summary'!J163)*0.81818))/L95,0)</f>
        <v>0</v>
      </c>
      <c r="N95" s="141">
        <f t="shared" si="17"/>
        <v>0</v>
      </c>
      <c r="O95" s="1">
        <f>('Grouped Summary'!K155+'Grouped Summary'!K163)</f>
        <v>0</v>
      </c>
      <c r="P95" s="141">
        <f>IF(O95&gt;0,(('Grouped Summary'!K155*'Grouped Summary'!L155)+(('Grouped Summary'!K163*'Grouped Summary'!L163)*0.81818))/O95,0)</f>
        <v>0</v>
      </c>
      <c r="Q95" s="141">
        <f aca="true" t="shared" si="21" ref="Q95:Q126">O95*P95</f>
        <v>0</v>
      </c>
      <c r="R95" s="1">
        <f>('Grouped Summary'!M155+'Grouped Summary'!M163)</f>
        <v>1095</v>
      </c>
      <c r="S95" s="141">
        <f>IF(R95&gt;0,(('Grouped Summary'!M155*'Grouped Summary'!N155)+(('Grouped Summary'!M163*'Grouped Summary'!N163)*0.81818))/R95,0)</f>
        <v>34110.522926191785</v>
      </c>
      <c r="T95" s="141">
        <f t="shared" si="18"/>
        <v>37351022.60418</v>
      </c>
      <c r="U95" s="1">
        <f>('Grouped Summary'!O155+'Grouped Summary'!O163)</f>
        <v>1095</v>
      </c>
      <c r="V95" s="141">
        <f>IF(U95&gt;0,(('Grouped Summary'!O155*'Grouped Summary'!P155)+(('Grouped Summary'!O163*'Grouped Summary'!P163)*0.81818))/U95,0)</f>
        <v>34110.522926191785</v>
      </c>
      <c r="W95" s="141">
        <f t="shared" si="19"/>
        <v>37351022.60418</v>
      </c>
    </row>
    <row r="96" spans="1:23" ht="12.75">
      <c r="A96" s="156" t="s">
        <v>514</v>
      </c>
      <c r="B96" s="137" t="s">
        <v>1297</v>
      </c>
      <c r="C96" s="137">
        <f>('Grouped Summary'!C156+'Grouped Summary'!C164)</f>
        <v>0</v>
      </c>
      <c r="D96" s="157">
        <f>IF(C96&gt;0,(('Grouped Summary'!C156*'Grouped Summary'!D156)+(('Grouped Summary'!C164*'Grouped Summary'!D164)*0.81818))/C96,0)</f>
        <v>0</v>
      </c>
      <c r="E96" s="157">
        <f t="shared" si="14"/>
        <v>0</v>
      </c>
      <c r="F96" s="137">
        <f>('Grouped Summary'!E156+'Grouped Summary'!E164)</f>
        <v>0</v>
      </c>
      <c r="G96" s="157">
        <f>IF(F96&gt;0,(('Grouped Summary'!E156*'Grouped Summary'!F156)+(('Grouped Summary'!E164*'Grouped Summary'!F164)*0.81818))/F96,0)</f>
        <v>0</v>
      </c>
      <c r="H96" s="157">
        <f t="shared" si="15"/>
        <v>0</v>
      </c>
      <c r="I96" s="137">
        <f>('Grouped Summary'!G156+'Grouped Summary'!G164)</f>
        <v>0</v>
      </c>
      <c r="J96" s="157">
        <f>IF(I96&gt;0,(('Grouped Summary'!G156*'Grouped Summary'!H156)+(('Grouped Summary'!G164*'Grouped Summary'!H164)*0.81818))/I96,0)</f>
        <v>0</v>
      </c>
      <c r="K96" s="157">
        <f t="shared" si="16"/>
        <v>0</v>
      </c>
      <c r="L96" s="137">
        <f>('Grouped Summary'!I156+'Grouped Summary'!I164)</f>
        <v>0</v>
      </c>
      <c r="M96" s="157">
        <f>IF(L96&gt;0,(('Grouped Summary'!I156*'Grouped Summary'!J156)+(('Grouped Summary'!I164*'Grouped Summary'!J164)*0.81818))/L96,0)</f>
        <v>0</v>
      </c>
      <c r="N96" s="157">
        <f t="shared" si="17"/>
        <v>0</v>
      </c>
      <c r="O96" s="137">
        <f>('Grouped Summary'!K156+'Grouped Summary'!K164)</f>
        <v>0</v>
      </c>
      <c r="P96" s="157">
        <f>IF(O96&gt;0,(('Grouped Summary'!K156*'Grouped Summary'!L156)+(('Grouped Summary'!K164*'Grouped Summary'!L164)*0.81818))/O96,0)</f>
        <v>0</v>
      </c>
      <c r="Q96" s="157">
        <f t="shared" si="21"/>
        <v>0</v>
      </c>
      <c r="R96" s="137">
        <f>('Grouped Summary'!M156+'Grouped Summary'!M164)</f>
        <v>0</v>
      </c>
      <c r="S96" s="157">
        <f>IF(R96&gt;0,(('Grouped Summary'!M156*'Grouped Summary'!N156)+(('Grouped Summary'!M164*'Grouped Summary'!N164)*0.81818))/R96,0)</f>
        <v>0</v>
      </c>
      <c r="T96" s="157">
        <f t="shared" si="18"/>
        <v>0</v>
      </c>
      <c r="U96" s="137">
        <f>('Grouped Summary'!O156+'Grouped Summary'!O164)</f>
        <v>0</v>
      </c>
      <c r="V96" s="157">
        <f>IF(U96&gt;0,(('Grouped Summary'!O156*'Grouped Summary'!P156)+(('Grouped Summary'!O164*'Grouped Summary'!P164)*0.81818))/U96,0)</f>
        <v>0</v>
      </c>
      <c r="W96" s="157">
        <f t="shared" si="19"/>
        <v>0</v>
      </c>
    </row>
    <row r="97" spans="1:23" ht="12.75">
      <c r="A97" s="106" t="s">
        <v>547</v>
      </c>
      <c r="B97" s="1" t="s">
        <v>1290</v>
      </c>
      <c r="C97" s="1">
        <f>('Grouped Summary'!C165+'Grouped Summary'!C173)</f>
        <v>398</v>
      </c>
      <c r="D97" s="141">
        <f>IF(C97&gt;0,(('Grouped Summary'!C165*'Grouped Summary'!D165)+(('Grouped Summary'!C173*'Grouped Summary'!D173)*0.81818))/C97,0)</f>
        <v>68640.74741864321</v>
      </c>
      <c r="E97" s="141">
        <f t="shared" si="14"/>
        <v>27319017.472619995</v>
      </c>
      <c r="F97" s="1">
        <f>('Grouped Summary'!E165+'Grouped Summary'!E173)</f>
        <v>335</v>
      </c>
      <c r="G97" s="141">
        <f>IF(F97&gt;0,(('Grouped Summary'!E165*'Grouped Summary'!F165)+(('Grouped Summary'!E173*'Grouped Summary'!F173)*0.81818))/F97,0)</f>
        <v>50958.61490847761</v>
      </c>
      <c r="H97" s="141">
        <f t="shared" si="15"/>
        <v>17071135.99434</v>
      </c>
      <c r="I97" s="1">
        <f>('Grouped Summary'!G165+'Grouped Summary'!G173)</f>
        <v>200</v>
      </c>
      <c r="J97" s="141">
        <f>IF(I97&gt;0,(('Grouped Summary'!G165*'Grouped Summary'!H165)+(('Grouped Summary'!G173*'Grouped Summary'!H173)*0.81818))/I97,0)</f>
        <v>43052.57109599999</v>
      </c>
      <c r="K97" s="141">
        <f t="shared" si="16"/>
        <v>8610514.219199998</v>
      </c>
      <c r="L97" s="1">
        <f>('Grouped Summary'!I165+'Grouped Summary'!I173)</f>
        <v>59</v>
      </c>
      <c r="M97" s="141">
        <f>IF(L97&gt;0,(('Grouped Summary'!I165*'Grouped Summary'!J165)+(('Grouped Summary'!I173*'Grouped Summary'!J173)*0.81818))/L97,0)</f>
        <v>31210.771562033897</v>
      </c>
      <c r="N97" s="141">
        <f t="shared" si="17"/>
        <v>1841435.52216</v>
      </c>
      <c r="O97" s="1">
        <f>('Grouped Summary'!K165+'Grouped Summary'!K173)</f>
        <v>36</v>
      </c>
      <c r="P97" s="141">
        <f>IF(O97&gt;0,(('Grouped Summary'!K165*'Grouped Summary'!L165)+(('Grouped Summary'!K173*'Grouped Summary'!L173)*0.81818))/O97,0)</f>
        <v>39980.43968555556</v>
      </c>
      <c r="Q97" s="141">
        <f t="shared" si="21"/>
        <v>1439295.8286800003</v>
      </c>
      <c r="R97" s="1">
        <f>('Grouped Summary'!M165+'Grouped Summary'!M173)</f>
        <v>0</v>
      </c>
      <c r="S97" s="141">
        <f>IF(R97&gt;0,(('Grouped Summary'!M165*'Grouped Summary'!N165)+(('Grouped Summary'!M173*'Grouped Summary'!N173)*0.81818))/R97,0)</f>
        <v>0</v>
      </c>
      <c r="T97" s="141">
        <f t="shared" si="18"/>
        <v>0</v>
      </c>
      <c r="U97" s="1">
        <f>('Grouped Summary'!O165+'Grouped Summary'!O173)</f>
        <v>1028</v>
      </c>
      <c r="V97" s="141">
        <f>IF(U97&gt;0,(('Grouped Summary'!O165*'Grouped Summary'!P165)+(('Grouped Summary'!O173*'Grouped Summary'!P173)*0.81818))/U97,0)</f>
        <v>54748.44264299611</v>
      </c>
      <c r="W97" s="141">
        <f t="shared" si="19"/>
        <v>56281399.037</v>
      </c>
    </row>
    <row r="98" spans="1:23" ht="12.75">
      <c r="A98" s="106" t="s">
        <v>547</v>
      </c>
      <c r="B98" s="1" t="s">
        <v>1291</v>
      </c>
      <c r="C98" s="1">
        <f>('Grouped Summary'!C166+'Grouped Summary'!C174)</f>
        <v>366</v>
      </c>
      <c r="D98" s="141">
        <f>IF(C98&gt;0,(('Grouped Summary'!C166*'Grouped Summary'!D166)+(('Grouped Summary'!C174*'Grouped Summary'!D174)*0.81818))/C98,0)</f>
        <v>67097.27485978142</v>
      </c>
      <c r="E98" s="141">
        <f t="shared" si="14"/>
        <v>24557602.59868</v>
      </c>
      <c r="F98" s="1">
        <f>('Grouped Summary'!E166+'Grouped Summary'!E174)</f>
        <v>240</v>
      </c>
      <c r="G98" s="141">
        <f>IF(F98&gt;0,(('Grouped Summary'!E166*'Grouped Summary'!F166)+(('Grouped Summary'!E174*'Grouped Summary'!F174)*0.81818))/F98,0)</f>
        <v>49527.45876025</v>
      </c>
      <c r="H98" s="141">
        <f t="shared" si="15"/>
        <v>11886590.10246</v>
      </c>
      <c r="I98" s="1">
        <f>('Grouped Summary'!G166+'Grouped Summary'!G174)</f>
        <v>165</v>
      </c>
      <c r="J98" s="141">
        <f>IF(I98&gt;0,(('Grouped Summary'!G166*'Grouped Summary'!H166)+(('Grouped Summary'!G174*'Grouped Summary'!H174)*0.81818))/I98,0)</f>
        <v>40709.82654569697</v>
      </c>
      <c r="K98" s="141">
        <f t="shared" si="16"/>
        <v>6717121.380039999</v>
      </c>
      <c r="L98" s="1">
        <f>('Grouped Summary'!I166+'Grouped Summary'!I174)</f>
        <v>44</v>
      </c>
      <c r="M98" s="141">
        <f>IF(L98&gt;0,(('Grouped Summary'!I166*'Grouped Summary'!J166)+(('Grouped Summary'!I174*'Grouped Summary'!J174)*0.81818))/L98,0)</f>
        <v>24301.954545454544</v>
      </c>
      <c r="N98" s="141">
        <f t="shared" si="17"/>
        <v>1069286</v>
      </c>
      <c r="O98" s="1">
        <f>('Grouped Summary'!K166+'Grouped Summary'!K174)</f>
        <v>52</v>
      </c>
      <c r="P98" s="141">
        <f>IF(O98&gt;0,(('Grouped Summary'!K166*'Grouped Summary'!L166)+(('Grouped Summary'!K174*'Grouped Summary'!L174)*0.81818))/O98,0)</f>
        <v>34151.954910384615</v>
      </c>
      <c r="Q98" s="141">
        <f t="shared" si="21"/>
        <v>1775901.65534</v>
      </c>
      <c r="R98" s="1">
        <f>('Grouped Summary'!M166+'Grouped Summary'!M174)</f>
        <v>0</v>
      </c>
      <c r="S98" s="141">
        <f>IF(R98&gt;0,(('Grouped Summary'!M166*'Grouped Summary'!N166)+(('Grouped Summary'!M174*'Grouped Summary'!N174)*0.81818))/R98,0)</f>
        <v>0</v>
      </c>
      <c r="T98" s="141">
        <f t="shared" si="18"/>
        <v>0</v>
      </c>
      <c r="U98" s="1">
        <f>('Grouped Summary'!O166+'Grouped Summary'!O174)</f>
        <v>867</v>
      </c>
      <c r="V98" s="141">
        <f>IF(U98&gt;0,(('Grouped Summary'!O166*'Grouped Summary'!P166)+(('Grouped Summary'!O174*'Grouped Summary'!P174)*0.81818))/U98,0)</f>
        <v>53064.01584373703</v>
      </c>
      <c r="W98" s="141">
        <f t="shared" si="19"/>
        <v>46006501.73652</v>
      </c>
    </row>
    <row r="99" spans="1:23" ht="12.75">
      <c r="A99" s="106" t="s">
        <v>547</v>
      </c>
      <c r="B99" s="1" t="s">
        <v>1292</v>
      </c>
      <c r="C99" s="1">
        <f>('Grouped Summary'!C167+'Grouped Summary'!C175)</f>
        <v>81</v>
      </c>
      <c r="D99" s="141">
        <f>IF(C99&gt;0,(('Grouped Summary'!C167*'Grouped Summary'!D167)+(('Grouped Summary'!C175*'Grouped Summary'!D175)*0.81818))/C99,0)</f>
        <v>51114.59259259259</v>
      </c>
      <c r="E99" s="141">
        <f t="shared" si="14"/>
        <v>4140282</v>
      </c>
      <c r="F99" s="1">
        <f>('Grouped Summary'!E167+'Grouped Summary'!E175)</f>
        <v>81</v>
      </c>
      <c r="G99" s="141">
        <f>IF(F99&gt;0,(('Grouped Summary'!E167*'Grouped Summary'!F167)+(('Grouped Summary'!E175*'Grouped Summary'!F175)*0.81818))/F99,0)</f>
        <v>42184.44098888889</v>
      </c>
      <c r="H99" s="141">
        <f t="shared" si="15"/>
        <v>3416939.7201</v>
      </c>
      <c r="I99" s="1">
        <f>('Grouped Summary'!G167+'Grouped Summary'!G175)</f>
        <v>62</v>
      </c>
      <c r="J99" s="141">
        <f>IF(I99&gt;0,(('Grouped Summary'!G167*'Grouped Summary'!H167)+(('Grouped Summary'!G175*'Grouped Summary'!H175)*0.81818))/I99,0)</f>
        <v>36673.5394316129</v>
      </c>
      <c r="K99" s="141">
        <f t="shared" si="16"/>
        <v>2273759.44476</v>
      </c>
      <c r="L99" s="1">
        <f>('Grouped Summary'!I167+'Grouped Summary'!I175)</f>
        <v>18</v>
      </c>
      <c r="M99" s="141">
        <f>IF(L99&gt;0,(('Grouped Summary'!I167*'Grouped Summary'!J167)+(('Grouped Summary'!I175*'Grouped Summary'!J175)*0.81818))/L99,0)</f>
        <v>27308.942222222224</v>
      </c>
      <c r="N99" s="141">
        <f t="shared" si="17"/>
        <v>491560.96</v>
      </c>
      <c r="O99" s="1">
        <f>('Grouped Summary'!K167+'Grouped Summary'!K175)</f>
        <v>0</v>
      </c>
      <c r="P99" s="141">
        <f>IF(O99&gt;0,(('Grouped Summary'!K167*'Grouped Summary'!L167)+(('Grouped Summary'!K175*'Grouped Summary'!L175)*0.81818))/O99,0)</f>
        <v>0</v>
      </c>
      <c r="Q99" s="141">
        <f t="shared" si="21"/>
        <v>0</v>
      </c>
      <c r="R99" s="1">
        <f>('Grouped Summary'!M167+'Grouped Summary'!M175)</f>
        <v>0</v>
      </c>
      <c r="S99" s="141">
        <f>IF(R99&gt;0,(('Grouped Summary'!M167*'Grouped Summary'!N167)+(('Grouped Summary'!M175*'Grouped Summary'!N175)*0.81818))/R99,0)</f>
        <v>0</v>
      </c>
      <c r="T99" s="141">
        <f t="shared" si="18"/>
        <v>0</v>
      </c>
      <c r="U99" s="1">
        <f>('Grouped Summary'!O167+'Grouped Summary'!O175)</f>
        <v>242</v>
      </c>
      <c r="V99" s="141">
        <f>IF(U99&gt;0,(('Grouped Summary'!O167*'Grouped Summary'!P167)+(('Grouped Summary'!O175*'Grouped Summary'!P175)*0.81818))/U99,0)</f>
        <v>42655.13274735537</v>
      </c>
      <c r="W99" s="141">
        <f t="shared" si="19"/>
        <v>10322542.12486</v>
      </c>
    </row>
    <row r="100" spans="1:23" ht="12.75">
      <c r="A100" s="106" t="s">
        <v>547</v>
      </c>
      <c r="B100" s="1" t="s">
        <v>1293</v>
      </c>
      <c r="C100" s="1">
        <f>('Grouped Summary'!C168+'Grouped Summary'!C176)</f>
        <v>150</v>
      </c>
      <c r="D100" s="141">
        <f>IF(C100&gt;0,(('Grouped Summary'!C168*'Grouped Summary'!D168)+(('Grouped Summary'!C176*'Grouped Summary'!D176)*0.81818))/C100,0)</f>
        <v>54730.94246533333</v>
      </c>
      <c r="E100" s="141">
        <f t="shared" si="14"/>
        <v>8209641.3698</v>
      </c>
      <c r="F100" s="1">
        <f>('Grouped Summary'!E168+'Grouped Summary'!E176)</f>
        <v>154</v>
      </c>
      <c r="G100" s="141">
        <f>IF(F100&gt;0,(('Grouped Summary'!E168*'Grouped Summary'!F168)+(('Grouped Summary'!E176*'Grouped Summary'!F176)*0.81818))/F100,0)</f>
        <v>45721.88241220779</v>
      </c>
      <c r="H100" s="141">
        <f t="shared" si="15"/>
        <v>7041169.89148</v>
      </c>
      <c r="I100" s="1">
        <f>('Grouped Summary'!G168+'Grouped Summary'!G176)</f>
        <v>167</v>
      </c>
      <c r="J100" s="141">
        <f>IF(I100&gt;0,(('Grouped Summary'!G168*'Grouped Summary'!H168)+(('Grouped Summary'!G176*'Grouped Summary'!H176)*0.81818))/I100,0)</f>
        <v>36267.915695928146</v>
      </c>
      <c r="K100" s="141">
        <f t="shared" si="16"/>
        <v>6056741.921220001</v>
      </c>
      <c r="L100" s="1">
        <f>('Grouped Summary'!I168+'Grouped Summary'!I176)</f>
        <v>48</v>
      </c>
      <c r="M100" s="141">
        <f>IF(L100&gt;0,(('Grouped Summary'!I168*'Grouped Summary'!J168)+(('Grouped Summary'!I176*'Grouped Summary'!J176)*0.81818))/L100,0)</f>
        <v>28339.729166666668</v>
      </c>
      <c r="N100" s="141">
        <f t="shared" si="17"/>
        <v>1360307</v>
      </c>
      <c r="O100" s="1">
        <f>('Grouped Summary'!K168+'Grouped Summary'!K176)</f>
        <v>0</v>
      </c>
      <c r="P100" s="141">
        <f>IF(O100&gt;0,(('Grouped Summary'!K168*'Grouped Summary'!L168)+(('Grouped Summary'!K176*'Grouped Summary'!L176)*0.81818))/O100,0)</f>
        <v>0</v>
      </c>
      <c r="Q100" s="141">
        <f t="shared" si="21"/>
        <v>0</v>
      </c>
      <c r="R100" s="1">
        <f>('Grouped Summary'!M168+'Grouped Summary'!M176)</f>
        <v>0</v>
      </c>
      <c r="S100" s="141">
        <f>IF(R100&gt;0,(('Grouped Summary'!M168*'Grouped Summary'!N168)+(('Grouped Summary'!M176*'Grouped Summary'!N176)*0.81818))/R100,0)</f>
        <v>0</v>
      </c>
      <c r="T100" s="141">
        <f t="shared" si="18"/>
        <v>0</v>
      </c>
      <c r="U100" s="1">
        <f>('Grouped Summary'!O168+'Grouped Summary'!O176)</f>
        <v>519</v>
      </c>
      <c r="V100" s="141">
        <f>IF(U100&gt;0,(('Grouped Summary'!O168*'Grouped Summary'!P168)+(('Grouped Summary'!O176*'Grouped Summary'!P176)*0.81818))/U100,0)</f>
        <v>43676.03118015415</v>
      </c>
      <c r="W100" s="141">
        <f t="shared" si="19"/>
        <v>22667860.1825</v>
      </c>
    </row>
    <row r="101" spans="1:23" ht="12.75">
      <c r="A101" s="106" t="s">
        <v>547</v>
      </c>
      <c r="B101" s="1" t="s">
        <v>1294</v>
      </c>
      <c r="C101" s="1">
        <f>('Grouped Summary'!C169+'Grouped Summary'!C177)</f>
        <v>114</v>
      </c>
      <c r="D101" s="141">
        <f>IF(C101&gt;0,(('Grouped Summary'!C169*'Grouped Summary'!D169)+(('Grouped Summary'!C177*'Grouped Summary'!D177)*0.81818))/C101,0)</f>
        <v>51823.49077859649</v>
      </c>
      <c r="E101" s="141">
        <f t="shared" si="14"/>
        <v>5907877.94876</v>
      </c>
      <c r="F101" s="1">
        <f>('Grouped Summary'!E169+'Grouped Summary'!E177)</f>
        <v>95</v>
      </c>
      <c r="G101" s="141">
        <f>IF(F101&gt;0,(('Grouped Summary'!E169*'Grouped Summary'!F169)+(('Grouped Summary'!E177*'Grouped Summary'!F177)*0.81818))/F101,0)</f>
        <v>43648.28305347368</v>
      </c>
      <c r="H101" s="141">
        <f t="shared" si="15"/>
        <v>4146586.8900799993</v>
      </c>
      <c r="I101" s="1">
        <f>('Grouped Summary'!G169+'Grouped Summary'!G177)</f>
        <v>117</v>
      </c>
      <c r="J101" s="141">
        <f>IF(I101&gt;0,(('Grouped Summary'!G169*'Grouped Summary'!H169)+(('Grouped Summary'!G177*'Grouped Summary'!H177)*0.81818))/I101,0)</f>
        <v>37495.8968374359</v>
      </c>
      <c r="K101" s="141">
        <f t="shared" si="16"/>
        <v>4387019.9299800005</v>
      </c>
      <c r="L101" s="1">
        <f>('Grouped Summary'!I169+'Grouped Summary'!I177)</f>
        <v>55</v>
      </c>
      <c r="M101" s="141">
        <f>IF(L101&gt;0,(('Grouped Summary'!I169*'Grouped Summary'!J169)+(('Grouped Summary'!I177*'Grouped Summary'!J177)*0.81818))/L101,0)</f>
        <v>29741.411676363634</v>
      </c>
      <c r="N101" s="141">
        <f t="shared" si="17"/>
        <v>1635777.6422</v>
      </c>
      <c r="O101" s="1">
        <f>('Grouped Summary'!K169+'Grouped Summary'!K177)</f>
        <v>22</v>
      </c>
      <c r="P101" s="141">
        <f>IF(O101&gt;0,(('Grouped Summary'!K169*'Grouped Summary'!L169)+(('Grouped Summary'!K177*'Grouped Summary'!L177)*0.81818))/O101,0)</f>
        <v>36205.95448909091</v>
      </c>
      <c r="Q101" s="141">
        <f t="shared" si="21"/>
        <v>796530.99876</v>
      </c>
      <c r="R101" s="1">
        <f>('Grouped Summary'!M169+'Grouped Summary'!M177)</f>
        <v>0</v>
      </c>
      <c r="S101" s="141">
        <f>IF(R101&gt;0,(('Grouped Summary'!M169*'Grouped Summary'!N169)+(('Grouped Summary'!M177*'Grouped Summary'!N177)*0.81818))/R101,0)</f>
        <v>0</v>
      </c>
      <c r="T101" s="141">
        <f t="shared" si="18"/>
        <v>0</v>
      </c>
      <c r="U101" s="1">
        <f>('Grouped Summary'!O169+'Grouped Summary'!O177)</f>
        <v>403</v>
      </c>
      <c r="V101" s="141">
        <f>IF(U101&gt;0,(('Grouped Summary'!O169*'Grouped Summary'!P169)+(('Grouped Summary'!O177*'Grouped Summary'!P177)*0.81818))/U101,0)</f>
        <v>41870.45511111662</v>
      </c>
      <c r="W101" s="141">
        <f t="shared" si="19"/>
        <v>16873793.40978</v>
      </c>
    </row>
    <row r="102" spans="1:23" ht="12.75">
      <c r="A102" s="106" t="s">
        <v>547</v>
      </c>
      <c r="B102" s="1" t="s">
        <v>1295</v>
      </c>
      <c r="C102" s="1">
        <f>('Grouped Summary'!C170+'Grouped Summary'!C178)</f>
        <v>154</v>
      </c>
      <c r="D102" s="141">
        <f>IF(C102&gt;0,(('Grouped Summary'!C170*'Grouped Summary'!D170)+(('Grouped Summary'!C178*'Grouped Summary'!D178)*0.81818))/C102,0)</f>
        <v>51270.225755844156</v>
      </c>
      <c r="E102" s="141">
        <f t="shared" si="14"/>
        <v>7895614.7664</v>
      </c>
      <c r="F102" s="1">
        <f>('Grouped Summary'!E170+'Grouped Summary'!E178)</f>
        <v>166</v>
      </c>
      <c r="G102" s="141">
        <f>IF(F102&gt;0,(('Grouped Summary'!E170*'Grouped Summary'!F170)+(('Grouped Summary'!E178*'Grouped Summary'!F178)*0.81818))/F102,0)</f>
        <v>42720.751527951805</v>
      </c>
      <c r="H102" s="141">
        <f t="shared" si="15"/>
        <v>7091644.75364</v>
      </c>
      <c r="I102" s="1">
        <f>('Grouped Summary'!G170+'Grouped Summary'!G178)</f>
        <v>141</v>
      </c>
      <c r="J102" s="141">
        <f>IF(I102&gt;0,(('Grouped Summary'!G170*'Grouped Summary'!H170)+(('Grouped Summary'!G178*'Grouped Summary'!H178)*0.81818))/I102,0)</f>
        <v>38898.82956425532</v>
      </c>
      <c r="K102" s="141">
        <f t="shared" si="16"/>
        <v>5484734.96856</v>
      </c>
      <c r="L102" s="1">
        <f>('Grouped Summary'!I170+'Grouped Summary'!I178)</f>
        <v>69</v>
      </c>
      <c r="M102" s="141">
        <f>IF(L102&gt;0,(('Grouped Summary'!I170*'Grouped Summary'!J170)+(('Grouped Summary'!I178*'Grouped Summary'!J178)*0.81818))/L102,0)</f>
        <v>28719.940934492755</v>
      </c>
      <c r="N102" s="141">
        <f t="shared" si="17"/>
        <v>1981675.92448</v>
      </c>
      <c r="O102" s="1">
        <f>('Grouped Summary'!K170+'Grouped Summary'!K178)</f>
        <v>5</v>
      </c>
      <c r="P102" s="141">
        <f>IF(O102&gt;0,(('Grouped Summary'!K170*'Grouped Summary'!L170)+(('Grouped Summary'!K178*'Grouped Summary'!L178)*0.81818))/O102,0)</f>
        <v>26319.6</v>
      </c>
      <c r="Q102" s="141">
        <f t="shared" si="21"/>
        <v>131598</v>
      </c>
      <c r="R102" s="1">
        <f>('Grouped Summary'!M170+'Grouped Summary'!M178)</f>
        <v>0</v>
      </c>
      <c r="S102" s="141">
        <f>IF(R102&gt;0,(('Grouped Summary'!M170*'Grouped Summary'!N170)+(('Grouped Summary'!M178*'Grouped Summary'!N178)*0.81818))/R102,0)</f>
        <v>0</v>
      </c>
      <c r="T102" s="141">
        <f t="shared" si="18"/>
        <v>0</v>
      </c>
      <c r="U102" s="1">
        <f>('Grouped Summary'!O170+'Grouped Summary'!O178)</f>
        <v>535</v>
      </c>
      <c r="V102" s="141">
        <f>IF(U102&gt;0,(('Grouped Summary'!O170*'Grouped Summary'!P170)+(('Grouped Summary'!O178*'Grouped Summary'!P178)*0.81818))/U102,0)</f>
        <v>42215.45497771962</v>
      </c>
      <c r="W102" s="141">
        <f t="shared" si="19"/>
        <v>22585268.41308</v>
      </c>
    </row>
    <row r="103" spans="1:23" ht="15">
      <c r="A103" s="106"/>
      <c r="B103" s="189" t="s">
        <v>1366</v>
      </c>
      <c r="C103" s="154">
        <f>SUM(C97:C102)</f>
        <v>1263</v>
      </c>
      <c r="D103" s="155">
        <f>((C97*D97)+(C98*D98)+(C99*D99)+(C100*D100)+(C101*D101)+(C102*D102))/C103</f>
        <v>61781.50131136976</v>
      </c>
      <c r="E103" s="141">
        <f aca="true" t="shared" si="22" ref="E103:E134">C103*D103</f>
        <v>78030036.15626</v>
      </c>
      <c r="F103" s="154">
        <f>SUM(F97:F102)</f>
        <v>1071</v>
      </c>
      <c r="G103" s="155">
        <f>((F97*G97)+(F98*G98)+(F99*G99)+(F100*G100)+(F101*G101)+(F102*G102))/F103</f>
        <v>47296.04794780579</v>
      </c>
      <c r="H103" s="141">
        <f aca="true" t="shared" si="23" ref="H103:H134">F103*G103</f>
        <v>50654067.3521</v>
      </c>
      <c r="I103" s="154">
        <f>SUM(I97:I102)</f>
        <v>852</v>
      </c>
      <c r="J103" s="155">
        <f>((I97*J97)+(I98*J98)+(I99*J99)+(I100*J100)+(I101*J101)+(I102*J102))/I103</f>
        <v>39354.33317342723</v>
      </c>
      <c r="K103" s="141">
        <f aca="true" t="shared" si="24" ref="K103:K134">I103*J103</f>
        <v>33529891.86376</v>
      </c>
      <c r="L103" s="154">
        <f>SUM(L97:L102)</f>
        <v>293</v>
      </c>
      <c r="M103" s="155">
        <f>((L97*M97)+(L98*M98)+(L99*M99)+(L100*M100)+(L101*M101)+(L102*M102))/L103</f>
        <v>28600.829518225255</v>
      </c>
      <c r="N103" s="141">
        <f aca="true" t="shared" si="25" ref="N103:N134">L103*M103</f>
        <v>8380043.048839999</v>
      </c>
      <c r="O103" s="154">
        <f>SUM(O97:O102)</f>
        <v>115</v>
      </c>
      <c r="P103" s="155">
        <f>((O97*P97)+(O98*P98)+(O99*P99)+(O100*P100)+(O101*P101)+(O102*P102))/O103</f>
        <v>36028.92593721739</v>
      </c>
      <c r="Q103" s="141">
        <f t="shared" si="21"/>
        <v>4143326.48278</v>
      </c>
      <c r="R103" s="154">
        <f>SUM(R97:R102)</f>
        <v>0</v>
      </c>
      <c r="S103" s="155">
        <f>IF(R103&gt;0,((R97*S97)+(R98*S98)+(R99*S99)+(R100*S100)+(R101*S101)+(R102*S102))/R103,0)</f>
        <v>0</v>
      </c>
      <c r="T103" s="141">
        <f aca="true" t="shared" si="26" ref="T103:T134">R103*S103</f>
        <v>0</v>
      </c>
      <c r="U103" s="154">
        <f>SUM(U97:U102)</f>
        <v>3594</v>
      </c>
      <c r="V103" s="155">
        <f>((U97*V97)+(U98*V98)+(U99*V99)+(U100*V100)+(U101*V101)+(U102*V102))/U103</f>
        <v>48619.18889920423</v>
      </c>
      <c r="W103" s="141">
        <f aca="true" t="shared" si="27" ref="W103:W134">U103*V103</f>
        <v>174737364.90374</v>
      </c>
    </row>
    <row r="104" spans="1:23" ht="12.75">
      <c r="A104" s="106" t="s">
        <v>547</v>
      </c>
      <c r="B104" s="1" t="s">
        <v>1296</v>
      </c>
      <c r="C104" s="1">
        <f>('Grouped Summary'!C171+'Grouped Summary'!C179)</f>
        <v>46</v>
      </c>
      <c r="D104" s="141">
        <f>IF(C104&gt;0,(('Grouped Summary'!C171*'Grouped Summary'!D171)+(('Grouped Summary'!C179*'Grouped Summary'!D179)*0.81818))/C104,0)</f>
        <v>47709.87276956522</v>
      </c>
      <c r="E104" s="141">
        <f t="shared" si="22"/>
        <v>2194654.1474</v>
      </c>
      <c r="F104" s="1">
        <f>('Grouped Summary'!E171+'Grouped Summary'!E179)</f>
        <v>41</v>
      </c>
      <c r="G104" s="141">
        <f>IF(F104&gt;0,(('Grouped Summary'!E171*'Grouped Summary'!F171)+(('Grouped Summary'!E179*'Grouped Summary'!F179)*0.81818))/F104,0)</f>
        <v>38726.13544536585</v>
      </c>
      <c r="H104" s="141">
        <f t="shared" si="23"/>
        <v>1587771.5532599997</v>
      </c>
      <c r="I104" s="1">
        <f>('Grouped Summary'!G171+'Grouped Summary'!G179)</f>
        <v>28</v>
      </c>
      <c r="J104" s="141">
        <f>IF(I104&gt;0,(('Grouped Summary'!G171*'Grouped Summary'!H171)+(('Grouped Summary'!G179*'Grouped Summary'!H179)*0.81818))/I104,0)</f>
        <v>34800.944532857146</v>
      </c>
      <c r="K104" s="141">
        <f t="shared" si="24"/>
        <v>974426.44692</v>
      </c>
      <c r="L104" s="1">
        <f>('Grouped Summary'!I171+'Grouped Summary'!I179)</f>
        <v>492</v>
      </c>
      <c r="M104" s="141">
        <f>IF(L104&gt;0,(('Grouped Summary'!I171*'Grouped Summary'!J171)+(('Grouped Summary'!I179*'Grouped Summary'!J179)*0.81818))/L104,0)</f>
        <v>30607.34879495935</v>
      </c>
      <c r="N104" s="141">
        <f t="shared" si="25"/>
        <v>15058815.60712</v>
      </c>
      <c r="O104" s="1">
        <f>('Grouped Summary'!K171+'Grouped Summary'!K179)</f>
        <v>1016</v>
      </c>
      <c r="P104" s="141">
        <f>IF(O104&gt;0,(('Grouped Summary'!K171*'Grouped Summary'!L171)+(('Grouped Summary'!K179*'Grouped Summary'!L179)*0.81818))/O104,0)</f>
        <v>33505.403869074806</v>
      </c>
      <c r="Q104" s="141">
        <f t="shared" si="21"/>
        <v>34041490.33098</v>
      </c>
      <c r="R104" s="1">
        <f>('Grouped Summary'!M171+'Grouped Summary'!M179)</f>
        <v>0</v>
      </c>
      <c r="S104" s="141">
        <f>IF(R104&gt;0,(('Grouped Summary'!M171*'Grouped Summary'!N171)+(('Grouped Summary'!M179*'Grouped Summary'!N179)*0.81818))/R104,0)</f>
        <v>0</v>
      </c>
      <c r="T104" s="141">
        <f t="shared" si="26"/>
        <v>0</v>
      </c>
      <c r="U104" s="1">
        <f>('Grouped Summary'!O171+'Grouped Summary'!O179)</f>
        <v>1623</v>
      </c>
      <c r="V104" s="141">
        <f>IF(U104&gt;0,(('Grouped Summary'!O171*'Grouped Summary'!P171)+(('Grouped Summary'!O179*'Grouped Summary'!P179)*0.81818))/U104,0)</f>
        <v>33183.70800103511</v>
      </c>
      <c r="W104" s="141">
        <f t="shared" si="27"/>
        <v>53857158.085679986</v>
      </c>
    </row>
    <row r="105" spans="1:23" ht="12.75">
      <c r="A105" s="156" t="s">
        <v>547</v>
      </c>
      <c r="B105" s="137" t="s">
        <v>1297</v>
      </c>
      <c r="C105" s="137">
        <f>('Grouped Summary'!C172+'Grouped Summary'!C180)</f>
        <v>0</v>
      </c>
      <c r="D105" s="157">
        <f>IF(C105&gt;0,(('Grouped Summary'!C172*'Grouped Summary'!D172)+(('Grouped Summary'!C180*'Grouped Summary'!D180)*0.81818))/C105,0)</f>
        <v>0</v>
      </c>
      <c r="E105" s="157">
        <f t="shared" si="22"/>
        <v>0</v>
      </c>
      <c r="F105" s="137">
        <f>('Grouped Summary'!E172+'Grouped Summary'!E180)</f>
        <v>0</v>
      </c>
      <c r="G105" s="157">
        <f>IF(F105&gt;0,(('Grouped Summary'!E172*'Grouped Summary'!F172)+(('Grouped Summary'!E180*'Grouped Summary'!F180)*0.81818))/F105,0)</f>
        <v>0</v>
      </c>
      <c r="H105" s="157">
        <f t="shared" si="23"/>
        <v>0</v>
      </c>
      <c r="I105" s="137">
        <f>('Grouped Summary'!G172+'Grouped Summary'!G180)</f>
        <v>0</v>
      </c>
      <c r="J105" s="157">
        <f>IF(I105&gt;0,(('Grouped Summary'!G172*'Grouped Summary'!H172)+(('Grouped Summary'!G180*'Grouped Summary'!H180)*0.81818))/I105,0)</f>
        <v>0</v>
      </c>
      <c r="K105" s="157">
        <f t="shared" si="24"/>
        <v>0</v>
      </c>
      <c r="L105" s="137">
        <f>('Grouped Summary'!I172+'Grouped Summary'!I180)</f>
        <v>0</v>
      </c>
      <c r="M105" s="157">
        <f>IF(L105&gt;0,(('Grouped Summary'!I172*'Grouped Summary'!J172)+(('Grouped Summary'!I180*'Grouped Summary'!J180)*0.81818))/L105,0)</f>
        <v>0</v>
      </c>
      <c r="N105" s="157">
        <f t="shared" si="25"/>
        <v>0</v>
      </c>
      <c r="O105" s="137">
        <f>('Grouped Summary'!K172+'Grouped Summary'!K180)</f>
        <v>0</v>
      </c>
      <c r="P105" s="157">
        <f>IF(O105&gt;0,(('Grouped Summary'!K172*'Grouped Summary'!L172)+(('Grouped Summary'!K180*'Grouped Summary'!L180)*0.81818))/O105,0)</f>
        <v>0</v>
      </c>
      <c r="Q105" s="157">
        <f t="shared" si="21"/>
        <v>0</v>
      </c>
      <c r="R105" s="137">
        <f>('Grouped Summary'!M172+'Grouped Summary'!M180)</f>
        <v>0</v>
      </c>
      <c r="S105" s="157">
        <f>IF(R105&gt;0,(('Grouped Summary'!M172*'Grouped Summary'!N172)+(('Grouped Summary'!M180*'Grouped Summary'!N180)*0.81818))/R105,0)</f>
        <v>0</v>
      </c>
      <c r="T105" s="157">
        <f t="shared" si="26"/>
        <v>0</v>
      </c>
      <c r="U105" s="137">
        <f>('Grouped Summary'!O172+'Grouped Summary'!O180)</f>
        <v>0</v>
      </c>
      <c r="V105" s="157">
        <f>IF(U105&gt;0,(('Grouped Summary'!O172*'Grouped Summary'!P172)+(('Grouped Summary'!O180*'Grouped Summary'!P180)*0.81818))/U105,0)</f>
        <v>0</v>
      </c>
      <c r="W105" s="157">
        <f t="shared" si="27"/>
        <v>0</v>
      </c>
    </row>
    <row r="106" spans="1:23" ht="12.75">
      <c r="A106" s="106" t="s">
        <v>581</v>
      </c>
      <c r="B106" s="1" t="s">
        <v>1290</v>
      </c>
      <c r="C106" s="1">
        <f>('Grouped Summary'!C181+'Grouped Summary'!C189)</f>
        <v>575</v>
      </c>
      <c r="D106" s="141">
        <f>IF(C106&gt;0,(('Grouped Summary'!C181*'Grouped Summary'!D181)+(('Grouped Summary'!C189*'Grouped Summary'!D189)*0.81818))/C106,0)</f>
        <v>66996.86715526956</v>
      </c>
      <c r="E106" s="141">
        <f t="shared" si="22"/>
        <v>38523198.61428</v>
      </c>
      <c r="F106" s="1">
        <f>('Grouped Summary'!E181+'Grouped Summary'!E189)</f>
        <v>301</v>
      </c>
      <c r="G106" s="141">
        <f>IF(F106&gt;0,(('Grouped Summary'!E181*'Grouped Summary'!F181)+(('Grouped Summary'!E189*'Grouped Summary'!F189)*0.81818))/F106,0)</f>
        <v>51150.78081202658</v>
      </c>
      <c r="H106" s="141">
        <f t="shared" si="23"/>
        <v>15396385.024420002</v>
      </c>
      <c r="I106" s="1">
        <f>('Grouped Summary'!G181+'Grouped Summary'!G189)</f>
        <v>183</v>
      </c>
      <c r="J106" s="141">
        <f>IF(I106&gt;0,(('Grouped Summary'!G181*'Grouped Summary'!H181)+(('Grouped Summary'!G189*'Grouped Summary'!H189)*0.81818))/I106,0)</f>
        <v>43253.931464371584</v>
      </c>
      <c r="K106" s="141">
        <f t="shared" si="24"/>
        <v>7915469.4579799995</v>
      </c>
      <c r="L106" s="1">
        <f>('Grouped Summary'!I181+'Grouped Summary'!I189)</f>
        <v>50</v>
      </c>
      <c r="M106" s="141">
        <f>IF(L106&gt;0,(('Grouped Summary'!I181*'Grouped Summary'!J181)+(('Grouped Summary'!I189*'Grouped Summary'!J189)*0.81818))/L106,0)</f>
        <v>27847.836669199998</v>
      </c>
      <c r="N106" s="141">
        <f t="shared" si="25"/>
        <v>1392391.8334599999</v>
      </c>
      <c r="O106" s="1">
        <f>('Grouped Summary'!K181+'Grouped Summary'!K189)</f>
        <v>8</v>
      </c>
      <c r="P106" s="141">
        <f>IF(O106&gt;0,(('Grouped Summary'!K181*'Grouped Summary'!L181)+(('Grouped Summary'!K189*'Grouped Summary'!L189)*0.81818))/O106,0)</f>
        <v>36538.1048725</v>
      </c>
      <c r="Q106" s="141">
        <f t="shared" si="21"/>
        <v>292304.83898</v>
      </c>
      <c r="R106" s="1">
        <f>('Grouped Summary'!M181+'Grouped Summary'!M189)</f>
        <v>0</v>
      </c>
      <c r="S106" s="141">
        <f>IF(R106&gt;0,(('Grouped Summary'!M181*'Grouped Summary'!N181)+(('Grouped Summary'!M189*'Grouped Summary'!N189)*0.81818))/R106,0)</f>
        <v>0</v>
      </c>
      <c r="T106" s="141">
        <f t="shared" si="26"/>
        <v>0</v>
      </c>
      <c r="U106" s="1">
        <f>('Grouped Summary'!O181+'Grouped Summary'!O189)</f>
        <v>1117</v>
      </c>
      <c r="V106" s="141">
        <f>IF(U106&gt;0,(('Grouped Summary'!O181*'Grouped Summary'!P181)+(('Grouped Summary'!O189*'Grouped Summary'!P189)*0.81818))/U106,0)</f>
        <v>56866.382962506716</v>
      </c>
      <c r="W106" s="141">
        <f t="shared" si="27"/>
        <v>63519749.76912</v>
      </c>
    </row>
    <row r="107" spans="1:23" ht="12.75">
      <c r="A107" s="106" t="s">
        <v>581</v>
      </c>
      <c r="B107" s="1" t="s">
        <v>1291</v>
      </c>
      <c r="C107" s="1">
        <f>('Grouped Summary'!C182+'Grouped Summary'!C190)</f>
        <v>276</v>
      </c>
      <c r="D107" s="141">
        <f>IF(C107&gt;0,(('Grouped Summary'!C182*'Grouped Summary'!D182)+(('Grouped Summary'!C190*'Grouped Summary'!D190)*0.81818))/C107,0)</f>
        <v>63513.42700782609</v>
      </c>
      <c r="E107" s="141">
        <f t="shared" si="22"/>
        <v>17529705.85416</v>
      </c>
      <c r="F107" s="1">
        <f>('Grouped Summary'!E182+'Grouped Summary'!E190)</f>
        <v>232</v>
      </c>
      <c r="G107" s="141">
        <f>IF(F107&gt;0,(('Grouped Summary'!E182*'Grouped Summary'!F182)+(('Grouped Summary'!E190*'Grouped Summary'!F190)*0.81818))/F107,0)</f>
        <v>46956.44087172414</v>
      </c>
      <c r="H107" s="141">
        <f t="shared" si="23"/>
        <v>10893894.28224</v>
      </c>
      <c r="I107" s="1">
        <f>('Grouped Summary'!G182+'Grouped Summary'!G190)</f>
        <v>166</v>
      </c>
      <c r="J107" s="141">
        <f>IF(I107&gt;0,(('Grouped Summary'!G182*'Grouped Summary'!H182)+(('Grouped Summary'!G190*'Grouped Summary'!H190)*0.81818))/I107,0)</f>
        <v>40261.98531277109</v>
      </c>
      <c r="K107" s="141">
        <f t="shared" si="24"/>
        <v>6683489.56192</v>
      </c>
      <c r="L107" s="1">
        <f>('Grouped Summary'!I182+'Grouped Summary'!I190)</f>
        <v>55</v>
      </c>
      <c r="M107" s="141">
        <f>IF(L107&gt;0,(('Grouped Summary'!I182*'Grouped Summary'!J182)+(('Grouped Summary'!I190*'Grouped Summary'!J190)*0.81818))/L107,0)</f>
        <v>26439.93023890909</v>
      </c>
      <c r="N107" s="141">
        <f t="shared" si="25"/>
        <v>1454196.16314</v>
      </c>
      <c r="O107" s="1">
        <f>('Grouped Summary'!K182+'Grouped Summary'!K190)</f>
        <v>6</v>
      </c>
      <c r="P107" s="141">
        <f>IF(O107&gt;0,(('Grouped Summary'!K182*'Grouped Summary'!L182)+(('Grouped Summary'!K190*'Grouped Summary'!L190)*0.81818))/O107,0)</f>
        <v>29103.295493333335</v>
      </c>
      <c r="Q107" s="141">
        <f t="shared" si="21"/>
        <v>174619.77296</v>
      </c>
      <c r="R107" s="1">
        <f>('Grouped Summary'!M182+'Grouped Summary'!M190)</f>
        <v>0</v>
      </c>
      <c r="S107" s="141">
        <f>IF(R107&gt;0,(('Grouped Summary'!M182*'Grouped Summary'!N182)+(('Grouped Summary'!M190*'Grouped Summary'!N190)*0.81818))/R107,0)</f>
        <v>0</v>
      </c>
      <c r="T107" s="141">
        <f t="shared" si="26"/>
        <v>0</v>
      </c>
      <c r="U107" s="1">
        <f>('Grouped Summary'!O182+'Grouped Summary'!O190)</f>
        <v>735</v>
      </c>
      <c r="V107" s="141">
        <f>IF(U107&gt;0,(('Grouped Summary'!O182*'Grouped Summary'!P182)+(('Grouped Summary'!O190*'Grouped Summary'!P190)*0.81818))/U107,0)</f>
        <v>49980.823992408164</v>
      </c>
      <c r="W107" s="141">
        <f t="shared" si="27"/>
        <v>36735905.63442</v>
      </c>
    </row>
    <row r="108" spans="1:23" ht="12.75">
      <c r="A108" s="106" t="s">
        <v>581</v>
      </c>
      <c r="B108" s="1" t="s">
        <v>1292</v>
      </c>
      <c r="C108" s="1">
        <f>('Grouped Summary'!C183+'Grouped Summary'!C191)</f>
        <v>443</v>
      </c>
      <c r="D108" s="141">
        <f>IF(C108&gt;0,(('Grouped Summary'!C183*'Grouped Summary'!D183)+(('Grouped Summary'!C191*'Grouped Summary'!D191)*0.81818))/C108,0)</f>
        <v>56948.186209164785</v>
      </c>
      <c r="E108" s="141">
        <f t="shared" si="22"/>
        <v>25228046.49066</v>
      </c>
      <c r="F108" s="1">
        <f>('Grouped Summary'!E183+'Grouped Summary'!E191)</f>
        <v>391</v>
      </c>
      <c r="G108" s="141">
        <f>IF(F108&gt;0,(('Grouped Summary'!E183*'Grouped Summary'!F183)+(('Grouped Summary'!E191*'Grouped Summary'!F191)*0.81818))/F108,0)</f>
        <v>45659.03022879796</v>
      </c>
      <c r="H108" s="141">
        <f t="shared" si="23"/>
        <v>17852680.81946</v>
      </c>
      <c r="I108" s="1">
        <f>('Grouped Summary'!G183+'Grouped Summary'!G191)</f>
        <v>501</v>
      </c>
      <c r="J108" s="141">
        <f>IF(I108&gt;0,(('Grouped Summary'!G183*'Grouped Summary'!H183)+(('Grouped Summary'!G191*'Grouped Summary'!H191)*0.81818))/I108,0)</f>
        <v>37458.66855512974</v>
      </c>
      <c r="K108" s="141">
        <f t="shared" si="24"/>
        <v>18766792.94612</v>
      </c>
      <c r="L108" s="1">
        <f>('Grouped Summary'!I183+'Grouped Summary'!I191)</f>
        <v>117</v>
      </c>
      <c r="M108" s="141">
        <f>IF(L108&gt;0,(('Grouped Summary'!I183*'Grouped Summary'!J183)+(('Grouped Summary'!I191*'Grouped Summary'!J191)*0.81818))/L108,0)</f>
        <v>30472.84746717949</v>
      </c>
      <c r="N108" s="141">
        <f t="shared" si="25"/>
        <v>3565323.1536600003</v>
      </c>
      <c r="O108" s="1">
        <f>('Grouped Summary'!K183+'Grouped Summary'!K191)</f>
        <v>2</v>
      </c>
      <c r="P108" s="141">
        <f>IF(O108&gt;0,(('Grouped Summary'!K183*'Grouped Summary'!L183)+(('Grouped Summary'!K191*'Grouped Summary'!L191)*0.81818))/O108,0)</f>
        <v>14318.15</v>
      </c>
      <c r="Q108" s="141">
        <f t="shared" si="21"/>
        <v>28636.3</v>
      </c>
      <c r="R108" s="1">
        <f>('Grouped Summary'!M183+'Grouped Summary'!M191)</f>
        <v>0</v>
      </c>
      <c r="S108" s="141">
        <f>IF(R108&gt;0,(('Grouped Summary'!M183*'Grouped Summary'!N183)+(('Grouped Summary'!M191*'Grouped Summary'!N191)*0.81818))/R108,0)</f>
        <v>0</v>
      </c>
      <c r="T108" s="141">
        <f t="shared" si="26"/>
        <v>0</v>
      </c>
      <c r="U108" s="1">
        <f>('Grouped Summary'!O183+'Grouped Summary'!O191)</f>
        <v>1454</v>
      </c>
      <c r="V108" s="141">
        <f>IF(U108&gt;0,(('Grouped Summary'!O183*'Grouped Summary'!P183)+(('Grouped Summary'!O191*'Grouped Summary'!P191)*0.81818))/U108,0)</f>
        <v>45007.89526127923</v>
      </c>
      <c r="W108" s="141">
        <f t="shared" si="27"/>
        <v>65441479.7099</v>
      </c>
    </row>
    <row r="109" spans="1:23" ht="12.75">
      <c r="A109" s="106" t="s">
        <v>581</v>
      </c>
      <c r="B109" s="1" t="s">
        <v>1293</v>
      </c>
      <c r="C109" s="1">
        <f>('Grouped Summary'!C184+'Grouped Summary'!C192)</f>
        <v>375</v>
      </c>
      <c r="D109" s="141">
        <f>IF(C109&gt;0,(('Grouped Summary'!C184*'Grouped Summary'!D184)+(('Grouped Summary'!C192*'Grouped Summary'!D192)*0.81818))/C109,0)</f>
        <v>57475.7689736</v>
      </c>
      <c r="E109" s="141">
        <f t="shared" si="22"/>
        <v>21553413.3651</v>
      </c>
      <c r="F109" s="1">
        <f>('Grouped Summary'!E184+'Grouped Summary'!E192)</f>
        <v>234</v>
      </c>
      <c r="G109" s="141">
        <f>IF(F109&gt;0,(('Grouped Summary'!E184*'Grouped Summary'!F184)+(('Grouped Summary'!E192*'Grouped Summary'!F192)*0.81818))/F109,0)</f>
        <v>44061.396070341885</v>
      </c>
      <c r="H109" s="141">
        <f t="shared" si="23"/>
        <v>10310366.68046</v>
      </c>
      <c r="I109" s="1">
        <f>('Grouped Summary'!G184+'Grouped Summary'!G192)</f>
        <v>279</v>
      </c>
      <c r="J109" s="141">
        <f>IF(I109&gt;0,(('Grouped Summary'!G184*'Grouped Summary'!H184)+(('Grouped Summary'!G192*'Grouped Summary'!H192)*0.81818))/I109,0)</f>
        <v>36745.551427025086</v>
      </c>
      <c r="K109" s="141">
        <f t="shared" si="24"/>
        <v>10252008.84814</v>
      </c>
      <c r="L109" s="1">
        <f>('Grouped Summary'!I184+'Grouped Summary'!I192)</f>
        <v>38</v>
      </c>
      <c r="M109" s="141">
        <f>IF(L109&gt;0,(('Grouped Summary'!I184*'Grouped Summary'!J184)+(('Grouped Summary'!I192*'Grouped Summary'!J192)*0.81818))/L109,0)</f>
        <v>27014.686534210527</v>
      </c>
      <c r="N109" s="141">
        <f t="shared" si="25"/>
        <v>1026558.0883000001</v>
      </c>
      <c r="O109" s="1">
        <f>('Grouped Summary'!K184+'Grouped Summary'!K192)</f>
        <v>0</v>
      </c>
      <c r="P109" s="141">
        <f>IF(O109&gt;0,(('Grouped Summary'!K184*'Grouped Summary'!L184)+(('Grouped Summary'!K192*'Grouped Summary'!L192)*0.81818))/O109,0)</f>
        <v>0</v>
      </c>
      <c r="Q109" s="141">
        <f t="shared" si="21"/>
        <v>0</v>
      </c>
      <c r="R109" s="1">
        <f>('Grouped Summary'!M184+'Grouped Summary'!M192)</f>
        <v>0</v>
      </c>
      <c r="S109" s="141">
        <f>IF(R109&gt;0,(('Grouped Summary'!M184*'Grouped Summary'!N184)+(('Grouped Summary'!M192*'Grouped Summary'!N192)*0.81818))/R109,0)</f>
        <v>0</v>
      </c>
      <c r="T109" s="141">
        <f t="shared" si="26"/>
        <v>0</v>
      </c>
      <c r="U109" s="1">
        <f>('Grouped Summary'!O184+'Grouped Summary'!O192)</f>
        <v>926</v>
      </c>
      <c r="V109" s="141">
        <f>IF(U109&gt;0,(('Grouped Summary'!O184*'Grouped Summary'!P184)+(('Grouped Summary'!O192*'Grouped Summary'!P192)*0.81818))/U109,0)</f>
        <v>46590.0075399568</v>
      </c>
      <c r="W109" s="141">
        <f t="shared" si="27"/>
        <v>43142346.982</v>
      </c>
    </row>
    <row r="110" spans="1:23" ht="12.75">
      <c r="A110" s="106" t="s">
        <v>581</v>
      </c>
      <c r="B110" s="1" t="s">
        <v>1294</v>
      </c>
      <c r="C110" s="1">
        <f>('Grouped Summary'!C185+'Grouped Summary'!C193)</f>
        <v>106</v>
      </c>
      <c r="D110" s="141">
        <f>IF(C110&gt;0,(('Grouped Summary'!C185*'Grouped Summary'!D185)+(('Grouped Summary'!C193*'Grouped Summary'!D193)*0.81818))/C110,0)</f>
        <v>52602.34195018868</v>
      </c>
      <c r="E110" s="141">
        <f t="shared" si="22"/>
        <v>5575848.24672</v>
      </c>
      <c r="F110" s="1">
        <f>('Grouped Summary'!E185+'Grouped Summary'!E193)</f>
        <v>54</v>
      </c>
      <c r="G110" s="141">
        <f>IF(F110&gt;0,(('Grouped Summary'!E185*'Grouped Summary'!F185)+(('Grouped Summary'!E193*'Grouped Summary'!F193)*0.81818))/F110,0)</f>
        <v>43724.879662962965</v>
      </c>
      <c r="H110" s="141">
        <f t="shared" si="23"/>
        <v>2361143.5018</v>
      </c>
      <c r="I110" s="1">
        <f>('Grouped Summary'!G185+'Grouped Summary'!G193)</f>
        <v>43</v>
      </c>
      <c r="J110" s="141">
        <f>IF(I110&gt;0,(('Grouped Summary'!G185*'Grouped Summary'!H185)+(('Grouped Summary'!G193*'Grouped Summary'!H193)*0.81818))/I110,0)</f>
        <v>36584.29027767442</v>
      </c>
      <c r="K110" s="141">
        <f t="shared" si="24"/>
        <v>1573124.48194</v>
      </c>
      <c r="L110" s="1">
        <f>('Grouped Summary'!I185+'Grouped Summary'!I193)</f>
        <v>2</v>
      </c>
      <c r="M110" s="141">
        <f>IF(L110&gt;0,(('Grouped Summary'!I185*'Grouped Summary'!J185)+(('Grouped Summary'!I193*'Grouped Summary'!J193)*0.81818))/L110,0)</f>
        <v>33635.42091</v>
      </c>
      <c r="N110" s="141">
        <f t="shared" si="25"/>
        <v>67270.84182</v>
      </c>
      <c r="O110" s="1">
        <f>('Grouped Summary'!K185+'Grouped Summary'!K193)</f>
        <v>0</v>
      </c>
      <c r="P110" s="141">
        <f>IF(O110&gt;0,(('Grouped Summary'!K185*'Grouped Summary'!L185)+(('Grouped Summary'!K193*'Grouped Summary'!L193)*0.81818))/O110,0)</f>
        <v>0</v>
      </c>
      <c r="Q110" s="141">
        <f t="shared" si="21"/>
        <v>0</v>
      </c>
      <c r="R110" s="1">
        <f>('Grouped Summary'!M185+'Grouped Summary'!M193)</f>
        <v>0</v>
      </c>
      <c r="S110" s="141">
        <f>IF(R110&gt;0,(('Grouped Summary'!M185*'Grouped Summary'!N185)+(('Grouped Summary'!M193*'Grouped Summary'!N193)*0.81818))/R110,0)</f>
        <v>0</v>
      </c>
      <c r="T110" s="141">
        <f t="shared" si="26"/>
        <v>0</v>
      </c>
      <c r="U110" s="1">
        <f>('Grouped Summary'!O185+'Grouped Summary'!O193)</f>
        <v>205</v>
      </c>
      <c r="V110" s="141">
        <f>IF(U110&gt;0,(('Grouped Summary'!O185*'Grouped Summary'!P185)+(('Grouped Summary'!O193*'Grouped Summary'!P193)*0.81818))/U110,0)</f>
        <v>46718.961328195124</v>
      </c>
      <c r="W110" s="141">
        <f t="shared" si="27"/>
        <v>9577387.07228</v>
      </c>
    </row>
    <row r="111" spans="1:23" ht="12.75">
      <c r="A111" s="106" t="s">
        <v>581</v>
      </c>
      <c r="B111" s="1" t="s">
        <v>1295</v>
      </c>
      <c r="C111" s="1">
        <f>('Grouped Summary'!C186+'Grouped Summary'!C194)</f>
        <v>0</v>
      </c>
      <c r="D111" s="141">
        <f>IF(C111&gt;0,(('Grouped Summary'!C186*'Grouped Summary'!D186)+(('Grouped Summary'!C194*'Grouped Summary'!D194)*0.81818))/C111,0)</f>
        <v>0</v>
      </c>
      <c r="E111" s="141">
        <f t="shared" si="22"/>
        <v>0</v>
      </c>
      <c r="F111" s="1">
        <f>('Grouped Summary'!E186+'Grouped Summary'!E194)</f>
        <v>0</v>
      </c>
      <c r="G111" s="141">
        <f>IF(F111&gt;0,(('Grouped Summary'!E186*'Grouped Summary'!F186)+(('Grouped Summary'!E194*'Grouped Summary'!F194)*0.81818))/F111,0)</f>
        <v>0</v>
      </c>
      <c r="H111" s="141">
        <f t="shared" si="23"/>
        <v>0</v>
      </c>
      <c r="I111" s="1">
        <f>('Grouped Summary'!G186+'Grouped Summary'!G194)</f>
        <v>0</v>
      </c>
      <c r="J111" s="141">
        <f>IF(I111&gt;0,(('Grouped Summary'!G186*'Grouped Summary'!H186)+(('Grouped Summary'!G194*'Grouped Summary'!H194)*0.81818))/I111,0)</f>
        <v>0</v>
      </c>
      <c r="K111" s="141">
        <f t="shared" si="24"/>
        <v>0</v>
      </c>
      <c r="L111" s="1">
        <f>('Grouped Summary'!I186+'Grouped Summary'!I194)</f>
        <v>0</v>
      </c>
      <c r="M111" s="141">
        <f>IF(L111&gt;0,(('Grouped Summary'!I186*'Grouped Summary'!J186)+(('Grouped Summary'!I194*'Grouped Summary'!J194)*0.81818))/L111,0)</f>
        <v>0</v>
      </c>
      <c r="N111" s="141">
        <f t="shared" si="25"/>
        <v>0</v>
      </c>
      <c r="O111" s="1">
        <f>('Grouped Summary'!K186+'Grouped Summary'!K194)</f>
        <v>0</v>
      </c>
      <c r="P111" s="141">
        <f>IF(O111&gt;0,(('Grouped Summary'!K186*'Grouped Summary'!L186)+(('Grouped Summary'!K194*'Grouped Summary'!L194)*0.81818))/O111,0)</f>
        <v>0</v>
      </c>
      <c r="Q111" s="141">
        <f t="shared" si="21"/>
        <v>0</v>
      </c>
      <c r="R111" s="1">
        <f>('Grouped Summary'!M186+'Grouped Summary'!M194)</f>
        <v>0</v>
      </c>
      <c r="S111" s="141">
        <f>IF(R111&gt;0,(('Grouped Summary'!M186*'Grouped Summary'!N186)+(('Grouped Summary'!M194*'Grouped Summary'!N194)*0.81818))/R111,0)</f>
        <v>0</v>
      </c>
      <c r="T111" s="141">
        <f t="shared" si="26"/>
        <v>0</v>
      </c>
      <c r="U111" s="1">
        <f>('Grouped Summary'!O186+'Grouped Summary'!O194)</f>
        <v>0</v>
      </c>
      <c r="V111" s="141">
        <f>IF(U111&gt;0,(('Grouped Summary'!O186*'Grouped Summary'!P186)+(('Grouped Summary'!O194*'Grouped Summary'!P194)*0.81818))/U111,0)</f>
        <v>0</v>
      </c>
      <c r="W111" s="141">
        <f t="shared" si="27"/>
        <v>0</v>
      </c>
    </row>
    <row r="112" spans="1:23" ht="15">
      <c r="A112" s="106"/>
      <c r="B112" s="189" t="s">
        <v>1366</v>
      </c>
      <c r="C112" s="154">
        <f>SUM(C106:C111)</f>
        <v>1775</v>
      </c>
      <c r="D112" s="155">
        <f>((C106*D106)+(C107*D107)+(C108*D108)+(C109*D109)+(C110*D110)+(C111*D111))/C112</f>
        <v>61076.176096292955</v>
      </c>
      <c r="E112" s="141">
        <f t="shared" si="22"/>
        <v>108410212.57091999</v>
      </c>
      <c r="F112" s="154">
        <f>SUM(F106:F111)</f>
        <v>1212</v>
      </c>
      <c r="G112" s="155">
        <f>((F106*G106)+(F107*G107)+(F108*G108)+(F109*G109)+(F110*G110)+(F111*G111))/F112</f>
        <v>46876.625666980195</v>
      </c>
      <c r="H112" s="141">
        <f t="shared" si="23"/>
        <v>56814470.30837999</v>
      </c>
      <c r="I112" s="154">
        <f>SUM(I106:I111)</f>
        <v>1172</v>
      </c>
      <c r="J112" s="155">
        <f>((I106*J106)+(I107*J107)+(I108*J108)+(I109*J109)+(I110*J110)+(I111*J111))/I112</f>
        <v>38558.77584991468</v>
      </c>
      <c r="K112" s="141">
        <f t="shared" si="24"/>
        <v>45190885.296100006</v>
      </c>
      <c r="L112" s="154">
        <f>SUM(L106:L111)</f>
        <v>262</v>
      </c>
      <c r="M112" s="155">
        <f>((L106*M106)+(L107*M107)+(L108*M108)+(L109*M109)+(L110*M110)+(L111*M111))/L112</f>
        <v>28647.862902213743</v>
      </c>
      <c r="N112" s="141">
        <f t="shared" si="25"/>
        <v>7505740.080380001</v>
      </c>
      <c r="O112" s="154">
        <f>SUM(O106:O111)</f>
        <v>16</v>
      </c>
      <c r="P112" s="155">
        <f>((O106*P106)+(O107*P107)+(O108*P108)+(O109*P109)+(O110*P110)+(O111*P111))/O112</f>
        <v>30972.556996249998</v>
      </c>
      <c r="Q112" s="141">
        <f t="shared" si="21"/>
        <v>495560.91193999996</v>
      </c>
      <c r="R112" s="154">
        <f>SUM(R106:R111)</f>
        <v>0</v>
      </c>
      <c r="S112" s="155">
        <f>IF(R112&gt;0,((R106*S106)+(R107*S107)+(R108*S108)+(R109*S109)+(R110*S110)+(R111*S111))/R112,0)</f>
        <v>0</v>
      </c>
      <c r="T112" s="141">
        <f t="shared" si="26"/>
        <v>0</v>
      </c>
      <c r="U112" s="154">
        <f>SUM(U106:U111)</f>
        <v>4437</v>
      </c>
      <c r="V112" s="155">
        <f>((U106*V106)+(U107*V107)+(U108*V108)+(U109*V109)+(U110*V110)+(U111*V111))/U112</f>
        <v>49226.24953070092</v>
      </c>
      <c r="W112" s="141">
        <f t="shared" si="27"/>
        <v>218416869.16772</v>
      </c>
    </row>
    <row r="113" spans="1:23" ht="12.75">
      <c r="A113" s="106" t="s">
        <v>581</v>
      </c>
      <c r="B113" s="1" t="s">
        <v>1296</v>
      </c>
      <c r="C113" s="1">
        <f>('Grouped Summary'!C187+'Grouped Summary'!C195)</f>
        <v>167</v>
      </c>
      <c r="D113" s="141">
        <f>IF(C113&gt;0,(('Grouped Summary'!C187*'Grouped Summary'!D187)+(('Grouped Summary'!C195*'Grouped Summary'!D195)*0.81818))/C113,0)</f>
        <v>47085.462379041914</v>
      </c>
      <c r="E113" s="141">
        <f t="shared" si="22"/>
        <v>7863272.2173</v>
      </c>
      <c r="F113" s="1">
        <f>('Grouped Summary'!E187+'Grouped Summary'!E195)</f>
        <v>652</v>
      </c>
      <c r="G113" s="141">
        <f>IF(F113&gt;0,(('Grouped Summary'!E187*'Grouped Summary'!F187)+(('Grouped Summary'!E195*'Grouped Summary'!F195)*0.81818))/F113,0)</f>
        <v>38988.842767699396</v>
      </c>
      <c r="H113" s="141">
        <f t="shared" si="23"/>
        <v>25420725.484540008</v>
      </c>
      <c r="I113" s="1">
        <f>('Grouped Summary'!G187+'Grouped Summary'!G195)</f>
        <v>380</v>
      </c>
      <c r="J113" s="141">
        <f>IF(I113&gt;0,(('Grouped Summary'!G187*'Grouped Summary'!H187)+(('Grouped Summary'!G195*'Grouped Summary'!H195)*0.81818))/I113,0)</f>
        <v>33117.563195105264</v>
      </c>
      <c r="K113" s="141">
        <f t="shared" si="24"/>
        <v>12584674.01414</v>
      </c>
      <c r="L113" s="1">
        <f>('Grouped Summary'!I187+'Grouped Summary'!I195)</f>
        <v>389</v>
      </c>
      <c r="M113" s="141">
        <f>IF(L113&gt;0,(('Grouped Summary'!I187*'Grouped Summary'!J187)+(('Grouped Summary'!I195*'Grouped Summary'!J195)*0.81818))/L113,0)</f>
        <v>28467.642443444733</v>
      </c>
      <c r="N113" s="141">
        <f t="shared" si="25"/>
        <v>11073912.910500001</v>
      </c>
      <c r="O113" s="1">
        <f>('Grouped Summary'!K187+'Grouped Summary'!K195)</f>
        <v>0</v>
      </c>
      <c r="P113" s="141">
        <f>IF(O113&gt;0,(('Grouped Summary'!K187*'Grouped Summary'!L187)+(('Grouped Summary'!K195*'Grouped Summary'!L195)*0.81818))/O113,0)</f>
        <v>0</v>
      </c>
      <c r="Q113" s="141">
        <f t="shared" si="21"/>
        <v>0</v>
      </c>
      <c r="R113" s="1">
        <f>('Grouped Summary'!M187+'Grouped Summary'!M195)</f>
        <v>0</v>
      </c>
      <c r="S113" s="141">
        <f>IF(R113&gt;0,(('Grouped Summary'!M187*'Grouped Summary'!N187)+(('Grouped Summary'!M195*'Grouped Summary'!N195)*0.81818))/R113,0)</f>
        <v>0</v>
      </c>
      <c r="T113" s="141">
        <f t="shared" si="26"/>
        <v>0</v>
      </c>
      <c r="U113" s="1">
        <f>('Grouped Summary'!O187+'Grouped Summary'!O195)</f>
        <v>1588</v>
      </c>
      <c r="V113" s="141">
        <f>IF(U113&gt;0,(('Grouped Summary'!O187*'Grouped Summary'!P187)+(('Grouped Summary'!O195*'Grouped Summary'!P195)*0.81818))/U113,0)</f>
        <v>35858.05077234257</v>
      </c>
      <c r="W113" s="141">
        <f t="shared" si="27"/>
        <v>56942584.62648</v>
      </c>
    </row>
    <row r="114" spans="1:23" ht="12.75">
      <c r="A114" s="156" t="s">
        <v>581</v>
      </c>
      <c r="B114" s="137" t="s">
        <v>1297</v>
      </c>
      <c r="C114" s="137">
        <f>('Grouped Summary'!C188+'Grouped Summary'!C196)</f>
        <v>0</v>
      </c>
      <c r="D114" s="157">
        <f>IF(C114&gt;0,(('Grouped Summary'!C188*'Grouped Summary'!D188)+(('Grouped Summary'!C196*'Grouped Summary'!D196)*0.81818))/C114,0)</f>
        <v>0</v>
      </c>
      <c r="E114" s="157">
        <f t="shared" si="22"/>
        <v>0</v>
      </c>
      <c r="F114" s="137">
        <f>('Grouped Summary'!E188+'Grouped Summary'!E196)</f>
        <v>0</v>
      </c>
      <c r="G114" s="157">
        <f>IF(F114&gt;0,(('Grouped Summary'!E188*'Grouped Summary'!F188)+(('Grouped Summary'!E196*'Grouped Summary'!F196)*0.81818))/F114,0)</f>
        <v>0</v>
      </c>
      <c r="H114" s="157">
        <f t="shared" si="23"/>
        <v>0</v>
      </c>
      <c r="I114" s="137">
        <f>('Grouped Summary'!G188+'Grouped Summary'!G196)</f>
        <v>0</v>
      </c>
      <c r="J114" s="157">
        <f>IF(I114&gt;0,(('Grouped Summary'!G188*'Grouped Summary'!H188)+(('Grouped Summary'!G196*'Grouped Summary'!H196)*0.81818))/I114,0)</f>
        <v>0</v>
      </c>
      <c r="K114" s="157">
        <f t="shared" si="24"/>
        <v>0</v>
      </c>
      <c r="L114" s="137">
        <f>('Grouped Summary'!I188+'Grouped Summary'!I196)</f>
        <v>0</v>
      </c>
      <c r="M114" s="157">
        <f>IF(L114&gt;0,(('Grouped Summary'!I188*'Grouped Summary'!J188)+(('Grouped Summary'!I196*'Grouped Summary'!J196)*0.81818))/L114,0)</f>
        <v>0</v>
      </c>
      <c r="N114" s="157">
        <f t="shared" si="25"/>
        <v>0</v>
      </c>
      <c r="O114" s="137">
        <f>('Grouped Summary'!K188+'Grouped Summary'!K196)</f>
        <v>292</v>
      </c>
      <c r="P114" s="157">
        <f>IF(O114&gt;0,(('Grouped Summary'!K188*'Grouped Summary'!L188)+(('Grouped Summary'!K196*'Grouped Summary'!L196)*0.81818))/O114,0)</f>
        <v>25161.296202945206</v>
      </c>
      <c r="Q114" s="157">
        <f t="shared" si="21"/>
        <v>7347098.4912600005</v>
      </c>
      <c r="R114" s="137">
        <f>('Grouped Summary'!M188+'Grouped Summary'!M196)</f>
        <v>0</v>
      </c>
      <c r="S114" s="157">
        <f>IF(R114&gt;0,(('Grouped Summary'!M188*'Grouped Summary'!N188)+(('Grouped Summary'!M196*'Grouped Summary'!N196)*0.81818))/R114,0)</f>
        <v>0</v>
      </c>
      <c r="T114" s="157">
        <f t="shared" si="26"/>
        <v>0</v>
      </c>
      <c r="U114" s="137">
        <f>('Grouped Summary'!O188+'Grouped Summary'!O196)</f>
        <v>292</v>
      </c>
      <c r="V114" s="157">
        <f>IF(U114&gt;0,(('Grouped Summary'!O188*'Grouped Summary'!P188)+(('Grouped Summary'!O196*'Grouped Summary'!P196)*0.81818))/U114,0)</f>
        <v>25161.296202945206</v>
      </c>
      <c r="W114" s="157">
        <f t="shared" si="27"/>
        <v>7347098.4912600005</v>
      </c>
    </row>
    <row r="115" spans="1:23" ht="12.75">
      <c r="A115" s="106" t="s">
        <v>636</v>
      </c>
      <c r="B115" s="1" t="s">
        <v>1290</v>
      </c>
      <c r="C115" s="22">
        <f>('Grouped Summary'!C197+'Grouped Summary'!C205)</f>
        <v>2531</v>
      </c>
      <c r="D115" s="141">
        <f>IF(C115&gt;0,(('Grouped Summary'!C197*'Grouped Summary'!D197)+(('Grouped Summary'!C205*'Grouped Summary'!D205)*0.81818))/C115,0)</f>
        <v>73220.77874357962</v>
      </c>
      <c r="E115" s="141">
        <f t="shared" si="22"/>
        <v>185321791.00000003</v>
      </c>
      <c r="F115" s="22">
        <f>('Grouped Summary'!E197+'Grouped Summary'!E205)</f>
        <v>1638</v>
      </c>
      <c r="G115" s="141">
        <f>IF(F115&gt;0,(('Grouped Summary'!E197*'Grouped Summary'!F197)+(('Grouped Summary'!E205*'Grouped Summary'!F205)*0.81818))/F115,0)</f>
        <v>49801.94871794872</v>
      </c>
      <c r="H115" s="141">
        <f t="shared" si="23"/>
        <v>81575592</v>
      </c>
      <c r="I115" s="22">
        <f>('Grouped Summary'!G197+'Grouped Summary'!G205)</f>
        <v>1312</v>
      </c>
      <c r="J115" s="141">
        <f>IF(I115&gt;0,(('Grouped Summary'!G197*'Grouped Summary'!H197)+(('Grouped Summary'!G205*'Grouped Summary'!H205)*0.81818))/I115,0)</f>
        <v>43635.576981707316</v>
      </c>
      <c r="K115" s="141">
        <f t="shared" si="24"/>
        <v>57249877</v>
      </c>
      <c r="L115" s="22">
        <f>('Grouped Summary'!I197+'Grouped Summary'!I205)</f>
        <v>57</v>
      </c>
      <c r="M115" s="141">
        <f>IF(L115&gt;0,(('Grouped Summary'!I197*'Grouped Summary'!J197)+(('Grouped Summary'!I205*'Grouped Summary'!J205)*0.81818))/L115,0)</f>
        <v>30881.666666666668</v>
      </c>
      <c r="N115" s="141">
        <f t="shared" si="25"/>
        <v>1760255</v>
      </c>
      <c r="O115" s="22">
        <f>('Grouped Summary'!K197+'Grouped Summary'!K205)</f>
        <v>379</v>
      </c>
      <c r="P115" s="141">
        <f>IF(O115&gt;0,(('Grouped Summary'!K197*'Grouped Summary'!L197)+(('Grouped Summary'!K205*'Grouped Summary'!L205)*0.81818))/O115,0)</f>
        <v>33382.78364116095</v>
      </c>
      <c r="Q115" s="141">
        <f t="shared" si="21"/>
        <v>12652075.000000002</v>
      </c>
      <c r="R115" s="22">
        <f>('Grouped Summary'!M197+'Grouped Summary'!M205)</f>
        <v>0</v>
      </c>
      <c r="S115" s="141">
        <f>IF(R115&gt;0,(('Grouped Summary'!M197*'Grouped Summary'!N197)+(('Grouped Summary'!M205*'Grouped Summary'!N205)*0.81818))/R115,0)</f>
        <v>0</v>
      </c>
      <c r="T115" s="141">
        <f t="shared" si="26"/>
        <v>0</v>
      </c>
      <c r="U115" s="22">
        <f>('Grouped Summary'!O197+'Grouped Summary'!O205)</f>
        <v>5917</v>
      </c>
      <c r="V115" s="141">
        <f>IF(U115&gt;0,(('Grouped Summary'!O197*'Grouped Summary'!P197)+(('Grouped Summary'!O205*'Grouped Summary'!P205)*0.81818))/U115,0)</f>
        <v>57218.11559912118</v>
      </c>
      <c r="W115" s="141">
        <f t="shared" si="27"/>
        <v>338559590</v>
      </c>
    </row>
    <row r="116" spans="1:23" ht="12.75">
      <c r="A116" s="106" t="s">
        <v>636</v>
      </c>
      <c r="B116" s="1" t="s">
        <v>1291</v>
      </c>
      <c r="C116" s="22">
        <f>('Grouped Summary'!C198+'Grouped Summary'!C206)</f>
        <v>197</v>
      </c>
      <c r="D116" s="141">
        <f>IF(C116&gt;0,(('Grouped Summary'!C198*'Grouped Summary'!D198)+(('Grouped Summary'!C206*'Grouped Summary'!D206)*0.81818))/C116,0)</f>
        <v>62624.10152284264</v>
      </c>
      <c r="E116" s="141">
        <f t="shared" si="22"/>
        <v>12336948</v>
      </c>
      <c r="F116" s="22">
        <f>('Grouped Summary'!E198+'Grouped Summary'!E206)</f>
        <v>172</v>
      </c>
      <c r="G116" s="141">
        <f>IF(F116&gt;0,(('Grouped Summary'!E198*'Grouped Summary'!F198)+(('Grouped Summary'!E206*'Grouped Summary'!F206)*0.81818))/F116,0)</f>
        <v>47500.13953488372</v>
      </c>
      <c r="H116" s="141">
        <f t="shared" si="23"/>
        <v>8170023.999999999</v>
      </c>
      <c r="I116" s="22">
        <f>('Grouped Summary'!G198+'Grouped Summary'!G206)</f>
        <v>167</v>
      </c>
      <c r="J116" s="141">
        <f>IF(I116&gt;0,(('Grouped Summary'!G198*'Grouped Summary'!H198)+(('Grouped Summary'!G206*'Grouped Summary'!H206)*0.81818))/I116,0)</f>
        <v>41134.479041916165</v>
      </c>
      <c r="K116" s="141">
        <f t="shared" si="24"/>
        <v>6869458</v>
      </c>
      <c r="L116" s="22">
        <f>('Grouped Summary'!I198+'Grouped Summary'!I206)</f>
        <v>37</v>
      </c>
      <c r="M116" s="141">
        <f>IF(L116&gt;0,(('Grouped Summary'!I198*'Grouped Summary'!J198)+(('Grouped Summary'!I206*'Grouped Summary'!J206)*0.81818))/L116,0)</f>
        <v>34296</v>
      </c>
      <c r="N116" s="141">
        <f t="shared" si="25"/>
        <v>1268952</v>
      </c>
      <c r="O116" s="22">
        <f>('Grouped Summary'!K198+'Grouped Summary'!K206)</f>
        <v>12</v>
      </c>
      <c r="P116" s="141">
        <f>IF(O116&gt;0,(('Grouped Summary'!K198*'Grouped Summary'!L198)+(('Grouped Summary'!K206*'Grouped Summary'!L206)*0.81818))/O116,0)</f>
        <v>31102</v>
      </c>
      <c r="Q116" s="141">
        <f t="shared" si="21"/>
        <v>373224</v>
      </c>
      <c r="R116" s="22">
        <f>('Grouped Summary'!M198+'Grouped Summary'!M206)</f>
        <v>0</v>
      </c>
      <c r="S116" s="141">
        <f>IF(R116&gt;0,(('Grouped Summary'!M198*'Grouped Summary'!N198)+(('Grouped Summary'!M206*'Grouped Summary'!N206)*0.81818))/R116,0)</f>
        <v>0</v>
      </c>
      <c r="T116" s="141">
        <f t="shared" si="26"/>
        <v>0</v>
      </c>
      <c r="U116" s="22">
        <f>('Grouped Summary'!O198+'Grouped Summary'!O206)</f>
        <v>585</v>
      </c>
      <c r="V116" s="141">
        <f>IF(U116&gt;0,(('Grouped Summary'!O198*'Grouped Summary'!P198)+(('Grouped Summary'!O206*'Grouped Summary'!P206)*0.81818))/U116,0)</f>
        <v>49604.4547008547</v>
      </c>
      <c r="W116" s="141">
        <f t="shared" si="27"/>
        <v>29018606</v>
      </c>
    </row>
    <row r="117" spans="1:23" ht="12.75">
      <c r="A117" s="106" t="s">
        <v>636</v>
      </c>
      <c r="B117" s="1" t="s">
        <v>1292</v>
      </c>
      <c r="C117" s="22">
        <f>('Grouped Summary'!C199+'Grouped Summary'!C207)</f>
        <v>983</v>
      </c>
      <c r="D117" s="141">
        <f>IF(C117&gt;0,(('Grouped Summary'!C199*'Grouped Summary'!D199)+(('Grouped Summary'!C207*'Grouped Summary'!D207)*0.81818))/C117,0)</f>
        <v>54047.0986775178</v>
      </c>
      <c r="E117" s="141">
        <f t="shared" si="22"/>
        <v>53128298</v>
      </c>
      <c r="F117" s="22">
        <f>('Grouped Summary'!E199+'Grouped Summary'!E207)</f>
        <v>769</v>
      </c>
      <c r="G117" s="141">
        <f>IF(F117&gt;0,(('Grouped Summary'!E199*'Grouped Summary'!F199)+(('Grouped Summary'!E207*'Grouped Summary'!F207)*0.81818))/F117,0)</f>
        <v>43943.82184655397</v>
      </c>
      <c r="H117" s="141">
        <f t="shared" si="23"/>
        <v>33792799</v>
      </c>
      <c r="I117" s="22">
        <f>('Grouped Summary'!G199+'Grouped Summary'!G207)</f>
        <v>857</v>
      </c>
      <c r="J117" s="141">
        <f>IF(I117&gt;0,(('Grouped Summary'!G199*'Grouped Summary'!H199)+(('Grouped Summary'!G207*'Grouped Summary'!H207)*0.81818))/I117,0)</f>
        <v>37025.140023337226</v>
      </c>
      <c r="K117" s="141">
        <f t="shared" si="24"/>
        <v>31730545.000000004</v>
      </c>
      <c r="L117" s="22">
        <f>('Grouped Summary'!I199+'Grouped Summary'!I207)</f>
        <v>260</v>
      </c>
      <c r="M117" s="141">
        <f>IF(L117&gt;0,(('Grouped Summary'!I199*'Grouped Summary'!J199)+(('Grouped Summary'!I207*'Grouped Summary'!J207)*0.81818))/L117,0)</f>
        <v>30912.957692307693</v>
      </c>
      <c r="N117" s="141">
        <f t="shared" si="25"/>
        <v>8037369</v>
      </c>
      <c r="O117" s="22">
        <f>('Grouped Summary'!K199+'Grouped Summary'!K207)</f>
        <v>286</v>
      </c>
      <c r="P117" s="141">
        <f>IF(O117&gt;0,(('Grouped Summary'!K199*'Grouped Summary'!L199)+(('Grouped Summary'!K207*'Grouped Summary'!L207)*0.81818))/O117,0)</f>
        <v>29583.95104895105</v>
      </c>
      <c r="Q117" s="141">
        <f t="shared" si="21"/>
        <v>8461010</v>
      </c>
      <c r="R117" s="22">
        <f>('Grouped Summary'!M199+'Grouped Summary'!M207)</f>
        <v>0</v>
      </c>
      <c r="S117" s="141">
        <f>IF(R117&gt;0,(('Grouped Summary'!M199*'Grouped Summary'!N199)+(('Grouped Summary'!M207*'Grouped Summary'!N207)*0.81818))/R117,0)</f>
        <v>0</v>
      </c>
      <c r="T117" s="141">
        <f t="shared" si="26"/>
        <v>0</v>
      </c>
      <c r="U117" s="22">
        <f>('Grouped Summary'!O199+'Grouped Summary'!O207)</f>
        <v>3155</v>
      </c>
      <c r="V117" s="141">
        <f>IF(U117&gt;0,(('Grouped Summary'!O199*'Grouped Summary'!P199)+(('Grouped Summary'!O207*'Grouped Summary'!P207)*0.81818))/U117,0)</f>
        <v>42836.773692551506</v>
      </c>
      <c r="W117" s="141">
        <f t="shared" si="27"/>
        <v>135150021</v>
      </c>
    </row>
    <row r="118" spans="1:23" ht="12.75">
      <c r="A118" s="106" t="s">
        <v>636</v>
      </c>
      <c r="B118" s="1" t="s">
        <v>1293</v>
      </c>
      <c r="C118" s="22">
        <f>('Grouped Summary'!C200+'Grouped Summary'!C208)</f>
        <v>249</v>
      </c>
      <c r="D118" s="141">
        <f>IF(C118&gt;0,(('Grouped Summary'!C200*'Grouped Summary'!D200)+(('Grouped Summary'!C208*'Grouped Summary'!D208)*0.81818))/C118,0)</f>
        <v>51853.24497991968</v>
      </c>
      <c r="E118" s="141">
        <f t="shared" si="22"/>
        <v>12911458</v>
      </c>
      <c r="F118" s="22">
        <f>('Grouped Summary'!E200+'Grouped Summary'!E208)</f>
        <v>275</v>
      </c>
      <c r="G118" s="141">
        <f>IF(F118&gt;0,(('Grouped Summary'!E200*'Grouped Summary'!F200)+(('Grouped Summary'!E208*'Grouped Summary'!F208)*0.81818))/F118,0)</f>
        <v>44757.07636363636</v>
      </c>
      <c r="H118" s="141">
        <f t="shared" si="23"/>
        <v>12308196</v>
      </c>
      <c r="I118" s="22">
        <f>('Grouped Summary'!G200+'Grouped Summary'!G208)</f>
        <v>362</v>
      </c>
      <c r="J118" s="141">
        <f>IF(I118&gt;0,(('Grouped Summary'!G200*'Grouped Summary'!H200)+(('Grouped Summary'!G208*'Grouped Summary'!H208)*0.81818))/I118,0)</f>
        <v>37730.26243093923</v>
      </c>
      <c r="K118" s="141">
        <f t="shared" si="24"/>
        <v>13658355</v>
      </c>
      <c r="L118" s="22">
        <f>('Grouped Summary'!I200+'Grouped Summary'!I208)</f>
        <v>132</v>
      </c>
      <c r="M118" s="141">
        <f>IF(L118&gt;0,(('Grouped Summary'!I200*'Grouped Summary'!J200)+(('Grouped Summary'!I208*'Grouped Summary'!J208)*0.81818))/L118,0)</f>
        <v>30024.81818181818</v>
      </c>
      <c r="N118" s="141">
        <f t="shared" si="25"/>
        <v>3963276</v>
      </c>
      <c r="O118" s="22">
        <f>('Grouped Summary'!K200+'Grouped Summary'!K208)</f>
        <v>126</v>
      </c>
      <c r="P118" s="141">
        <f>IF(O118&gt;0,(('Grouped Summary'!K200*'Grouped Summary'!L200)+(('Grouped Summary'!K208*'Grouped Summary'!L208)*0.81818))/O118,0)</f>
        <v>31013.714285714286</v>
      </c>
      <c r="Q118" s="141">
        <f t="shared" si="21"/>
        <v>3907728</v>
      </c>
      <c r="R118" s="22">
        <f>('Grouped Summary'!M200+'Grouped Summary'!M208)</f>
        <v>0</v>
      </c>
      <c r="S118" s="141">
        <f>IF(R118&gt;0,(('Grouped Summary'!M200*'Grouped Summary'!N200)+(('Grouped Summary'!M208*'Grouped Summary'!N208)*0.81818))/R118,0)</f>
        <v>0</v>
      </c>
      <c r="T118" s="141">
        <f t="shared" si="26"/>
        <v>0</v>
      </c>
      <c r="U118" s="22">
        <f>('Grouped Summary'!O200+'Grouped Summary'!O208)</f>
        <v>1144</v>
      </c>
      <c r="V118" s="141">
        <f>IF(U118&gt;0,(('Grouped Summary'!O200*'Grouped Summary'!P200)+(('Grouped Summary'!O208*'Grouped Summary'!P208)*0.81818))/U118,0)</f>
        <v>40864.521853146856</v>
      </c>
      <c r="W118" s="141">
        <f t="shared" si="27"/>
        <v>46749013</v>
      </c>
    </row>
    <row r="119" spans="1:23" ht="12.75">
      <c r="A119" s="106" t="s">
        <v>636</v>
      </c>
      <c r="B119" s="1" t="s">
        <v>1294</v>
      </c>
      <c r="C119" s="22">
        <f>('Grouped Summary'!C201+'Grouped Summary'!C209)</f>
        <v>21</v>
      </c>
      <c r="D119" s="141">
        <f>IF(C119&gt;0,(('Grouped Summary'!C201*'Grouped Summary'!D201)+(('Grouped Summary'!C209*'Grouped Summary'!D209)*0.81818))/C119,0)</f>
        <v>47965</v>
      </c>
      <c r="E119" s="141">
        <f t="shared" si="22"/>
        <v>1007265</v>
      </c>
      <c r="F119" s="22">
        <f>('Grouped Summary'!E201+'Grouped Summary'!E209)</f>
        <v>63</v>
      </c>
      <c r="G119" s="141">
        <f>IF(F119&gt;0,(('Grouped Summary'!E201*'Grouped Summary'!F201)+(('Grouped Summary'!E209*'Grouped Summary'!F209)*0.81818))/F119,0)</f>
        <v>42137</v>
      </c>
      <c r="H119" s="141">
        <f t="shared" si="23"/>
        <v>2654631</v>
      </c>
      <c r="I119" s="22">
        <f>('Grouped Summary'!G201+'Grouped Summary'!G209)</f>
        <v>83</v>
      </c>
      <c r="J119" s="141">
        <f>IF(I119&gt;0,(('Grouped Summary'!G201*'Grouped Summary'!H201)+(('Grouped Summary'!G209*'Grouped Summary'!H209)*0.81818))/I119,0)</f>
        <v>37261</v>
      </c>
      <c r="K119" s="141">
        <f t="shared" si="24"/>
        <v>3092663</v>
      </c>
      <c r="L119" s="22">
        <f>('Grouped Summary'!I201+'Grouped Summary'!I209)</f>
        <v>21</v>
      </c>
      <c r="M119" s="141">
        <f>IF(L119&gt;0,(('Grouped Summary'!I201*'Grouped Summary'!J201)+(('Grouped Summary'!I209*'Grouped Summary'!J209)*0.81818))/L119,0)</f>
        <v>33779</v>
      </c>
      <c r="N119" s="141">
        <f t="shared" si="25"/>
        <v>709359</v>
      </c>
      <c r="O119" s="22">
        <f>('Grouped Summary'!K201+'Grouped Summary'!K209)</f>
        <v>29</v>
      </c>
      <c r="P119" s="141">
        <f>IF(O119&gt;0,(('Grouped Summary'!K201*'Grouped Summary'!L201)+(('Grouped Summary'!K209*'Grouped Summary'!L209)*0.81818))/O119,0)</f>
        <v>32794</v>
      </c>
      <c r="Q119" s="141">
        <f t="shared" si="21"/>
        <v>951026</v>
      </c>
      <c r="R119" s="22">
        <f>('Grouped Summary'!M201+'Grouped Summary'!M209)</f>
        <v>0</v>
      </c>
      <c r="S119" s="141">
        <f>IF(R119&gt;0,(('Grouped Summary'!M201*'Grouped Summary'!N201)+(('Grouped Summary'!M209*'Grouped Summary'!N209)*0.81818))/R119,0)</f>
        <v>0</v>
      </c>
      <c r="T119" s="141">
        <f t="shared" si="26"/>
        <v>0</v>
      </c>
      <c r="U119" s="22">
        <f>('Grouped Summary'!O201+'Grouped Summary'!O209)</f>
        <v>217</v>
      </c>
      <c r="V119" s="141">
        <f>IF(U119&gt;0,(('Grouped Summary'!O201*'Grouped Summary'!P201)+(('Grouped Summary'!O209*'Grouped Summary'!P209)*0.81818))/U119,0)</f>
        <v>38778.543778801846</v>
      </c>
      <c r="W119" s="141">
        <f t="shared" si="27"/>
        <v>8414944</v>
      </c>
    </row>
    <row r="120" spans="1:23" ht="12.75">
      <c r="A120" s="106" t="s">
        <v>636</v>
      </c>
      <c r="B120" s="1" t="s">
        <v>1295</v>
      </c>
      <c r="C120" s="22">
        <f>('Grouped Summary'!C202+'Grouped Summary'!C210)</f>
        <v>31</v>
      </c>
      <c r="D120" s="141">
        <f>IF(C120&gt;0,(('Grouped Summary'!C202*'Grouped Summary'!D202)+(('Grouped Summary'!C210*'Grouped Summary'!D210)*0.81818))/C120,0)</f>
        <v>54359</v>
      </c>
      <c r="E120" s="141">
        <f t="shared" si="22"/>
        <v>1685129</v>
      </c>
      <c r="F120" s="22">
        <f>('Grouped Summary'!E202+'Grouped Summary'!E210)</f>
        <v>70</v>
      </c>
      <c r="G120" s="141">
        <f>IF(F120&gt;0,(('Grouped Summary'!E202*'Grouped Summary'!F202)+(('Grouped Summary'!E210*'Grouped Summary'!F210)*0.81818))/F120,0)</f>
        <v>42819.6</v>
      </c>
      <c r="H120" s="141">
        <f t="shared" si="23"/>
        <v>2997372</v>
      </c>
      <c r="I120" s="22">
        <f>('Grouped Summary'!G202+'Grouped Summary'!G210)</f>
        <v>61</v>
      </c>
      <c r="J120" s="141">
        <f>IF(I120&gt;0,(('Grouped Summary'!G202*'Grouped Summary'!H202)+(('Grouped Summary'!G210*'Grouped Summary'!H210)*0.81818))/I120,0)</f>
        <v>36808.24590163935</v>
      </c>
      <c r="K120" s="141">
        <f t="shared" si="24"/>
        <v>2245303</v>
      </c>
      <c r="L120" s="22">
        <f>('Grouped Summary'!I202+'Grouped Summary'!I210)</f>
        <v>4</v>
      </c>
      <c r="M120" s="141">
        <f>IF(L120&gt;0,(('Grouped Summary'!I202*'Grouped Summary'!J202)+(('Grouped Summary'!I210*'Grouped Summary'!J210)*0.81818))/L120,0)</f>
        <v>31721</v>
      </c>
      <c r="N120" s="141">
        <f t="shared" si="25"/>
        <v>126884</v>
      </c>
      <c r="O120" s="22">
        <f>('Grouped Summary'!K202+'Grouped Summary'!K210)</f>
        <v>53</v>
      </c>
      <c r="P120" s="141">
        <f>IF(O120&gt;0,(('Grouped Summary'!K202*'Grouped Summary'!L202)+(('Grouped Summary'!K210*'Grouped Summary'!L210)*0.81818))/O120,0)</f>
        <v>29599.264150943396</v>
      </c>
      <c r="Q120" s="141">
        <f t="shared" si="21"/>
        <v>1568761</v>
      </c>
      <c r="R120" s="22">
        <f>('Grouped Summary'!M202+'Grouped Summary'!M210)</f>
        <v>0</v>
      </c>
      <c r="S120" s="141">
        <f>IF(R120&gt;0,(('Grouped Summary'!M202*'Grouped Summary'!N202)+(('Grouped Summary'!M210*'Grouped Summary'!N210)*0.81818))/R120,0)</f>
        <v>0</v>
      </c>
      <c r="T120" s="141">
        <f t="shared" si="26"/>
        <v>0</v>
      </c>
      <c r="U120" s="22">
        <f>('Grouped Summary'!O202+'Grouped Summary'!O210)</f>
        <v>219</v>
      </c>
      <c r="V120" s="141">
        <f>IF(U120&gt;0,(('Grouped Summary'!O202*'Grouped Summary'!P202)+(('Grouped Summary'!O210*'Grouped Summary'!P210)*0.81818))/U120,0)</f>
        <v>39376.479452054795</v>
      </c>
      <c r="W120" s="141">
        <f t="shared" si="27"/>
        <v>8623449</v>
      </c>
    </row>
    <row r="121" spans="1:23" ht="15">
      <c r="A121" s="106"/>
      <c r="B121" s="189" t="s">
        <v>1366</v>
      </c>
      <c r="C121" s="154">
        <f>SUM(C115:C120)</f>
        <v>4012</v>
      </c>
      <c r="D121" s="155">
        <f>((C115*D115)+(C116*D116)+(C117*D117)+(C118*D118)+(C119*D119)+(C120*D120))/C121</f>
        <v>66398.52666999004</v>
      </c>
      <c r="E121" s="141">
        <f t="shared" si="22"/>
        <v>266390889.00000003</v>
      </c>
      <c r="F121" s="154">
        <f>SUM(F115:F120)</f>
        <v>2987</v>
      </c>
      <c r="G121" s="155">
        <f>((F115*G115)+(F116*G116)+(F117*G117)+(F118*G118)+(F119*G119)+(F120*G120))/F121</f>
        <v>47371.48108470037</v>
      </c>
      <c r="H121" s="141">
        <f t="shared" si="23"/>
        <v>141498614</v>
      </c>
      <c r="I121" s="154">
        <f>SUM(I115:I120)</f>
        <v>2842</v>
      </c>
      <c r="J121" s="155">
        <f>((I115*J115)+(I116*J116)+(I117*J117)+(I118*J118)+(I119*J119)+(I120*J120))/I121</f>
        <v>40410.34517945109</v>
      </c>
      <c r="K121" s="141">
        <f t="shared" si="24"/>
        <v>114846201</v>
      </c>
      <c r="L121" s="154">
        <f>SUM(L115:L120)</f>
        <v>511</v>
      </c>
      <c r="M121" s="155">
        <f>((L115*M115)+(L116*M116)+(L117*M117)+(L118*M118)+(L119*M119)+(L120*M120))/L121</f>
        <v>31049.109589041094</v>
      </c>
      <c r="N121" s="141">
        <f t="shared" si="25"/>
        <v>15866095</v>
      </c>
      <c r="O121" s="154">
        <f>SUM(O115:O120)</f>
        <v>885</v>
      </c>
      <c r="P121" s="155">
        <f>((O115*P115)+(O116*P116)+(O117*P117)+(O118*P118)+(O119*P119)+(O120*P120))/O121</f>
        <v>31541.04406779661</v>
      </c>
      <c r="Q121" s="141">
        <f t="shared" si="21"/>
        <v>27913824</v>
      </c>
      <c r="R121" s="154">
        <f>SUM(R115:R120)</f>
        <v>0</v>
      </c>
      <c r="S121" s="155">
        <f>IF(R121&gt;0,((R115*S115)+(R116*S116)+(R117*S117)+(R118*S118)+(R119*S119)+(R120*S120))/R121,0)</f>
        <v>0</v>
      </c>
      <c r="T121" s="141">
        <f t="shared" si="26"/>
        <v>0</v>
      </c>
      <c r="U121" s="154">
        <f>SUM(U115:U120)</f>
        <v>11237</v>
      </c>
      <c r="V121" s="155">
        <f>((U115*V115)+(U116*V116)+(U117*V117)+(U118*V118)+(U119*V119)+(U120*V120))/U121</f>
        <v>50415.20183322951</v>
      </c>
      <c r="W121" s="141">
        <f t="shared" si="27"/>
        <v>566515623</v>
      </c>
    </row>
    <row r="122" spans="1:23" ht="12.75">
      <c r="A122" s="106" t="s">
        <v>636</v>
      </c>
      <c r="B122" s="1" t="s">
        <v>1296</v>
      </c>
      <c r="C122" s="22">
        <f>('Grouped Summary'!C203+'Grouped Summary'!C211)</f>
        <v>0</v>
      </c>
      <c r="D122" s="141">
        <f>IF(C122&gt;0,(('Grouped Summary'!C203*'Grouped Summary'!D203)+(('Grouped Summary'!C211*'Grouped Summary'!D211)*0.81818))/C122,0)</f>
        <v>0</v>
      </c>
      <c r="E122" s="141">
        <f t="shared" si="22"/>
        <v>0</v>
      </c>
      <c r="F122" s="22">
        <f>('Grouped Summary'!E203+'Grouped Summary'!E211)</f>
        <v>0</v>
      </c>
      <c r="G122" s="141">
        <f>IF(F122&gt;0,(('Grouped Summary'!E203*'Grouped Summary'!F203)+(('Grouped Summary'!E211*'Grouped Summary'!F211)*0.81818))/F122,0)</f>
        <v>0</v>
      </c>
      <c r="H122" s="141">
        <f t="shared" si="23"/>
        <v>0</v>
      </c>
      <c r="I122" s="22">
        <f>('Grouped Summary'!G203+'Grouped Summary'!G211)</f>
        <v>0</v>
      </c>
      <c r="J122" s="141">
        <f>IF(I122&gt;0,(('Grouped Summary'!G203*'Grouped Summary'!H203)+(('Grouped Summary'!G211*'Grouped Summary'!H211)*0.81818))/I122,0)</f>
        <v>0</v>
      </c>
      <c r="K122" s="141">
        <f t="shared" si="24"/>
        <v>0</v>
      </c>
      <c r="L122" s="22">
        <f>('Grouped Summary'!I203+'Grouped Summary'!I211)</f>
        <v>0</v>
      </c>
      <c r="M122" s="141">
        <f>IF(L122&gt;0,(('Grouped Summary'!I203*'Grouped Summary'!J203)+(('Grouped Summary'!I211*'Grouped Summary'!J211)*0.81818))/L122,0)</f>
        <v>0</v>
      </c>
      <c r="N122" s="141">
        <f t="shared" si="25"/>
        <v>0</v>
      </c>
      <c r="O122" s="22">
        <f>('Grouped Summary'!K203+'Grouped Summary'!K211)</f>
        <v>0</v>
      </c>
      <c r="P122" s="141">
        <f>IF(O122&gt;0,(('Grouped Summary'!K203*'Grouped Summary'!L203)+(('Grouped Summary'!K211*'Grouped Summary'!L211)*0.81818))/O122,0)</f>
        <v>0</v>
      </c>
      <c r="Q122" s="141">
        <f t="shared" si="21"/>
        <v>0</v>
      </c>
      <c r="R122" s="22">
        <f>('Grouped Summary'!M203+'Grouped Summary'!M211)</f>
        <v>7951</v>
      </c>
      <c r="S122" s="141">
        <f>IF(R122&gt;0,(('Grouped Summary'!M203*'Grouped Summary'!N203)+(('Grouped Summary'!M211*'Grouped Summary'!N211)*0.81818))/R122,0)</f>
        <v>37415.09269274305</v>
      </c>
      <c r="T122" s="141">
        <f t="shared" si="26"/>
        <v>297487402</v>
      </c>
      <c r="U122" s="22">
        <f>('Grouped Summary'!O203+'Grouped Summary'!O211)</f>
        <v>7951</v>
      </c>
      <c r="V122" s="141">
        <f>IF(U122&gt;0,(('Grouped Summary'!O203*'Grouped Summary'!P203)+(('Grouped Summary'!O211*'Grouped Summary'!P211)*0.81818))/U122,0)</f>
        <v>37415.09269274305</v>
      </c>
      <c r="W122" s="141">
        <f t="shared" si="27"/>
        <v>297487402</v>
      </c>
    </row>
    <row r="123" spans="1:23" ht="12.75">
      <c r="A123" s="156" t="s">
        <v>636</v>
      </c>
      <c r="B123" s="137" t="s">
        <v>1297</v>
      </c>
      <c r="C123" s="158">
        <f>('Grouped Summary'!C204+'Grouped Summary'!C212)</f>
        <v>0</v>
      </c>
      <c r="D123" s="157">
        <f>IF(C123&gt;0,(('Grouped Summary'!C204*'Grouped Summary'!D204)+(('Grouped Summary'!C212*'Grouped Summary'!D212)*0.81818))/C123,0)</f>
        <v>0</v>
      </c>
      <c r="E123" s="157">
        <f t="shared" si="22"/>
        <v>0</v>
      </c>
      <c r="F123" s="158">
        <f>('Grouped Summary'!E204+'Grouped Summary'!E212)</f>
        <v>0</v>
      </c>
      <c r="G123" s="157">
        <f>IF(F123&gt;0,(('Grouped Summary'!E204*'Grouped Summary'!F204)+(('Grouped Summary'!E212*'Grouped Summary'!F212)*0.81818))/F123,0)</f>
        <v>0</v>
      </c>
      <c r="H123" s="157">
        <f t="shared" si="23"/>
        <v>0</v>
      </c>
      <c r="I123" s="158">
        <f>('Grouped Summary'!G204+'Grouped Summary'!G212)</f>
        <v>0</v>
      </c>
      <c r="J123" s="157">
        <f>IF(I123&gt;0,(('Grouped Summary'!G204*'Grouped Summary'!H204)+(('Grouped Summary'!G212*'Grouped Summary'!H212)*0.81818))/I123,0)</f>
        <v>0</v>
      </c>
      <c r="K123" s="157">
        <f t="shared" si="24"/>
        <v>0</v>
      </c>
      <c r="L123" s="158">
        <f>('Grouped Summary'!I204+'Grouped Summary'!I212)</f>
        <v>0</v>
      </c>
      <c r="M123" s="157">
        <f>IF(L123&gt;0,(('Grouped Summary'!I204*'Grouped Summary'!J204)+(('Grouped Summary'!I212*'Grouped Summary'!J212)*0.81818))/L123,0)</f>
        <v>0</v>
      </c>
      <c r="N123" s="157">
        <f t="shared" si="25"/>
        <v>0</v>
      </c>
      <c r="O123" s="158">
        <f>('Grouped Summary'!K204+'Grouped Summary'!K212)</f>
        <v>0</v>
      </c>
      <c r="P123" s="157">
        <f>IF(O123&gt;0,(('Grouped Summary'!K204*'Grouped Summary'!L204)+(('Grouped Summary'!K212*'Grouped Summary'!L212)*0.81818))/O123,0)</f>
        <v>0</v>
      </c>
      <c r="Q123" s="157">
        <f t="shared" si="21"/>
        <v>0</v>
      </c>
      <c r="R123" s="158">
        <f>('Grouped Summary'!M204+'Grouped Summary'!M212)</f>
        <v>0</v>
      </c>
      <c r="S123" s="157">
        <f>IF(R123&gt;0,(('Grouped Summary'!M204*'Grouped Summary'!N204)+(('Grouped Summary'!M212*'Grouped Summary'!N212)*0.81818))/R123,0)</f>
        <v>0</v>
      </c>
      <c r="T123" s="157">
        <f t="shared" si="26"/>
        <v>0</v>
      </c>
      <c r="U123" s="158">
        <f>('Grouped Summary'!O204+'Grouped Summary'!O212)</f>
        <v>0</v>
      </c>
      <c r="V123" s="157">
        <f>IF(U123&gt;0,(('Grouped Summary'!O204*'Grouped Summary'!P204)+(('Grouped Summary'!O212*'Grouped Summary'!P212)*0.81818))/U123,0)</f>
        <v>0</v>
      </c>
      <c r="W123" s="157">
        <f t="shared" si="27"/>
        <v>0</v>
      </c>
    </row>
    <row r="124" spans="1:23" ht="12.75">
      <c r="A124" s="106" t="s">
        <v>851</v>
      </c>
      <c r="B124" s="1" t="s">
        <v>1290</v>
      </c>
      <c r="C124" s="1">
        <f>('Grouped Summary'!C213+'Grouped Summary'!C221)</f>
        <v>1062</v>
      </c>
      <c r="D124" s="141">
        <f>IF(C124&gt;0,(('Grouped Summary'!C213*'Grouped Summary'!D213)+(('Grouped Summary'!C221*'Grouped Summary'!D221)*0.81818))/C124,0)</f>
        <v>74874.31211242938</v>
      </c>
      <c r="E124" s="141">
        <f t="shared" si="22"/>
        <v>79516519.4634</v>
      </c>
      <c r="F124" s="1">
        <f>('Grouped Summary'!E213+'Grouped Summary'!E221)</f>
        <v>785</v>
      </c>
      <c r="G124" s="141">
        <f>IF(F124&gt;0,(('Grouped Summary'!E213*'Grouped Summary'!F213)+(('Grouped Summary'!E221*'Grouped Summary'!F221)*0.81818))/F124,0)</f>
        <v>51604.20384224203</v>
      </c>
      <c r="H124" s="141">
        <f t="shared" si="23"/>
        <v>40509300.01616</v>
      </c>
      <c r="I124" s="1">
        <f>('Grouped Summary'!G213+'Grouped Summary'!G221)</f>
        <v>419</v>
      </c>
      <c r="J124" s="141">
        <f>IF(I124&gt;0,(('Grouped Summary'!G213*'Grouped Summary'!H213)+(('Grouped Summary'!G221*'Grouped Summary'!H221)*0.81818))/I124,0)</f>
        <v>44985.161715179</v>
      </c>
      <c r="K124" s="141">
        <f t="shared" si="24"/>
        <v>18848782.75866</v>
      </c>
      <c r="L124" s="1">
        <f>('Grouped Summary'!I213+'Grouped Summary'!I221)</f>
        <v>100</v>
      </c>
      <c r="M124" s="141">
        <f>IF(L124&gt;0,(('Grouped Summary'!I213*'Grouped Summary'!J213)+(('Grouped Summary'!I221*'Grouped Summary'!J221)*0.81818))/L124,0)</f>
        <v>28095.002143799997</v>
      </c>
      <c r="N124" s="141">
        <f t="shared" si="25"/>
        <v>2809500.21438</v>
      </c>
      <c r="O124" s="1">
        <f>('Grouped Summary'!K213+'Grouped Summary'!K221)</f>
        <v>47</v>
      </c>
      <c r="P124" s="141">
        <f>IF(O124&gt;0,(('Grouped Summary'!K213*'Grouped Summary'!L213)+(('Grouped Summary'!K221*'Grouped Summary'!L221)*0.81818))/O124,0)</f>
        <v>38667.92263957447</v>
      </c>
      <c r="Q124" s="141">
        <f t="shared" si="21"/>
        <v>1817392.36406</v>
      </c>
      <c r="R124" s="1">
        <f>('Grouped Summary'!M213+'Grouped Summary'!M221)</f>
        <v>0</v>
      </c>
      <c r="S124" s="141">
        <f>IF(R124&gt;0,(('Grouped Summary'!M213*'Grouped Summary'!N213)+(('Grouped Summary'!M221*'Grouped Summary'!N221)*0.81818))/R124,0)</f>
        <v>0</v>
      </c>
      <c r="T124" s="141">
        <f t="shared" si="26"/>
        <v>0</v>
      </c>
      <c r="U124" s="1">
        <f>('Grouped Summary'!O213+'Grouped Summary'!O221)</f>
        <v>2413</v>
      </c>
      <c r="V124" s="141">
        <f>IF(U124&gt;0,(('Grouped Summary'!O213*'Grouped Summary'!P213)+(('Grouped Summary'!O221*'Grouped Summary'!P221)*0.81818))/U124,0)</f>
        <v>59470.159476444256</v>
      </c>
      <c r="W124" s="141">
        <f t="shared" si="27"/>
        <v>143501494.81666</v>
      </c>
    </row>
    <row r="125" spans="1:23" ht="12.75">
      <c r="A125" s="106" t="s">
        <v>851</v>
      </c>
      <c r="B125" s="1" t="s">
        <v>1291</v>
      </c>
      <c r="C125" s="1">
        <f>('Grouped Summary'!C214+'Grouped Summary'!C222)</f>
        <v>801</v>
      </c>
      <c r="D125" s="141">
        <f>IF(C125&gt;0,(('Grouped Summary'!C214*'Grouped Summary'!D214)+(('Grouped Summary'!C222*'Grouped Summary'!D222)*0.81818))/C125,0)</f>
        <v>73140.00738367041</v>
      </c>
      <c r="E125" s="141">
        <f t="shared" si="22"/>
        <v>58585145.91432</v>
      </c>
      <c r="F125" s="1">
        <f>('Grouped Summary'!E214+'Grouped Summary'!E222)</f>
        <v>897</v>
      </c>
      <c r="G125" s="141">
        <f>IF(F125&gt;0,(('Grouped Summary'!E214*'Grouped Summary'!F214)+(('Grouped Summary'!E222*'Grouped Summary'!F222)*0.81818))/F125,0)</f>
        <v>53551.86275663322</v>
      </c>
      <c r="H125" s="141">
        <f t="shared" si="23"/>
        <v>48036020.8927</v>
      </c>
      <c r="I125" s="1">
        <f>('Grouped Summary'!G214+'Grouped Summary'!G222)</f>
        <v>620</v>
      </c>
      <c r="J125" s="141">
        <f>IF(I125&gt;0,(('Grouped Summary'!G214*'Grouped Summary'!H214)+(('Grouped Summary'!G222*'Grouped Summary'!H222)*0.81818))/I125,0)</f>
        <v>42646.50705929032</v>
      </c>
      <c r="K125" s="141">
        <f t="shared" si="24"/>
        <v>26440834.37676</v>
      </c>
      <c r="L125" s="1">
        <f>('Grouped Summary'!I214+'Grouped Summary'!I222)</f>
        <v>192</v>
      </c>
      <c r="M125" s="141">
        <f>IF(L125&gt;0,(('Grouped Summary'!I214*'Grouped Summary'!J214)+(('Grouped Summary'!I222*'Grouped Summary'!J222)*0.81818))/L125,0)</f>
        <v>33962.22858072917</v>
      </c>
      <c r="N125" s="141">
        <f t="shared" si="25"/>
        <v>6520747.887500001</v>
      </c>
      <c r="O125" s="1">
        <f>('Grouped Summary'!K214+'Grouped Summary'!K222)</f>
        <v>60</v>
      </c>
      <c r="P125" s="141">
        <f>IF(O125&gt;0,(('Grouped Summary'!K214*'Grouped Summary'!L214)+(('Grouped Summary'!K222*'Grouped Summary'!L222)*0.81818))/O125,0)</f>
        <v>33830.29674133333</v>
      </c>
      <c r="Q125" s="141">
        <f t="shared" si="21"/>
        <v>2029817.80448</v>
      </c>
      <c r="R125" s="1">
        <f>('Grouped Summary'!M214+'Grouped Summary'!M222)</f>
        <v>0</v>
      </c>
      <c r="S125" s="141">
        <f>IF(R125&gt;0,(('Grouped Summary'!M214*'Grouped Summary'!N214)+(('Grouped Summary'!M222*'Grouped Summary'!N222)*0.81818))/R125,0)</f>
        <v>0</v>
      </c>
      <c r="T125" s="141">
        <f t="shared" si="26"/>
        <v>0</v>
      </c>
      <c r="U125" s="1">
        <f>('Grouped Summary'!O214+'Grouped Summary'!O222)</f>
        <v>2570</v>
      </c>
      <c r="V125" s="141">
        <f>IF(U125&gt;0,(('Grouped Summary'!O214*'Grouped Summary'!P214)+(('Grouped Summary'!O222*'Grouped Summary'!P222)*0.81818))/U125,0)</f>
        <v>55102.166099517504</v>
      </c>
      <c r="W125" s="141">
        <f t="shared" si="27"/>
        <v>141612566.87576</v>
      </c>
    </row>
    <row r="126" spans="1:23" ht="12.75">
      <c r="A126" s="106" t="s">
        <v>851</v>
      </c>
      <c r="B126" s="1" t="s">
        <v>1292</v>
      </c>
      <c r="C126" s="1">
        <f>('Grouped Summary'!C215+'Grouped Summary'!C223)</f>
        <v>344</v>
      </c>
      <c r="D126" s="141">
        <f>IF(C126&gt;0,(('Grouped Summary'!C215*'Grouped Summary'!D215)+(('Grouped Summary'!C223*'Grouped Summary'!D223)*0.81818))/C126,0)</f>
        <v>55173.93140988373</v>
      </c>
      <c r="E126" s="141">
        <f t="shared" si="22"/>
        <v>18979832.405</v>
      </c>
      <c r="F126" s="1">
        <f>('Grouped Summary'!E215+'Grouped Summary'!E223)</f>
        <v>293</v>
      </c>
      <c r="G126" s="141">
        <f>IF(F126&gt;0,(('Grouped Summary'!E215*'Grouped Summary'!F215)+(('Grouped Summary'!E223*'Grouped Summary'!F223)*0.81818))/F126,0)</f>
        <v>45381.593695017065</v>
      </c>
      <c r="H126" s="141">
        <f t="shared" si="23"/>
        <v>13296806.95264</v>
      </c>
      <c r="I126" s="1">
        <f>('Grouped Summary'!G215+'Grouped Summary'!G223)</f>
        <v>222</v>
      </c>
      <c r="J126" s="141">
        <f>IF(I126&gt;0,(('Grouped Summary'!G215*'Grouped Summary'!H215)+(('Grouped Summary'!G223*'Grouped Summary'!H223)*0.81818))/I126,0)</f>
        <v>38519.86147693694</v>
      </c>
      <c r="K126" s="141">
        <f t="shared" si="24"/>
        <v>8551409.24788</v>
      </c>
      <c r="L126" s="1">
        <f>('Grouped Summary'!I215+'Grouped Summary'!I223)</f>
        <v>61</v>
      </c>
      <c r="M126" s="141">
        <f>IF(L126&gt;0,(('Grouped Summary'!I215*'Grouped Summary'!J215)+(('Grouped Summary'!I223*'Grouped Summary'!J223)*0.81818))/L126,0)</f>
        <v>29721.002307540984</v>
      </c>
      <c r="N126" s="141">
        <f t="shared" si="25"/>
        <v>1812981.14076</v>
      </c>
      <c r="O126" s="1">
        <f>('Grouped Summary'!K215+'Grouped Summary'!K223)</f>
        <v>0</v>
      </c>
      <c r="P126" s="141">
        <f>IF(O126&gt;0,(('Grouped Summary'!K215*'Grouped Summary'!L215)+(('Grouped Summary'!K223*'Grouped Summary'!L223)*0.81818))/O126,0)</f>
        <v>0</v>
      </c>
      <c r="Q126" s="141">
        <f t="shared" si="21"/>
        <v>0</v>
      </c>
      <c r="R126" s="1">
        <f>('Grouped Summary'!M215+'Grouped Summary'!M223)</f>
        <v>0</v>
      </c>
      <c r="S126" s="141">
        <f>IF(R126&gt;0,(('Grouped Summary'!M215*'Grouped Summary'!N215)+(('Grouped Summary'!M223*'Grouped Summary'!N223)*0.81818))/R126,0)</f>
        <v>0</v>
      </c>
      <c r="T126" s="141">
        <f t="shared" si="26"/>
        <v>0</v>
      </c>
      <c r="U126" s="1">
        <f>('Grouped Summary'!O215+'Grouped Summary'!O223)</f>
        <v>920</v>
      </c>
      <c r="V126" s="141">
        <f>IF(U126&gt;0,(('Grouped Summary'!O215*'Grouped Summary'!P215)+(('Grouped Summary'!O223*'Grouped Summary'!P223)*0.81818))/U126,0)</f>
        <v>46348.945376391304</v>
      </c>
      <c r="W126" s="141">
        <f t="shared" si="27"/>
        <v>42641029.74628</v>
      </c>
    </row>
    <row r="127" spans="1:23" ht="12.75">
      <c r="A127" s="106" t="s">
        <v>851</v>
      </c>
      <c r="B127" s="1" t="s">
        <v>1293</v>
      </c>
      <c r="C127" s="1">
        <f>('Grouped Summary'!C216+'Grouped Summary'!C224)</f>
        <v>136</v>
      </c>
      <c r="D127" s="141">
        <f>IF(C127&gt;0,(('Grouped Summary'!C216*'Grouped Summary'!D216)+(('Grouped Summary'!C224*'Grouped Summary'!D224)*0.81818))/C127,0)</f>
        <v>52373.04082308823</v>
      </c>
      <c r="E127" s="141">
        <f t="shared" si="22"/>
        <v>7122733.55194</v>
      </c>
      <c r="F127" s="1">
        <f>('Grouped Summary'!E216+'Grouped Summary'!E224)</f>
        <v>122</v>
      </c>
      <c r="G127" s="141">
        <f>IF(F127&gt;0,(('Grouped Summary'!E216*'Grouped Summary'!F216)+(('Grouped Summary'!E224*'Grouped Summary'!F224)*0.81818))/F127,0)</f>
        <v>47333.17737</v>
      </c>
      <c r="H127" s="141">
        <f t="shared" si="23"/>
        <v>5774647.63914</v>
      </c>
      <c r="I127" s="1">
        <f>('Grouped Summary'!G216+'Grouped Summary'!G224)</f>
        <v>166</v>
      </c>
      <c r="J127" s="141">
        <f>IF(I127&gt;0,(('Grouped Summary'!G216*'Grouped Summary'!H216)+(('Grouped Summary'!G224*'Grouped Summary'!H224)*0.81818))/I127,0)</f>
        <v>38850.057444578306</v>
      </c>
      <c r="K127" s="141">
        <f t="shared" si="24"/>
        <v>6449109.535799999</v>
      </c>
      <c r="L127" s="1">
        <f>('Grouped Summary'!I216+'Grouped Summary'!I224)</f>
        <v>54</v>
      </c>
      <c r="M127" s="141">
        <f>IF(L127&gt;0,(('Grouped Summary'!I216*'Grouped Summary'!J216)+(('Grouped Summary'!I224*'Grouped Summary'!J224)*0.81818))/L127,0)</f>
        <v>31560.54055111111</v>
      </c>
      <c r="N127" s="141">
        <f t="shared" si="25"/>
        <v>1704269.18976</v>
      </c>
      <c r="O127" s="1">
        <f>('Grouped Summary'!K216+'Grouped Summary'!K224)</f>
        <v>4</v>
      </c>
      <c r="P127" s="141">
        <f>IF(O127&gt;0,(('Grouped Summary'!K216*'Grouped Summary'!L216)+(('Grouped Summary'!K224*'Grouped Summary'!L224)*0.81818))/O127,0)</f>
        <v>24267.79952</v>
      </c>
      <c r="Q127" s="141">
        <f aca="true" t="shared" si="28" ref="Q127:Q158">O127*P127</f>
        <v>97071.19808</v>
      </c>
      <c r="R127" s="1">
        <f>('Grouped Summary'!M216+'Grouped Summary'!M224)</f>
        <v>0</v>
      </c>
      <c r="S127" s="141">
        <f>IF(R127&gt;0,(('Grouped Summary'!M216*'Grouped Summary'!N216)+(('Grouped Summary'!M224*'Grouped Summary'!N224)*0.81818))/R127,0)</f>
        <v>0</v>
      </c>
      <c r="T127" s="141">
        <f t="shared" si="26"/>
        <v>0</v>
      </c>
      <c r="U127" s="1">
        <f>('Grouped Summary'!O216+'Grouped Summary'!O224)</f>
        <v>482</v>
      </c>
      <c r="V127" s="141">
        <f>IF(U127&gt;0,(('Grouped Summary'!O216*'Grouped Summary'!P216)+(('Grouped Summary'!O224*'Grouped Summary'!P224)*0.81818))/U127,0)</f>
        <v>43875.168287800836</v>
      </c>
      <c r="W127" s="141">
        <f t="shared" si="27"/>
        <v>21147831.11472</v>
      </c>
    </row>
    <row r="128" spans="1:23" ht="12.75">
      <c r="A128" s="106" t="s">
        <v>851</v>
      </c>
      <c r="B128" s="1" t="s">
        <v>1294</v>
      </c>
      <c r="C128" s="1">
        <f>('Grouped Summary'!C217+'Grouped Summary'!C225)</f>
        <v>42</v>
      </c>
      <c r="D128" s="141">
        <f>IF(C128&gt;0,(('Grouped Summary'!C217*'Grouped Summary'!D217)+(('Grouped Summary'!C225*'Grouped Summary'!D225)*0.81818))/C128,0)</f>
        <v>56578</v>
      </c>
      <c r="E128" s="141">
        <f t="shared" si="22"/>
        <v>2376276</v>
      </c>
      <c r="F128" s="1">
        <f>('Grouped Summary'!E217+'Grouped Summary'!E225)</f>
        <v>53</v>
      </c>
      <c r="G128" s="141">
        <f>IF(F128&gt;0,(('Grouped Summary'!E217*'Grouped Summary'!F217)+(('Grouped Summary'!E225*'Grouped Summary'!F225)*0.81818))/F128,0)</f>
        <v>46820</v>
      </c>
      <c r="H128" s="141">
        <f t="shared" si="23"/>
        <v>2481460</v>
      </c>
      <c r="I128" s="1">
        <f>('Grouped Summary'!G217+'Grouped Summary'!G225)</f>
        <v>53</v>
      </c>
      <c r="J128" s="141">
        <f>IF(I128&gt;0,(('Grouped Summary'!G217*'Grouped Summary'!H217)+(('Grouped Summary'!G225*'Grouped Summary'!H225)*0.81818))/I128,0)</f>
        <v>38735</v>
      </c>
      <c r="K128" s="141">
        <f t="shared" si="24"/>
        <v>2052955</v>
      </c>
      <c r="L128" s="1">
        <f>('Grouped Summary'!I217+'Grouped Summary'!I225)</f>
        <v>10</v>
      </c>
      <c r="M128" s="141">
        <f>IF(L128&gt;0,(('Grouped Summary'!I217*'Grouped Summary'!J217)+(('Grouped Summary'!I225*'Grouped Summary'!J225)*0.81818))/L128,0)</f>
        <v>33928</v>
      </c>
      <c r="N128" s="141">
        <f t="shared" si="25"/>
        <v>339280</v>
      </c>
      <c r="O128" s="1">
        <f>('Grouped Summary'!K217+'Grouped Summary'!K225)</f>
        <v>0</v>
      </c>
      <c r="P128" s="141">
        <f>IF(O128&gt;0,(('Grouped Summary'!K217*'Grouped Summary'!L217)+(('Grouped Summary'!K225*'Grouped Summary'!L225)*0.81818))/O128,0)</f>
        <v>0</v>
      </c>
      <c r="Q128" s="141">
        <f t="shared" si="28"/>
        <v>0</v>
      </c>
      <c r="R128" s="1">
        <f>('Grouped Summary'!M217+'Grouped Summary'!M225)</f>
        <v>0</v>
      </c>
      <c r="S128" s="141">
        <f>IF(R128&gt;0,(('Grouped Summary'!M217*'Grouped Summary'!N217)+(('Grouped Summary'!M225*'Grouped Summary'!N225)*0.81818))/R128,0)</f>
        <v>0</v>
      </c>
      <c r="T128" s="141">
        <f t="shared" si="26"/>
        <v>0</v>
      </c>
      <c r="U128" s="1">
        <f>('Grouped Summary'!O217+'Grouped Summary'!O225)</f>
        <v>158</v>
      </c>
      <c r="V128" s="141">
        <f>IF(U128&gt;0,(('Grouped Summary'!O217*'Grouped Summary'!P217)+(('Grouped Summary'!O225*'Grouped Summary'!P225)*0.81818))/U128,0)</f>
        <v>45885.89240506329</v>
      </c>
      <c r="W128" s="141">
        <f t="shared" si="27"/>
        <v>7249971</v>
      </c>
    </row>
    <row r="129" spans="1:23" ht="12.75">
      <c r="A129" s="106" t="s">
        <v>851</v>
      </c>
      <c r="B129" s="1" t="s">
        <v>1295</v>
      </c>
      <c r="C129" s="1">
        <f>('Grouped Summary'!C218+'Grouped Summary'!C226)</f>
        <v>128</v>
      </c>
      <c r="D129" s="141">
        <f>IF(C129&gt;0,(('Grouped Summary'!C218*'Grouped Summary'!D218)+(('Grouped Summary'!C226*'Grouped Summary'!D226)*0.81818))/C129,0)</f>
        <v>54663.19816390625</v>
      </c>
      <c r="E129" s="141">
        <f t="shared" si="22"/>
        <v>6996889.36498</v>
      </c>
      <c r="F129" s="1">
        <f>('Grouped Summary'!E218+'Grouped Summary'!E226)</f>
        <v>97</v>
      </c>
      <c r="G129" s="141">
        <f>IF(F129&gt;0,(('Grouped Summary'!E218*'Grouped Summary'!F218)+(('Grouped Summary'!E226*'Grouped Summary'!F226)*0.81818))/F129,0)</f>
        <v>46264.16494948453</v>
      </c>
      <c r="H129" s="141">
        <f t="shared" si="23"/>
        <v>4487624.0001</v>
      </c>
      <c r="I129" s="1">
        <f>('Grouped Summary'!G218+'Grouped Summary'!G226)</f>
        <v>135</v>
      </c>
      <c r="J129" s="141">
        <f>IF(I129&gt;0,(('Grouped Summary'!G218*'Grouped Summary'!H218)+(('Grouped Summary'!G226*'Grouped Summary'!H226)*0.81818))/I129,0)</f>
        <v>37547.50845925926</v>
      </c>
      <c r="K129" s="141">
        <f t="shared" si="24"/>
        <v>5068913.642</v>
      </c>
      <c r="L129" s="1">
        <f>('Grouped Summary'!I218+'Grouped Summary'!I226)</f>
        <v>19</v>
      </c>
      <c r="M129" s="141">
        <f>IF(L129&gt;0,(('Grouped Summary'!I218*'Grouped Summary'!J218)+(('Grouped Summary'!I226*'Grouped Summary'!J226)*0.81818))/L129,0)</f>
        <v>32768.42105263158</v>
      </c>
      <c r="N129" s="141">
        <f t="shared" si="25"/>
        <v>622600</v>
      </c>
      <c r="O129" s="1">
        <f>('Grouped Summary'!K218+'Grouped Summary'!K226)</f>
        <v>13</v>
      </c>
      <c r="P129" s="141">
        <f>IF(O129&gt;0,(('Grouped Summary'!K218*'Grouped Summary'!L218)+(('Grouped Summary'!K226*'Grouped Summary'!L226)*0.81818))/O129,0)</f>
        <v>34603.051999999996</v>
      </c>
      <c r="Q129" s="141">
        <f t="shared" si="28"/>
        <v>449839.676</v>
      </c>
      <c r="R129" s="1">
        <f>('Grouped Summary'!M218+'Grouped Summary'!M226)</f>
        <v>0</v>
      </c>
      <c r="S129" s="141">
        <f>IF(R129&gt;0,(('Grouped Summary'!M218*'Grouped Summary'!N218)+(('Grouped Summary'!M226*'Grouped Summary'!N226)*0.81818))/R129,0)</f>
        <v>0</v>
      </c>
      <c r="T129" s="141">
        <f t="shared" si="26"/>
        <v>0</v>
      </c>
      <c r="U129" s="1">
        <f>('Grouped Summary'!O218+'Grouped Summary'!O226)</f>
        <v>392</v>
      </c>
      <c r="V129" s="141">
        <f>IF(U129&gt;0,(('Grouped Summary'!O218*'Grouped Summary'!P218)+(('Grouped Summary'!O226*'Grouped Summary'!P226)*0.81818))/U129,0)</f>
        <v>44963.94562010204</v>
      </c>
      <c r="W129" s="141">
        <f t="shared" si="27"/>
        <v>17625866.68308</v>
      </c>
    </row>
    <row r="130" spans="1:23" ht="15">
      <c r="A130" s="106"/>
      <c r="B130" s="189" t="s">
        <v>1366</v>
      </c>
      <c r="C130" s="154">
        <f>SUM(C124:C129)</f>
        <v>2513</v>
      </c>
      <c r="D130" s="155">
        <f>((C124*D124)+(C125*D125)+(C126*D126)+(C127*D127)+(C128*D128)+(C129*D129))/C130</f>
        <v>69071.78539579785</v>
      </c>
      <c r="E130" s="141">
        <f t="shared" si="22"/>
        <v>173577396.69964</v>
      </c>
      <c r="F130" s="154">
        <f>SUM(F124:F129)</f>
        <v>2247</v>
      </c>
      <c r="G130" s="155">
        <f>((F124*G124)+(F125*G125)+(F126*G126)+(F127*G127)+(F128*G128)+(F129*G129))/F130</f>
        <v>50995.04205640409</v>
      </c>
      <c r="H130" s="141">
        <f t="shared" si="23"/>
        <v>114585859.50073999</v>
      </c>
      <c r="I130" s="154">
        <f>SUM(I124:I129)</f>
        <v>1615</v>
      </c>
      <c r="J130" s="155">
        <f>((I124*J124)+(I125*J125)+(I126*J126)+(I127*J127)+(I128*J128)+(I129*J129))/I130</f>
        <v>41741.179294798756</v>
      </c>
      <c r="K130" s="141">
        <f t="shared" si="24"/>
        <v>67412004.56109999</v>
      </c>
      <c r="L130" s="154">
        <f>SUM(L124:L129)</f>
        <v>436</v>
      </c>
      <c r="M130" s="155">
        <f>((L124*M124)+(L125*M125)+(L126*M126)+(L127*M127)+(L128*M128)+(L129*M129))/L130</f>
        <v>31672.88631284404</v>
      </c>
      <c r="N130" s="141">
        <f t="shared" si="25"/>
        <v>13809378.432400001</v>
      </c>
      <c r="O130" s="154">
        <f>SUM(O124:O129)</f>
        <v>124</v>
      </c>
      <c r="P130" s="155">
        <f>((O124*P124)+(O125*P125)+(O126*P126)+(O127*P127)+(O128*P128)+(O129*P129))/O130</f>
        <v>35436.46002112903</v>
      </c>
      <c r="Q130" s="141">
        <f t="shared" si="28"/>
        <v>4394121.0426199995</v>
      </c>
      <c r="R130" s="154">
        <f>SUM(R124:R129)</f>
        <v>0</v>
      </c>
      <c r="S130" s="155">
        <f>IF(R130&gt;0,((R124*S124)+(R125*S125)+(R126*S126)+(R127*S127)+(R128*S128)+(R129*S129))/R130,0)</f>
        <v>0</v>
      </c>
      <c r="T130" s="141">
        <f t="shared" si="26"/>
        <v>0</v>
      </c>
      <c r="U130" s="154">
        <f>SUM(U124:U129)</f>
        <v>6935</v>
      </c>
      <c r="V130" s="155">
        <f>((U124*V124)+(U125*V125)+(U126*V126)+(U127*V127)+(U128*V128)+(U129*V129))/U130</f>
        <v>53897.441995169436</v>
      </c>
      <c r="W130" s="141">
        <f t="shared" si="27"/>
        <v>373778760.2365</v>
      </c>
    </row>
    <row r="131" spans="1:23" ht="12.75">
      <c r="A131" s="106" t="s">
        <v>851</v>
      </c>
      <c r="B131" s="1" t="s">
        <v>1296</v>
      </c>
      <c r="C131" s="1">
        <f>('Grouped Summary'!C219+'Grouped Summary'!C227)</f>
        <v>422</v>
      </c>
      <c r="D131" s="141">
        <f>IF(C131&gt;0,(('Grouped Summary'!C219*'Grouped Summary'!D219)+(('Grouped Summary'!C227*'Grouped Summary'!D227)*0.81818))/C131,0)</f>
        <v>45504.38603947867</v>
      </c>
      <c r="E131" s="141">
        <f t="shared" si="22"/>
        <v>19202850.90866</v>
      </c>
      <c r="F131" s="1">
        <f>('Grouped Summary'!E219+'Grouped Summary'!E227)</f>
        <v>656</v>
      </c>
      <c r="G131" s="141">
        <f>IF(F131&gt;0,(('Grouped Summary'!E219*'Grouped Summary'!F219)+(('Grouped Summary'!E227*'Grouped Summary'!F227)*0.81818))/F131,0)</f>
        <v>40502.77811033536</v>
      </c>
      <c r="H131" s="141">
        <f t="shared" si="23"/>
        <v>26569822.44038</v>
      </c>
      <c r="I131" s="1">
        <f>('Grouped Summary'!G219+'Grouped Summary'!G227)</f>
        <v>612</v>
      </c>
      <c r="J131" s="141">
        <f>IF(I131&gt;0,(('Grouped Summary'!G219*'Grouped Summary'!H219)+(('Grouped Summary'!G227*'Grouped Summary'!H227)*0.81818))/I131,0)</f>
        <v>35498.2241282353</v>
      </c>
      <c r="K131" s="141">
        <f t="shared" si="24"/>
        <v>21724913.16648</v>
      </c>
      <c r="L131" s="1">
        <f>('Grouped Summary'!I219+'Grouped Summary'!I227)</f>
        <v>226</v>
      </c>
      <c r="M131" s="141">
        <f>IF(L131&gt;0,(('Grouped Summary'!I219*'Grouped Summary'!J219)+(('Grouped Summary'!I227*'Grouped Summary'!J227)*0.81818))/L131,0)</f>
        <v>31322.526756814157</v>
      </c>
      <c r="N131" s="141">
        <f t="shared" si="25"/>
        <v>7078891.04704</v>
      </c>
      <c r="O131" s="1">
        <f>('Grouped Summary'!K219+'Grouped Summary'!K227)</f>
        <v>2</v>
      </c>
      <c r="P131" s="141">
        <f>IF(O131&gt;0,(('Grouped Summary'!K219*'Grouped Summary'!L219)+(('Grouped Summary'!K227*'Grouped Summary'!L227)*0.81818))/O131,0)</f>
        <v>20287</v>
      </c>
      <c r="Q131" s="141">
        <f t="shared" si="28"/>
        <v>40574</v>
      </c>
      <c r="R131" s="1">
        <f>('Grouped Summary'!M219+'Grouped Summary'!M227)</f>
        <v>0</v>
      </c>
      <c r="S131" s="141">
        <f>IF(R131&gt;0,(('Grouped Summary'!M219*'Grouped Summary'!N219)+(('Grouped Summary'!M227*'Grouped Summary'!N227)*0.81818))/R131,0)</f>
        <v>0</v>
      </c>
      <c r="T131" s="141">
        <f t="shared" si="26"/>
        <v>0</v>
      </c>
      <c r="U131" s="1">
        <f>('Grouped Summary'!O219+'Grouped Summary'!O227)</f>
        <v>1918</v>
      </c>
      <c r="V131" s="141">
        <f>IF(U131&gt;0,(('Grouped Summary'!O219*'Grouped Summary'!P219)+(('Grouped Summary'!O227*'Grouped Summary'!P227)*0.81818))/U131,0)</f>
        <v>38903.572243253395</v>
      </c>
      <c r="W131" s="141">
        <f t="shared" si="27"/>
        <v>74617051.56256</v>
      </c>
    </row>
    <row r="132" spans="1:23" ht="12.75">
      <c r="A132" s="156" t="s">
        <v>851</v>
      </c>
      <c r="B132" s="137" t="s">
        <v>1297</v>
      </c>
      <c r="C132" s="137">
        <f>('Grouped Summary'!C220+'Grouped Summary'!C228)</f>
        <v>0</v>
      </c>
      <c r="D132" s="157">
        <f>IF(C132&gt;0,(('Grouped Summary'!C220*'Grouped Summary'!D220)+(('Grouped Summary'!C228*'Grouped Summary'!D228)*0.81818))/C132,0)</f>
        <v>0</v>
      </c>
      <c r="E132" s="157">
        <f t="shared" si="22"/>
        <v>0</v>
      </c>
      <c r="F132" s="137">
        <f>('Grouped Summary'!E220+'Grouped Summary'!E228)</f>
        <v>0</v>
      </c>
      <c r="G132" s="157">
        <f>IF(F132&gt;0,(('Grouped Summary'!E220*'Grouped Summary'!F220)+(('Grouped Summary'!E228*'Grouped Summary'!F228)*0.81818))/F132,0)</f>
        <v>0</v>
      </c>
      <c r="H132" s="157">
        <f t="shared" si="23"/>
        <v>0</v>
      </c>
      <c r="I132" s="137">
        <f>('Grouped Summary'!G220+'Grouped Summary'!G228)</f>
        <v>0</v>
      </c>
      <c r="J132" s="157">
        <f>IF(I132&gt;0,(('Grouped Summary'!G220*'Grouped Summary'!H220)+(('Grouped Summary'!G228*'Grouped Summary'!H228)*0.81818))/I132,0)</f>
        <v>0</v>
      </c>
      <c r="K132" s="157">
        <f t="shared" si="24"/>
        <v>0</v>
      </c>
      <c r="L132" s="137">
        <f>('Grouped Summary'!I220+'Grouped Summary'!I228)</f>
        <v>0</v>
      </c>
      <c r="M132" s="157">
        <f>IF(L132&gt;0,(('Grouped Summary'!I220*'Grouped Summary'!J220)+(('Grouped Summary'!I228*'Grouped Summary'!J228)*0.81818))/L132,0)</f>
        <v>0</v>
      </c>
      <c r="N132" s="157">
        <f t="shared" si="25"/>
        <v>0</v>
      </c>
      <c r="O132" s="137">
        <f>('Grouped Summary'!K220+'Grouped Summary'!K228)</f>
        <v>0</v>
      </c>
      <c r="P132" s="157">
        <f>IF(O132&gt;0,(('Grouped Summary'!K220*'Grouped Summary'!L220)+(('Grouped Summary'!K228*'Grouped Summary'!L228)*0.81818))/O132,0)</f>
        <v>0</v>
      </c>
      <c r="Q132" s="157">
        <f t="shared" si="28"/>
        <v>0</v>
      </c>
      <c r="R132" s="137">
        <f>('Grouped Summary'!M220+'Grouped Summary'!M228)</f>
        <v>0</v>
      </c>
      <c r="S132" s="157">
        <f>IF(R132&gt;0,(('Grouped Summary'!M220*'Grouped Summary'!N220)+(('Grouped Summary'!M228*'Grouped Summary'!N228)*0.81818))/R132,0)</f>
        <v>0</v>
      </c>
      <c r="T132" s="157">
        <f t="shared" si="26"/>
        <v>0</v>
      </c>
      <c r="U132" s="137">
        <f>('Grouped Summary'!O220+'Grouped Summary'!O228)</f>
        <v>0</v>
      </c>
      <c r="V132" s="157">
        <f>IF(U132&gt;0,(('Grouped Summary'!O220*'Grouped Summary'!P220)+(('Grouped Summary'!O228*'Grouped Summary'!P228)*0.81818))/U132,0)</f>
        <v>0</v>
      </c>
      <c r="W132" s="157">
        <f t="shared" si="27"/>
        <v>0</v>
      </c>
    </row>
    <row r="133" spans="1:23" ht="12.75">
      <c r="A133" s="106" t="s">
        <v>869</v>
      </c>
      <c r="B133" s="1" t="s">
        <v>1290</v>
      </c>
      <c r="C133" s="1">
        <f>('Grouped Summary'!C229+'Grouped Summary'!C237)</f>
        <v>352</v>
      </c>
      <c r="D133" s="141">
        <f>IF(C133&gt;0,(('Grouped Summary'!C229*'Grouped Summary'!D229)+(('Grouped Summary'!C237*'Grouped Summary'!D237)*0.81818))/C133,0)</f>
        <v>60074.26563636364</v>
      </c>
      <c r="E133" s="141">
        <f t="shared" si="22"/>
        <v>21146141.504</v>
      </c>
      <c r="F133" s="1">
        <f>('Grouped Summary'!E229+'Grouped Summary'!E237)</f>
        <v>253</v>
      </c>
      <c r="G133" s="141">
        <f>IF(F133&gt;0,(('Grouped Summary'!E229*'Grouped Summary'!F229)+(('Grouped Summary'!E237*'Grouped Summary'!F237)*0.81818))/F133,0)</f>
        <v>48247.48266521739</v>
      </c>
      <c r="H133" s="141">
        <f t="shared" si="23"/>
        <v>12206613.1143</v>
      </c>
      <c r="I133" s="1">
        <f>('Grouped Summary'!G229+'Grouped Summary'!G237)</f>
        <v>260</v>
      </c>
      <c r="J133" s="141">
        <f>IF(I133&gt;0,(('Grouped Summary'!G229*'Grouped Summary'!H229)+(('Grouped Summary'!G237*'Grouped Summary'!H237)*0.81818))/I133,0)</f>
        <v>40117.03284430769</v>
      </c>
      <c r="K133" s="141">
        <f t="shared" si="24"/>
        <v>10430428.53952</v>
      </c>
      <c r="L133" s="1">
        <f>('Grouped Summary'!I229+'Grouped Summary'!I237)</f>
        <v>20</v>
      </c>
      <c r="M133" s="141">
        <f>IF(L133&gt;0,(('Grouped Summary'!I229*'Grouped Summary'!J229)+(('Grouped Summary'!I237*'Grouped Summary'!J237)*0.81818))/L133,0)</f>
        <v>33778.194406</v>
      </c>
      <c r="N133" s="141">
        <f t="shared" si="25"/>
        <v>675563.88812</v>
      </c>
      <c r="O133" s="1">
        <f>('Grouped Summary'!K229+'Grouped Summary'!K237)</f>
        <v>18</v>
      </c>
      <c r="P133" s="141">
        <f>IF(O133&gt;0,(('Grouped Summary'!K229*'Grouped Summary'!L229)+(('Grouped Summary'!K237*'Grouped Summary'!L237)*0.81818))/O133,0)</f>
        <v>21667.951113333333</v>
      </c>
      <c r="Q133" s="141">
        <f t="shared" si="28"/>
        <v>390023.12004</v>
      </c>
      <c r="R133" s="1">
        <f>('Grouped Summary'!M229+'Grouped Summary'!M237)</f>
        <v>0</v>
      </c>
      <c r="S133" s="141">
        <f>IF(R133&gt;0,(('Grouped Summary'!M229*'Grouped Summary'!N229)+(('Grouped Summary'!M237*'Grouped Summary'!N237)*0.81818))/R133,0)</f>
        <v>0</v>
      </c>
      <c r="T133" s="141">
        <f t="shared" si="26"/>
        <v>0</v>
      </c>
      <c r="U133" s="1">
        <f>('Grouped Summary'!O229+'Grouped Summary'!O237)</f>
        <v>903</v>
      </c>
      <c r="V133" s="141">
        <f>IF(U133&gt;0,(('Grouped Summary'!O229*'Grouped Summary'!P229)+(('Grouped Summary'!O237*'Grouped Summary'!P237)*0.81818))/U133,0)</f>
        <v>49666.41214394241</v>
      </c>
      <c r="W133" s="141">
        <f t="shared" si="27"/>
        <v>44848770.16598</v>
      </c>
    </row>
    <row r="134" spans="1:23" ht="12.75">
      <c r="A134" s="106" t="s">
        <v>869</v>
      </c>
      <c r="B134" s="1" t="s">
        <v>1291</v>
      </c>
      <c r="C134" s="1">
        <f>('Grouped Summary'!C230+'Grouped Summary'!C238)</f>
        <v>0</v>
      </c>
      <c r="D134" s="141">
        <f>IF(C134&gt;0,(('Grouped Summary'!C230*'Grouped Summary'!D230)+(('Grouped Summary'!C238*'Grouped Summary'!D238)*0.81818))/C134,0)</f>
        <v>0</v>
      </c>
      <c r="E134" s="141">
        <f t="shared" si="22"/>
        <v>0</v>
      </c>
      <c r="F134" s="1">
        <f>('Grouped Summary'!E230+'Grouped Summary'!E238)</f>
        <v>0</v>
      </c>
      <c r="G134" s="141">
        <f>IF(F134&gt;0,(('Grouped Summary'!E230*'Grouped Summary'!F230)+(('Grouped Summary'!E238*'Grouped Summary'!F238)*0.81818))/F134,0)</f>
        <v>0</v>
      </c>
      <c r="H134" s="141">
        <f t="shared" si="23"/>
        <v>0</v>
      </c>
      <c r="I134" s="1">
        <f>('Grouped Summary'!G230+'Grouped Summary'!G238)</f>
        <v>0</v>
      </c>
      <c r="J134" s="141">
        <f>IF(I134&gt;0,(('Grouped Summary'!G230*'Grouped Summary'!H230)+(('Grouped Summary'!G238*'Grouped Summary'!H238)*0.81818))/I134,0)</f>
        <v>0</v>
      </c>
      <c r="K134" s="141">
        <f t="shared" si="24"/>
        <v>0</v>
      </c>
      <c r="L134" s="1">
        <f>('Grouped Summary'!I230+'Grouped Summary'!I238)</f>
        <v>0</v>
      </c>
      <c r="M134" s="141">
        <f>IF(L134&gt;0,(('Grouped Summary'!I230*'Grouped Summary'!J230)+(('Grouped Summary'!I238*'Grouped Summary'!J238)*0.81818))/L134,0)</f>
        <v>0</v>
      </c>
      <c r="N134" s="141">
        <f t="shared" si="25"/>
        <v>0</v>
      </c>
      <c r="O134" s="1">
        <f>('Grouped Summary'!K230+'Grouped Summary'!K238)</f>
        <v>0</v>
      </c>
      <c r="P134" s="141">
        <f>IF(O134&gt;0,(('Grouped Summary'!K230*'Grouped Summary'!L230)+(('Grouped Summary'!K238*'Grouped Summary'!L238)*0.81818))/O134,0)</f>
        <v>0</v>
      </c>
      <c r="Q134" s="141">
        <f t="shared" si="28"/>
        <v>0</v>
      </c>
      <c r="R134" s="1">
        <f>('Grouped Summary'!M230+'Grouped Summary'!M238)</f>
        <v>0</v>
      </c>
      <c r="S134" s="141">
        <f>IF(R134&gt;0,(('Grouped Summary'!M230*'Grouped Summary'!N230)+(('Grouped Summary'!M238*'Grouped Summary'!N238)*0.81818))/R134,0)</f>
        <v>0</v>
      </c>
      <c r="T134" s="141">
        <f t="shared" si="26"/>
        <v>0</v>
      </c>
      <c r="U134" s="1">
        <f>('Grouped Summary'!O230+'Grouped Summary'!O238)</f>
        <v>0</v>
      </c>
      <c r="V134" s="141">
        <f>IF(U134&gt;0,(('Grouped Summary'!O230*'Grouped Summary'!P230)+(('Grouped Summary'!O238*'Grouped Summary'!P238)*0.81818))/U134,0)</f>
        <v>0</v>
      </c>
      <c r="W134" s="141">
        <f t="shared" si="27"/>
        <v>0</v>
      </c>
    </row>
    <row r="135" spans="1:23" ht="12.75">
      <c r="A135" s="106" t="s">
        <v>869</v>
      </c>
      <c r="B135" s="1" t="s">
        <v>1292</v>
      </c>
      <c r="C135" s="1">
        <f>('Grouped Summary'!C231+'Grouped Summary'!C239)</f>
        <v>168</v>
      </c>
      <c r="D135" s="141">
        <f>IF(C135&gt;0,(('Grouped Summary'!C231*'Grouped Summary'!D231)+(('Grouped Summary'!C239*'Grouped Summary'!D239)*0.81818))/C135,0)</f>
        <v>51892.802202380946</v>
      </c>
      <c r="E135" s="141">
        <f>C135*D135</f>
        <v>8717990.77</v>
      </c>
      <c r="F135" s="1">
        <f>('Grouped Summary'!E231+'Grouped Summary'!E239)</f>
        <v>129</v>
      </c>
      <c r="G135" s="141">
        <f>IF(F135&gt;0,(('Grouped Summary'!E231*'Grouped Summary'!F231)+(('Grouped Summary'!E239*'Grouped Summary'!F239)*0.81818))/F135,0)</f>
        <v>41734.43033116279</v>
      </c>
      <c r="H135" s="141">
        <f>F135*G135</f>
        <v>5383741.51272</v>
      </c>
      <c r="I135" s="1">
        <f>('Grouped Summary'!G231+'Grouped Summary'!G239)</f>
        <v>95</v>
      </c>
      <c r="J135" s="141">
        <f>IF(I135&gt;0,(('Grouped Summary'!G231*'Grouped Summary'!H231)+(('Grouped Summary'!G239*'Grouped Summary'!H239)*0.81818))/I135,0)</f>
        <v>33538.166960421055</v>
      </c>
      <c r="K135" s="141">
        <f>I135*J135</f>
        <v>3186125.86124</v>
      </c>
      <c r="L135" s="1">
        <f>('Grouped Summary'!I231+'Grouped Summary'!I239)</f>
        <v>18</v>
      </c>
      <c r="M135" s="141">
        <f>IF(L135&gt;0,(('Grouped Summary'!I231*'Grouped Summary'!J231)+(('Grouped Summary'!I239*'Grouped Summary'!J239)*0.81818))/L135,0)</f>
        <v>23896</v>
      </c>
      <c r="N135" s="141">
        <f>L135*M135</f>
        <v>430128</v>
      </c>
      <c r="O135" s="1">
        <f>('Grouped Summary'!K231+'Grouped Summary'!K239)</f>
        <v>0</v>
      </c>
      <c r="P135" s="141">
        <f>IF(O135&gt;0,(('Grouped Summary'!K231*'Grouped Summary'!L231)+(('Grouped Summary'!K239*'Grouped Summary'!L239)*0.81818))/O135,0)</f>
        <v>0</v>
      </c>
      <c r="Q135" s="141">
        <f t="shared" si="28"/>
        <v>0</v>
      </c>
      <c r="R135" s="1">
        <f>('Grouped Summary'!M231+'Grouped Summary'!M239)</f>
        <v>0</v>
      </c>
      <c r="S135" s="141">
        <f>IF(R135&gt;0,(('Grouped Summary'!M231*'Grouped Summary'!N231)+(('Grouped Summary'!M239*'Grouped Summary'!N239)*0.81818))/R135,0)</f>
        <v>0</v>
      </c>
      <c r="T135" s="141">
        <f>R135*S135</f>
        <v>0</v>
      </c>
      <c r="U135" s="1">
        <f>('Grouped Summary'!O231+'Grouped Summary'!O239)</f>
        <v>410</v>
      </c>
      <c r="V135" s="141">
        <f>IF(U135&gt;0,(('Grouped Summary'!O231*'Grouped Summary'!P231)+(('Grouped Summary'!O239*'Grouped Summary'!P239)*0.81818))/U135,0)</f>
        <v>43214.600351121946</v>
      </c>
      <c r="W135" s="141">
        <f>U135*V135</f>
        <v>17717986.14396</v>
      </c>
    </row>
    <row r="136" spans="1:23" ht="12.75">
      <c r="A136" s="106" t="s">
        <v>869</v>
      </c>
      <c r="B136" s="1" t="s">
        <v>1293</v>
      </c>
      <c r="C136" s="1">
        <f>('Grouped Summary'!C232+'Grouped Summary'!C240)</f>
        <v>0</v>
      </c>
      <c r="D136" s="141">
        <f>IF(C136&gt;0,(('Grouped Summary'!C232*'Grouped Summary'!D232)+(('Grouped Summary'!C240*'Grouped Summary'!D240)*0.81818))/C136,0)</f>
        <v>0</v>
      </c>
      <c r="E136" s="141">
        <f>C136*D136</f>
        <v>0</v>
      </c>
      <c r="F136" s="1">
        <f>('Grouped Summary'!E232+'Grouped Summary'!E240)</f>
        <v>0</v>
      </c>
      <c r="G136" s="141">
        <f>IF(F136&gt;0,(('Grouped Summary'!E232*'Grouped Summary'!F232)+(('Grouped Summary'!E240*'Grouped Summary'!F240)*0.81818))/F136,0)</f>
        <v>0</v>
      </c>
      <c r="H136" s="141">
        <f>F136*G136</f>
        <v>0</v>
      </c>
      <c r="I136" s="1">
        <f>('Grouped Summary'!G232+'Grouped Summary'!G240)</f>
        <v>0</v>
      </c>
      <c r="J136" s="141">
        <f>IF(I136&gt;0,(('Grouped Summary'!G232*'Grouped Summary'!H232)+(('Grouped Summary'!G240*'Grouped Summary'!H240)*0.81818))/I136,0)</f>
        <v>0</v>
      </c>
      <c r="K136" s="141">
        <f>I136*J136</f>
        <v>0</v>
      </c>
      <c r="L136" s="1">
        <f>('Grouped Summary'!I232+'Grouped Summary'!I240)</f>
        <v>0</v>
      </c>
      <c r="M136" s="141">
        <f>IF(L136&gt;0,(('Grouped Summary'!I232*'Grouped Summary'!J232)+(('Grouped Summary'!I240*'Grouped Summary'!J240)*0.81818))/L136,0)</f>
        <v>0</v>
      </c>
      <c r="N136" s="141">
        <f>L136*M136</f>
        <v>0</v>
      </c>
      <c r="O136" s="1">
        <f>('Grouped Summary'!K232+'Grouped Summary'!K240)</f>
        <v>0</v>
      </c>
      <c r="P136" s="141">
        <f>IF(O136&gt;0,(('Grouped Summary'!K232*'Grouped Summary'!L232)+(('Grouped Summary'!K240*'Grouped Summary'!L240)*0.81818))/O136,0)</f>
        <v>0</v>
      </c>
      <c r="Q136" s="141">
        <f t="shared" si="28"/>
        <v>0</v>
      </c>
      <c r="R136" s="1">
        <f>('Grouped Summary'!M232+'Grouped Summary'!M240)</f>
        <v>0</v>
      </c>
      <c r="S136" s="141">
        <f>IF(R136&gt;0,(('Grouped Summary'!M232*'Grouped Summary'!N232)+(('Grouped Summary'!M240*'Grouped Summary'!N240)*0.81818))/R136,0)</f>
        <v>0</v>
      </c>
      <c r="T136" s="141">
        <f>R136*S136</f>
        <v>0</v>
      </c>
      <c r="U136" s="1">
        <f>('Grouped Summary'!O232+'Grouped Summary'!O240)</f>
        <v>0</v>
      </c>
      <c r="V136" s="141">
        <f>IF(U136&gt;0,(('Grouped Summary'!O232*'Grouped Summary'!P232)+(('Grouped Summary'!O240*'Grouped Summary'!P240)*0.81818))/U136,0)</f>
        <v>0</v>
      </c>
      <c r="W136" s="141">
        <f>U136*V136</f>
        <v>0</v>
      </c>
    </row>
    <row r="137" spans="1:23" ht="12.75">
      <c r="A137" s="106" t="s">
        <v>869</v>
      </c>
      <c r="B137" s="1" t="s">
        <v>1294</v>
      </c>
      <c r="C137" s="1">
        <f>('Grouped Summary'!C233+'Grouped Summary'!C241)</f>
        <v>0</v>
      </c>
      <c r="D137" s="141">
        <f>IF(C137&gt;0,(('Grouped Summary'!C233*'Grouped Summary'!D233)+(('Grouped Summary'!C241*'Grouped Summary'!D241)*0.81818))/C137,0)</f>
        <v>0</v>
      </c>
      <c r="E137" s="141">
        <f>C137*D137</f>
        <v>0</v>
      </c>
      <c r="F137" s="1">
        <f>('Grouped Summary'!E233+'Grouped Summary'!E241)</f>
        <v>0</v>
      </c>
      <c r="G137" s="141">
        <f>IF(F137&gt;0,(('Grouped Summary'!E233*'Grouped Summary'!F233)+(('Grouped Summary'!E241*'Grouped Summary'!F241)*0.81818))/F137,0)</f>
        <v>0</v>
      </c>
      <c r="H137" s="141">
        <f>F137*G137</f>
        <v>0</v>
      </c>
      <c r="I137" s="1">
        <f>('Grouped Summary'!G233+'Grouped Summary'!G241)</f>
        <v>0</v>
      </c>
      <c r="J137" s="141">
        <f>IF(I137&gt;0,(('Grouped Summary'!G233*'Grouped Summary'!H233)+(('Grouped Summary'!G241*'Grouped Summary'!H241)*0.81818))/I137,0)</f>
        <v>0</v>
      </c>
      <c r="K137" s="141">
        <f>I137*J137</f>
        <v>0</v>
      </c>
      <c r="L137" s="1">
        <f>('Grouped Summary'!I233+'Grouped Summary'!I241)</f>
        <v>0</v>
      </c>
      <c r="M137" s="141">
        <f>IF(L137&gt;0,(('Grouped Summary'!I233*'Grouped Summary'!J233)+(('Grouped Summary'!I241*'Grouped Summary'!J241)*0.81818))/L137,0)</f>
        <v>0</v>
      </c>
      <c r="N137" s="141">
        <f>L137*M137</f>
        <v>0</v>
      </c>
      <c r="O137" s="1">
        <f>('Grouped Summary'!K233+'Grouped Summary'!K241)</f>
        <v>0</v>
      </c>
      <c r="P137" s="141">
        <f>IF(O137&gt;0,(('Grouped Summary'!K233*'Grouped Summary'!L233)+(('Grouped Summary'!K241*'Grouped Summary'!L241)*0.81818))/O137,0)</f>
        <v>0</v>
      </c>
      <c r="Q137" s="141">
        <f t="shared" si="28"/>
        <v>0</v>
      </c>
      <c r="R137" s="1">
        <f>('Grouped Summary'!M233+'Grouped Summary'!M241)</f>
        <v>0</v>
      </c>
      <c r="S137" s="141">
        <f>IF(R137&gt;0,(('Grouped Summary'!M233*'Grouped Summary'!N233)+(('Grouped Summary'!M241*'Grouped Summary'!N241)*0.81818))/R137,0)</f>
        <v>0</v>
      </c>
      <c r="T137" s="141">
        <f>R137*S137</f>
        <v>0</v>
      </c>
      <c r="U137" s="1">
        <f>('Grouped Summary'!O233+'Grouped Summary'!O241)</f>
        <v>0</v>
      </c>
      <c r="V137" s="141">
        <f>IF(U137&gt;0,(('Grouped Summary'!O233*'Grouped Summary'!P233)+(('Grouped Summary'!O241*'Grouped Summary'!P241)*0.81818))/U137,0)</f>
        <v>0</v>
      </c>
      <c r="W137" s="141">
        <f>U137*V137</f>
        <v>0</v>
      </c>
    </row>
    <row r="138" spans="1:23" ht="12.75">
      <c r="A138" s="106" t="s">
        <v>869</v>
      </c>
      <c r="B138" s="1" t="s">
        <v>1295</v>
      </c>
      <c r="C138" s="1">
        <f>('Grouped Summary'!C234+'Grouped Summary'!C242)</f>
        <v>282</v>
      </c>
      <c r="D138" s="141">
        <f>IF(C138&gt;0,(('Grouped Summary'!C234*'Grouped Summary'!D234)+(('Grouped Summary'!C242*'Grouped Summary'!D242)*0.81818))/C138,0)</f>
        <v>45977.51600482269</v>
      </c>
      <c r="E138" s="141">
        <f>C138*D138</f>
        <v>12965659.51336</v>
      </c>
      <c r="F138" s="1">
        <f>('Grouped Summary'!E234+'Grouped Summary'!E242)</f>
        <v>301</v>
      </c>
      <c r="G138" s="141">
        <f>IF(F138&gt;0,(('Grouped Summary'!E234*'Grouped Summary'!F234)+(('Grouped Summary'!E242*'Grouped Summary'!F242)*0.81818))/F138,0)</f>
        <v>37977.406624318945</v>
      </c>
      <c r="H138" s="141">
        <f>F138*G138</f>
        <v>11431199.393920003</v>
      </c>
      <c r="I138" s="1">
        <f>('Grouped Summary'!G234+'Grouped Summary'!G242)</f>
        <v>267</v>
      </c>
      <c r="J138" s="141">
        <f>IF(I138&gt;0,(('Grouped Summary'!G234*'Grouped Summary'!H234)+(('Grouped Summary'!G242*'Grouped Summary'!H242)*0.81818))/I138,0)</f>
        <v>33353.275017752814</v>
      </c>
      <c r="K138" s="141">
        <f>I138*J138</f>
        <v>8905324.42974</v>
      </c>
      <c r="L138" s="1">
        <f>('Grouped Summary'!I234+'Grouped Summary'!I242)</f>
        <v>70</v>
      </c>
      <c r="M138" s="141">
        <f>IF(L138&gt;0,(('Grouped Summary'!I234*'Grouped Summary'!J234)+(('Grouped Summary'!I242*'Grouped Summary'!J242)*0.81818))/L138,0)</f>
        <v>29873.078374</v>
      </c>
      <c r="N138" s="141">
        <f>L138*M138</f>
        <v>2091115.48618</v>
      </c>
      <c r="O138" s="1">
        <f>('Grouped Summary'!K234+'Grouped Summary'!K242)</f>
        <v>8</v>
      </c>
      <c r="P138" s="141">
        <f>IF(O138&gt;0,(('Grouped Summary'!K234*'Grouped Summary'!L234)+(('Grouped Summary'!K242*'Grouped Summary'!L242)*0.81818))/O138,0)</f>
        <v>32082.432647499998</v>
      </c>
      <c r="Q138" s="141">
        <f t="shared" si="28"/>
        <v>256659.46117999998</v>
      </c>
      <c r="R138" s="1">
        <f>('Grouped Summary'!M234+'Grouped Summary'!M242)</f>
        <v>0</v>
      </c>
      <c r="S138" s="141">
        <f>IF(R138&gt;0,(('Grouped Summary'!M234*'Grouped Summary'!N234)+(('Grouped Summary'!M242*'Grouped Summary'!N242)*0.81818))/R138,0)</f>
        <v>0</v>
      </c>
      <c r="T138" s="141">
        <f>R138*S138</f>
        <v>0</v>
      </c>
      <c r="U138" s="1">
        <f>('Grouped Summary'!O234+'Grouped Summary'!O242)</f>
        <v>928</v>
      </c>
      <c r="V138" s="141">
        <f>IF(U138&gt;0,(('Grouped Summary'!O234*'Grouped Summary'!P234)+(('Grouped Summary'!O242*'Grouped Summary'!P242)*0.81818))/U138,0)</f>
        <v>38415.90332368535</v>
      </c>
      <c r="W138" s="141">
        <f>U138*V138</f>
        <v>35649958.284380004</v>
      </c>
    </row>
    <row r="139" spans="1:23" ht="15">
      <c r="A139" s="106"/>
      <c r="B139" s="189" t="s">
        <v>1366</v>
      </c>
      <c r="C139" s="154">
        <f>SUM(C133:C138)</f>
        <v>802</v>
      </c>
      <c r="D139" s="155">
        <f>((C133*D133)+(C134*D134)+(C135*D135)+(C136*D136)+(C137*D137)+(C138*D138))/C139</f>
        <v>53403.730408179545</v>
      </c>
      <c r="E139" s="141">
        <f>C139*D139</f>
        <v>42829791.78736</v>
      </c>
      <c r="F139" s="154">
        <f>SUM(F133:F138)</f>
        <v>683</v>
      </c>
      <c r="G139" s="155">
        <f>((F133*G133)+(F134*G134)+(F135*G135)+(F136*G136)+(F137*G137)+(F138*G138))/F139</f>
        <v>42491.29432055638</v>
      </c>
      <c r="H139" s="141">
        <f>F139*G139</f>
        <v>29021554.020940006</v>
      </c>
      <c r="I139" s="154">
        <f>SUM(I133:I138)</f>
        <v>622</v>
      </c>
      <c r="J139" s="155">
        <f>((I133*J133)+(I134*J134)+(I135*J135)+(I136*J136)+(I137*J137)+(I138*J138))/I139</f>
        <v>36208.80840916398</v>
      </c>
      <c r="K139" s="141">
        <f>I139*J139</f>
        <v>22521878.8305</v>
      </c>
      <c r="L139" s="154">
        <f>SUM(L133:L138)</f>
        <v>108</v>
      </c>
      <c r="M139" s="155">
        <f>((L133*M133)+(L134*M134)+(L135*M135)+(L136*M136)+(L137*M137)+(L138*M138))/L139</f>
        <v>29600.06828055556</v>
      </c>
      <c r="N139" s="141">
        <f>L139*M139</f>
        <v>3196807.3743000003</v>
      </c>
      <c r="O139" s="154">
        <f>SUM(O133:O138)</f>
        <v>26</v>
      </c>
      <c r="P139" s="155">
        <f>((O133*P133)+(O134*P134)+(O135*P135)+(O136*P136)+(O137*P137)+(O138*P138))/O139</f>
        <v>24872.406970000004</v>
      </c>
      <c r="Q139" s="141">
        <f t="shared" si="28"/>
        <v>646682.58122</v>
      </c>
      <c r="R139" s="154">
        <f>SUM(R133:R138)</f>
        <v>0</v>
      </c>
      <c r="S139" s="155">
        <f>IF(R139&gt;0,((R133*S133)+(R134*S134)+(R135*S135)+(R136*S136)+(R137*S137)+(R138*S138))/R139,0)</f>
        <v>0</v>
      </c>
      <c r="T139" s="141">
        <f>R139*S139</f>
        <v>0</v>
      </c>
      <c r="U139" s="154">
        <f>SUM(U133:U138)</f>
        <v>2241</v>
      </c>
      <c r="V139" s="155">
        <f>((U133*V133)+(U134*V134)+(U135*V135)+(U136*V136)+(U137*V137)+(U138*V138))/U139</f>
        <v>43827.181880553326</v>
      </c>
      <c r="W139" s="141">
        <f>U139*V139</f>
        <v>98216714.59432</v>
      </c>
    </row>
    <row r="140" spans="1:23" ht="12.75">
      <c r="A140" s="106" t="s">
        <v>869</v>
      </c>
      <c r="B140" s="1" t="s">
        <v>1296</v>
      </c>
      <c r="C140" s="1">
        <f>('Grouped Summary'!C235+'Grouped Summary'!C243)</f>
        <v>86</v>
      </c>
      <c r="D140" s="141">
        <f>IF(C140&gt;0,(('Grouped Summary'!C235*'Grouped Summary'!D235)+(('Grouped Summary'!C243*'Grouped Summary'!D243)*0.81818))/C140,0)</f>
        <v>42667.41684697675</v>
      </c>
      <c r="E140" s="141">
        <f>C140*D140</f>
        <v>3669397.84884</v>
      </c>
      <c r="F140" s="1">
        <f>('Grouped Summary'!E235+'Grouped Summary'!E243)</f>
        <v>54</v>
      </c>
      <c r="G140" s="141">
        <f>IF(F140&gt;0,(('Grouped Summary'!E235*'Grouped Summary'!F235)+(('Grouped Summary'!E243*'Grouped Summary'!F243)*0.81818))/F140,0)</f>
        <v>35693.55928037037</v>
      </c>
      <c r="H140" s="141">
        <f>F140*G140</f>
        <v>1927452.20114</v>
      </c>
      <c r="I140" s="1">
        <f>('Grouped Summary'!G235+'Grouped Summary'!G243)</f>
        <v>56</v>
      </c>
      <c r="J140" s="141">
        <f>IF(I140&gt;0,(('Grouped Summary'!G235*'Grouped Summary'!H235)+(('Grouped Summary'!G243*'Grouped Summary'!H243)*0.81818))/I140,0)</f>
        <v>30512.76013285714</v>
      </c>
      <c r="K140" s="141">
        <f>I140*J140</f>
        <v>1708714.56744</v>
      </c>
      <c r="L140" s="1">
        <f>('Grouped Summary'!I235+'Grouped Summary'!I243)</f>
        <v>33</v>
      </c>
      <c r="M140" s="141">
        <f>IF(L140&gt;0,(('Grouped Summary'!I235*'Grouped Summary'!J235)+(('Grouped Summary'!I243*'Grouped Summary'!J243)*0.81818))/L140,0)</f>
        <v>26651.636363636364</v>
      </c>
      <c r="N140" s="141">
        <f>L140*M140</f>
        <v>879504</v>
      </c>
      <c r="O140" s="1">
        <f>('Grouped Summary'!K235+'Grouped Summary'!K243)</f>
        <v>7</v>
      </c>
      <c r="P140" s="141">
        <f>IF(O140&gt;0,(('Grouped Summary'!K235*'Grouped Summary'!L235)+(('Grouped Summary'!K243*'Grouped Summary'!L243)*0.81818))/O140,0)</f>
        <v>22380</v>
      </c>
      <c r="Q140" s="141">
        <f t="shared" si="28"/>
        <v>156660</v>
      </c>
      <c r="R140" s="1">
        <f>('Grouped Summary'!M235+'Grouped Summary'!M243)</f>
        <v>0</v>
      </c>
      <c r="S140" s="141">
        <f>IF(R140&gt;0,(('Grouped Summary'!M235*'Grouped Summary'!N235)+(('Grouped Summary'!M243*'Grouped Summary'!N243)*0.81818))/R140,0)</f>
        <v>0</v>
      </c>
      <c r="T140" s="141">
        <f>R140*S140</f>
        <v>0</v>
      </c>
      <c r="U140" s="1">
        <f>('Grouped Summary'!O235+'Grouped Summary'!O243)</f>
        <v>236</v>
      </c>
      <c r="V140" s="141">
        <f>IF(U140&gt;0,(('Grouped Summary'!O235*'Grouped Summary'!P235)+(('Grouped Summary'!O243*'Grouped Summary'!P243)*0.81818))/U140,0)</f>
        <v>35346.3077009322</v>
      </c>
      <c r="W140" s="141">
        <f>U140*V140</f>
        <v>8341728.617419999</v>
      </c>
    </row>
    <row r="141" spans="1:23" ht="12.75">
      <c r="A141" s="156" t="s">
        <v>869</v>
      </c>
      <c r="B141" s="137" t="s">
        <v>1297</v>
      </c>
      <c r="C141" s="137">
        <f>('Grouped Summary'!C236+'Grouped Summary'!C244)</f>
        <v>0</v>
      </c>
      <c r="D141" s="157">
        <f>IF(C141&gt;0,(('Grouped Summary'!C236*'Grouped Summary'!D236)+(('Grouped Summary'!C244*'Grouped Summary'!D244)*0.81818))/C141,0)</f>
        <v>0</v>
      </c>
      <c r="E141" s="157">
        <f>C141*D141</f>
        <v>0</v>
      </c>
      <c r="F141" s="137">
        <f>('Grouped Summary'!E236+'Grouped Summary'!E244)</f>
        <v>0</v>
      </c>
      <c r="G141" s="157">
        <f>IF(F141&gt;0,(('Grouped Summary'!E236*'Grouped Summary'!F236)+(('Grouped Summary'!E244*'Grouped Summary'!F244)*0.81818))/F141,0)</f>
        <v>0</v>
      </c>
      <c r="H141" s="157">
        <f>F141*G141</f>
        <v>0</v>
      </c>
      <c r="I141" s="137">
        <f>('Grouped Summary'!G236+'Grouped Summary'!G244)</f>
        <v>0</v>
      </c>
      <c r="J141" s="157">
        <f>IF(I141&gt;0,(('Grouped Summary'!G236*'Grouped Summary'!H236)+(('Grouped Summary'!G244*'Grouped Summary'!H244)*0.81818))/I141,0)</f>
        <v>0</v>
      </c>
      <c r="K141" s="157">
        <f>I141*J141</f>
        <v>0</v>
      </c>
      <c r="L141" s="137">
        <f>('Grouped Summary'!I236+'Grouped Summary'!I244)</f>
        <v>0</v>
      </c>
      <c r="M141" s="157">
        <f>IF(L141&gt;0,(('Grouped Summary'!I236*'Grouped Summary'!J236)+(('Grouped Summary'!I244*'Grouped Summary'!J244)*0.81818))/L141,0)</f>
        <v>0</v>
      </c>
      <c r="N141" s="157">
        <f>L141*M141</f>
        <v>0</v>
      </c>
      <c r="O141" s="137">
        <f>('Grouped Summary'!K236+'Grouped Summary'!K244)</f>
        <v>0</v>
      </c>
      <c r="P141" s="157">
        <f>IF(O141&gt;0,(('Grouped Summary'!K236*'Grouped Summary'!L236)+(('Grouped Summary'!K244*'Grouped Summary'!L244)*0.81818))/O141,0)</f>
        <v>0</v>
      </c>
      <c r="Q141" s="157">
        <f t="shared" si="28"/>
        <v>0</v>
      </c>
      <c r="R141" s="137">
        <f>('Grouped Summary'!M236+'Grouped Summary'!M244)</f>
        <v>0</v>
      </c>
      <c r="S141" s="157">
        <f>IF(R141&gt;0,(('Grouped Summary'!M236*'Grouped Summary'!N236)+(('Grouped Summary'!M244*'Grouped Summary'!N244)*0.81818))/R141,0)</f>
        <v>0</v>
      </c>
      <c r="T141" s="157">
        <f>R141*S141</f>
        <v>0</v>
      </c>
      <c r="U141" s="137">
        <f>('Grouped Summary'!O236+'Grouped Summary'!O244)</f>
        <v>0</v>
      </c>
      <c r="V141" s="157">
        <f>IF(U141&gt;0,(('Grouped Summary'!O236*'Grouped Summary'!P236)+(('Grouped Summary'!O244*'Grouped Summary'!P244)*0.81818))/U141,0)</f>
        <v>0</v>
      </c>
      <c r="W141" s="157">
        <f>U141*V141</f>
        <v>0</v>
      </c>
    </row>
    <row r="142" spans="1:23" ht="12.75">
      <c r="A142" s="106" t="s">
        <v>1367</v>
      </c>
      <c r="B142" s="1" t="s">
        <v>1290</v>
      </c>
      <c r="C142" s="1">
        <f aca="true" t="shared" si="29" ref="C142:C147">(C7+C16+C25+C34+C43+C52+C61+C70+C79+C88+C97+C106+C115+C124+C133)</f>
        <v>12065</v>
      </c>
      <c r="D142" s="141">
        <f aca="true" t="shared" si="30" ref="D142:D147">(E7+E16+E25+E34+E43+E52+E61+E70+E79+E88+E97+E106+E115+E124+E133)/C142</f>
        <v>70663.87346755574</v>
      </c>
      <c r="E142" s="141">
        <f>C142*D142</f>
        <v>852559633.38606</v>
      </c>
      <c r="F142" s="1">
        <f aca="true" t="shared" si="31" ref="F142:F147">(F7+F16+F25+F34+F43+F52+F61+F70+F79+F88+F97+F106+F115+F124+F133)</f>
        <v>8768</v>
      </c>
      <c r="G142" s="141">
        <f aca="true" t="shared" si="32" ref="G142:G147">(H7+H16+H25+H34+H43+H52+H61+H70+H79+H88+H97+H106+H115+H124+H133)/F142</f>
        <v>50586.99537970804</v>
      </c>
      <c r="H142" s="141">
        <f>F142*G142</f>
        <v>443546775.4892801</v>
      </c>
      <c r="I142" s="1">
        <f aca="true" t="shared" si="33" ref="I142:I147">(I7+I16+I25+I34+I43+I52+I61+I70+I79+I88+I97+I106+I115+I124+I133)</f>
        <v>6107</v>
      </c>
      <c r="J142" s="141">
        <f aca="true" t="shared" si="34" ref="J142:J147">(K7+K16+K25+K34+K43+K52+K61+K70+K79+K88+K97+K106+K115+K124+K133)/I142</f>
        <v>43428.19503072212</v>
      </c>
      <c r="K142" s="141">
        <f>I142*J142</f>
        <v>265215987.05262</v>
      </c>
      <c r="L142" s="1">
        <f aca="true" t="shared" si="35" ref="L142:L147">(L7+L16+L25+L34+L43+L52+L61+L70+L79+L88+L97+L106+L115+L124+L133)</f>
        <v>1076</v>
      </c>
      <c r="M142" s="141">
        <f aca="true" t="shared" si="36" ref="M142:M147">(N7+N16+N25+N34+N43+N52+N61+N70+N79+N88+N97+N106+N115+N124+N133)/L142</f>
        <v>30260.999361672864</v>
      </c>
      <c r="N142" s="141">
        <f>L142*M142</f>
        <v>32560835.313160002</v>
      </c>
      <c r="O142" s="1">
        <f aca="true" t="shared" si="37" ref="O142:O147">(O7+O16+O25+O34+O43+O52+O61+O70+O79+O88+O97+O106+O115+O124+O133)</f>
        <v>1205</v>
      </c>
      <c r="P142" s="141">
        <f aca="true" t="shared" si="38" ref="P142:P147">(Q7+Q16+Q25+Q34+Q43+Q52+Q61+Q70+Q79+Q88+Q97+Q106+Q115+Q124+Q133)/O142</f>
        <v>35398.116004580916</v>
      </c>
      <c r="Q142" s="141">
        <f t="shared" si="28"/>
        <v>42654729.78552</v>
      </c>
      <c r="R142" s="1">
        <f aca="true" t="shared" si="39" ref="R142:R147">(R7+R16+R25+R34+R43+R52+R61+R70+R79+R88+R97+R106+R115+R124+R133)</f>
        <v>0</v>
      </c>
      <c r="S142" s="141">
        <f aca="true" t="shared" si="40" ref="S142:S147">IF(R142&gt;0,((T7+T16+T25+T34+T43+T52+T61+T70+T79+T88+T97+T106+T115+T124+T133)/R142),0)</f>
        <v>0</v>
      </c>
      <c r="T142" s="141">
        <f>R142*S142</f>
        <v>0</v>
      </c>
      <c r="U142" s="1">
        <f aca="true" t="shared" si="41" ref="U142:U147">(U7+U16+U25+U34+U43+U52+U61+U70+U79+U88+U97+U106+U115+U124+U133)</f>
        <v>29221</v>
      </c>
      <c r="V142" s="141">
        <f aca="true" t="shared" si="42" ref="V142:V147">(W7+W16+W25+W34+W43+W52+W61+W70+W79+W88+W97+W106+W115+W124+W133)/U142</f>
        <v>56005.542624367416</v>
      </c>
      <c r="W142" s="141">
        <f>U142*V142</f>
        <v>1636537961.0266402</v>
      </c>
    </row>
    <row r="143" spans="1:23" ht="12.75">
      <c r="A143" s="106" t="s">
        <v>1367</v>
      </c>
      <c r="B143" s="1" t="s">
        <v>1291</v>
      </c>
      <c r="C143" s="1">
        <f t="shared" si="29"/>
        <v>3635</v>
      </c>
      <c r="D143" s="141">
        <f t="shared" si="30"/>
        <v>68161.74051554332</v>
      </c>
      <c r="E143" s="141">
        <f>C143*D143</f>
        <v>247767926.774</v>
      </c>
      <c r="F143" s="1">
        <f t="shared" si="31"/>
        <v>3469</v>
      </c>
      <c r="G143" s="141">
        <f t="shared" si="32"/>
        <v>50627.47271478812</v>
      </c>
      <c r="H143" s="141">
        <f>F143*G143</f>
        <v>175626702.84759998</v>
      </c>
      <c r="I143" s="1">
        <f t="shared" si="33"/>
        <v>2684</v>
      </c>
      <c r="J143" s="141">
        <f t="shared" si="34"/>
        <v>42120.80770540984</v>
      </c>
      <c r="K143" s="141">
        <f>I143*J143</f>
        <v>113052247.88132001</v>
      </c>
      <c r="L143" s="1">
        <f t="shared" si="35"/>
        <v>822</v>
      </c>
      <c r="M143" s="141">
        <f t="shared" si="36"/>
        <v>30438.24143914842</v>
      </c>
      <c r="N143" s="141">
        <f>L143*M143</f>
        <v>25020234.462980002</v>
      </c>
      <c r="O143" s="1">
        <f t="shared" si="37"/>
        <v>305</v>
      </c>
      <c r="P143" s="141">
        <f t="shared" si="38"/>
        <v>32334.638597639343</v>
      </c>
      <c r="Q143" s="141">
        <f t="shared" si="28"/>
        <v>9862064.77228</v>
      </c>
      <c r="R143" s="1">
        <f t="shared" si="39"/>
        <v>0</v>
      </c>
      <c r="S143" s="141">
        <f t="shared" si="40"/>
        <v>0</v>
      </c>
      <c r="T143" s="141">
        <f>R143*S143</f>
        <v>0</v>
      </c>
      <c r="U143" s="1">
        <f t="shared" si="41"/>
        <v>10915</v>
      </c>
      <c r="V143" s="141">
        <f t="shared" si="42"/>
        <v>52343.488478074214</v>
      </c>
      <c r="W143" s="141">
        <f>U143*V143</f>
        <v>571329176.73818</v>
      </c>
    </row>
    <row r="144" spans="1:23" ht="12.75">
      <c r="A144" s="106" t="s">
        <v>1367</v>
      </c>
      <c r="B144" s="1" t="s">
        <v>1292</v>
      </c>
      <c r="C144" s="1">
        <f t="shared" si="29"/>
        <v>5029</v>
      </c>
      <c r="D144" s="141">
        <f t="shared" si="30"/>
        <v>56059.06065452775</v>
      </c>
      <c r="E144" s="141">
        <f>C144*D144</f>
        <v>281921016.03162</v>
      </c>
      <c r="F144" s="1">
        <f t="shared" si="31"/>
        <v>4630</v>
      </c>
      <c r="G144" s="141">
        <f t="shared" si="32"/>
        <v>45626.423709546434</v>
      </c>
      <c r="H144" s="141">
        <f>F144*G144</f>
        <v>211250341.77519998</v>
      </c>
      <c r="I144" s="1">
        <f t="shared" si="33"/>
        <v>5002</v>
      </c>
      <c r="J144" s="141">
        <f t="shared" si="34"/>
        <v>38730.03122750101</v>
      </c>
      <c r="K144" s="141">
        <f>I144*J144</f>
        <v>193727616.19996005</v>
      </c>
      <c r="L144" s="1">
        <f t="shared" si="35"/>
        <v>1476</v>
      </c>
      <c r="M144" s="141">
        <f t="shared" si="36"/>
        <v>30492.396425826555</v>
      </c>
      <c r="N144" s="141">
        <f>L144*M144</f>
        <v>45006777.12452</v>
      </c>
      <c r="O144" s="1">
        <f t="shared" si="37"/>
        <v>803</v>
      </c>
      <c r="P144" s="141">
        <f t="shared" si="38"/>
        <v>32161.545918729764</v>
      </c>
      <c r="Q144" s="141">
        <f t="shared" si="28"/>
        <v>25825721.37274</v>
      </c>
      <c r="R144" s="1">
        <f t="shared" si="39"/>
        <v>0</v>
      </c>
      <c r="S144" s="141">
        <f t="shared" si="40"/>
        <v>0</v>
      </c>
      <c r="T144" s="141">
        <f>R144*S144</f>
        <v>0</v>
      </c>
      <c r="U144" s="1">
        <f t="shared" si="41"/>
        <v>16940</v>
      </c>
      <c r="V144" s="141">
        <f t="shared" si="42"/>
        <v>44730.31124581109</v>
      </c>
      <c r="W144" s="141">
        <f>U144*V144</f>
        <v>757731472.5040399</v>
      </c>
    </row>
    <row r="145" spans="1:23" ht="12.75">
      <c r="A145" s="106" t="s">
        <v>1367</v>
      </c>
      <c r="B145" s="1" t="s">
        <v>1293</v>
      </c>
      <c r="C145" s="1">
        <f t="shared" si="29"/>
        <v>2465</v>
      </c>
      <c r="D145" s="141">
        <f t="shared" si="30"/>
        <v>55869.455607756594</v>
      </c>
      <c r="E145" s="141">
        <f>C145*D145</f>
        <v>137718208.07312</v>
      </c>
      <c r="F145" s="1">
        <f t="shared" si="31"/>
        <v>2415</v>
      </c>
      <c r="G145" s="141">
        <f t="shared" si="32"/>
        <v>46238.98732612837</v>
      </c>
      <c r="H145" s="141">
        <f>F145*G145</f>
        <v>111667154.39260001</v>
      </c>
      <c r="I145" s="1">
        <f t="shared" si="33"/>
        <v>3089</v>
      </c>
      <c r="J145" s="141">
        <f t="shared" si="34"/>
        <v>38558.13501773389</v>
      </c>
      <c r="K145" s="141">
        <f>I145*J145</f>
        <v>119106079.06977999</v>
      </c>
      <c r="L145" s="1">
        <f t="shared" si="35"/>
        <v>831</v>
      </c>
      <c r="M145" s="141">
        <f t="shared" si="36"/>
        <v>30237.566002334537</v>
      </c>
      <c r="N145" s="141">
        <f>L145*M145</f>
        <v>25127417.34794</v>
      </c>
      <c r="O145" s="1">
        <f t="shared" si="37"/>
        <v>324</v>
      </c>
      <c r="P145" s="141">
        <f t="shared" si="38"/>
        <v>31547.588098950622</v>
      </c>
      <c r="Q145" s="141">
        <f t="shared" si="28"/>
        <v>10221418.544060001</v>
      </c>
      <c r="R145" s="1">
        <f t="shared" si="39"/>
        <v>0</v>
      </c>
      <c r="S145" s="141">
        <f t="shared" si="40"/>
        <v>0</v>
      </c>
      <c r="T145" s="141">
        <f>R145*S145</f>
        <v>0</v>
      </c>
      <c r="U145" s="1">
        <f t="shared" si="41"/>
        <v>9124</v>
      </c>
      <c r="V145" s="141">
        <f t="shared" si="42"/>
        <v>44261.319314719425</v>
      </c>
      <c r="W145" s="141">
        <f>U145*V145</f>
        <v>403840277.4275</v>
      </c>
    </row>
    <row r="146" spans="1:23" ht="12.75">
      <c r="A146" s="106" t="s">
        <v>1367</v>
      </c>
      <c r="B146" s="1" t="s">
        <v>1294</v>
      </c>
      <c r="C146" s="1">
        <f t="shared" si="29"/>
        <v>1310</v>
      </c>
      <c r="D146" s="141">
        <f t="shared" si="30"/>
        <v>52383.297400671756</v>
      </c>
      <c r="E146" s="141">
        <f>C146*D146</f>
        <v>68622119.59488</v>
      </c>
      <c r="F146" s="1">
        <f t="shared" si="31"/>
        <v>1333</v>
      </c>
      <c r="G146" s="141">
        <f t="shared" si="32"/>
        <v>44297.89104111028</v>
      </c>
      <c r="H146" s="141">
        <f>F146*G146</f>
        <v>59049088.7578</v>
      </c>
      <c r="I146" s="1">
        <f t="shared" si="33"/>
        <v>1621</v>
      </c>
      <c r="J146" s="141">
        <f t="shared" si="34"/>
        <v>37904.32915946947</v>
      </c>
      <c r="K146" s="141">
        <f>I146*J146</f>
        <v>61442917.56750001</v>
      </c>
      <c r="L146" s="1">
        <f t="shared" si="35"/>
        <v>573</v>
      </c>
      <c r="M146" s="141">
        <f t="shared" si="36"/>
        <v>30218.574790017454</v>
      </c>
      <c r="N146" s="141">
        <f>L146*M146</f>
        <v>17315243.35468</v>
      </c>
      <c r="O146" s="1">
        <f t="shared" si="37"/>
        <v>193</v>
      </c>
      <c r="P146" s="141">
        <f t="shared" si="38"/>
        <v>30416.728292746113</v>
      </c>
      <c r="Q146" s="141">
        <f t="shared" si="28"/>
        <v>5870428.5605</v>
      </c>
      <c r="R146" s="1">
        <f t="shared" si="39"/>
        <v>0</v>
      </c>
      <c r="S146" s="141">
        <f t="shared" si="40"/>
        <v>0</v>
      </c>
      <c r="T146" s="141">
        <f>R146*S146</f>
        <v>0</v>
      </c>
      <c r="U146" s="1">
        <f t="shared" si="41"/>
        <v>5030</v>
      </c>
      <c r="V146" s="141">
        <f t="shared" si="42"/>
        <v>42206.71925156262</v>
      </c>
      <c r="W146" s="141">
        <f>U146*V146</f>
        <v>212299797.83536</v>
      </c>
    </row>
    <row r="147" spans="1:23" ht="12.75">
      <c r="A147" s="106" t="s">
        <v>1367</v>
      </c>
      <c r="B147" s="1" t="s">
        <v>1295</v>
      </c>
      <c r="C147" s="1">
        <f t="shared" si="29"/>
        <v>1067</v>
      </c>
      <c r="D147" s="141">
        <f t="shared" si="30"/>
        <v>50706.23462791003</v>
      </c>
      <c r="E147" s="141">
        <f>C147*D147</f>
        <v>54103552.34798</v>
      </c>
      <c r="F147" s="1">
        <f t="shared" si="31"/>
        <v>1150</v>
      </c>
      <c r="G147" s="141">
        <f t="shared" si="32"/>
        <v>42271.746569495655</v>
      </c>
      <c r="H147" s="141">
        <f>F147*G147</f>
        <v>48612508.55492</v>
      </c>
      <c r="I147" s="1">
        <f t="shared" si="33"/>
        <v>1326</v>
      </c>
      <c r="J147" s="141">
        <f t="shared" si="34"/>
        <v>36596.09377924586</v>
      </c>
      <c r="K147" s="141">
        <f>I147*J147</f>
        <v>48526420.351280004</v>
      </c>
      <c r="L147" s="1">
        <f t="shared" si="35"/>
        <v>410</v>
      </c>
      <c r="M147" s="141">
        <f t="shared" si="36"/>
        <v>30214.015750390245</v>
      </c>
      <c r="N147" s="141">
        <f>L147*M147</f>
        <v>12387746.45766</v>
      </c>
      <c r="O147" s="1">
        <f t="shared" si="37"/>
        <v>162</v>
      </c>
      <c r="P147" s="141">
        <f t="shared" si="38"/>
        <v>33186.83300370371</v>
      </c>
      <c r="Q147" s="141">
        <f t="shared" si="28"/>
        <v>5376266.9466</v>
      </c>
      <c r="R147" s="1">
        <f t="shared" si="39"/>
        <v>0</v>
      </c>
      <c r="S147" s="141">
        <f t="shared" si="40"/>
        <v>0</v>
      </c>
      <c r="T147" s="141">
        <f>R147*S147</f>
        <v>0</v>
      </c>
      <c r="U147" s="1">
        <f t="shared" si="41"/>
        <v>4115</v>
      </c>
      <c r="V147" s="141">
        <f t="shared" si="42"/>
        <v>41070.83709804132</v>
      </c>
      <c r="W147" s="141">
        <f>U147*V147</f>
        <v>169006494.65844002</v>
      </c>
    </row>
    <row r="148" spans="1:23" ht="15">
      <c r="A148" s="106"/>
      <c r="B148" s="189" t="s">
        <v>1366</v>
      </c>
      <c r="C148" s="154">
        <f>SUM(C142:C147)</f>
        <v>25571</v>
      </c>
      <c r="D148" s="155">
        <f>((C142*D142)+(C143*D143)+(C144*D144)+(C145*D145)+(C146*D146)+(C147*D147))/C148</f>
        <v>64240.446451357406</v>
      </c>
      <c r="E148" s="153"/>
      <c r="F148" s="154">
        <f>SUM(F142:F147)</f>
        <v>21765</v>
      </c>
      <c r="G148" s="155">
        <f>((F142*G142)+(F143*G143)+(F144*G144)+(F145*G145)+(F146*G146)+(F147*G147))/F148</f>
        <v>48231.22314805422</v>
      </c>
      <c r="H148" s="153"/>
      <c r="I148" s="154">
        <f>SUM(I142:I147)</f>
        <v>19829</v>
      </c>
      <c r="J148" s="155">
        <f>((I142*J142)+(I143*J143)+(I144*J144)+(I145*J145)+(I146*J146)+(I147*J147))/I148</f>
        <v>40398.97463928892</v>
      </c>
      <c r="K148" s="153"/>
      <c r="L148" s="154">
        <f>SUM(L142:L147)</f>
        <v>5188</v>
      </c>
      <c r="M148" s="155">
        <f>((L142*M142)+(L143*M143)+(L144*M144)+(L145*M145)+(L146*M146)+(L147*M147))/L148</f>
        <v>30342.762926164225</v>
      </c>
      <c r="N148" s="153"/>
      <c r="O148" s="154">
        <f>SUM(O142:O147)</f>
        <v>2992</v>
      </c>
      <c r="P148" s="155">
        <f>((O142*P142)+(O143*P143)+(O144*P144)+(O145*P145)+(O146*P146)+(O147*P147))/O148</f>
        <v>33359.167774632355</v>
      </c>
      <c r="Q148" s="153"/>
      <c r="R148" s="154">
        <f>SUM(R142:R147)</f>
        <v>0</v>
      </c>
      <c r="S148" s="155">
        <f>IF(R148&gt;0,((R142*S142)+(R143*S143)+(R144*S144)+(R145*S145)+(R146*S146)+(R147*S147))/R148,0)</f>
        <v>0</v>
      </c>
      <c r="T148" s="153"/>
      <c r="U148" s="154">
        <f>SUM(U142:U147)</f>
        <v>75345</v>
      </c>
      <c r="V148" s="155">
        <f>((U142*V142)+(U143*V143)+(U144*V144)+(U145*V145)+(U146*V146)+(U147*V147))/U148</f>
        <v>49780.94339624607</v>
      </c>
      <c r="W148" s="153"/>
    </row>
    <row r="149" spans="1:23" ht="12.75">
      <c r="A149" s="106" t="s">
        <v>1367</v>
      </c>
      <c r="B149" s="1" t="s">
        <v>1296</v>
      </c>
      <c r="C149" s="1">
        <f>(C14+C23+C32+C41+C50+C59+C68+C77+C86+C95+C104+C113+C122+C131+C140)</f>
        <v>1917</v>
      </c>
      <c r="D149" s="141">
        <f>(E14+E23+E32+E41+E50+E59+E68+E77+E86+E95+E104+E113+E122+E131+E140)/C149</f>
        <v>50043.89114449661</v>
      </c>
      <c r="E149" s="141">
        <f>C149*D149</f>
        <v>95934139.324</v>
      </c>
      <c r="F149" s="1">
        <f>(F14+F23+F32+F41+F50+F59+F68+F77+F86+F95+F104+F113+F122+F131+F140)</f>
        <v>2864</v>
      </c>
      <c r="G149" s="141">
        <f>(H14+H23+H32+H41+H50+H59+H68+H77+H86+H95+H104+H113+H122+H131+H140)/F149</f>
        <v>40422.13984604051</v>
      </c>
      <c r="H149" s="141">
        <f>F149*G149</f>
        <v>115769008.51906002</v>
      </c>
      <c r="I149" s="1">
        <f>(I14+I23+I32+I41+I50+I59+I68+I77+I86+I95+I104+I113+I122+I131+I140)</f>
        <v>2491</v>
      </c>
      <c r="J149" s="141">
        <f>(K14+K23+K32+K41+K50+K59+K68+K77+K86+K95+K104+K113+K122+K131+K140)/I149</f>
        <v>35084.47172678443</v>
      </c>
      <c r="K149" s="141">
        <f>I149*J149</f>
        <v>87395419.07142001</v>
      </c>
      <c r="L149" s="1">
        <f>(L14+L23+L32+L41+L50+L59+L68+L77+L86+L95+L104+L113+L122+L131+L140)</f>
        <v>1684</v>
      </c>
      <c r="M149" s="141">
        <f>(N14+N23+N32+N41+N50+N59+N68+N77+N86+N95+N104+N113+N122+N131+N140)/L149</f>
        <v>30306.04348800475</v>
      </c>
      <c r="N149" s="141">
        <f>L149*M149</f>
        <v>51035377.2338</v>
      </c>
      <c r="O149" s="1">
        <f>(O14+O23+O32+O41+O50+O59+O68+O77+O86+O95+O104+O113+O122+O131+O140)</f>
        <v>1037</v>
      </c>
      <c r="P149" s="141">
        <f>(Q14+Q23+Q32+Q41+Q50+Q59+Q68+Q77+Q86+Q95+Q104+Q113+Q122+Q131+Q140)/O149</f>
        <v>33355.082286383804</v>
      </c>
      <c r="Q149" s="141">
        <f>O149*P149</f>
        <v>34589220.33098</v>
      </c>
      <c r="R149" s="1">
        <f>(R14+R23+R32+R41+R50+R59+R68+R77+R86+R95+R104+R113+R122+R131+R140)</f>
        <v>22024.1</v>
      </c>
      <c r="S149" s="141">
        <f>IF(R149&gt;0,((T14+T23+T32+T41+T50+T59+T68+T77+T86+T95+T104+T113+T122+T131+T140)/R149),0)</f>
        <v>35767.60102910494</v>
      </c>
      <c r="T149" s="141">
        <f>R149*S149</f>
        <v>787749221.8251101</v>
      </c>
      <c r="U149" s="1">
        <f>(U14+U23+U32+U41+U50+U59+U68+U77+U86+U95+U104+U113+U122+U131+U140)</f>
        <v>32017.1</v>
      </c>
      <c r="V149" s="141">
        <f>(W14+W23+W32+W41+W50+W59+W68+W77+W86+W95+W104+W113+W122+W131+W140)/U149</f>
        <v>36620.193156293666</v>
      </c>
      <c r="W149" s="141">
        <f>U149*V149</f>
        <v>1172472386.30437</v>
      </c>
    </row>
    <row r="150" spans="1:23" ht="12.75">
      <c r="A150" s="156" t="s">
        <v>1367</v>
      </c>
      <c r="B150" s="137" t="s">
        <v>1297</v>
      </c>
      <c r="C150" s="137">
        <f>(C15+C24+C33+C42+C51+C60+C69+C78+C87+C96+C105+C114+C123+C132+C141)</f>
        <v>0</v>
      </c>
      <c r="D150" s="157">
        <f>IF(C150&gt;0,((E15+E24+E33+E42+E51+E60+E69+E78+E87+E96+E105+E114+E123+E132+E141)/C150),0)</f>
        <v>0</v>
      </c>
      <c r="E150" s="157">
        <f>C150*D150</f>
        <v>0</v>
      </c>
      <c r="F150" s="137">
        <f>(F15+F24+F33+F42+F51+F60+F69+F78+F87+F96+F105+F114+F123+F132+F141)</f>
        <v>0</v>
      </c>
      <c r="G150" s="157">
        <f>IF(F150&gt;0,((H15+H24+H33+H42+H51+H60+H69+H78+H87+H96+H105+H114+H123+H132+H141)/F150),0)</f>
        <v>0</v>
      </c>
      <c r="H150" s="157">
        <f>F150*G150</f>
        <v>0</v>
      </c>
      <c r="I150" s="137">
        <f>(I15+I24+I33+I42+I51+I60+I69+I78+I87+I96+I105+I114+I123+I132+I141)</f>
        <v>0</v>
      </c>
      <c r="J150" s="157">
        <f>IF(I150&gt;0,((K15+K24+K33+K42+K51+K60+K69+K78+K87+K96+K105+K114+K123+K132+K141)/I150),0)</f>
        <v>0</v>
      </c>
      <c r="K150" s="157">
        <f>I150*J150</f>
        <v>0</v>
      </c>
      <c r="L150" s="137">
        <f>(L15+L24+L33+L42+L51+L60+L69+L78+L87+L96+L105+L114+L123+L132+L141)</f>
        <v>0</v>
      </c>
      <c r="M150" s="157">
        <v>0</v>
      </c>
      <c r="N150" s="157">
        <f>L150*M150</f>
        <v>0</v>
      </c>
      <c r="O150" s="137">
        <f>(O15+O24+O33+O42+O51+O60+O69+O78+O87+O96+O105+O114+O123+O132+O141)</f>
        <v>292</v>
      </c>
      <c r="P150" s="157">
        <f>(Q15+Q24+Q33+Q42+Q51+Q60+Q69+Q78+Q87+Q96+Q105+Q114+Q123+Q132+Q141)/O150</f>
        <v>25161.296202945206</v>
      </c>
      <c r="Q150" s="157">
        <f>O150*P150</f>
        <v>7347098.4912600005</v>
      </c>
      <c r="R150" s="137">
        <f>(R15+R24+R33+R42+R51+R60+R69+R78+R87+R96+R105+R114+R123+R132+R141)</f>
        <v>2737</v>
      </c>
      <c r="S150" s="157">
        <f>IF(R150&gt;0,((T15+T24+T33+T42+T51+T60+T69+T78+T87+T96+T105+T114+T123+T132+T141)/R150),0)</f>
        <v>34963.36607090245</v>
      </c>
      <c r="T150" s="157">
        <f>R150*S150</f>
        <v>95694732.93606</v>
      </c>
      <c r="U150" s="137">
        <f>(U15+U24+U33+U42+U51+U60+U69+U78+U87+U96+U105+U114+U123+U132+U141)</f>
        <v>3029</v>
      </c>
      <c r="V150" s="157">
        <f>(W15+W24+W33+W42+W51+W60+W69+W78+W87+W96+W105+W114+W123+W132+W141)/U150</f>
        <v>34018.43229690327</v>
      </c>
      <c r="W150" s="157">
        <f>U150*V150</f>
        <v>103041831.42732002</v>
      </c>
    </row>
    <row r="151" spans="1:4" ht="12.75">
      <c r="A151" s="131"/>
      <c r="B151" s="106"/>
      <c r="C151" s="106"/>
      <c r="D151" s="131"/>
    </row>
  </sheetData>
  <printOptions/>
  <pageMargins left="0.25" right="0.5" top="0.75" bottom="0.4" header="0.5" footer="0.5"/>
  <pageSetup horizontalDpi="600" verticalDpi="600" orientation="landscape" scale="75" r:id="rId1"/>
  <headerFooter alignWithMargins="0">
    <oddHeader>&amp;L1996-97 Salary Data for Arkansas&amp;C&amp;RSREB-State Data Exchange</oddHeader>
    <oddFooter>&amp;C&amp;RAugust 1997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T368"/>
  <sheetViews>
    <sheetView showGridLines="0" defaultGridColor="0" zoomScale="80" zoomScaleNormal="80" colorId="22" workbookViewId="0" topLeftCell="A1">
      <selection activeCell="A1" sqref="A1"/>
    </sheetView>
  </sheetViews>
  <sheetFormatPr defaultColWidth="9.7109375" defaultRowHeight="12.75"/>
  <cols>
    <col min="2" max="14" width="7.7109375" style="0" customWidth="1"/>
    <col min="15" max="15" width="5.7109375" style="0" customWidth="1"/>
  </cols>
  <sheetData>
    <row r="1" spans="1:15" ht="12.7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7" ht="12.75">
      <c r="A2" s="160" t="s">
        <v>1368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2.75">
      <c r="A3" s="161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ht="12.75">
      <c r="A4" s="160" t="s">
        <v>1369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ht="12.75">
      <c r="A5" s="160" t="s">
        <v>1370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ht="12.75">
      <c r="A6" s="160" t="s">
        <v>1371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ht="12.75">
      <c r="A7" s="160" t="s">
        <v>1372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spans="1:17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9" spans="1:17" ht="12.75">
      <c r="A9" s="190" t="s">
        <v>1373</v>
      </c>
      <c r="B9" s="190" t="s">
        <v>1373</v>
      </c>
      <c r="C9" s="190" t="s">
        <v>1373</v>
      </c>
      <c r="D9" s="190" t="s">
        <v>1373</v>
      </c>
      <c r="E9" s="190" t="s">
        <v>1373</v>
      </c>
      <c r="F9" s="190" t="s">
        <v>1373</v>
      </c>
      <c r="G9" s="190" t="s">
        <v>1373</v>
      </c>
      <c r="H9" s="190" t="s">
        <v>1373</v>
      </c>
      <c r="I9" s="190" t="s">
        <v>1373</v>
      </c>
      <c r="J9" s="190" t="s">
        <v>1373</v>
      </c>
      <c r="K9" s="190" t="s">
        <v>1373</v>
      </c>
      <c r="L9" s="190" t="s">
        <v>1373</v>
      </c>
      <c r="M9" s="190" t="s">
        <v>1373</v>
      </c>
      <c r="N9" s="190" t="s">
        <v>1373</v>
      </c>
      <c r="O9" s="190" t="s">
        <v>1373</v>
      </c>
      <c r="P9" s="159"/>
      <c r="Q9" s="159"/>
    </row>
    <row r="10" spans="1:17" ht="12.75">
      <c r="A10" s="159"/>
      <c r="B10" s="162"/>
      <c r="C10" s="159"/>
      <c r="D10" s="162" t="s">
        <v>1374</v>
      </c>
      <c r="E10" s="159"/>
      <c r="F10" s="162" t="s">
        <v>1375</v>
      </c>
      <c r="G10" s="159"/>
      <c r="H10" s="162"/>
      <c r="I10" s="159"/>
      <c r="J10" s="162" t="s">
        <v>1376</v>
      </c>
      <c r="K10" s="159"/>
      <c r="L10" s="162" t="s">
        <v>1377</v>
      </c>
      <c r="M10" s="159"/>
      <c r="N10" s="162" t="s">
        <v>1378</v>
      </c>
      <c r="O10" s="159"/>
      <c r="P10" s="159"/>
      <c r="Q10" s="159"/>
    </row>
    <row r="11" spans="1:17" ht="12.75">
      <c r="A11" s="159"/>
      <c r="B11" s="162" t="s">
        <v>35</v>
      </c>
      <c r="C11" s="159"/>
      <c r="D11" s="162" t="s">
        <v>35</v>
      </c>
      <c r="E11" s="162"/>
      <c r="F11" s="162" t="s">
        <v>35</v>
      </c>
      <c r="G11" s="159"/>
      <c r="H11" s="162" t="s">
        <v>38</v>
      </c>
      <c r="I11" s="159"/>
      <c r="J11" s="162" t="s">
        <v>1379</v>
      </c>
      <c r="K11" s="159"/>
      <c r="L11" s="162" t="s">
        <v>1380</v>
      </c>
      <c r="M11" s="159"/>
      <c r="N11" s="162" t="s">
        <v>1381</v>
      </c>
      <c r="O11" s="159"/>
      <c r="P11" s="159"/>
      <c r="Q11" s="159"/>
    </row>
    <row r="12" spans="1:17" ht="12.75">
      <c r="A12" s="190" t="s">
        <v>1373</v>
      </c>
      <c r="B12" s="190" t="s">
        <v>1373</v>
      </c>
      <c r="C12" s="190" t="s">
        <v>1373</v>
      </c>
      <c r="D12" s="190" t="s">
        <v>1373</v>
      </c>
      <c r="E12" s="190" t="s">
        <v>1373</v>
      </c>
      <c r="F12" s="190" t="s">
        <v>1373</v>
      </c>
      <c r="G12" s="190" t="s">
        <v>1373</v>
      </c>
      <c r="H12" s="190" t="s">
        <v>1373</v>
      </c>
      <c r="I12" s="190" t="s">
        <v>1373</v>
      </c>
      <c r="J12" s="190" t="s">
        <v>1373</v>
      </c>
      <c r="K12" s="190" t="s">
        <v>1373</v>
      </c>
      <c r="L12" s="190" t="s">
        <v>1373</v>
      </c>
      <c r="M12" s="190" t="s">
        <v>1373</v>
      </c>
      <c r="N12" s="190" t="s">
        <v>1373</v>
      </c>
      <c r="O12" s="190" t="s">
        <v>1373</v>
      </c>
      <c r="P12" s="159"/>
      <c r="Q12" s="159"/>
    </row>
    <row r="13" spans="1:17" ht="12.7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2"/>
      <c r="O13" s="159"/>
      <c r="P13" s="159"/>
      <c r="Q13" s="159"/>
    </row>
    <row r="14" spans="1:17" ht="12.75">
      <c r="A14" s="162" t="s">
        <v>1290</v>
      </c>
      <c r="B14" s="163">
        <f>'Combined Sals'!D142</f>
        <v>70663.87346755574</v>
      </c>
      <c r="C14" s="164"/>
      <c r="D14" s="163">
        <f>'Combined Sals'!G142</f>
        <v>50586.99537970804</v>
      </c>
      <c r="E14" s="164"/>
      <c r="F14" s="163">
        <f>'Combined Sals'!J142</f>
        <v>43428.19503072212</v>
      </c>
      <c r="G14" s="164"/>
      <c r="H14" s="163">
        <f>'Combined Sals'!M142</f>
        <v>30260.999361672864</v>
      </c>
      <c r="I14" s="164"/>
      <c r="J14" s="163">
        <f>'Combined Sals'!P142</f>
        <v>35398.116004580916</v>
      </c>
      <c r="K14" s="164"/>
      <c r="L14" s="163">
        <f>'Combined Sals'!S142</f>
        <v>0</v>
      </c>
      <c r="M14" s="164"/>
      <c r="N14" s="163">
        <f>'Combined Sals'!V142</f>
        <v>56005.542624367416</v>
      </c>
      <c r="O14" s="164"/>
      <c r="P14" s="159"/>
      <c r="Q14" s="159"/>
    </row>
    <row r="15" spans="1:17" ht="12.75">
      <c r="A15" s="162" t="s">
        <v>1291</v>
      </c>
      <c r="B15" s="163">
        <f>'Combined Sals'!D143</f>
        <v>68161.74051554332</v>
      </c>
      <c r="C15" s="164"/>
      <c r="D15" s="163">
        <f>'Combined Sals'!G143</f>
        <v>50627.47271478812</v>
      </c>
      <c r="E15" s="164"/>
      <c r="F15" s="163">
        <f>'Combined Sals'!J143</f>
        <v>42120.80770540984</v>
      </c>
      <c r="G15" s="164"/>
      <c r="H15" s="163">
        <f>'Combined Sals'!M143</f>
        <v>30438.24143914842</v>
      </c>
      <c r="I15" s="164"/>
      <c r="J15" s="163">
        <f>'Combined Sals'!P143</f>
        <v>32334.638597639343</v>
      </c>
      <c r="K15" s="164"/>
      <c r="L15" s="163">
        <f>'Combined Sals'!S143</f>
        <v>0</v>
      </c>
      <c r="M15" s="164"/>
      <c r="N15" s="163">
        <f>'Combined Sals'!V143</f>
        <v>52343.488478074214</v>
      </c>
      <c r="O15" s="165"/>
      <c r="P15" s="159"/>
      <c r="Q15" s="159"/>
    </row>
    <row r="16" spans="1:17" ht="12.75">
      <c r="A16" s="162" t="s">
        <v>1292</v>
      </c>
      <c r="B16" s="163">
        <f>'Combined Sals'!D144</f>
        <v>56059.06065452775</v>
      </c>
      <c r="C16" s="164"/>
      <c r="D16" s="163">
        <f>'Combined Sals'!G144</f>
        <v>45626.423709546434</v>
      </c>
      <c r="E16" s="164"/>
      <c r="F16" s="163">
        <f>'Combined Sals'!J144</f>
        <v>38730.03122750101</v>
      </c>
      <c r="G16" s="164"/>
      <c r="H16" s="163">
        <f>'Combined Sals'!M144</f>
        <v>30492.396425826555</v>
      </c>
      <c r="I16" s="164"/>
      <c r="J16" s="163">
        <f>'Combined Sals'!P144</f>
        <v>32161.545918729764</v>
      </c>
      <c r="K16" s="164"/>
      <c r="L16" s="163">
        <f>'Combined Sals'!S144</f>
        <v>0</v>
      </c>
      <c r="M16" s="164"/>
      <c r="N16" s="163">
        <f>'Combined Sals'!V144</f>
        <v>44730.31124581109</v>
      </c>
      <c r="O16" s="165"/>
      <c r="P16" s="159"/>
      <c r="Q16" s="159"/>
    </row>
    <row r="17" spans="1:17" ht="12.75">
      <c r="A17" s="162" t="s">
        <v>1293</v>
      </c>
      <c r="B17" s="163">
        <f>'Combined Sals'!D145</f>
        <v>55869.455607756594</v>
      </c>
      <c r="C17" s="164"/>
      <c r="D17" s="163">
        <f>'Combined Sals'!G145</f>
        <v>46238.98732612837</v>
      </c>
      <c r="E17" s="164"/>
      <c r="F17" s="163">
        <f>'Combined Sals'!J145</f>
        <v>38558.13501773389</v>
      </c>
      <c r="G17" s="164"/>
      <c r="H17" s="163">
        <f>'Combined Sals'!M145</f>
        <v>30237.566002334537</v>
      </c>
      <c r="I17" s="164"/>
      <c r="J17" s="163">
        <f>'Combined Sals'!P145</f>
        <v>31547.588098950622</v>
      </c>
      <c r="K17" s="164"/>
      <c r="L17" s="163">
        <f>'Combined Sals'!S145</f>
        <v>0</v>
      </c>
      <c r="M17" s="164"/>
      <c r="N17" s="163">
        <f>'Combined Sals'!V145</f>
        <v>44261.319314719425</v>
      </c>
      <c r="O17" s="165"/>
      <c r="P17" s="159"/>
      <c r="Q17" s="159"/>
    </row>
    <row r="18" spans="1:17" ht="12.75">
      <c r="A18" s="162" t="s">
        <v>1294</v>
      </c>
      <c r="B18" s="163">
        <f>'Combined Sals'!D146</f>
        <v>52383.297400671756</v>
      </c>
      <c r="C18" s="164"/>
      <c r="D18" s="163">
        <f>'Combined Sals'!G146</f>
        <v>44297.89104111028</v>
      </c>
      <c r="E18" s="164"/>
      <c r="F18" s="163">
        <f>'Combined Sals'!J146</f>
        <v>37904.32915946947</v>
      </c>
      <c r="G18" s="164"/>
      <c r="H18" s="163">
        <f>'Combined Sals'!M146</f>
        <v>30218.574790017454</v>
      </c>
      <c r="I18" s="164"/>
      <c r="J18" s="163">
        <f>'Combined Sals'!P146</f>
        <v>30416.728292746113</v>
      </c>
      <c r="K18" s="164"/>
      <c r="L18" s="163">
        <f>'Combined Sals'!S146</f>
        <v>0</v>
      </c>
      <c r="M18" s="164"/>
      <c r="N18" s="163">
        <f>'Combined Sals'!V146</f>
        <v>42206.71925156262</v>
      </c>
      <c r="O18" s="165"/>
      <c r="P18" s="159"/>
      <c r="Q18" s="159"/>
    </row>
    <row r="19" spans="1:17" ht="12.75">
      <c r="A19" s="162" t="s">
        <v>1295</v>
      </c>
      <c r="B19" s="163">
        <f>'Combined Sals'!D147</f>
        <v>50706.23462791003</v>
      </c>
      <c r="C19" s="164"/>
      <c r="D19" s="163">
        <f>'Combined Sals'!G147</f>
        <v>42271.746569495655</v>
      </c>
      <c r="E19" s="164"/>
      <c r="F19" s="163">
        <f>'Combined Sals'!J147</f>
        <v>36596.09377924586</v>
      </c>
      <c r="G19" s="164"/>
      <c r="H19" s="163">
        <f>'Combined Sals'!M147</f>
        <v>30214.015750390245</v>
      </c>
      <c r="I19" s="164"/>
      <c r="J19" s="163">
        <f>'Combined Sals'!P147</f>
        <v>33186.83300370371</v>
      </c>
      <c r="K19" s="164"/>
      <c r="L19" s="163">
        <f>'Combined Sals'!S147</f>
        <v>0</v>
      </c>
      <c r="M19" s="164"/>
      <c r="N19" s="163">
        <f>'Combined Sals'!V147</f>
        <v>41070.83709804132</v>
      </c>
      <c r="O19" s="165"/>
      <c r="P19" s="159"/>
      <c r="Q19" s="159"/>
    </row>
    <row r="20" spans="1:17" ht="12.75">
      <c r="A20" s="162" t="s">
        <v>1382</v>
      </c>
      <c r="B20" s="163">
        <f>'Combined Sals'!D148</f>
        <v>64240.446451357406</v>
      </c>
      <c r="C20" s="164"/>
      <c r="D20" s="163">
        <f>'Combined Sals'!G148</f>
        <v>48231.22314805422</v>
      </c>
      <c r="E20" s="164"/>
      <c r="F20" s="163">
        <f>'Combined Sals'!J148</f>
        <v>40398.97463928892</v>
      </c>
      <c r="G20" s="164"/>
      <c r="H20" s="163">
        <f>'Combined Sals'!M148</f>
        <v>30342.762926164225</v>
      </c>
      <c r="I20" s="164"/>
      <c r="J20" s="163">
        <f>'Combined Sals'!P148</f>
        <v>33359.167774632355</v>
      </c>
      <c r="K20" s="164"/>
      <c r="L20" s="163">
        <f>'Combined Sals'!S148</f>
        <v>0</v>
      </c>
      <c r="M20" s="164"/>
      <c r="N20" s="163">
        <f>'Combined Sals'!V148</f>
        <v>49780.94339624607</v>
      </c>
      <c r="O20" s="165"/>
      <c r="P20" s="159"/>
      <c r="Q20" s="159"/>
    </row>
    <row r="21" spans="1:17" ht="12.75">
      <c r="A21" s="166"/>
      <c r="B21" s="163"/>
      <c r="C21" s="164"/>
      <c r="D21" s="163"/>
      <c r="E21" s="164"/>
      <c r="F21" s="163"/>
      <c r="G21" s="164"/>
      <c r="H21" s="163"/>
      <c r="I21" s="164"/>
      <c r="J21" s="163"/>
      <c r="K21" s="164"/>
      <c r="L21" s="163"/>
      <c r="M21" s="164"/>
      <c r="N21" s="163"/>
      <c r="O21" s="165"/>
      <c r="P21" s="159"/>
      <c r="Q21" s="159"/>
    </row>
    <row r="22" spans="1:17" ht="12.75">
      <c r="A22" s="162" t="s">
        <v>1296</v>
      </c>
      <c r="B22" s="163">
        <f>'Combined Sals'!D149</f>
        <v>50043.89114449661</v>
      </c>
      <c r="C22" s="164"/>
      <c r="D22" s="163">
        <f>'Combined Sals'!G149</f>
        <v>40422.13984604051</v>
      </c>
      <c r="E22" s="164"/>
      <c r="F22" s="163">
        <f>'Combined Sals'!J149</f>
        <v>35084.47172678443</v>
      </c>
      <c r="G22" s="164"/>
      <c r="H22" s="163">
        <f>'Combined Sals'!M149</f>
        <v>30306.04348800475</v>
      </c>
      <c r="I22" s="164"/>
      <c r="J22" s="163">
        <f>'Combined Sals'!P149</f>
        <v>33355.082286383804</v>
      </c>
      <c r="K22" s="164"/>
      <c r="L22" s="163">
        <f>'Combined Sals'!S149</f>
        <v>35767.60102910494</v>
      </c>
      <c r="M22" s="164"/>
      <c r="N22" s="163">
        <f>'Combined Sals'!V149</f>
        <v>36620.193156293666</v>
      </c>
      <c r="O22" s="165"/>
      <c r="P22" s="159"/>
      <c r="Q22" s="159"/>
    </row>
    <row r="23" spans="1:17" ht="12.75">
      <c r="A23" s="162" t="s">
        <v>1297</v>
      </c>
      <c r="B23" s="163">
        <f>'Combined Sals'!D150</f>
        <v>0</v>
      </c>
      <c r="C23" s="164"/>
      <c r="D23" s="163">
        <f>'Combined Sals'!G150</f>
        <v>0</v>
      </c>
      <c r="E23" s="164"/>
      <c r="F23" s="163">
        <f>'Combined Sals'!J150</f>
        <v>0</v>
      </c>
      <c r="G23" s="164"/>
      <c r="H23" s="163">
        <f>'Combined Sals'!M150</f>
        <v>0</v>
      </c>
      <c r="I23" s="164"/>
      <c r="J23" s="163">
        <f>'Combined Sals'!P150</f>
        <v>25161.296202945206</v>
      </c>
      <c r="K23" s="164"/>
      <c r="L23" s="163">
        <f>'Combined Sals'!S150</f>
        <v>34963.36607090245</v>
      </c>
      <c r="M23" s="164"/>
      <c r="N23" s="163">
        <f>'Combined Sals'!V150</f>
        <v>34018.43229690327</v>
      </c>
      <c r="O23" s="165"/>
      <c r="P23" s="159"/>
      <c r="Q23" s="159"/>
    </row>
    <row r="24" spans="1:17" ht="12.75">
      <c r="A24" s="159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3"/>
      <c r="O24" s="165"/>
      <c r="P24" s="159"/>
      <c r="Q24" s="159"/>
    </row>
    <row r="25" spans="16:17" ht="12.75">
      <c r="P25" s="159"/>
      <c r="Q25" s="159"/>
    </row>
    <row r="26" spans="1:17" ht="12.75">
      <c r="A26" s="190" t="s">
        <v>1373</v>
      </c>
      <c r="B26" s="190" t="s">
        <v>1373</v>
      </c>
      <c r="C26" s="190" t="s">
        <v>1373</v>
      </c>
      <c r="D26" s="190" t="s">
        <v>1373</v>
      </c>
      <c r="E26" s="190" t="s">
        <v>1373</v>
      </c>
      <c r="F26" s="190" t="s">
        <v>1373</v>
      </c>
      <c r="G26" s="190" t="s">
        <v>1373</v>
      </c>
      <c r="H26" s="190" t="s">
        <v>1373</v>
      </c>
      <c r="I26" s="190" t="s">
        <v>1373</v>
      </c>
      <c r="J26" s="190" t="s">
        <v>1373</v>
      </c>
      <c r="K26" s="190" t="s">
        <v>1373</v>
      </c>
      <c r="L26" s="190" t="s">
        <v>1373</v>
      </c>
      <c r="M26" s="190" t="s">
        <v>1373</v>
      </c>
      <c r="N26" s="190" t="s">
        <v>1373</v>
      </c>
      <c r="O26" s="190" t="s">
        <v>1373</v>
      </c>
      <c r="P26" s="159"/>
      <c r="Q26" s="159"/>
    </row>
    <row r="27" spans="1:17" ht="12.75">
      <c r="A27" s="160" t="s">
        <v>1383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1:17" ht="12.75">
      <c r="A28" s="160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 ht="12.75">
      <c r="A29" s="160" t="s">
        <v>1384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ht="12.75">
      <c r="A30" s="160" t="s">
        <v>1385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1:17" ht="12.75">
      <c r="A31" s="160" t="s">
        <v>1371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1:17" ht="12.75">
      <c r="A32" s="160" t="s">
        <v>1372</v>
      </c>
      <c r="B32" s="162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1:17" ht="12.75">
      <c r="A33" s="159"/>
      <c r="B33" s="162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1:17" ht="12.75">
      <c r="A34" s="190" t="s">
        <v>1373</v>
      </c>
      <c r="B34" s="190" t="s">
        <v>1373</v>
      </c>
      <c r="C34" s="190" t="s">
        <v>1373</v>
      </c>
      <c r="D34" s="190" t="s">
        <v>1373</v>
      </c>
      <c r="E34" s="190" t="s">
        <v>1373</v>
      </c>
      <c r="F34" s="190" t="s">
        <v>1373</v>
      </c>
      <c r="G34" s="190" t="s">
        <v>1373</v>
      </c>
      <c r="H34" s="190" t="s">
        <v>1373</v>
      </c>
      <c r="I34" s="190" t="s">
        <v>1373</v>
      </c>
      <c r="J34" s="190" t="s">
        <v>1373</v>
      </c>
      <c r="K34" s="190" t="s">
        <v>1373</v>
      </c>
      <c r="L34" s="190" t="s">
        <v>1373</v>
      </c>
      <c r="M34" s="190" t="s">
        <v>1373</v>
      </c>
      <c r="N34" s="190" t="s">
        <v>1373</v>
      </c>
      <c r="O34" s="190" t="s">
        <v>1373</v>
      </c>
      <c r="P34" s="159"/>
      <c r="Q34" s="159"/>
    </row>
    <row r="35" spans="1:17" ht="12.75">
      <c r="A35" s="159"/>
      <c r="B35" s="162" t="s">
        <v>1386</v>
      </c>
      <c r="C35" s="159"/>
      <c r="D35" s="162" t="s">
        <v>1387</v>
      </c>
      <c r="E35" s="159"/>
      <c r="F35" s="162" t="s">
        <v>1388</v>
      </c>
      <c r="G35" s="159"/>
      <c r="H35" s="162" t="s">
        <v>1389</v>
      </c>
      <c r="I35" s="159"/>
      <c r="J35" s="162" t="s">
        <v>1390</v>
      </c>
      <c r="K35" s="159"/>
      <c r="L35" s="162" t="s">
        <v>1391</v>
      </c>
      <c r="M35" s="159"/>
      <c r="N35" s="159"/>
      <c r="O35" s="159"/>
      <c r="P35" s="159"/>
      <c r="Q35" s="159"/>
    </row>
    <row r="36" spans="1:17" ht="12.75">
      <c r="A36" s="190" t="s">
        <v>1373</v>
      </c>
      <c r="B36" s="190" t="s">
        <v>1373</v>
      </c>
      <c r="C36" s="190" t="s">
        <v>1373</v>
      </c>
      <c r="D36" s="190" t="s">
        <v>1373</v>
      </c>
      <c r="E36" s="190" t="s">
        <v>1373</v>
      </c>
      <c r="F36" s="190" t="s">
        <v>1373</v>
      </c>
      <c r="G36" s="190" t="s">
        <v>1373</v>
      </c>
      <c r="H36" s="190" t="s">
        <v>1373</v>
      </c>
      <c r="I36" s="190" t="s">
        <v>1373</v>
      </c>
      <c r="J36" s="190" t="s">
        <v>1373</v>
      </c>
      <c r="K36" s="190" t="s">
        <v>1373</v>
      </c>
      <c r="L36" s="190" t="s">
        <v>1373</v>
      </c>
      <c r="M36" s="190" t="s">
        <v>1373</v>
      </c>
      <c r="N36" s="190" t="s">
        <v>1373</v>
      </c>
      <c r="O36" s="190" t="s">
        <v>1373</v>
      </c>
      <c r="P36" s="159"/>
      <c r="Q36" s="159"/>
    </row>
    <row r="37" spans="1:17" ht="12.75">
      <c r="A37" s="159"/>
      <c r="B37" s="159" t="s">
        <v>1392</v>
      </c>
      <c r="C37" s="162" t="s">
        <v>1380</v>
      </c>
      <c r="D37" s="159" t="s">
        <v>1392</v>
      </c>
      <c r="E37" s="162" t="s">
        <v>1380</v>
      </c>
      <c r="F37" s="159" t="s">
        <v>1392</v>
      </c>
      <c r="G37" s="162" t="s">
        <v>1380</v>
      </c>
      <c r="H37" s="159" t="s">
        <v>1392</v>
      </c>
      <c r="I37" s="162" t="s">
        <v>1380</v>
      </c>
      <c r="J37" s="159" t="s">
        <v>1392</v>
      </c>
      <c r="K37" s="162" t="s">
        <v>1380</v>
      </c>
      <c r="L37" s="159" t="s">
        <v>1392</v>
      </c>
      <c r="M37" s="162" t="s">
        <v>1380</v>
      </c>
      <c r="N37" s="159"/>
      <c r="O37" s="162"/>
      <c r="P37" s="159"/>
      <c r="Q37" s="159"/>
    </row>
    <row r="38" spans="1:17" ht="12.75">
      <c r="A38" s="190" t="s">
        <v>1373</v>
      </c>
      <c r="B38" s="190" t="s">
        <v>1373</v>
      </c>
      <c r="C38" s="190" t="s">
        <v>1373</v>
      </c>
      <c r="D38" s="190" t="s">
        <v>1373</v>
      </c>
      <c r="E38" s="190" t="s">
        <v>1373</v>
      </c>
      <c r="F38" s="190" t="s">
        <v>1373</v>
      </c>
      <c r="G38" s="190" t="s">
        <v>1373</v>
      </c>
      <c r="H38" s="190" t="s">
        <v>1373</v>
      </c>
      <c r="I38" s="190" t="s">
        <v>1373</v>
      </c>
      <c r="J38" s="190" t="s">
        <v>1373</v>
      </c>
      <c r="K38" s="190" t="s">
        <v>1373</v>
      </c>
      <c r="L38" s="190" t="s">
        <v>1373</v>
      </c>
      <c r="M38" s="190" t="s">
        <v>1373</v>
      </c>
      <c r="N38" s="190" t="s">
        <v>1373</v>
      </c>
      <c r="O38" s="190" t="s">
        <v>1373</v>
      </c>
      <c r="P38" s="159"/>
      <c r="Q38" s="159"/>
    </row>
    <row r="39" spans="1:17" ht="12.75">
      <c r="A39" s="162" t="s">
        <v>1393</v>
      </c>
      <c r="B39" s="164">
        <f>('Combined Sals'!U7*'Combined Sals'!V7+'Combined Sals'!U16*'Combined Sals'!V16+'Combined Sals'!U25*'Combined Sals'!V25+'Combined Sals'!U34*'Combined Sals'!V34+'Combined Sals'!U43*'Combined Sals'!V43+'Combined Sals'!U52*'Combined Sals'!V52+'Combined Sals'!U61*'Combined Sals'!V61+'Combined Sals'!U70*'Combined Sals'!V70+'Combined Sals'!U79*'Combined Sals'!V79+'Combined Sals'!U88*'Combined Sals'!V88+'Combined Sals'!U97*'Combined Sals'!V97+'Combined Sals'!U106*'Combined Sals'!V106+'Combined Sals'!U115*'Combined Sals'!V115+'Combined Sals'!U124*'Combined Sals'!V124+'Combined Sals'!U133*'Combined Sals'!V133)/('Combined Sals'!U7+'Combined Sals'!U16+'Combined Sals'!U25+'Combined Sals'!U34+'Combined Sals'!U43+'Combined Sals'!U52+'Combined Sals'!U61+'Combined Sals'!U70+'Combined Sals'!U79+'Combined Sals'!U88+'Combined Sals'!U97+'Combined Sals'!U106+'Combined Sals'!U115+'Combined Sals'!U124+'Combined Sals'!U133)</f>
        <v>56005.542624367416</v>
      </c>
      <c r="C39" s="164"/>
      <c r="D39" s="164">
        <f>('Combined Sals'!U8*'Combined Sals'!V8+'Combined Sals'!U17*'Combined Sals'!V17+'Combined Sals'!U26*'Combined Sals'!V26+'Combined Sals'!U35*'Combined Sals'!V35+'Combined Sals'!U44*'Combined Sals'!V44+'Combined Sals'!U53*'Combined Sals'!V53+'Combined Sals'!U62*'Combined Sals'!V62+'Combined Sals'!U71*'Combined Sals'!V71+'Combined Sals'!U80*'Combined Sals'!V80+'Combined Sals'!U89*'Combined Sals'!V89+'Combined Sals'!U98*'Combined Sals'!V98+'Combined Sals'!U107*'Combined Sals'!V107+'Combined Sals'!U116*'Combined Sals'!V116+'Combined Sals'!U125*'Combined Sals'!V125+'Combined Sals'!U134*'Combined Sals'!V134)/('Combined Sals'!U8+'Combined Sals'!U17+'Combined Sals'!U26+'Combined Sals'!U35+'Combined Sals'!U44+'Combined Sals'!U53+'Combined Sals'!U62+'Combined Sals'!U71+'Combined Sals'!U80+'Combined Sals'!U89+'Combined Sals'!U98+'Combined Sals'!U107+'Combined Sals'!U116+'Combined Sals'!U125+'Combined Sals'!U134)</f>
        <v>52343.488478074214</v>
      </c>
      <c r="E39" s="164"/>
      <c r="F39" s="164">
        <f>('Combined Sals'!U9*'Combined Sals'!V9+'Combined Sals'!U18*'Combined Sals'!V18+'Combined Sals'!U27*'Combined Sals'!V27+'Combined Sals'!U36*'Combined Sals'!V36+'Combined Sals'!U45*'Combined Sals'!V45+'Combined Sals'!U54*'Combined Sals'!V54+'Combined Sals'!U63*'Combined Sals'!V63+'Combined Sals'!U72*'Combined Sals'!V72+'Combined Sals'!U81*'Combined Sals'!V81+'Combined Sals'!U90*'Combined Sals'!V90+'Combined Sals'!U99*'Combined Sals'!V99+'Combined Sals'!U108*'Combined Sals'!V108+'Combined Sals'!U117*'Combined Sals'!V117+'Combined Sals'!U126*'Combined Sals'!V126+'Combined Sals'!U135*'Combined Sals'!V135)/('Combined Sals'!U9+'Combined Sals'!U18+'Combined Sals'!U27+'Combined Sals'!U36+'Combined Sals'!U45+'Combined Sals'!U54+'Combined Sals'!U63+'Combined Sals'!U72+'Combined Sals'!U81+'Combined Sals'!U90+'Combined Sals'!U99+'Combined Sals'!U108+'Combined Sals'!U117+'Combined Sals'!U126+'Combined Sals'!U135)</f>
        <v>44730.31124581109</v>
      </c>
      <c r="G39" s="164"/>
      <c r="H39" s="164">
        <f>('Combined Sals'!U10*'Combined Sals'!V10+'Combined Sals'!U19*'Combined Sals'!V19+'Combined Sals'!U28*'Combined Sals'!V28+'Combined Sals'!U37*'Combined Sals'!V37+'Combined Sals'!U46*'Combined Sals'!V46+'Combined Sals'!U55*'Combined Sals'!V55+'Combined Sals'!U64*'Combined Sals'!V64+'Combined Sals'!U73*'Combined Sals'!V73+'Combined Sals'!U82*'Combined Sals'!V82+'Combined Sals'!U91*'Combined Sals'!V91+'Combined Sals'!U100*'Combined Sals'!V100+'Combined Sals'!U109*'Combined Sals'!V109+'Combined Sals'!U118*'Combined Sals'!V118+'Combined Sals'!U127*'Combined Sals'!V127+'Combined Sals'!U136*'Combined Sals'!V136)/('Combined Sals'!U10+'Combined Sals'!U19+'Combined Sals'!U28+'Combined Sals'!U37+'Combined Sals'!U46+'Combined Sals'!U55+'Combined Sals'!U64+'Combined Sals'!U73+'Combined Sals'!U82+'Combined Sals'!U91+'Combined Sals'!U100+'Combined Sals'!U109+'Combined Sals'!U118+'Combined Sals'!U127+'Combined Sals'!U136)</f>
        <v>44261.319314719425</v>
      </c>
      <c r="I39" s="164"/>
      <c r="J39" s="164">
        <f>('Combined Sals'!U11*'Combined Sals'!V11+'Combined Sals'!U20*'Combined Sals'!V20+'Combined Sals'!U29*'Combined Sals'!V29+'Combined Sals'!U38*'Combined Sals'!V38+'Combined Sals'!U47*'Combined Sals'!V47+'Combined Sals'!U56*'Combined Sals'!V56+'Combined Sals'!U65*'Combined Sals'!V65+'Combined Sals'!U74*'Combined Sals'!V74+'Combined Sals'!U83*'Combined Sals'!V83+'Combined Sals'!U92*'Combined Sals'!V92+'Combined Sals'!U101*'Combined Sals'!V101+'Combined Sals'!U110*'Combined Sals'!V110+'Combined Sals'!U119*'Combined Sals'!V119+'Combined Sals'!U128*'Combined Sals'!V128+'Combined Sals'!U137*'Combined Sals'!V137)/('Combined Sals'!U11+'Combined Sals'!U20+'Combined Sals'!U29+'Combined Sals'!U38+'Combined Sals'!U47+'Combined Sals'!U56+'Combined Sals'!U65+'Combined Sals'!U74+'Combined Sals'!U83+'Combined Sals'!U92+'Combined Sals'!U101+'Combined Sals'!U110+'Combined Sals'!U119+'Combined Sals'!U128+'Combined Sals'!U137)</f>
        <v>42206.71925156262</v>
      </c>
      <c r="K39" s="164"/>
      <c r="L39" s="164">
        <f>('Combined Sals'!U12*'Combined Sals'!V12+'Combined Sals'!U21*'Combined Sals'!V21+'Combined Sals'!U30*'Combined Sals'!V30+'Combined Sals'!U39*'Combined Sals'!V39+'Combined Sals'!U48*'Combined Sals'!V48+'Combined Sals'!U57*'Combined Sals'!V57+'Combined Sals'!U66*'Combined Sals'!V66+'Combined Sals'!U75*'Combined Sals'!V75+'Combined Sals'!U84*'Combined Sals'!V84+'Combined Sals'!U93*'Combined Sals'!V93+'Combined Sals'!U102*'Combined Sals'!V102+'Combined Sals'!U111*'Combined Sals'!V111+'Combined Sals'!U120*'Combined Sals'!V120+'Combined Sals'!U129*'Combined Sals'!V129+'Combined Sals'!U138*'Combined Sals'!V138)/('Combined Sals'!U12+'Combined Sals'!U21+'Combined Sals'!U30+'Combined Sals'!U39+'Combined Sals'!U48+'Combined Sals'!U57+'Combined Sals'!U66+'Combined Sals'!U75+'Combined Sals'!U84+'Combined Sals'!U93+'Combined Sals'!U102+'Combined Sals'!U111+'Combined Sals'!U120+'Combined Sals'!U129+'Combined Sals'!U138)</f>
        <v>41070.83709804132</v>
      </c>
      <c r="M39" s="164"/>
      <c r="N39" s="164"/>
      <c r="O39" s="167"/>
      <c r="P39" s="159"/>
      <c r="Q39" s="159"/>
    </row>
    <row r="40" spans="1:17" ht="12.75">
      <c r="A40" s="159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59"/>
      <c r="P40" s="159"/>
      <c r="Q40" s="159"/>
    </row>
    <row r="41" spans="1:20" ht="12.75">
      <c r="A41" s="159" t="s">
        <v>1394</v>
      </c>
      <c r="B41" s="163">
        <f>'Combined Sals'!V7</f>
        <v>49786.04462690388</v>
      </c>
      <c r="C41" s="163"/>
      <c r="D41" s="163">
        <f>'Combined Sals'!V8</f>
        <v>50736.52589215077</v>
      </c>
      <c r="E41" s="163"/>
      <c r="F41" s="163">
        <f>'Combined Sals'!V9</f>
        <v>43462.87290842434</v>
      </c>
      <c r="G41" s="163"/>
      <c r="H41" s="163">
        <f>'Combined Sals'!V10</f>
        <v>40301.20364567522</v>
      </c>
      <c r="I41" s="163"/>
      <c r="J41" s="163">
        <f>'Combined Sals'!V11</f>
        <v>39655.559890387325</v>
      </c>
      <c r="K41" s="163"/>
      <c r="L41" s="163">
        <f>'Combined Sals'!V12</f>
        <v>45384.94876268657</v>
      </c>
      <c r="M41" s="163"/>
      <c r="N41" s="163"/>
      <c r="O41" s="162"/>
      <c r="P41" s="162"/>
      <c r="Q41" s="162"/>
      <c r="R41" s="1"/>
      <c r="S41" s="1"/>
      <c r="T41" s="1"/>
    </row>
    <row r="42" spans="1:20" ht="12.75">
      <c r="A42" s="159" t="s">
        <v>1395</v>
      </c>
      <c r="B42" s="163">
        <f>'Combined Sals'!V16</f>
        <v>49172.49125181818</v>
      </c>
      <c r="C42" s="163"/>
      <c r="D42" s="163">
        <f>'Combined Sals'!V17</f>
        <v>0</v>
      </c>
      <c r="E42" s="163"/>
      <c r="F42" s="163">
        <f>'Combined Sals'!V18</f>
        <v>42999.79405606061</v>
      </c>
      <c r="G42" s="163"/>
      <c r="H42" s="163">
        <f>'Combined Sals'!V19</f>
        <v>0</v>
      </c>
      <c r="I42" s="163"/>
      <c r="J42" s="163">
        <f>'Combined Sals'!V20</f>
        <v>40387.20038212766</v>
      </c>
      <c r="K42" s="163"/>
      <c r="L42" s="163">
        <f>'Combined Sals'!V21</f>
        <v>37508.09293384248</v>
      </c>
      <c r="M42" s="163"/>
      <c r="N42" s="163"/>
      <c r="O42" s="162"/>
      <c r="P42" s="162"/>
      <c r="Q42" s="162"/>
      <c r="R42" s="1"/>
      <c r="S42" s="1"/>
      <c r="T42" s="1"/>
    </row>
    <row r="43" spans="1:20" ht="12.75">
      <c r="A43" s="159" t="s">
        <v>1396</v>
      </c>
      <c r="B43" s="163">
        <f>'Combined Sals'!V25</f>
        <v>54781.6636979719</v>
      </c>
      <c r="C43" s="163"/>
      <c r="D43" s="163">
        <f>'Combined Sals'!V26</f>
        <v>51068.34354740802</v>
      </c>
      <c r="E43" s="163"/>
      <c r="F43" s="163">
        <f>'Combined Sals'!V27</f>
        <v>45161.79263784314</v>
      </c>
      <c r="G43" s="163"/>
      <c r="H43" s="163">
        <f>'Combined Sals'!V28</f>
        <v>47114.283771104965</v>
      </c>
      <c r="I43" s="163"/>
      <c r="J43" s="163">
        <f>'Combined Sals'!V29</f>
        <v>0</v>
      </c>
      <c r="K43" s="163"/>
      <c r="L43" s="163">
        <f>'Combined Sals'!V30</f>
        <v>0</v>
      </c>
      <c r="M43" s="163"/>
      <c r="N43" s="163"/>
      <c r="O43" s="162"/>
      <c r="P43" s="162"/>
      <c r="Q43" s="162"/>
      <c r="R43" s="1"/>
      <c r="S43" s="1"/>
      <c r="T43" s="1"/>
    </row>
    <row r="44" spans="1:20" ht="12.75">
      <c r="A44" s="159" t="s">
        <v>1397</v>
      </c>
      <c r="B44" s="163">
        <f>'Combined Sals'!V34</f>
        <v>58006.03603221704</v>
      </c>
      <c r="C44" s="163"/>
      <c r="D44" s="163">
        <f>'Combined Sals'!V35</f>
        <v>66667.3020979021</v>
      </c>
      <c r="E44" s="163"/>
      <c r="F44" s="163">
        <f>'Combined Sals'!V36</f>
        <v>43997.09302325582</v>
      </c>
      <c r="G44" s="163"/>
      <c r="H44" s="163">
        <f>'Combined Sals'!V37</f>
        <v>45322.32980972516</v>
      </c>
      <c r="I44" s="163"/>
      <c r="J44" s="163">
        <f>'Combined Sals'!V38</f>
        <v>45477.76556016597</v>
      </c>
      <c r="K44" s="163"/>
      <c r="L44" s="163">
        <f>'Combined Sals'!V39</f>
        <v>43698.92273730684</v>
      </c>
      <c r="M44" s="163"/>
      <c r="N44" s="163"/>
      <c r="O44" s="162"/>
      <c r="P44" s="162"/>
      <c r="Q44" s="162"/>
      <c r="R44" s="1"/>
      <c r="S44" s="1"/>
      <c r="T44" s="1"/>
    </row>
    <row r="45" spans="1:20" ht="12.75">
      <c r="A45" s="159" t="s">
        <v>1398</v>
      </c>
      <c r="B45" s="163">
        <f>'Combined Sals'!V43</f>
        <v>57023.433698079105</v>
      </c>
      <c r="C45" s="163"/>
      <c r="D45" s="163">
        <f>'Combined Sals'!V44</f>
        <v>51948.62275597685</v>
      </c>
      <c r="E45" s="163"/>
      <c r="F45" s="163">
        <f>'Combined Sals'!V45</f>
        <v>45916.414295020404</v>
      </c>
      <c r="G45" s="163"/>
      <c r="H45" s="163">
        <f>'Combined Sals'!V46</f>
        <v>40767.64417177914</v>
      </c>
      <c r="I45" s="163"/>
      <c r="J45" s="163">
        <f>'Combined Sals'!V47</f>
        <v>43483.486006327075</v>
      </c>
      <c r="K45" s="163"/>
      <c r="L45" s="163">
        <f>'Combined Sals'!V48</f>
        <v>41425.99703593496</v>
      </c>
      <c r="M45" s="163"/>
      <c r="N45" s="163"/>
      <c r="O45" s="162"/>
      <c r="P45" s="162"/>
      <c r="Q45" s="162"/>
      <c r="R45" s="1"/>
      <c r="S45" s="1"/>
      <c r="T45" s="1"/>
    </row>
    <row r="46" spans="1:20" ht="12.75">
      <c r="A46" s="159" t="s">
        <v>1399</v>
      </c>
      <c r="B46" s="163">
        <f>'Combined Sals'!V52</f>
        <v>53273.69739292365</v>
      </c>
      <c r="C46" s="163"/>
      <c r="D46" s="163">
        <f>'Combined Sals'!V53</f>
        <v>48120.564440263406</v>
      </c>
      <c r="E46" s="163"/>
      <c r="F46" s="163">
        <f>'Combined Sals'!V54</f>
        <v>43466.29615384615</v>
      </c>
      <c r="G46" s="163"/>
      <c r="H46" s="163">
        <f>'Combined Sals'!V55</f>
        <v>41273.5987394958</v>
      </c>
      <c r="I46" s="163"/>
      <c r="J46" s="163">
        <f>'Combined Sals'!V56</f>
        <v>41613.387283236996</v>
      </c>
      <c r="K46" s="163"/>
      <c r="L46" s="163">
        <f>'Combined Sals'!V57</f>
        <v>0</v>
      </c>
      <c r="M46" s="163"/>
      <c r="N46" s="163"/>
      <c r="O46" s="162"/>
      <c r="P46" s="162"/>
      <c r="Q46" s="162"/>
      <c r="R46" s="1"/>
      <c r="S46" s="1"/>
      <c r="T46" s="1"/>
    </row>
    <row r="47" spans="1:20" ht="12.75">
      <c r="A47" s="159" t="s">
        <v>1400</v>
      </c>
      <c r="B47" s="163">
        <f>'Combined Sals'!V61</f>
        <v>60911.00788526743</v>
      </c>
      <c r="C47" s="163"/>
      <c r="D47" s="163">
        <f>'Combined Sals'!V62</f>
        <v>51788.3872512861</v>
      </c>
      <c r="E47" s="163"/>
      <c r="F47" s="163">
        <f>'Combined Sals'!V63</f>
        <v>0</v>
      </c>
      <c r="G47" s="163"/>
      <c r="H47" s="163">
        <f>'Combined Sals'!V64</f>
        <v>48155.23921119015</v>
      </c>
      <c r="I47" s="163"/>
      <c r="J47" s="163">
        <f>'Combined Sals'!V65</f>
        <v>43227.07738545454</v>
      </c>
      <c r="K47" s="163"/>
      <c r="L47" s="163">
        <f>'Combined Sals'!V66</f>
        <v>48997.55555555557</v>
      </c>
      <c r="M47" s="163"/>
      <c r="N47" s="163"/>
      <c r="O47" s="162"/>
      <c r="P47" s="162"/>
      <c r="Q47" s="162"/>
      <c r="R47" s="1"/>
      <c r="S47" s="1"/>
      <c r="T47" s="1"/>
    </row>
    <row r="48" spans="1:20" ht="12.75">
      <c r="A48" s="159" t="s">
        <v>1401</v>
      </c>
      <c r="B48" s="163">
        <f>'Combined Sals'!V70</f>
        <v>47393.98429553141</v>
      </c>
      <c r="C48" s="163"/>
      <c r="D48" s="163">
        <f>'Combined Sals'!V71</f>
        <v>47641.17222895523</v>
      </c>
      <c r="E48" s="163"/>
      <c r="F48" s="163">
        <f>'Combined Sals'!V72</f>
        <v>40974.6951809772</v>
      </c>
      <c r="G48" s="163"/>
      <c r="H48" s="163">
        <f>'Combined Sals'!V73</f>
        <v>0</v>
      </c>
      <c r="I48" s="163"/>
      <c r="J48" s="163">
        <f>'Combined Sals'!V74</f>
        <v>38711.260786628896</v>
      </c>
      <c r="K48" s="163"/>
      <c r="L48" s="163">
        <f>'Combined Sals'!V75</f>
        <v>37462.687870084745</v>
      </c>
      <c r="M48" s="163"/>
      <c r="N48" s="163"/>
      <c r="O48" s="162"/>
      <c r="P48" s="162"/>
      <c r="Q48" s="162"/>
      <c r="R48" s="1"/>
      <c r="S48" s="1"/>
      <c r="T48" s="1"/>
    </row>
    <row r="49" spans="1:20" ht="12.75">
      <c r="A49" s="159" t="s">
        <v>1402</v>
      </c>
      <c r="B49" s="163">
        <f>'Combined Sals'!V79</f>
        <v>63301.484836236064</v>
      </c>
      <c r="C49" s="163"/>
      <c r="D49" s="163">
        <f>'Combined Sals'!V80</f>
        <v>48217.70046099644</v>
      </c>
      <c r="E49" s="163"/>
      <c r="F49" s="163">
        <f>'Combined Sals'!V81</f>
        <v>48077.19772583497</v>
      </c>
      <c r="G49" s="163"/>
      <c r="H49" s="163">
        <f>'Combined Sals'!V82</f>
        <v>46980.233266597585</v>
      </c>
      <c r="I49" s="163"/>
      <c r="J49" s="163">
        <f>'Combined Sals'!V83</f>
        <v>47259.75571531034</v>
      </c>
      <c r="K49" s="163"/>
      <c r="L49" s="163">
        <f>'Combined Sals'!V84</f>
        <v>45291.08950516587</v>
      </c>
      <c r="M49" s="163"/>
      <c r="N49" s="163"/>
      <c r="O49" s="162"/>
      <c r="P49" s="162"/>
      <c r="Q49" s="162"/>
      <c r="R49" s="1"/>
      <c r="S49" s="1"/>
      <c r="T49" s="1"/>
    </row>
    <row r="50" spans="1:20" ht="12.75">
      <c r="A50" s="159" t="s">
        <v>1403</v>
      </c>
      <c r="B50" s="163">
        <f>'Combined Sals'!V88</f>
        <v>50533.31382278482</v>
      </c>
      <c r="C50" s="163"/>
      <c r="D50" s="163">
        <f>'Combined Sals'!V89</f>
        <v>0</v>
      </c>
      <c r="E50" s="163"/>
      <c r="F50" s="163">
        <f>'Combined Sals'!V90</f>
        <v>44473.490909090906</v>
      </c>
      <c r="G50" s="163"/>
      <c r="H50" s="163">
        <f>'Combined Sals'!V91</f>
        <v>40467.89932601253</v>
      </c>
      <c r="I50" s="163"/>
      <c r="J50" s="163">
        <f>'Combined Sals'!V92</f>
        <v>39234.67286245487</v>
      </c>
      <c r="K50" s="163"/>
      <c r="L50" s="163">
        <f>'Combined Sals'!V93</f>
        <v>35814.507171737096</v>
      </c>
      <c r="M50" s="163"/>
      <c r="N50" s="163"/>
      <c r="O50" s="162"/>
      <c r="P50" s="162"/>
      <c r="Q50" s="162"/>
      <c r="R50" s="1"/>
      <c r="S50" s="1"/>
      <c r="T50" s="1"/>
    </row>
    <row r="51" spans="1:20" ht="12.75">
      <c r="A51" s="159" t="s">
        <v>1404</v>
      </c>
      <c r="B51" s="163">
        <f>'Combined Sals'!V97</f>
        <v>54748.44264299611</v>
      </c>
      <c r="C51" s="163"/>
      <c r="D51" s="163">
        <f>'Combined Sals'!V98</f>
        <v>53064.01584373703</v>
      </c>
      <c r="E51" s="163"/>
      <c r="F51" s="163">
        <f>'Combined Sals'!V99</f>
        <v>42655.13274735537</v>
      </c>
      <c r="G51" s="163"/>
      <c r="H51" s="163">
        <f>'Combined Sals'!V100</f>
        <v>43676.03118015415</v>
      </c>
      <c r="I51" s="163"/>
      <c r="J51" s="163">
        <f>'Combined Sals'!V101</f>
        <v>41870.45511111662</v>
      </c>
      <c r="K51" s="163"/>
      <c r="L51" s="163">
        <f>'Combined Sals'!V102</f>
        <v>42215.45497771962</v>
      </c>
      <c r="M51" s="163"/>
      <c r="N51" s="163"/>
      <c r="O51" s="162"/>
      <c r="P51" s="162"/>
      <c r="Q51" s="162"/>
      <c r="R51" s="1"/>
      <c r="S51" s="1"/>
      <c r="T51" s="1"/>
    </row>
    <row r="52" spans="1:20" ht="12.75">
      <c r="A52" s="159" t="s">
        <v>1405</v>
      </c>
      <c r="B52" s="163">
        <f>'Combined Sals'!V106</f>
        <v>56866.382962506716</v>
      </c>
      <c r="C52" s="163"/>
      <c r="D52" s="163">
        <f>'Combined Sals'!V107</f>
        <v>49980.823992408164</v>
      </c>
      <c r="E52" s="163"/>
      <c r="F52" s="163">
        <f>'Combined Sals'!V108</f>
        <v>45007.89526127923</v>
      </c>
      <c r="G52" s="163"/>
      <c r="H52" s="163">
        <f>'Combined Sals'!V109</f>
        <v>46590.0075399568</v>
      </c>
      <c r="I52" s="163"/>
      <c r="J52" s="163">
        <f>'Combined Sals'!V110</f>
        <v>46718.961328195124</v>
      </c>
      <c r="K52" s="163"/>
      <c r="L52" s="163">
        <f>'Combined Sals'!V111</f>
        <v>0</v>
      </c>
      <c r="M52" s="163"/>
      <c r="N52" s="163"/>
      <c r="O52" s="162"/>
      <c r="P52" s="162"/>
      <c r="Q52" s="162"/>
      <c r="R52" s="1"/>
      <c r="S52" s="1"/>
      <c r="T52" s="1"/>
    </row>
    <row r="53" spans="1:20" ht="12.75">
      <c r="A53" s="159" t="s">
        <v>1406</v>
      </c>
      <c r="B53" s="163">
        <f>'Combined Sals'!V115</f>
        <v>57218.11559912118</v>
      </c>
      <c r="C53" s="163"/>
      <c r="D53" s="163">
        <f>'Combined Sals'!V116</f>
        <v>49604.4547008547</v>
      </c>
      <c r="E53" s="163"/>
      <c r="F53" s="163">
        <f>'Combined Sals'!V117</f>
        <v>42836.773692551506</v>
      </c>
      <c r="G53" s="163"/>
      <c r="H53" s="163">
        <f>'Combined Sals'!V118</f>
        <v>40864.521853146856</v>
      </c>
      <c r="I53" s="163"/>
      <c r="J53" s="163">
        <f>'Combined Sals'!V119</f>
        <v>38778.543778801846</v>
      </c>
      <c r="K53" s="163"/>
      <c r="L53" s="163">
        <f>'Combined Sals'!V120</f>
        <v>39376.479452054795</v>
      </c>
      <c r="M53" s="163"/>
      <c r="N53" s="163"/>
      <c r="O53" s="162"/>
      <c r="P53" s="162"/>
      <c r="Q53" s="162"/>
      <c r="R53" s="1"/>
      <c r="S53" s="1"/>
      <c r="T53" s="1"/>
    </row>
    <row r="54" spans="1:20" ht="12.75">
      <c r="A54" s="159" t="s">
        <v>1407</v>
      </c>
      <c r="B54" s="163">
        <f>'Combined Sals'!V124</f>
        <v>59470.159476444256</v>
      </c>
      <c r="C54" s="163"/>
      <c r="D54" s="163">
        <f>'Combined Sals'!V125</f>
        <v>55102.166099517504</v>
      </c>
      <c r="E54" s="163"/>
      <c r="F54" s="163">
        <f>'Combined Sals'!V126</f>
        <v>46348.945376391304</v>
      </c>
      <c r="G54" s="163"/>
      <c r="H54" s="163">
        <f>'Combined Sals'!V127</f>
        <v>43875.168287800836</v>
      </c>
      <c r="I54" s="163"/>
      <c r="J54" s="163">
        <f>'Combined Sals'!V128</f>
        <v>45885.89240506329</v>
      </c>
      <c r="K54" s="163"/>
      <c r="L54" s="163">
        <f>'Combined Sals'!V129</f>
        <v>44963.94562010204</v>
      </c>
      <c r="M54" s="163"/>
      <c r="N54" s="163"/>
      <c r="O54" s="162"/>
      <c r="P54" s="162"/>
      <c r="Q54" s="162"/>
      <c r="R54" s="1"/>
      <c r="S54" s="1"/>
      <c r="T54" s="1"/>
    </row>
    <row r="55" spans="1:20" ht="12.75">
      <c r="A55" s="159" t="s">
        <v>1408</v>
      </c>
      <c r="B55" s="163">
        <f>'Combined Sals'!V133</f>
        <v>49666.41214394241</v>
      </c>
      <c r="C55" s="163"/>
      <c r="D55" s="163">
        <f>'Combined Sals'!V134</f>
        <v>0</v>
      </c>
      <c r="E55" s="163"/>
      <c r="F55" s="163">
        <f>'Combined Sals'!V135</f>
        <v>43214.600351121946</v>
      </c>
      <c r="G55" s="163"/>
      <c r="H55" s="163">
        <f>'Combined Sals'!V136</f>
        <v>0</v>
      </c>
      <c r="I55" s="163"/>
      <c r="J55" s="163">
        <f>'Combined Sals'!V137</f>
        <v>0</v>
      </c>
      <c r="K55" s="163"/>
      <c r="L55" s="163">
        <f>'Combined Sals'!V138</f>
        <v>38415.90332368535</v>
      </c>
      <c r="M55" s="163"/>
      <c r="N55" s="163"/>
      <c r="O55" s="162"/>
      <c r="P55" s="162"/>
      <c r="Q55" s="162"/>
      <c r="R55" s="1"/>
      <c r="S55" s="1"/>
      <c r="T55" s="1"/>
    </row>
    <row r="56" spans="1:17" ht="12.75">
      <c r="A56" s="159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59"/>
      <c r="P56" s="159"/>
      <c r="Q56" s="159"/>
    </row>
    <row r="57" spans="1:17" ht="12.75">
      <c r="A57" s="190" t="s">
        <v>1373</v>
      </c>
      <c r="B57" s="190" t="s">
        <v>1373</v>
      </c>
      <c r="C57" s="190" t="s">
        <v>1373</v>
      </c>
      <c r="D57" s="190" t="s">
        <v>1373</v>
      </c>
      <c r="E57" s="190" t="s">
        <v>1373</v>
      </c>
      <c r="F57" s="190" t="s">
        <v>1373</v>
      </c>
      <c r="G57" s="190" t="s">
        <v>1373</v>
      </c>
      <c r="H57" s="190" t="s">
        <v>1373</v>
      </c>
      <c r="I57" s="190" t="s">
        <v>1373</v>
      </c>
      <c r="J57" s="190" t="s">
        <v>1373</v>
      </c>
      <c r="K57" s="190" t="s">
        <v>1373</v>
      </c>
      <c r="L57" s="190" t="s">
        <v>1373</v>
      </c>
      <c r="M57" s="190" t="s">
        <v>1373</v>
      </c>
      <c r="N57" s="190" t="s">
        <v>1373</v>
      </c>
      <c r="O57" s="190" t="s">
        <v>1373</v>
      </c>
      <c r="P57" s="159"/>
      <c r="Q57" s="159"/>
    </row>
    <row r="58" spans="1:17" ht="12.75">
      <c r="A58" s="160" t="s">
        <v>1409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</row>
    <row r="59" spans="1:17" ht="12.75">
      <c r="A59" s="160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</row>
    <row r="60" spans="1:17" ht="12.75">
      <c r="A60" s="160" t="s">
        <v>1384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</row>
    <row r="61" spans="1:17" ht="12.75">
      <c r="A61" s="160" t="s">
        <v>1410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</row>
    <row r="62" spans="1:17" ht="12.75">
      <c r="A62" s="160" t="s">
        <v>1371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</row>
    <row r="63" spans="1:17" ht="12.75">
      <c r="A63" s="160" t="s">
        <v>1372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</row>
    <row r="64" spans="1:17" ht="12.75">
      <c r="A64" s="190" t="s">
        <v>1373</v>
      </c>
      <c r="B64" s="190" t="s">
        <v>1373</v>
      </c>
      <c r="C64" s="190" t="s">
        <v>1373</v>
      </c>
      <c r="D64" s="190" t="s">
        <v>1373</v>
      </c>
      <c r="E64" s="190" t="s">
        <v>1373</v>
      </c>
      <c r="F64" s="190" t="s">
        <v>1373</v>
      </c>
      <c r="G64" s="190" t="s">
        <v>1373</v>
      </c>
      <c r="H64" s="190" t="s">
        <v>1373</v>
      </c>
      <c r="I64" s="190" t="s">
        <v>1373</v>
      </c>
      <c r="J64" s="190" t="s">
        <v>1373</v>
      </c>
      <c r="K64" s="190" t="s">
        <v>1373</v>
      </c>
      <c r="L64" s="190" t="s">
        <v>1373</v>
      </c>
      <c r="M64" s="190" t="s">
        <v>1373</v>
      </c>
      <c r="N64" s="190" t="s">
        <v>1373</v>
      </c>
      <c r="O64" s="190" t="s">
        <v>1373</v>
      </c>
      <c r="P64" s="159"/>
      <c r="Q64" s="159"/>
    </row>
    <row r="65" spans="1:17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</row>
    <row r="66" spans="1:17" ht="12.75">
      <c r="A66" s="159"/>
      <c r="B66" s="162" t="s">
        <v>1411</v>
      </c>
      <c r="C66" s="159"/>
      <c r="D66" s="159"/>
      <c r="E66" s="159"/>
      <c r="F66" s="162" t="s">
        <v>1412</v>
      </c>
      <c r="G66" s="159"/>
      <c r="H66" s="162"/>
      <c r="I66" s="159"/>
      <c r="J66" s="159"/>
      <c r="K66" s="159"/>
      <c r="L66" s="159"/>
      <c r="M66" s="159"/>
      <c r="N66" s="159"/>
      <c r="O66" s="159"/>
      <c r="P66" s="159"/>
      <c r="Q66" s="159"/>
    </row>
    <row r="67" spans="1:17" ht="12.75">
      <c r="A67" s="190" t="s">
        <v>1373</v>
      </c>
      <c r="B67" s="190" t="s">
        <v>1373</v>
      </c>
      <c r="C67" s="190" t="s">
        <v>1373</v>
      </c>
      <c r="D67" s="190" t="s">
        <v>1373</v>
      </c>
      <c r="E67" s="190" t="s">
        <v>1373</v>
      </c>
      <c r="F67" s="190" t="s">
        <v>1373</v>
      </c>
      <c r="G67" s="190" t="s">
        <v>1373</v>
      </c>
      <c r="H67" s="190" t="s">
        <v>1373</v>
      </c>
      <c r="I67" s="190" t="s">
        <v>1373</v>
      </c>
      <c r="J67" s="190" t="s">
        <v>1373</v>
      </c>
      <c r="K67" s="190" t="s">
        <v>1373</v>
      </c>
      <c r="L67" s="190" t="s">
        <v>1373</v>
      </c>
      <c r="M67" s="190" t="s">
        <v>1373</v>
      </c>
      <c r="N67" s="190" t="s">
        <v>1373</v>
      </c>
      <c r="O67" s="190" t="s">
        <v>1373</v>
      </c>
      <c r="P67" s="159"/>
      <c r="Q67" s="159"/>
    </row>
    <row r="68" spans="1:17" ht="12.75">
      <c r="A68" s="159"/>
      <c r="B68" s="159" t="s">
        <v>1392</v>
      </c>
      <c r="C68" s="162" t="s">
        <v>1380</v>
      </c>
      <c r="D68" s="159"/>
      <c r="E68" s="159"/>
      <c r="F68" s="159" t="s">
        <v>1392</v>
      </c>
      <c r="G68" s="162" t="s">
        <v>1380</v>
      </c>
      <c r="H68" s="159"/>
      <c r="I68" s="162"/>
      <c r="J68" s="162"/>
      <c r="K68" s="162"/>
      <c r="L68" s="162"/>
      <c r="M68" s="162"/>
      <c r="N68" s="159"/>
      <c r="O68" s="159"/>
      <c r="P68" s="159"/>
      <c r="Q68" s="159"/>
    </row>
    <row r="69" spans="1:17" ht="12.75">
      <c r="A69" s="190" t="s">
        <v>1373</v>
      </c>
      <c r="B69" s="190" t="s">
        <v>1373</v>
      </c>
      <c r="C69" s="190" t="s">
        <v>1373</v>
      </c>
      <c r="D69" s="190" t="s">
        <v>1373</v>
      </c>
      <c r="E69" s="190" t="s">
        <v>1373</v>
      </c>
      <c r="F69" s="190" t="s">
        <v>1373</v>
      </c>
      <c r="G69" s="190" t="s">
        <v>1373</v>
      </c>
      <c r="H69" s="190" t="s">
        <v>1373</v>
      </c>
      <c r="I69" s="190" t="s">
        <v>1373</v>
      </c>
      <c r="J69" s="190" t="s">
        <v>1373</v>
      </c>
      <c r="K69" s="190" t="s">
        <v>1373</v>
      </c>
      <c r="L69" s="190" t="s">
        <v>1373</v>
      </c>
      <c r="M69" s="190" t="s">
        <v>1373</v>
      </c>
      <c r="N69" s="190" t="s">
        <v>1373</v>
      </c>
      <c r="O69" s="190" t="s">
        <v>1373</v>
      </c>
      <c r="P69" s="159"/>
      <c r="Q69" s="159"/>
    </row>
    <row r="70" spans="1:17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</row>
    <row r="71" spans="1:17" ht="12.75">
      <c r="A71" s="159" t="s">
        <v>1393</v>
      </c>
      <c r="B71" s="164">
        <f>'Combined Sals'!V149</f>
        <v>36620.193156293666</v>
      </c>
      <c r="C71" s="165"/>
      <c r="D71" s="165"/>
      <c r="E71" s="165"/>
      <c r="F71" s="164">
        <f>'Combined Sals'!V150</f>
        <v>34018.43229690327</v>
      </c>
      <c r="G71" s="165"/>
      <c r="H71" s="167"/>
      <c r="I71" s="159"/>
      <c r="J71" s="159"/>
      <c r="K71" s="159"/>
      <c r="L71" s="159"/>
      <c r="M71" s="159"/>
      <c r="N71" s="159"/>
      <c r="O71" s="159"/>
      <c r="P71" s="159"/>
      <c r="Q71" s="159"/>
    </row>
    <row r="72" spans="1:17" ht="12.75">
      <c r="A72" s="159"/>
      <c r="B72" s="165"/>
      <c r="C72" s="165"/>
      <c r="D72" s="165"/>
      <c r="E72" s="165"/>
      <c r="F72" s="165"/>
      <c r="G72" s="165"/>
      <c r="H72" s="159"/>
      <c r="I72" s="159"/>
      <c r="J72" s="159"/>
      <c r="K72" s="159"/>
      <c r="L72" s="159"/>
      <c r="M72" s="159"/>
      <c r="N72" s="159"/>
      <c r="O72" s="159"/>
      <c r="P72" s="159"/>
      <c r="Q72" s="159"/>
    </row>
    <row r="73" spans="1:17" ht="12.75">
      <c r="A73" s="159" t="s">
        <v>1394</v>
      </c>
      <c r="B73" s="163">
        <f>'Combined Sals'!V14</f>
        <v>38092.99170386601</v>
      </c>
      <c r="C73" s="163"/>
      <c r="D73" s="163"/>
      <c r="E73" s="163"/>
      <c r="F73" s="163">
        <f>'Combined Sals'!V15</f>
        <v>38781.868320601505</v>
      </c>
      <c r="G73" s="163"/>
      <c r="H73" s="159"/>
      <c r="I73" s="159"/>
      <c r="J73" s="159"/>
      <c r="K73" s="159"/>
      <c r="L73" s="159"/>
      <c r="M73" s="159"/>
      <c r="N73" s="159"/>
      <c r="O73" s="159"/>
      <c r="P73" s="159"/>
      <c r="Q73" s="159"/>
    </row>
    <row r="74" spans="1:17" ht="12.75">
      <c r="A74" s="159" t="s">
        <v>1395</v>
      </c>
      <c r="B74" s="163">
        <f>'Combined Sals'!V23</f>
        <v>32119.041311932204</v>
      </c>
      <c r="C74" s="163"/>
      <c r="D74" s="163"/>
      <c r="E74" s="163"/>
      <c r="F74" s="163">
        <f>'Combined Sals'!V24</f>
        <v>0</v>
      </c>
      <c r="G74" s="163"/>
      <c r="H74" s="159"/>
      <c r="I74" s="159"/>
      <c r="J74" s="159"/>
      <c r="K74" s="159"/>
      <c r="L74" s="159"/>
      <c r="M74" s="159"/>
      <c r="N74" s="159"/>
      <c r="O74" s="159"/>
      <c r="P74" s="159"/>
      <c r="Q74" s="159"/>
    </row>
    <row r="75" spans="1:17" ht="12.75">
      <c r="A75" s="159" t="s">
        <v>1396</v>
      </c>
      <c r="B75" s="163">
        <f>'Combined Sals'!V32</f>
        <v>38198.831761351175</v>
      </c>
      <c r="C75" s="163"/>
      <c r="D75" s="163"/>
      <c r="E75" s="163"/>
      <c r="F75" s="163">
        <f>'Combined Sals'!V33</f>
        <v>0</v>
      </c>
      <c r="G75" s="163"/>
      <c r="H75" s="159"/>
      <c r="I75" s="159"/>
      <c r="J75" s="159"/>
      <c r="K75" s="159"/>
      <c r="L75" s="159"/>
      <c r="M75" s="159"/>
      <c r="N75" s="159"/>
      <c r="O75" s="159"/>
      <c r="P75" s="159"/>
      <c r="Q75" s="159"/>
    </row>
    <row r="76" spans="1:17" ht="12.75">
      <c r="A76" s="159" t="s">
        <v>1397</v>
      </c>
      <c r="B76" s="163">
        <f>'Combined Sals'!V41</f>
        <v>39567.41161178509</v>
      </c>
      <c r="C76" s="163"/>
      <c r="D76" s="163"/>
      <c r="E76" s="163"/>
      <c r="F76" s="163">
        <f>'Combined Sals'!V42</f>
        <v>37645.14929513123</v>
      </c>
      <c r="G76" s="163"/>
      <c r="H76" s="159"/>
      <c r="I76" s="159"/>
      <c r="J76" s="159"/>
      <c r="K76" s="159"/>
      <c r="L76" s="159"/>
      <c r="M76" s="159"/>
      <c r="N76" s="159"/>
      <c r="O76" s="159"/>
      <c r="P76" s="159"/>
      <c r="Q76" s="159"/>
    </row>
    <row r="77" spans="1:17" ht="12.75">
      <c r="A77" s="159" t="s">
        <v>1398</v>
      </c>
      <c r="B77" s="163">
        <f>'Combined Sals'!V50</f>
        <v>35767.481236538835</v>
      </c>
      <c r="C77" s="163"/>
      <c r="D77" s="163"/>
      <c r="E77" s="163"/>
      <c r="F77" s="163">
        <f>'Combined Sals'!V51</f>
        <v>0</v>
      </c>
      <c r="G77" s="165"/>
      <c r="H77" s="159"/>
      <c r="I77" s="159"/>
      <c r="J77" s="159"/>
      <c r="K77" s="159"/>
      <c r="L77" s="159"/>
      <c r="M77" s="159"/>
      <c r="N77" s="159"/>
      <c r="O77" s="159"/>
      <c r="P77" s="159"/>
      <c r="Q77" s="159"/>
    </row>
    <row r="78" spans="1:17" ht="12.75">
      <c r="A78" s="159" t="s">
        <v>1399</v>
      </c>
      <c r="B78" s="163">
        <f>'Combined Sals'!V59</f>
        <v>36478.79297597043</v>
      </c>
      <c r="C78" s="163"/>
      <c r="D78" s="163"/>
      <c r="E78" s="163"/>
      <c r="F78" s="163">
        <f>'Combined Sals'!V60</f>
        <v>28070.71246972973</v>
      </c>
      <c r="G78" s="165"/>
      <c r="H78" s="159"/>
      <c r="I78" s="159"/>
      <c r="J78" s="159"/>
      <c r="K78" s="159"/>
      <c r="L78" s="159"/>
      <c r="M78" s="159"/>
      <c r="N78" s="159"/>
      <c r="O78" s="159"/>
      <c r="P78" s="159"/>
      <c r="Q78" s="159"/>
    </row>
    <row r="79" spans="1:17" ht="12.75">
      <c r="A79" s="159" t="s">
        <v>1400</v>
      </c>
      <c r="B79" s="163">
        <f>'Combined Sals'!V68</f>
        <v>46551.8231573904</v>
      </c>
      <c r="C79" s="163"/>
      <c r="D79" s="163"/>
      <c r="E79" s="163"/>
      <c r="F79" s="163">
        <f>'Combined Sals'!V69</f>
        <v>0</v>
      </c>
      <c r="G79" s="163"/>
      <c r="H79" s="159"/>
      <c r="I79" s="159"/>
      <c r="J79" s="159"/>
      <c r="K79" s="159"/>
      <c r="L79" s="159"/>
      <c r="M79" s="159"/>
      <c r="N79" s="159"/>
      <c r="O79" s="159"/>
      <c r="P79" s="159"/>
      <c r="Q79" s="159"/>
    </row>
    <row r="80" spans="1:17" ht="12.75">
      <c r="A80" s="159" t="s">
        <v>1401</v>
      </c>
      <c r="B80" s="163">
        <f>'Combined Sals'!V77</f>
        <v>35668.62108767791</v>
      </c>
      <c r="C80" s="163"/>
      <c r="D80" s="163"/>
      <c r="E80" s="163"/>
      <c r="F80" s="163">
        <f>'Combined Sals'!V78</f>
        <v>0</v>
      </c>
      <c r="G80" s="163"/>
      <c r="H80" s="159"/>
      <c r="I80" s="159"/>
      <c r="J80" s="159"/>
      <c r="K80" s="159"/>
      <c r="L80" s="159"/>
      <c r="M80" s="159"/>
      <c r="N80" s="159"/>
      <c r="O80" s="159"/>
      <c r="P80" s="159"/>
      <c r="Q80" s="159"/>
    </row>
    <row r="81" spans="1:17" ht="12.75">
      <c r="A81" s="159" t="s">
        <v>1402</v>
      </c>
      <c r="B81" s="163">
        <f>'Combined Sals'!V86</f>
        <v>30123.96855983773</v>
      </c>
      <c r="C81" s="163"/>
      <c r="D81" s="163"/>
      <c r="E81" s="163"/>
      <c r="F81" s="163">
        <f>'Combined Sals'!V87</f>
        <v>0</v>
      </c>
      <c r="G81" s="163"/>
      <c r="H81" s="159"/>
      <c r="I81" s="159"/>
      <c r="J81" s="159"/>
      <c r="K81" s="159"/>
      <c r="L81" s="159"/>
      <c r="M81" s="159"/>
      <c r="N81" s="159"/>
      <c r="O81" s="159"/>
      <c r="P81" s="159"/>
      <c r="Q81" s="159"/>
    </row>
    <row r="82" spans="1:17" ht="12.75">
      <c r="A82" s="159" t="s">
        <v>1403</v>
      </c>
      <c r="B82" s="163">
        <f>'Combined Sals'!V95</f>
        <v>34110.522926191785</v>
      </c>
      <c r="C82" s="163"/>
      <c r="D82" s="163"/>
      <c r="E82" s="163"/>
      <c r="F82" s="163">
        <f>'Combined Sals'!V96</f>
        <v>0</v>
      </c>
      <c r="G82" s="165"/>
      <c r="H82" s="159"/>
      <c r="I82" s="159"/>
      <c r="J82" s="159"/>
      <c r="K82" s="159"/>
      <c r="L82" s="159"/>
      <c r="M82" s="159"/>
      <c r="N82" s="159"/>
      <c r="O82" s="159"/>
      <c r="P82" s="159"/>
      <c r="Q82" s="159"/>
    </row>
    <row r="83" spans="1:17" ht="12.75">
      <c r="A83" s="159" t="s">
        <v>1404</v>
      </c>
      <c r="B83" s="163">
        <f>'Combined Sals'!V104</f>
        <v>33183.70800103511</v>
      </c>
      <c r="C83" s="163"/>
      <c r="D83" s="163"/>
      <c r="E83" s="163"/>
      <c r="F83" s="163">
        <f>'Combined Sals'!V105</f>
        <v>0</v>
      </c>
      <c r="G83" s="163"/>
      <c r="H83" s="159"/>
      <c r="I83" s="159"/>
      <c r="J83" s="159"/>
      <c r="K83" s="159"/>
      <c r="L83" s="159"/>
      <c r="M83" s="159"/>
      <c r="N83" s="159"/>
      <c r="O83" s="159"/>
      <c r="P83" s="159"/>
      <c r="Q83" s="159"/>
    </row>
    <row r="84" spans="1:17" ht="12.75">
      <c r="A84" s="159" t="s">
        <v>1405</v>
      </c>
      <c r="B84" s="163">
        <f>'Combined Sals'!V113</f>
        <v>35858.05077234257</v>
      </c>
      <c r="C84" s="163"/>
      <c r="D84" s="163"/>
      <c r="E84" s="163"/>
      <c r="F84" s="163">
        <f>'Combined Sals'!V114</f>
        <v>25161.296202945206</v>
      </c>
      <c r="G84" s="163"/>
      <c r="H84" s="159"/>
      <c r="I84" s="159"/>
      <c r="J84" s="159"/>
      <c r="K84" s="159"/>
      <c r="L84" s="159"/>
      <c r="M84" s="159"/>
      <c r="N84" s="159"/>
      <c r="O84" s="159"/>
      <c r="P84" s="159"/>
      <c r="Q84" s="159"/>
    </row>
    <row r="85" spans="1:17" ht="12.75">
      <c r="A85" s="159" t="s">
        <v>1406</v>
      </c>
      <c r="B85" s="163">
        <f>'Combined Sals'!V122</f>
        <v>37415.09269274305</v>
      </c>
      <c r="C85" s="163"/>
      <c r="D85" s="163"/>
      <c r="E85" s="163"/>
      <c r="F85" s="163">
        <f>'Combined Sals'!V123</f>
        <v>0</v>
      </c>
      <c r="G85" s="163"/>
      <c r="H85" s="159"/>
      <c r="I85" s="159"/>
      <c r="J85" s="159"/>
      <c r="K85" s="159"/>
      <c r="L85" s="159"/>
      <c r="M85" s="159"/>
      <c r="N85" s="159"/>
      <c r="O85" s="159"/>
      <c r="P85" s="159"/>
      <c r="Q85" s="159"/>
    </row>
    <row r="86" spans="1:17" ht="12.75">
      <c r="A86" s="159" t="s">
        <v>1407</v>
      </c>
      <c r="B86" s="163">
        <f>'Combined Sals'!V131</f>
        <v>38903.572243253395</v>
      </c>
      <c r="C86" s="163"/>
      <c r="D86" s="163"/>
      <c r="E86" s="163"/>
      <c r="F86" s="163">
        <f>'Combined Sals'!V132</f>
        <v>0</v>
      </c>
      <c r="G86" s="163"/>
      <c r="H86" s="159"/>
      <c r="I86" s="159"/>
      <c r="J86" s="159"/>
      <c r="K86" s="159"/>
      <c r="L86" s="159"/>
      <c r="M86" s="159"/>
      <c r="N86" s="159"/>
      <c r="O86" s="159"/>
      <c r="P86" s="159"/>
      <c r="Q86" s="159"/>
    </row>
    <row r="87" spans="1:17" ht="12.75">
      <c r="A87" s="159" t="s">
        <v>1408</v>
      </c>
      <c r="B87" s="163">
        <f>'Combined Sals'!V140</f>
        <v>35346.3077009322</v>
      </c>
      <c r="C87" s="163"/>
      <c r="D87" s="163"/>
      <c r="E87" s="163"/>
      <c r="F87" s="163">
        <f>'Combined Sals'!V141</f>
        <v>0</v>
      </c>
      <c r="G87" s="163"/>
      <c r="H87" s="159"/>
      <c r="I87" s="159"/>
      <c r="J87" s="159"/>
      <c r="K87" s="159"/>
      <c r="L87" s="159"/>
      <c r="M87" s="159"/>
      <c r="N87" s="159"/>
      <c r="O87" s="159"/>
      <c r="P87" s="159"/>
      <c r="Q87" s="159"/>
    </row>
    <row r="88" spans="1:17" ht="12.75">
      <c r="A88" s="159"/>
      <c r="B88" s="165"/>
      <c r="C88" s="165"/>
      <c r="D88" s="165"/>
      <c r="E88" s="165"/>
      <c r="F88" s="165"/>
      <c r="G88" s="165"/>
      <c r="H88" s="159"/>
      <c r="I88" s="159"/>
      <c r="J88" s="159"/>
      <c r="K88" s="159"/>
      <c r="L88" s="159"/>
      <c r="M88" s="159"/>
      <c r="N88" s="159"/>
      <c r="O88" s="159"/>
      <c r="P88" s="159"/>
      <c r="Q88" s="159"/>
    </row>
    <row r="89" spans="1:17" ht="12.75">
      <c r="A89" s="190" t="s">
        <v>1373</v>
      </c>
      <c r="B89" s="190" t="s">
        <v>1373</v>
      </c>
      <c r="C89" s="190" t="s">
        <v>1373</v>
      </c>
      <c r="D89" s="190" t="s">
        <v>1373</v>
      </c>
      <c r="E89" s="190" t="s">
        <v>1373</v>
      </c>
      <c r="F89" s="190" t="s">
        <v>1373</v>
      </c>
      <c r="G89" s="190" t="s">
        <v>1373</v>
      </c>
      <c r="H89" s="190" t="s">
        <v>1373</v>
      </c>
      <c r="I89" s="190" t="s">
        <v>1373</v>
      </c>
      <c r="J89" s="190" t="s">
        <v>1373</v>
      </c>
      <c r="K89" s="190" t="s">
        <v>1373</v>
      </c>
      <c r="L89" s="190" t="s">
        <v>1373</v>
      </c>
      <c r="M89" s="190" t="s">
        <v>1373</v>
      </c>
      <c r="N89" s="190" t="s">
        <v>1373</v>
      </c>
      <c r="O89" s="190" t="s">
        <v>1373</v>
      </c>
      <c r="P89" s="159"/>
      <c r="Q89" s="159"/>
    </row>
    <row r="90" spans="1:17" ht="12.75">
      <c r="A90" s="160" t="s">
        <v>1413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</row>
    <row r="91" spans="1:17" ht="12.75">
      <c r="A91" s="160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</row>
    <row r="92" spans="1:17" ht="12.75">
      <c r="A92" s="160" t="s">
        <v>1414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</row>
    <row r="93" spans="1:17" ht="12.75">
      <c r="A93" s="160" t="s">
        <v>1385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</row>
    <row r="94" spans="1:17" ht="12.75">
      <c r="A94" s="160" t="s">
        <v>1371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</row>
    <row r="95" spans="1:17" ht="12.75">
      <c r="A95" s="160" t="s">
        <v>1372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</row>
    <row r="96" spans="1:17" ht="12.75">
      <c r="A96" s="190" t="s">
        <v>1373</v>
      </c>
      <c r="B96" s="190" t="s">
        <v>1373</v>
      </c>
      <c r="C96" s="190" t="s">
        <v>1373</v>
      </c>
      <c r="D96" s="190" t="s">
        <v>1373</v>
      </c>
      <c r="E96" s="190" t="s">
        <v>1373</v>
      </c>
      <c r="F96" s="190" t="s">
        <v>1373</v>
      </c>
      <c r="G96" s="190" t="s">
        <v>1373</v>
      </c>
      <c r="H96" s="190" t="s">
        <v>1373</v>
      </c>
      <c r="I96" s="190" t="s">
        <v>1373</v>
      </c>
      <c r="J96" s="190" t="s">
        <v>1373</v>
      </c>
      <c r="K96" s="190" t="s">
        <v>1373</v>
      </c>
      <c r="L96" s="190" t="s">
        <v>1373</v>
      </c>
      <c r="M96" s="190" t="s">
        <v>1373</v>
      </c>
      <c r="N96" s="190" t="s">
        <v>1373</v>
      </c>
      <c r="O96" s="190" t="s">
        <v>1373</v>
      </c>
      <c r="P96" s="159"/>
      <c r="Q96" s="159"/>
    </row>
    <row r="97" spans="1:17" ht="12.75">
      <c r="A97" s="159"/>
      <c r="B97" s="162" t="s">
        <v>1415</v>
      </c>
      <c r="C97" s="159"/>
      <c r="D97" s="162" t="s">
        <v>1282</v>
      </c>
      <c r="E97" s="159"/>
      <c r="F97" s="162" t="s">
        <v>1283</v>
      </c>
      <c r="G97" s="159"/>
      <c r="H97" s="162" t="s">
        <v>1284</v>
      </c>
      <c r="I97" s="159"/>
      <c r="J97" s="162" t="s">
        <v>1416</v>
      </c>
      <c r="K97" s="159"/>
      <c r="L97" s="162" t="s">
        <v>1417</v>
      </c>
      <c r="M97" s="159"/>
      <c r="N97" s="159" t="s">
        <v>1418</v>
      </c>
      <c r="O97" s="159"/>
      <c r="P97" s="159"/>
      <c r="Q97" s="159"/>
    </row>
    <row r="98" spans="1:17" ht="12.75">
      <c r="A98" s="190" t="s">
        <v>1373</v>
      </c>
      <c r="B98" s="190" t="s">
        <v>1373</v>
      </c>
      <c r="C98" s="190" t="s">
        <v>1373</v>
      </c>
      <c r="D98" s="190" t="s">
        <v>1373</v>
      </c>
      <c r="E98" s="190" t="s">
        <v>1373</v>
      </c>
      <c r="F98" s="190" t="s">
        <v>1373</v>
      </c>
      <c r="G98" s="190" t="s">
        <v>1373</v>
      </c>
      <c r="H98" s="190" t="s">
        <v>1373</v>
      </c>
      <c r="I98" s="190" t="s">
        <v>1373</v>
      </c>
      <c r="J98" s="190" t="s">
        <v>1373</v>
      </c>
      <c r="K98" s="190" t="s">
        <v>1373</v>
      </c>
      <c r="L98" s="190" t="s">
        <v>1373</v>
      </c>
      <c r="M98" s="190" t="s">
        <v>1373</v>
      </c>
      <c r="N98" s="190" t="s">
        <v>1373</v>
      </c>
      <c r="O98" s="190" t="s">
        <v>1373</v>
      </c>
      <c r="P98" s="159"/>
      <c r="Q98" s="159"/>
    </row>
    <row r="99" spans="1:17" ht="12.75">
      <c r="A99" s="159"/>
      <c r="B99" s="159" t="s">
        <v>1392</v>
      </c>
      <c r="C99" s="162" t="s">
        <v>1380</v>
      </c>
      <c r="D99" s="159" t="s">
        <v>1392</v>
      </c>
      <c r="E99" s="162" t="s">
        <v>1380</v>
      </c>
      <c r="F99" s="159" t="s">
        <v>1392</v>
      </c>
      <c r="G99" s="162" t="s">
        <v>1380</v>
      </c>
      <c r="H99" s="159" t="s">
        <v>1392</v>
      </c>
      <c r="I99" s="162" t="s">
        <v>1380</v>
      </c>
      <c r="J99" s="159" t="s">
        <v>1392</v>
      </c>
      <c r="K99" s="162" t="s">
        <v>1380</v>
      </c>
      <c r="L99" s="159" t="s">
        <v>1392</v>
      </c>
      <c r="M99" s="162" t="s">
        <v>1380</v>
      </c>
      <c r="N99" s="159" t="s">
        <v>1392</v>
      </c>
      <c r="O99" s="162" t="s">
        <v>1380</v>
      </c>
      <c r="P99" s="159"/>
      <c r="Q99" s="159"/>
    </row>
    <row r="100" spans="1:17" ht="12.75">
      <c r="A100" s="190" t="s">
        <v>1373</v>
      </c>
      <c r="B100" s="190" t="s">
        <v>1373</v>
      </c>
      <c r="C100" s="190" t="s">
        <v>1373</v>
      </c>
      <c r="D100" s="190" t="s">
        <v>1373</v>
      </c>
      <c r="E100" s="190" t="s">
        <v>1373</v>
      </c>
      <c r="F100" s="190" t="s">
        <v>1373</v>
      </c>
      <c r="G100" s="190" t="s">
        <v>1373</v>
      </c>
      <c r="H100" s="190" t="s">
        <v>1373</v>
      </c>
      <c r="I100" s="190" t="s">
        <v>1373</v>
      </c>
      <c r="J100" s="190" t="s">
        <v>1373</v>
      </c>
      <c r="K100" s="190" t="s">
        <v>1373</v>
      </c>
      <c r="L100" s="190" t="s">
        <v>1373</v>
      </c>
      <c r="M100" s="190" t="s">
        <v>1373</v>
      </c>
      <c r="N100" s="190" t="s">
        <v>1373</v>
      </c>
      <c r="O100" s="190" t="s">
        <v>1373</v>
      </c>
      <c r="P100" s="159"/>
      <c r="Q100" s="159"/>
    </row>
    <row r="101" spans="1:17" ht="12.7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</row>
    <row r="102" spans="1:17" ht="12.75">
      <c r="A102" s="159" t="s">
        <v>1393</v>
      </c>
      <c r="B102" s="164">
        <f>'Combined Sals'!D148</f>
        <v>64240.446451357406</v>
      </c>
      <c r="C102" s="165"/>
      <c r="D102" s="164">
        <f>'Combined Sals'!G148</f>
        <v>48231.22314805422</v>
      </c>
      <c r="E102" s="165"/>
      <c r="F102" s="164">
        <f>'Combined Sals'!J148</f>
        <v>40398.97463928892</v>
      </c>
      <c r="G102" s="165"/>
      <c r="H102" s="164">
        <f>'Combined Sals'!M148</f>
        <v>30342.762926164225</v>
      </c>
      <c r="I102" s="165"/>
      <c r="J102" s="164">
        <f>'Combined Sals'!P148</f>
        <v>33359.167774632355</v>
      </c>
      <c r="K102" s="165"/>
      <c r="L102" s="164">
        <f>'Combined Sals'!S148</f>
        <v>0</v>
      </c>
      <c r="M102" s="165"/>
      <c r="N102" s="164">
        <f>'Combined Sals'!V148</f>
        <v>49780.94339624607</v>
      </c>
      <c r="O102" s="159"/>
      <c r="P102" s="159"/>
      <c r="Q102" s="159"/>
    </row>
    <row r="103" spans="1:17" ht="12.75">
      <c r="A103" s="159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59"/>
      <c r="P103" s="159"/>
      <c r="Q103" s="159"/>
    </row>
    <row r="104" spans="1:17" ht="12.75">
      <c r="A104" s="159" t="s">
        <v>1394</v>
      </c>
      <c r="B104" s="163">
        <f>'Combined Sals'!D13</f>
        <v>59196.976891961596</v>
      </c>
      <c r="C104" s="165"/>
      <c r="D104" s="163">
        <f>'Combined Sals'!G13</f>
        <v>45412.643162901484</v>
      </c>
      <c r="E104" s="165"/>
      <c r="F104" s="163">
        <f>'Combined Sals'!J13</f>
        <v>38430.1159059868</v>
      </c>
      <c r="G104" s="163"/>
      <c r="H104" s="163">
        <f>'Combined Sals'!M13</f>
        <v>28974.875018277315</v>
      </c>
      <c r="I104" s="163"/>
      <c r="J104" s="163">
        <f>'Combined Sals'!P13</f>
        <v>29947.965465263158</v>
      </c>
      <c r="K104" s="163"/>
      <c r="L104" s="163">
        <f>'Combined Sals'!S13</f>
        <v>0</v>
      </c>
      <c r="M104" s="163"/>
      <c r="N104" s="163">
        <f>'Combined Sals'!V13</f>
        <v>45800.25889081472</v>
      </c>
      <c r="O104" s="162"/>
      <c r="P104" s="159"/>
      <c r="Q104" s="159"/>
    </row>
    <row r="105" spans="1:17" ht="12.75">
      <c r="A105" s="159" t="s">
        <v>1395</v>
      </c>
      <c r="B105" s="163">
        <f>'Combined Sals'!D22</f>
        <v>56125.5055858512</v>
      </c>
      <c r="C105" s="165"/>
      <c r="D105" s="163">
        <f>'Combined Sals'!G22</f>
        <v>44604.63918773449</v>
      </c>
      <c r="E105" s="165"/>
      <c r="F105" s="163">
        <f>'Combined Sals'!J22</f>
        <v>38241.570568895186</v>
      </c>
      <c r="G105" s="165"/>
      <c r="H105" s="163">
        <f>'Combined Sals'!M22</f>
        <v>28684.12762974359</v>
      </c>
      <c r="I105" s="165"/>
      <c r="J105" s="163">
        <f>'Combined Sals'!P22</f>
        <v>20488.768332631582</v>
      </c>
      <c r="K105" s="165"/>
      <c r="L105" s="163">
        <f>'Combined Sals'!S22</f>
        <v>0</v>
      </c>
      <c r="M105" s="165"/>
      <c r="N105" s="163">
        <f>'Combined Sals'!V22</f>
        <v>43602.97994689394</v>
      </c>
      <c r="O105" s="162"/>
      <c r="P105" s="159"/>
      <c r="Q105" s="159"/>
    </row>
    <row r="106" spans="1:17" ht="12.75">
      <c r="A106" s="159" t="s">
        <v>1396</v>
      </c>
      <c r="B106" s="163">
        <f>'Combined Sals'!D31</f>
        <v>65643.96860879728</v>
      </c>
      <c r="C106" s="165"/>
      <c r="D106" s="163">
        <f>'Combined Sals'!G31</f>
        <v>48930.37995418458</v>
      </c>
      <c r="E106" s="165"/>
      <c r="F106" s="163">
        <f>'Combined Sals'!J31</f>
        <v>42358.979048585636</v>
      </c>
      <c r="G106" s="165"/>
      <c r="H106" s="163">
        <f>'Combined Sals'!M31</f>
        <v>31323.14198059701</v>
      </c>
      <c r="I106" s="165"/>
      <c r="J106" s="163">
        <f>'Combined Sals'!P31</f>
        <v>29445.016627560977</v>
      </c>
      <c r="K106" s="165"/>
      <c r="L106" s="163">
        <f>'Combined Sals'!S31</f>
        <v>0</v>
      </c>
      <c r="M106" s="165"/>
      <c r="N106" s="163">
        <f>'Combined Sals'!V31</f>
        <v>52031.236436327206</v>
      </c>
      <c r="O106" s="162"/>
      <c r="P106" s="159"/>
      <c r="Q106" s="159"/>
    </row>
    <row r="107" spans="1:17" ht="12.75">
      <c r="A107" s="159" t="s">
        <v>1397</v>
      </c>
      <c r="B107" s="163">
        <f>'Combined Sals'!D40</f>
        <v>68061.1012526096</v>
      </c>
      <c r="C107" s="165"/>
      <c r="D107" s="163">
        <f>'Combined Sals'!G40</f>
        <v>50783.49130434782</v>
      </c>
      <c r="E107" s="165"/>
      <c r="F107" s="163">
        <f>'Combined Sals'!J40</f>
        <v>42234.62416481069</v>
      </c>
      <c r="G107" s="165"/>
      <c r="H107" s="163">
        <f>'Combined Sals'!M40</f>
        <v>32884.63782051282</v>
      </c>
      <c r="I107" s="165"/>
      <c r="J107" s="163">
        <f>'Combined Sals'!P40</f>
        <v>42793.568181818184</v>
      </c>
      <c r="K107" s="165"/>
      <c r="L107" s="163">
        <f>'Combined Sals'!S40</f>
        <v>0</v>
      </c>
      <c r="M107" s="165"/>
      <c r="N107" s="163">
        <f>'Combined Sals'!V40</f>
        <v>52636.56387591728</v>
      </c>
      <c r="O107" s="162"/>
      <c r="P107" s="159"/>
      <c r="Q107" s="159"/>
    </row>
    <row r="108" spans="1:17" ht="12.75">
      <c r="A108" s="159" t="s">
        <v>1398</v>
      </c>
      <c r="B108" s="163">
        <f>'Combined Sals'!D49</f>
        <v>61895.54466401058</v>
      </c>
      <c r="C108" s="165"/>
      <c r="D108" s="163">
        <f>'Combined Sals'!G49</f>
        <v>47859.96457850153</v>
      </c>
      <c r="E108" s="165"/>
      <c r="F108" s="163">
        <f>'Combined Sals'!J49</f>
        <v>39343.85272363316</v>
      </c>
      <c r="G108" s="165"/>
      <c r="H108" s="163">
        <f>'Combined Sals'!M49</f>
        <v>30981.54201787879</v>
      </c>
      <c r="I108" s="165"/>
      <c r="J108" s="163">
        <f>'Combined Sals'!P49</f>
        <v>27884.360691970804</v>
      </c>
      <c r="K108" s="165"/>
      <c r="L108" s="163">
        <f>'Combined Sals'!S49</f>
        <v>0</v>
      </c>
      <c r="M108" s="165"/>
      <c r="N108" s="163">
        <f>'Combined Sals'!V49</f>
        <v>49419.86063613454</v>
      </c>
      <c r="O108" s="162"/>
      <c r="P108" s="159"/>
      <c r="Q108" s="159"/>
    </row>
    <row r="109" spans="1:17" ht="12.75">
      <c r="A109" s="159" t="s">
        <v>1399</v>
      </c>
      <c r="B109" s="163">
        <f>'Combined Sals'!D58</f>
        <v>60547.67325428195</v>
      </c>
      <c r="C109" s="165"/>
      <c r="D109" s="163">
        <f>'Combined Sals'!G58</f>
        <v>47055.88352490422</v>
      </c>
      <c r="E109" s="165"/>
      <c r="F109" s="163">
        <f>'Combined Sals'!J58</f>
        <v>38797.98264781491</v>
      </c>
      <c r="G109" s="165"/>
      <c r="H109" s="163">
        <f>'Combined Sals'!M58</f>
        <v>29627.87072243346</v>
      </c>
      <c r="I109" s="165"/>
      <c r="J109" s="163">
        <f>'Combined Sals'!P58</f>
        <v>0</v>
      </c>
      <c r="K109" s="165"/>
      <c r="L109" s="163">
        <f>'Combined Sals'!S58</f>
        <v>0</v>
      </c>
      <c r="M109" s="165"/>
      <c r="N109" s="163">
        <f>'Combined Sals'!V58</f>
        <v>45871.777670278636</v>
      </c>
      <c r="O109" s="162"/>
      <c r="P109" s="159"/>
      <c r="Q109" s="159"/>
    </row>
    <row r="110" spans="1:17" ht="12.75">
      <c r="A110" s="159" t="s">
        <v>1400</v>
      </c>
      <c r="B110" s="163">
        <f>'Combined Sals'!D67</f>
        <v>70954.61610525374</v>
      </c>
      <c r="C110" s="165"/>
      <c r="D110" s="163">
        <f>'Combined Sals'!G67</f>
        <v>51568.09369830066</v>
      </c>
      <c r="E110" s="165"/>
      <c r="F110" s="163">
        <f>'Combined Sals'!J67</f>
        <v>42894.736449154785</v>
      </c>
      <c r="G110" s="165"/>
      <c r="H110" s="163">
        <f>'Combined Sals'!M67</f>
        <v>34703.63949186207</v>
      </c>
      <c r="I110" s="165"/>
      <c r="J110" s="163">
        <f>'Combined Sals'!P67</f>
        <v>32249.382147470584</v>
      </c>
      <c r="K110" s="165"/>
      <c r="L110" s="163">
        <f>'Combined Sals'!S67</f>
        <v>0</v>
      </c>
      <c r="M110" s="165"/>
      <c r="N110" s="163">
        <f>'Combined Sals'!V67</f>
        <v>53404.68739309842</v>
      </c>
      <c r="O110" s="162"/>
      <c r="P110" s="159"/>
      <c r="Q110" s="159"/>
    </row>
    <row r="111" spans="1:17" ht="12.75">
      <c r="A111" s="159" t="s">
        <v>1401</v>
      </c>
      <c r="B111" s="163">
        <f>'Combined Sals'!D76</f>
        <v>56840.17591749708</v>
      </c>
      <c r="C111" s="165"/>
      <c r="D111" s="163">
        <f>'Combined Sals'!G76</f>
        <v>46025.544448831904</v>
      </c>
      <c r="E111" s="165"/>
      <c r="F111" s="163">
        <f>'Combined Sals'!J76</f>
        <v>39308.60668876616</v>
      </c>
      <c r="G111" s="165"/>
      <c r="H111" s="163">
        <f>'Combined Sals'!M76</f>
        <v>29130.78589616046</v>
      </c>
      <c r="I111" s="165"/>
      <c r="J111" s="163">
        <f>'Combined Sals'!P76</f>
        <v>22371.929725128204</v>
      </c>
      <c r="K111" s="165"/>
      <c r="L111" s="163">
        <f>'Combined Sals'!S76</f>
        <v>0</v>
      </c>
      <c r="M111" s="165"/>
      <c r="N111" s="163">
        <f>'Combined Sals'!V76</f>
        <v>44849.447940529324</v>
      </c>
      <c r="O111" s="162"/>
      <c r="P111" s="159"/>
      <c r="Q111" s="159"/>
    </row>
    <row r="112" spans="1:17" ht="12.75">
      <c r="A112" s="159" t="s">
        <v>1402</v>
      </c>
      <c r="B112" s="163">
        <f>'Combined Sals'!D85</f>
        <v>69507.56699591222</v>
      </c>
      <c r="C112" s="165"/>
      <c r="D112" s="163">
        <f>'Combined Sals'!G85</f>
        <v>51140.76840802851</v>
      </c>
      <c r="E112" s="165"/>
      <c r="F112" s="163">
        <f>'Combined Sals'!J85</f>
        <v>43434.63948340606</v>
      </c>
      <c r="G112" s="165"/>
      <c r="H112" s="163">
        <f>'Combined Sals'!M85</f>
        <v>37424.522937209294</v>
      </c>
      <c r="I112" s="165"/>
      <c r="J112" s="163">
        <f>'Combined Sals'!P85</f>
        <v>35686.371927078435</v>
      </c>
      <c r="K112" s="165"/>
      <c r="L112" s="163">
        <f>'Combined Sals'!S85</f>
        <v>0</v>
      </c>
      <c r="M112" s="165"/>
      <c r="N112" s="163">
        <f>'Combined Sals'!V85</f>
        <v>52953.7462328796</v>
      </c>
      <c r="O112" s="162"/>
      <c r="P112" s="159"/>
      <c r="Q112" s="159"/>
    </row>
    <row r="113" spans="1:17" ht="12.75">
      <c r="A113" s="159" t="s">
        <v>1403</v>
      </c>
      <c r="B113" s="163">
        <f>'Combined Sals'!D94</f>
        <v>58439.042256849745</v>
      </c>
      <c r="C113" s="165"/>
      <c r="D113" s="163">
        <f>'Combined Sals'!G94</f>
        <v>44875.19072725514</v>
      </c>
      <c r="E113" s="165"/>
      <c r="F113" s="163">
        <f>'Combined Sals'!J94</f>
        <v>38447.83810118019</v>
      </c>
      <c r="G113" s="165"/>
      <c r="H113" s="163">
        <f>'Combined Sals'!M94</f>
        <v>29997.34974736573</v>
      </c>
      <c r="I113" s="165"/>
      <c r="J113" s="163">
        <f>'Combined Sals'!P94</f>
        <v>0</v>
      </c>
      <c r="K113" s="165"/>
      <c r="L113" s="163">
        <f>'Combined Sals'!S94</f>
        <v>0</v>
      </c>
      <c r="M113" s="165"/>
      <c r="N113" s="163">
        <f>'Combined Sals'!V94</f>
        <v>45249.4957275032</v>
      </c>
      <c r="O113" s="159"/>
      <c r="P113" s="159"/>
      <c r="Q113" s="159"/>
    </row>
    <row r="114" spans="1:17" ht="12.75">
      <c r="A114" s="159" t="s">
        <v>1404</v>
      </c>
      <c r="B114" s="163">
        <f>'Combined Sals'!D103</f>
        <v>61781.50131136976</v>
      </c>
      <c r="C114" s="165"/>
      <c r="D114" s="163">
        <f>'Combined Sals'!G103</f>
        <v>47296.04794780579</v>
      </c>
      <c r="E114" s="165"/>
      <c r="F114" s="163">
        <f>'Combined Sals'!J103</f>
        <v>39354.33317342723</v>
      </c>
      <c r="G114" s="165"/>
      <c r="H114" s="163">
        <f>'Combined Sals'!M103</f>
        <v>28600.829518225255</v>
      </c>
      <c r="I114" s="165"/>
      <c r="J114" s="163">
        <f>'Combined Sals'!P103</f>
        <v>36028.92593721739</v>
      </c>
      <c r="K114" s="165"/>
      <c r="L114" s="163">
        <f>'Combined Sals'!S103</f>
        <v>0</v>
      </c>
      <c r="M114" s="165"/>
      <c r="N114" s="163">
        <f>'Combined Sals'!V103</f>
        <v>48619.18889920423</v>
      </c>
      <c r="O114" s="162"/>
      <c r="P114" s="159"/>
      <c r="Q114" s="159"/>
    </row>
    <row r="115" spans="1:17" ht="12.75">
      <c r="A115" s="159" t="s">
        <v>1405</v>
      </c>
      <c r="B115" s="163">
        <f>'Combined Sals'!D112</f>
        <v>61076.176096292955</v>
      </c>
      <c r="C115" s="165"/>
      <c r="D115" s="163">
        <f>'Combined Sals'!G112</f>
        <v>46876.625666980195</v>
      </c>
      <c r="E115" s="165"/>
      <c r="F115" s="163">
        <f>'Combined Sals'!J112</f>
        <v>38558.77584991468</v>
      </c>
      <c r="G115" s="165"/>
      <c r="H115" s="163">
        <f>'Combined Sals'!M112</f>
        <v>28647.862902213743</v>
      </c>
      <c r="I115" s="165"/>
      <c r="J115" s="163">
        <f>'Combined Sals'!P112</f>
        <v>30972.556996249998</v>
      </c>
      <c r="K115" s="165"/>
      <c r="L115" s="163">
        <f>'Combined Sals'!S112</f>
        <v>0</v>
      </c>
      <c r="M115" s="165"/>
      <c r="N115" s="163">
        <f>'Combined Sals'!V112</f>
        <v>49226.24953070092</v>
      </c>
      <c r="O115" s="162"/>
      <c r="P115" s="159"/>
      <c r="Q115" s="159"/>
    </row>
    <row r="116" spans="1:17" ht="12.75">
      <c r="A116" s="159" t="s">
        <v>1406</v>
      </c>
      <c r="B116" s="163">
        <f>'Combined Sals'!D121</f>
        <v>66398.52666999004</v>
      </c>
      <c r="C116" s="165"/>
      <c r="D116" s="163">
        <f>'Combined Sals'!G121</f>
        <v>47371.48108470037</v>
      </c>
      <c r="E116" s="165"/>
      <c r="F116" s="163">
        <f>'Combined Sals'!J121</f>
        <v>40410.34517945109</v>
      </c>
      <c r="G116" s="165"/>
      <c r="H116" s="163">
        <f>'Combined Sals'!M121</f>
        <v>31049.109589041094</v>
      </c>
      <c r="I116" s="165"/>
      <c r="J116" s="163">
        <f>'Combined Sals'!P121</f>
        <v>31541.04406779661</v>
      </c>
      <c r="K116" s="165"/>
      <c r="L116" s="163">
        <f>'Combined Sals'!S121</f>
        <v>0</v>
      </c>
      <c r="M116" s="165"/>
      <c r="N116" s="163">
        <f>'Combined Sals'!V121</f>
        <v>50415.20183322951</v>
      </c>
      <c r="O116" s="162"/>
      <c r="P116" s="159"/>
      <c r="Q116" s="159"/>
    </row>
    <row r="117" spans="1:17" ht="12.75">
      <c r="A117" s="159" t="s">
        <v>1407</v>
      </c>
      <c r="B117" s="163">
        <f>'Combined Sals'!D130</f>
        <v>69071.78539579785</v>
      </c>
      <c r="C117" s="165"/>
      <c r="D117" s="163">
        <f>'Combined Sals'!G130</f>
        <v>50995.04205640409</v>
      </c>
      <c r="E117" s="165"/>
      <c r="F117" s="163">
        <f>'Combined Sals'!J130</f>
        <v>41741.179294798756</v>
      </c>
      <c r="G117" s="165"/>
      <c r="H117" s="163">
        <f>'Combined Sals'!M130</f>
        <v>31672.88631284404</v>
      </c>
      <c r="I117" s="165"/>
      <c r="J117" s="163">
        <f>'Combined Sals'!P130</f>
        <v>35436.46002112903</v>
      </c>
      <c r="K117" s="165"/>
      <c r="L117" s="163">
        <f>'Combined Sals'!S130</f>
        <v>0</v>
      </c>
      <c r="M117" s="165"/>
      <c r="N117" s="163">
        <f>'Combined Sals'!V130</f>
        <v>53897.441995169436</v>
      </c>
      <c r="O117" s="162"/>
      <c r="P117" s="159"/>
      <c r="Q117" s="159"/>
    </row>
    <row r="118" spans="1:17" ht="12.75">
      <c r="A118" s="159" t="s">
        <v>1408</v>
      </c>
      <c r="B118" s="163">
        <f>'Combined Sals'!D139</f>
        <v>53403.730408179545</v>
      </c>
      <c r="C118" s="165"/>
      <c r="D118" s="163">
        <f>'Combined Sals'!G139</f>
        <v>42491.29432055638</v>
      </c>
      <c r="E118" s="165"/>
      <c r="F118" s="163">
        <f>'Combined Sals'!J139</f>
        <v>36208.80840916398</v>
      </c>
      <c r="G118" s="165"/>
      <c r="H118" s="163">
        <f>'Combined Sals'!M139</f>
        <v>29600.06828055556</v>
      </c>
      <c r="I118" s="165"/>
      <c r="J118" s="163">
        <f>'Combined Sals'!P139</f>
        <v>24872.406970000004</v>
      </c>
      <c r="K118" s="165"/>
      <c r="L118" s="163">
        <f>'Combined Sals'!S139</f>
        <v>0</v>
      </c>
      <c r="M118" s="165"/>
      <c r="N118" s="163">
        <f>'Combined Sals'!V139</f>
        <v>43827.181880553326</v>
      </c>
      <c r="O118" s="162"/>
      <c r="P118" s="159"/>
      <c r="Q118" s="159"/>
    </row>
    <row r="119" spans="1:17" ht="12.75">
      <c r="A119" s="190" t="s">
        <v>1373</v>
      </c>
      <c r="B119" s="190" t="s">
        <v>1373</v>
      </c>
      <c r="C119" s="190" t="s">
        <v>1373</v>
      </c>
      <c r="D119" s="190" t="s">
        <v>1373</v>
      </c>
      <c r="E119" s="190" t="s">
        <v>1373</v>
      </c>
      <c r="F119" s="190" t="s">
        <v>1373</v>
      </c>
      <c r="G119" s="190" t="s">
        <v>1373</v>
      </c>
      <c r="H119" s="190" t="s">
        <v>1373</v>
      </c>
      <c r="I119" s="190" t="s">
        <v>1373</v>
      </c>
      <c r="J119" s="190" t="s">
        <v>1373</v>
      </c>
      <c r="K119" s="190" t="s">
        <v>1373</v>
      </c>
      <c r="L119" s="190" t="s">
        <v>1373</v>
      </c>
      <c r="M119" s="190" t="s">
        <v>1373</v>
      </c>
      <c r="N119" s="190" t="s">
        <v>1373</v>
      </c>
      <c r="O119" s="190" t="s">
        <v>1373</v>
      </c>
      <c r="P119" s="159"/>
      <c r="Q119" s="159"/>
    </row>
    <row r="120" spans="1:17" ht="12.75">
      <c r="A120" s="160" t="s">
        <v>1419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</row>
    <row r="121" spans="1:17" ht="12.75">
      <c r="A121" s="160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</row>
    <row r="122" spans="1:17" ht="12.75">
      <c r="A122" s="160" t="s">
        <v>1414</v>
      </c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</row>
    <row r="123" spans="1:17" ht="12.75">
      <c r="A123" s="160" t="s">
        <v>1420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</row>
    <row r="124" spans="1:17" ht="12.75">
      <c r="A124" s="160" t="s">
        <v>1371</v>
      </c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</row>
    <row r="125" spans="1:17" ht="12.75">
      <c r="A125" s="160" t="s">
        <v>1372</v>
      </c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</row>
    <row r="126" spans="1:17" ht="12.75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</row>
    <row r="127" spans="1:17" ht="12.75">
      <c r="A127" s="190" t="s">
        <v>1373</v>
      </c>
      <c r="B127" s="190" t="s">
        <v>1373</v>
      </c>
      <c r="C127" s="190" t="s">
        <v>1373</v>
      </c>
      <c r="D127" s="190" t="s">
        <v>1373</v>
      </c>
      <c r="E127" s="190" t="s">
        <v>1373</v>
      </c>
      <c r="F127" s="190" t="s">
        <v>1373</v>
      </c>
      <c r="G127" s="190" t="s">
        <v>1373</v>
      </c>
      <c r="H127" s="190" t="s">
        <v>1373</v>
      </c>
      <c r="I127" s="190" t="s">
        <v>1373</v>
      </c>
      <c r="J127" s="190" t="s">
        <v>1373</v>
      </c>
      <c r="K127" s="190" t="s">
        <v>1373</v>
      </c>
      <c r="L127" s="190" t="s">
        <v>1373</v>
      </c>
      <c r="M127" s="190" t="s">
        <v>1373</v>
      </c>
      <c r="N127" s="190" t="s">
        <v>1373</v>
      </c>
      <c r="O127" s="190" t="s">
        <v>1373</v>
      </c>
      <c r="P127" s="159"/>
      <c r="Q127" s="159"/>
    </row>
    <row r="128" spans="1:17" ht="12.75">
      <c r="A128" s="159"/>
      <c r="B128" s="162" t="s">
        <v>1415</v>
      </c>
      <c r="C128" s="159"/>
      <c r="D128" s="162" t="s">
        <v>1282</v>
      </c>
      <c r="E128" s="159"/>
      <c r="F128" s="162" t="s">
        <v>1283</v>
      </c>
      <c r="G128" s="159"/>
      <c r="H128" s="162" t="s">
        <v>1284</v>
      </c>
      <c r="I128" s="159"/>
      <c r="J128" s="162" t="s">
        <v>1416</v>
      </c>
      <c r="K128" s="159"/>
      <c r="L128" s="162" t="s">
        <v>1417</v>
      </c>
      <c r="M128" s="159"/>
      <c r="N128" s="159" t="s">
        <v>1418</v>
      </c>
      <c r="O128" s="159"/>
      <c r="P128" s="159"/>
      <c r="Q128" s="159"/>
    </row>
    <row r="129" spans="1:17" ht="12.75">
      <c r="A129" s="190" t="s">
        <v>1373</v>
      </c>
      <c r="B129" s="190" t="s">
        <v>1373</v>
      </c>
      <c r="C129" s="190" t="s">
        <v>1373</v>
      </c>
      <c r="D129" s="190" t="s">
        <v>1373</v>
      </c>
      <c r="E129" s="190" t="s">
        <v>1373</v>
      </c>
      <c r="F129" s="190" t="s">
        <v>1373</v>
      </c>
      <c r="G129" s="190" t="s">
        <v>1373</v>
      </c>
      <c r="H129" s="190" t="s">
        <v>1373</v>
      </c>
      <c r="I129" s="190" t="s">
        <v>1373</v>
      </c>
      <c r="J129" s="190" t="s">
        <v>1373</v>
      </c>
      <c r="K129" s="190" t="s">
        <v>1373</v>
      </c>
      <c r="L129" s="190" t="s">
        <v>1373</v>
      </c>
      <c r="M129" s="190" t="s">
        <v>1373</v>
      </c>
      <c r="N129" s="190" t="s">
        <v>1373</v>
      </c>
      <c r="O129" s="190" t="s">
        <v>1373</v>
      </c>
      <c r="P129" s="159"/>
      <c r="Q129" s="159"/>
    </row>
    <row r="130" spans="1:17" ht="12.75">
      <c r="A130" s="159"/>
      <c r="B130" s="159" t="s">
        <v>1392</v>
      </c>
      <c r="C130" s="162" t="s">
        <v>1380</v>
      </c>
      <c r="D130" s="159" t="s">
        <v>1392</v>
      </c>
      <c r="E130" s="162" t="s">
        <v>1380</v>
      </c>
      <c r="F130" s="159" t="s">
        <v>1392</v>
      </c>
      <c r="G130" s="162" t="s">
        <v>1380</v>
      </c>
      <c r="H130" s="159" t="s">
        <v>1392</v>
      </c>
      <c r="I130" s="162" t="s">
        <v>1380</v>
      </c>
      <c r="J130" s="159" t="s">
        <v>1392</v>
      </c>
      <c r="K130" s="162" t="s">
        <v>1380</v>
      </c>
      <c r="L130" s="159" t="s">
        <v>1392</v>
      </c>
      <c r="M130" s="162" t="s">
        <v>1380</v>
      </c>
      <c r="N130" s="159" t="s">
        <v>1392</v>
      </c>
      <c r="O130" s="162" t="s">
        <v>1380</v>
      </c>
      <c r="P130" s="159"/>
      <c r="Q130" s="159"/>
    </row>
    <row r="131" spans="1:17" ht="12.75">
      <c r="A131" s="190" t="s">
        <v>1373</v>
      </c>
      <c r="B131" s="190" t="s">
        <v>1373</v>
      </c>
      <c r="C131" s="190" t="s">
        <v>1373</v>
      </c>
      <c r="D131" s="190" t="s">
        <v>1373</v>
      </c>
      <c r="E131" s="190" t="s">
        <v>1373</v>
      </c>
      <c r="F131" s="190" t="s">
        <v>1373</v>
      </c>
      <c r="G131" s="190" t="s">
        <v>1373</v>
      </c>
      <c r="H131" s="190" t="s">
        <v>1373</v>
      </c>
      <c r="I131" s="190" t="s">
        <v>1373</v>
      </c>
      <c r="J131" s="190" t="s">
        <v>1373</v>
      </c>
      <c r="K131" s="190" t="s">
        <v>1373</v>
      </c>
      <c r="L131" s="190" t="s">
        <v>1373</v>
      </c>
      <c r="M131" s="190" t="s">
        <v>1373</v>
      </c>
      <c r="N131" s="190" t="s">
        <v>1373</v>
      </c>
      <c r="O131" s="190" t="s">
        <v>1373</v>
      </c>
      <c r="P131" s="159"/>
      <c r="Q131" s="159"/>
    </row>
    <row r="132" spans="1:17" ht="12.75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</row>
    <row r="133" spans="1:17" ht="12.75">
      <c r="A133" s="159" t="s">
        <v>1393</v>
      </c>
      <c r="B133" s="164">
        <f>'Combined Sals'!D142</f>
        <v>70663.87346755574</v>
      </c>
      <c r="C133" s="164"/>
      <c r="D133" s="164">
        <f>'Combined Sals'!G142</f>
        <v>50586.99537970804</v>
      </c>
      <c r="E133" s="164"/>
      <c r="F133" s="164">
        <f>'Combined Sals'!J142</f>
        <v>43428.19503072212</v>
      </c>
      <c r="G133" s="164"/>
      <c r="H133" s="164">
        <f>'Combined Sals'!M142</f>
        <v>30260.999361672864</v>
      </c>
      <c r="I133" s="164"/>
      <c r="J133" s="164">
        <f>'Combined Sals'!P142</f>
        <v>35398.116004580916</v>
      </c>
      <c r="K133" s="164"/>
      <c r="L133" s="164">
        <f>'Combined Sals'!S142</f>
        <v>0</v>
      </c>
      <c r="M133" s="164"/>
      <c r="N133" s="164">
        <f>'Combined Sals'!V142</f>
        <v>56005.542624367416</v>
      </c>
      <c r="O133" s="164"/>
      <c r="P133" s="159"/>
      <c r="Q133" s="159"/>
    </row>
    <row r="134" spans="1:17" ht="12.75">
      <c r="A134" s="159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59"/>
      <c r="Q134" s="159"/>
    </row>
    <row r="135" spans="1:17" ht="12.75">
      <c r="A135" s="159" t="s">
        <v>1394</v>
      </c>
      <c r="B135" s="163">
        <f>'Combined Sals'!D7</f>
        <v>63826.87939926718</v>
      </c>
      <c r="C135" s="163"/>
      <c r="D135" s="163">
        <f>'Combined Sals'!G7</f>
        <v>47329.66581434312</v>
      </c>
      <c r="E135" s="163"/>
      <c r="F135" s="163">
        <f>'Combined Sals'!J7</f>
        <v>40554.940972682925</v>
      </c>
      <c r="G135" s="163"/>
      <c r="H135" s="163">
        <f>'Combined Sals'!M7</f>
        <v>26424.571383194445</v>
      </c>
      <c r="I135" s="163"/>
      <c r="J135" s="163">
        <f>'Combined Sals'!P7</f>
        <v>32798.45059555556</v>
      </c>
      <c r="K135" s="165"/>
      <c r="L135" s="163">
        <f>'Combined Sals'!S7</f>
        <v>0</v>
      </c>
      <c r="M135" s="165"/>
      <c r="N135" s="163">
        <f>'Combined Sals'!V7</f>
        <v>49786.04462690388</v>
      </c>
      <c r="O135" s="165"/>
      <c r="P135" s="159"/>
      <c r="Q135" s="159"/>
    </row>
    <row r="136" spans="1:17" ht="12.75">
      <c r="A136" s="159" t="s">
        <v>1395</v>
      </c>
      <c r="B136" s="163">
        <f>'Combined Sals'!D16</f>
        <v>62494.216809822065</v>
      </c>
      <c r="C136" s="163"/>
      <c r="D136" s="163">
        <f>'Combined Sals'!G16</f>
        <v>47894.00171055276</v>
      </c>
      <c r="E136" s="163"/>
      <c r="F136" s="163">
        <f>'Combined Sals'!J16</f>
        <v>41354.69201816425</v>
      </c>
      <c r="G136" s="163"/>
      <c r="H136" s="163">
        <f>'Combined Sals'!M16</f>
        <v>28519.851480869565</v>
      </c>
      <c r="I136" s="163"/>
      <c r="J136" s="163">
        <f>'Combined Sals'!P16</f>
        <v>17339</v>
      </c>
      <c r="K136" s="165"/>
      <c r="L136" s="163">
        <f>'Combined Sals'!S16</f>
        <v>0</v>
      </c>
      <c r="M136" s="163"/>
      <c r="N136" s="163">
        <f>'Combined Sals'!V16</f>
        <v>49172.49125181818</v>
      </c>
      <c r="O136" s="165"/>
      <c r="P136" s="159"/>
      <c r="Q136" s="159"/>
    </row>
    <row r="137" spans="1:17" ht="12.75">
      <c r="A137" s="159" t="s">
        <v>1396</v>
      </c>
      <c r="B137" s="163">
        <f>'Combined Sals'!D25</f>
        <v>66794.6051180335</v>
      </c>
      <c r="C137" s="163"/>
      <c r="D137" s="163">
        <f>'Combined Sals'!G25</f>
        <v>49228.18440018376</v>
      </c>
      <c r="E137" s="163"/>
      <c r="F137" s="163">
        <f>'Combined Sals'!J25</f>
        <v>43528.030506067174</v>
      </c>
      <c r="G137" s="163"/>
      <c r="H137" s="163">
        <f>'Combined Sals'!M25</f>
        <v>30555.155505899278</v>
      </c>
      <c r="I137" s="163"/>
      <c r="J137" s="163">
        <f>'Combined Sals'!P25</f>
        <v>30692.98662352941</v>
      </c>
      <c r="K137" s="165"/>
      <c r="L137" s="163">
        <f>'Combined Sals'!S25</f>
        <v>0</v>
      </c>
      <c r="M137" s="163"/>
      <c r="N137" s="163">
        <f>'Combined Sals'!V25</f>
        <v>54781.6636979719</v>
      </c>
      <c r="O137" s="165"/>
      <c r="P137" s="159"/>
      <c r="Q137" s="159"/>
    </row>
    <row r="138" spans="1:17" ht="12.75">
      <c r="A138" s="159" t="s">
        <v>1397</v>
      </c>
      <c r="B138" s="163">
        <f>'Combined Sals'!D34</f>
        <v>74199.80248306997</v>
      </c>
      <c r="C138" s="163"/>
      <c r="D138" s="163">
        <f>'Combined Sals'!G34</f>
        <v>52389.62077922078</v>
      </c>
      <c r="E138" s="163"/>
      <c r="F138" s="163">
        <f>'Combined Sals'!J34</f>
        <v>44954.833671399596</v>
      </c>
      <c r="G138" s="163"/>
      <c r="H138" s="163">
        <f>'Combined Sals'!M34</f>
        <v>38277.53164556962</v>
      </c>
      <c r="I138" s="163"/>
      <c r="J138" s="163">
        <f>'Combined Sals'!P34</f>
        <v>42508</v>
      </c>
      <c r="K138" s="165"/>
      <c r="L138" s="163">
        <f>'Combined Sals'!S34</f>
        <v>0</v>
      </c>
      <c r="M138" s="163"/>
      <c r="N138" s="163">
        <f>'Combined Sals'!V34</f>
        <v>58006.03603221704</v>
      </c>
      <c r="O138" s="165"/>
      <c r="P138" s="159"/>
      <c r="Q138" s="159"/>
    </row>
    <row r="139" spans="1:17" ht="12.75">
      <c r="A139" s="159" t="s">
        <v>1398</v>
      </c>
      <c r="B139" s="163">
        <f>'Combined Sals'!D43</f>
        <v>69593.77908159509</v>
      </c>
      <c r="C139" s="163"/>
      <c r="D139" s="163">
        <f>'Combined Sals'!G43</f>
        <v>51651.12509110638</v>
      </c>
      <c r="E139" s="163"/>
      <c r="F139" s="163">
        <f>'Combined Sals'!J43</f>
        <v>43937.384728000005</v>
      </c>
      <c r="G139" s="163"/>
      <c r="H139" s="163">
        <f>'Combined Sals'!M43</f>
        <v>48155.371164</v>
      </c>
      <c r="I139" s="163"/>
      <c r="J139" s="163">
        <f>'Combined Sals'!P43</f>
        <v>0</v>
      </c>
      <c r="K139" s="165"/>
      <c r="L139" s="163">
        <f>'Combined Sals'!S43</f>
        <v>0</v>
      </c>
      <c r="M139" s="165"/>
      <c r="N139" s="163">
        <f>'Combined Sals'!V43</f>
        <v>57023.433698079105</v>
      </c>
      <c r="O139" s="165"/>
      <c r="P139" s="159"/>
      <c r="Q139" s="159"/>
    </row>
    <row r="140" spans="1:17" ht="12.75">
      <c r="A140" s="159" t="s">
        <v>1399</v>
      </c>
      <c r="B140" s="163">
        <f>'Combined Sals'!D52</f>
        <v>69783</v>
      </c>
      <c r="C140" s="163"/>
      <c r="D140" s="163">
        <f>'Combined Sals'!G52</f>
        <v>51425</v>
      </c>
      <c r="E140" s="163"/>
      <c r="F140" s="163">
        <f>'Combined Sals'!J52</f>
        <v>42097</v>
      </c>
      <c r="G140" s="163"/>
      <c r="H140" s="163">
        <f>'Combined Sals'!M52</f>
        <v>30986</v>
      </c>
      <c r="I140" s="163"/>
      <c r="J140" s="163">
        <f>'Combined Sals'!P52</f>
        <v>0</v>
      </c>
      <c r="K140" s="165"/>
      <c r="L140" s="163">
        <f>'Combined Sals'!S52</f>
        <v>0</v>
      </c>
      <c r="M140" s="165"/>
      <c r="N140" s="163">
        <f>'Combined Sals'!V52</f>
        <v>53273.69739292365</v>
      </c>
      <c r="O140" s="165"/>
      <c r="P140" s="159"/>
      <c r="Q140" s="159"/>
    </row>
    <row r="141" spans="1:17" ht="12.75">
      <c r="A141" s="159" t="s">
        <v>1400</v>
      </c>
      <c r="B141" s="163">
        <f>'Combined Sals'!D61</f>
        <v>78490.12931059016</v>
      </c>
      <c r="C141" s="163"/>
      <c r="D141" s="163">
        <f>'Combined Sals'!G61</f>
        <v>54696.63333161447</v>
      </c>
      <c r="E141" s="163"/>
      <c r="F141" s="163">
        <f>'Combined Sals'!J61</f>
        <v>46857.70283338983</v>
      </c>
      <c r="G141" s="163"/>
      <c r="H141" s="163">
        <f>'Combined Sals'!M61</f>
        <v>37024.84196451614</v>
      </c>
      <c r="I141" s="163"/>
      <c r="J141" s="163">
        <f>'Combined Sals'!P61</f>
        <v>33352.55128317645</v>
      </c>
      <c r="K141" s="165"/>
      <c r="L141" s="163">
        <f>'Combined Sals'!S61</f>
        <v>0</v>
      </c>
      <c r="M141" s="163"/>
      <c r="N141" s="163">
        <f>'Combined Sals'!V61</f>
        <v>60911.00788526743</v>
      </c>
      <c r="O141" s="165"/>
      <c r="P141" s="159"/>
      <c r="Q141" s="159"/>
    </row>
    <row r="142" spans="1:17" ht="12.75">
      <c r="A142" s="159" t="s">
        <v>1401</v>
      </c>
      <c r="B142" s="163">
        <f>'Combined Sals'!D70</f>
        <v>58922.61268770227</v>
      </c>
      <c r="C142" s="163"/>
      <c r="D142" s="163">
        <f>'Combined Sals'!G70</f>
        <v>46823.38573616162</v>
      </c>
      <c r="E142" s="163"/>
      <c r="F142" s="163">
        <f>'Combined Sals'!J70</f>
        <v>41504.903605321095</v>
      </c>
      <c r="G142" s="163"/>
      <c r="H142" s="163">
        <f>'Combined Sals'!M70</f>
        <v>27932.22810909091</v>
      </c>
      <c r="I142" s="163"/>
      <c r="J142" s="163">
        <f>'Combined Sals'!P70</f>
        <v>23581.223223783785</v>
      </c>
      <c r="K142" s="163"/>
      <c r="L142" s="163">
        <f>'Combined Sals'!S70</f>
        <v>0</v>
      </c>
      <c r="M142" s="163"/>
      <c r="N142" s="163">
        <f>'Combined Sals'!V70</f>
        <v>47393.98429553141</v>
      </c>
      <c r="O142" s="165"/>
      <c r="P142" s="159"/>
      <c r="Q142" s="159"/>
    </row>
    <row r="143" spans="1:17" ht="12.75">
      <c r="A143" s="159" t="s">
        <v>1402</v>
      </c>
      <c r="B143" s="163">
        <f>'Combined Sals'!D79</f>
        <v>79844.01112036053</v>
      </c>
      <c r="C143" s="163"/>
      <c r="D143" s="163">
        <f>'Combined Sals'!G79</f>
        <v>56754.81420893233</v>
      </c>
      <c r="E143" s="163"/>
      <c r="F143" s="163">
        <f>'Combined Sals'!J79</f>
        <v>48793.21178914573</v>
      </c>
      <c r="G143" s="163"/>
      <c r="H143" s="163">
        <f>'Combined Sals'!M79</f>
        <v>42276.58546631579</v>
      </c>
      <c r="I143" s="163"/>
      <c r="J143" s="163">
        <f>'Combined Sals'!P79</f>
        <v>39229.98317930314</v>
      </c>
      <c r="K143" s="165"/>
      <c r="L143" s="163">
        <f>'Combined Sals'!S79</f>
        <v>0</v>
      </c>
      <c r="M143" s="163"/>
      <c r="N143" s="163">
        <f>'Combined Sals'!V79</f>
        <v>63301.484836236064</v>
      </c>
      <c r="O143" s="165"/>
      <c r="P143" s="159"/>
      <c r="Q143" s="159"/>
    </row>
    <row r="144" spans="1:17" ht="12.75">
      <c r="A144" s="159" t="s">
        <v>1403</v>
      </c>
      <c r="B144" s="163">
        <f>'Combined Sals'!D88</f>
        <v>64224.310833194446</v>
      </c>
      <c r="C144" s="163"/>
      <c r="D144" s="163">
        <f>'Combined Sals'!G88</f>
        <v>46525.54774134419</v>
      </c>
      <c r="E144" s="163"/>
      <c r="F144" s="163">
        <f>'Combined Sals'!J88</f>
        <v>39157.85905491892</v>
      </c>
      <c r="G144" s="163"/>
      <c r="H144" s="163">
        <f>'Combined Sals'!M88</f>
        <v>23825.769011875</v>
      </c>
      <c r="I144" s="163"/>
      <c r="J144" s="163">
        <f>'Combined Sals'!P88</f>
        <v>0</v>
      </c>
      <c r="K144" s="165"/>
      <c r="L144" s="163">
        <f>'Combined Sals'!S88</f>
        <v>0</v>
      </c>
      <c r="M144" s="163"/>
      <c r="N144" s="163">
        <f>'Combined Sals'!V88</f>
        <v>50533.31382278482</v>
      </c>
      <c r="O144" s="165"/>
      <c r="P144" s="159"/>
      <c r="Q144" s="159"/>
    </row>
    <row r="145" spans="1:17" ht="12.75">
      <c r="A145" s="159" t="s">
        <v>1404</v>
      </c>
      <c r="B145" s="163">
        <f>'Combined Sals'!D97</f>
        <v>68640.74741864321</v>
      </c>
      <c r="C145" s="163"/>
      <c r="D145" s="163">
        <f>'Combined Sals'!G97</f>
        <v>50958.61490847761</v>
      </c>
      <c r="E145" s="163"/>
      <c r="F145" s="163">
        <f>'Combined Sals'!J97</f>
        <v>43052.57109599999</v>
      </c>
      <c r="G145" s="163"/>
      <c r="H145" s="163">
        <f>'Combined Sals'!M97</f>
        <v>31210.771562033897</v>
      </c>
      <c r="I145" s="163"/>
      <c r="J145" s="163">
        <f>'Combined Sals'!P97</f>
        <v>39980.43968555556</v>
      </c>
      <c r="K145" s="165"/>
      <c r="L145" s="163">
        <f>'Combined Sals'!S97</f>
        <v>0</v>
      </c>
      <c r="M145" s="163"/>
      <c r="N145" s="163">
        <f>'Combined Sals'!V97</f>
        <v>54748.44264299611</v>
      </c>
      <c r="O145" s="165"/>
      <c r="P145" s="159"/>
      <c r="Q145" s="159"/>
    </row>
    <row r="146" spans="1:17" ht="12.75">
      <c r="A146" s="159" t="s">
        <v>1405</v>
      </c>
      <c r="B146" s="163">
        <f>'Combined Sals'!D106</f>
        <v>66996.86715526956</v>
      </c>
      <c r="C146" s="163"/>
      <c r="D146" s="163">
        <f>'Combined Sals'!G106</f>
        <v>51150.78081202658</v>
      </c>
      <c r="E146" s="163"/>
      <c r="F146" s="163">
        <f>'Combined Sals'!J106</f>
        <v>43253.931464371584</v>
      </c>
      <c r="G146" s="163"/>
      <c r="H146" s="163">
        <f>'Combined Sals'!M106</f>
        <v>27847.836669199998</v>
      </c>
      <c r="I146" s="163"/>
      <c r="J146" s="163">
        <f>'Combined Sals'!P106</f>
        <v>36538.1048725</v>
      </c>
      <c r="K146" s="165"/>
      <c r="L146" s="163">
        <f>'Combined Sals'!S106</f>
        <v>0</v>
      </c>
      <c r="M146" s="163"/>
      <c r="N146" s="163">
        <f>'Combined Sals'!V106</f>
        <v>56866.382962506716</v>
      </c>
      <c r="O146" s="165"/>
      <c r="P146" s="159"/>
      <c r="Q146" s="159"/>
    </row>
    <row r="147" spans="1:17" ht="12.75">
      <c r="A147" s="159" t="s">
        <v>1406</v>
      </c>
      <c r="B147" s="163">
        <f>'Combined Sals'!D115</f>
        <v>73220.77874357962</v>
      </c>
      <c r="C147" s="163"/>
      <c r="D147" s="163">
        <f>'Combined Sals'!G115</f>
        <v>49801.94871794872</v>
      </c>
      <c r="E147" s="163"/>
      <c r="F147" s="163">
        <f>'Combined Sals'!J115</f>
        <v>43635.576981707316</v>
      </c>
      <c r="G147" s="163"/>
      <c r="H147" s="163">
        <f>'Combined Sals'!M115</f>
        <v>30881.666666666668</v>
      </c>
      <c r="I147" s="163"/>
      <c r="J147" s="163">
        <f>'Combined Sals'!P115</f>
        <v>33382.78364116095</v>
      </c>
      <c r="K147" s="165"/>
      <c r="L147" s="163">
        <f>'Combined Sals'!S115</f>
        <v>0</v>
      </c>
      <c r="M147" s="165"/>
      <c r="N147" s="163">
        <f>'Combined Sals'!V115</f>
        <v>57218.11559912118</v>
      </c>
      <c r="O147" s="165"/>
      <c r="P147" s="159"/>
      <c r="Q147" s="159"/>
    </row>
    <row r="148" spans="1:17" ht="12.75">
      <c r="A148" s="159" t="s">
        <v>1407</v>
      </c>
      <c r="B148" s="163">
        <f>'Combined Sals'!D124</f>
        <v>74874.31211242938</v>
      </c>
      <c r="C148" s="163"/>
      <c r="D148" s="163">
        <f>'Combined Sals'!G124</f>
        <v>51604.20384224203</v>
      </c>
      <c r="E148" s="163"/>
      <c r="F148" s="163">
        <f>'Combined Sals'!J124</f>
        <v>44985.161715179</v>
      </c>
      <c r="G148" s="163"/>
      <c r="H148" s="163">
        <f>'Combined Sals'!M124</f>
        <v>28095.002143799997</v>
      </c>
      <c r="I148" s="163"/>
      <c r="J148" s="163">
        <f>'Combined Sals'!P124</f>
        <v>38667.92263957447</v>
      </c>
      <c r="K148" s="165"/>
      <c r="L148" s="163">
        <f>'Combined Sals'!S124</f>
        <v>0</v>
      </c>
      <c r="M148" s="163"/>
      <c r="N148" s="163">
        <f>'Combined Sals'!V124</f>
        <v>59470.159476444256</v>
      </c>
      <c r="O148" s="165"/>
      <c r="P148" s="159"/>
      <c r="Q148" s="159"/>
    </row>
    <row r="149" spans="1:17" ht="12.75">
      <c r="A149" s="159" t="s">
        <v>1408</v>
      </c>
      <c r="B149" s="163">
        <f>'Combined Sals'!D133</f>
        <v>60074.26563636364</v>
      </c>
      <c r="C149" s="163"/>
      <c r="D149" s="163">
        <f>'Combined Sals'!G133</f>
        <v>48247.48266521739</v>
      </c>
      <c r="E149" s="163"/>
      <c r="F149" s="163">
        <f>'Combined Sals'!J133</f>
        <v>40117.03284430769</v>
      </c>
      <c r="G149" s="163"/>
      <c r="H149" s="163">
        <f>'Combined Sals'!M133</f>
        <v>33778.194406</v>
      </c>
      <c r="I149" s="163"/>
      <c r="J149" s="163">
        <f>'Combined Sals'!P133</f>
        <v>21667.951113333333</v>
      </c>
      <c r="K149" s="165"/>
      <c r="L149" s="163">
        <f>'Combined Sals'!S133</f>
        <v>0</v>
      </c>
      <c r="M149" s="163"/>
      <c r="N149" s="163">
        <f>'Combined Sals'!V133</f>
        <v>49666.41214394241</v>
      </c>
      <c r="O149" s="165"/>
      <c r="P149" s="159"/>
      <c r="Q149" s="159"/>
    </row>
    <row r="150" spans="1:17" ht="12.75">
      <c r="A150" s="190" t="s">
        <v>1373</v>
      </c>
      <c r="B150" s="190" t="s">
        <v>1373</v>
      </c>
      <c r="C150" s="190" t="s">
        <v>1373</v>
      </c>
      <c r="D150" s="190" t="s">
        <v>1373</v>
      </c>
      <c r="E150" s="190" t="s">
        <v>1373</v>
      </c>
      <c r="F150" s="190" t="s">
        <v>1373</v>
      </c>
      <c r="G150" s="190" t="s">
        <v>1373</v>
      </c>
      <c r="H150" s="190" t="s">
        <v>1373</v>
      </c>
      <c r="I150" s="190" t="s">
        <v>1373</v>
      </c>
      <c r="J150" s="190" t="s">
        <v>1373</v>
      </c>
      <c r="K150" s="190" t="s">
        <v>1373</v>
      </c>
      <c r="L150" s="190" t="s">
        <v>1373</v>
      </c>
      <c r="M150" s="190" t="s">
        <v>1373</v>
      </c>
      <c r="N150" s="190" t="s">
        <v>1373</v>
      </c>
      <c r="O150" s="190" t="s">
        <v>1373</v>
      </c>
      <c r="P150" s="159"/>
      <c r="Q150" s="159"/>
    </row>
    <row r="151" spans="1:17" ht="12.75">
      <c r="A151" s="160" t="s">
        <v>1421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</row>
    <row r="152" spans="1:17" ht="12.75">
      <c r="A152" s="160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</row>
    <row r="153" spans="1:17" ht="12.75">
      <c r="A153" s="160" t="s">
        <v>1414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</row>
    <row r="154" spans="1:17" ht="12.75">
      <c r="A154" s="160" t="s">
        <v>1422</v>
      </c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</row>
    <row r="155" spans="1:17" ht="12.75">
      <c r="A155" s="160" t="s">
        <v>1371</v>
      </c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</row>
    <row r="156" spans="1:17" ht="12.75">
      <c r="A156" s="160" t="s">
        <v>1372</v>
      </c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</row>
    <row r="157" spans="1:17" ht="12.75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</row>
    <row r="158" spans="1:17" ht="12.75">
      <c r="A158" s="190" t="s">
        <v>1373</v>
      </c>
      <c r="B158" s="190" t="s">
        <v>1373</v>
      </c>
      <c r="C158" s="190" t="s">
        <v>1373</v>
      </c>
      <c r="D158" s="190" t="s">
        <v>1373</v>
      </c>
      <c r="E158" s="190" t="s">
        <v>1373</v>
      </c>
      <c r="F158" s="190" t="s">
        <v>1373</v>
      </c>
      <c r="G158" s="190" t="s">
        <v>1373</v>
      </c>
      <c r="H158" s="190" t="s">
        <v>1373</v>
      </c>
      <c r="I158" s="190" t="s">
        <v>1373</v>
      </c>
      <c r="J158" s="190" t="s">
        <v>1373</v>
      </c>
      <c r="K158" s="190" t="s">
        <v>1373</v>
      </c>
      <c r="L158" s="190" t="s">
        <v>1373</v>
      </c>
      <c r="M158" s="190" t="s">
        <v>1373</v>
      </c>
      <c r="N158" s="190" t="s">
        <v>1373</v>
      </c>
      <c r="O158" s="190" t="s">
        <v>1373</v>
      </c>
      <c r="P158" s="159"/>
      <c r="Q158" s="159"/>
    </row>
    <row r="159" spans="1:17" ht="12.75">
      <c r="A159" s="159"/>
      <c r="B159" s="162" t="s">
        <v>1415</v>
      </c>
      <c r="C159" s="159"/>
      <c r="D159" s="162" t="s">
        <v>1282</v>
      </c>
      <c r="E159" s="159"/>
      <c r="F159" s="162" t="s">
        <v>1283</v>
      </c>
      <c r="G159" s="159"/>
      <c r="H159" s="162" t="s">
        <v>1284</v>
      </c>
      <c r="I159" s="159"/>
      <c r="J159" s="162" t="s">
        <v>1416</v>
      </c>
      <c r="K159" s="159"/>
      <c r="L159" s="162" t="s">
        <v>1417</v>
      </c>
      <c r="M159" s="159"/>
      <c r="N159" s="159" t="s">
        <v>1418</v>
      </c>
      <c r="O159" s="159"/>
      <c r="P159" s="159"/>
      <c r="Q159" s="159"/>
    </row>
    <row r="160" spans="1:17" ht="12.75">
      <c r="A160" s="190" t="s">
        <v>1373</v>
      </c>
      <c r="B160" s="190" t="s">
        <v>1373</v>
      </c>
      <c r="C160" s="190" t="s">
        <v>1373</v>
      </c>
      <c r="D160" s="190" t="s">
        <v>1373</v>
      </c>
      <c r="E160" s="190" t="s">
        <v>1373</v>
      </c>
      <c r="F160" s="190" t="s">
        <v>1373</v>
      </c>
      <c r="G160" s="190" t="s">
        <v>1373</v>
      </c>
      <c r="H160" s="190" t="s">
        <v>1373</v>
      </c>
      <c r="I160" s="190" t="s">
        <v>1373</v>
      </c>
      <c r="J160" s="190" t="s">
        <v>1373</v>
      </c>
      <c r="K160" s="190" t="s">
        <v>1373</v>
      </c>
      <c r="L160" s="190" t="s">
        <v>1373</v>
      </c>
      <c r="M160" s="190" t="s">
        <v>1373</v>
      </c>
      <c r="N160" s="190" t="s">
        <v>1373</v>
      </c>
      <c r="O160" s="190" t="s">
        <v>1373</v>
      </c>
      <c r="P160" s="159"/>
      <c r="Q160" s="159"/>
    </row>
    <row r="161" spans="1:17" ht="12.75">
      <c r="A161" s="159"/>
      <c r="B161" s="159" t="s">
        <v>1392</v>
      </c>
      <c r="C161" s="162" t="s">
        <v>1380</v>
      </c>
      <c r="D161" s="159" t="s">
        <v>1392</v>
      </c>
      <c r="E161" s="162" t="s">
        <v>1380</v>
      </c>
      <c r="F161" s="159" t="s">
        <v>1392</v>
      </c>
      <c r="G161" s="162" t="s">
        <v>1380</v>
      </c>
      <c r="H161" s="159" t="s">
        <v>1392</v>
      </c>
      <c r="I161" s="162" t="s">
        <v>1380</v>
      </c>
      <c r="J161" s="159" t="s">
        <v>1392</v>
      </c>
      <c r="K161" s="162" t="s">
        <v>1380</v>
      </c>
      <c r="L161" s="159" t="s">
        <v>1392</v>
      </c>
      <c r="M161" s="162" t="s">
        <v>1380</v>
      </c>
      <c r="N161" s="159" t="s">
        <v>1392</v>
      </c>
      <c r="O161" s="162" t="s">
        <v>1380</v>
      </c>
      <c r="P161" s="159"/>
      <c r="Q161" s="159"/>
    </row>
    <row r="162" spans="1:17" ht="12.75">
      <c r="A162" s="190" t="s">
        <v>1373</v>
      </c>
      <c r="B162" s="190" t="s">
        <v>1373</v>
      </c>
      <c r="C162" s="190" t="s">
        <v>1373</v>
      </c>
      <c r="D162" s="190" t="s">
        <v>1373</v>
      </c>
      <c r="E162" s="190" t="s">
        <v>1373</v>
      </c>
      <c r="F162" s="190" t="s">
        <v>1373</v>
      </c>
      <c r="G162" s="190" t="s">
        <v>1373</v>
      </c>
      <c r="H162" s="190" t="s">
        <v>1373</v>
      </c>
      <c r="I162" s="190" t="s">
        <v>1373</v>
      </c>
      <c r="J162" s="190" t="s">
        <v>1373</v>
      </c>
      <c r="K162" s="190" t="s">
        <v>1373</v>
      </c>
      <c r="L162" s="190" t="s">
        <v>1373</v>
      </c>
      <c r="M162" s="190" t="s">
        <v>1373</v>
      </c>
      <c r="N162" s="190" t="s">
        <v>1373</v>
      </c>
      <c r="O162" s="190" t="s">
        <v>1373</v>
      </c>
      <c r="P162" s="159"/>
      <c r="Q162" s="159"/>
    </row>
    <row r="163" spans="1:17" ht="12.75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</row>
    <row r="164" spans="1:17" ht="12.75">
      <c r="A164" s="159" t="s">
        <v>1393</v>
      </c>
      <c r="B164" s="164">
        <f>'Combined Sals'!D143</f>
        <v>68161.74051554332</v>
      </c>
      <c r="C164" s="164"/>
      <c r="D164" s="164">
        <f>'Combined Sals'!G143</f>
        <v>50627.47271478812</v>
      </c>
      <c r="E164" s="164"/>
      <c r="F164" s="164">
        <f>'Combined Sals'!J143</f>
        <v>42120.80770540984</v>
      </c>
      <c r="G164" s="164"/>
      <c r="H164" s="164">
        <f>'Combined Sals'!M143</f>
        <v>30438.24143914842</v>
      </c>
      <c r="I164" s="164"/>
      <c r="J164" s="164">
        <f>'Combined Sals'!P143</f>
        <v>32334.638597639343</v>
      </c>
      <c r="K164" s="164"/>
      <c r="L164" s="164">
        <f>'Combined Sals'!S143</f>
        <v>0</v>
      </c>
      <c r="M164" s="164"/>
      <c r="N164" s="164">
        <f>'Combined Sals'!V143</f>
        <v>52343.488478074214</v>
      </c>
      <c r="O164" s="164"/>
      <c r="P164" s="159"/>
      <c r="Q164" s="159"/>
    </row>
    <row r="165" spans="1:17" ht="12.75">
      <c r="A165" s="159"/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59"/>
      <c r="Q165" s="159"/>
    </row>
    <row r="166" spans="1:17" ht="12.75">
      <c r="A166" s="159" t="s">
        <v>1394</v>
      </c>
      <c r="B166" s="163">
        <f>'Combined Sals'!D8</f>
        <v>68899.96149338843</v>
      </c>
      <c r="C166" s="163"/>
      <c r="D166" s="163">
        <f>'Combined Sals'!G8</f>
        <v>48354.02924055249</v>
      </c>
      <c r="E166" s="163"/>
      <c r="F166" s="163">
        <f>'Combined Sals'!J8</f>
        <v>40612.92440721312</v>
      </c>
      <c r="G166" s="163"/>
      <c r="H166" s="163">
        <f>'Combined Sals'!M8</f>
        <v>30287.935747272728</v>
      </c>
      <c r="I166" s="163"/>
      <c r="J166" s="163">
        <f>'Combined Sals'!P8</f>
        <v>34417.436</v>
      </c>
      <c r="K166" s="165"/>
      <c r="L166" s="163">
        <f>'Combined Sals'!S8</f>
        <v>0</v>
      </c>
      <c r="M166" s="165"/>
      <c r="N166" s="163">
        <f>'Combined Sals'!V8</f>
        <v>50736.52589215077</v>
      </c>
      <c r="O166" s="165"/>
      <c r="P166" s="159"/>
      <c r="Q166" s="159"/>
    </row>
    <row r="167" spans="1:17" ht="12.75">
      <c r="A167" s="159" t="s">
        <v>1395</v>
      </c>
      <c r="B167" s="163">
        <f>'Combined Sals'!D17</f>
        <v>0</v>
      </c>
      <c r="C167" s="163"/>
      <c r="D167" s="163">
        <f>'Combined Sals'!G17</f>
        <v>0</v>
      </c>
      <c r="E167" s="163"/>
      <c r="F167" s="163">
        <f>'Combined Sals'!J17</f>
        <v>0</v>
      </c>
      <c r="G167" s="163"/>
      <c r="H167" s="163">
        <f>'Combined Sals'!M17</f>
        <v>0</v>
      </c>
      <c r="I167" s="163"/>
      <c r="J167" s="163">
        <f>'Combined Sals'!P17</f>
        <v>0</v>
      </c>
      <c r="K167" s="165"/>
      <c r="L167" s="163">
        <f>'Combined Sals'!S17</f>
        <v>0</v>
      </c>
      <c r="M167" s="163"/>
      <c r="N167" s="163">
        <f>'Combined Sals'!V17</f>
        <v>0</v>
      </c>
      <c r="O167" s="165"/>
      <c r="P167" s="159"/>
      <c r="Q167" s="159"/>
    </row>
    <row r="168" spans="1:17" ht="12.75">
      <c r="A168" s="159" t="s">
        <v>1396</v>
      </c>
      <c r="B168" s="163">
        <f>'Combined Sals'!D26</f>
        <v>66828.80557007916</v>
      </c>
      <c r="C168" s="163"/>
      <c r="D168" s="163">
        <f>'Combined Sals'!G26</f>
        <v>50672.81951495935</v>
      </c>
      <c r="E168" s="163"/>
      <c r="F168" s="163">
        <f>'Combined Sals'!J26</f>
        <v>42247.6872948538</v>
      </c>
      <c r="G168" s="163"/>
      <c r="H168" s="163">
        <f>'Combined Sals'!M26</f>
        <v>29562.84184699187</v>
      </c>
      <c r="I168" s="163"/>
      <c r="J168" s="163">
        <f>'Combined Sals'!P26</f>
        <v>34525.784438</v>
      </c>
      <c r="K168" s="165"/>
      <c r="L168" s="163">
        <f>'Combined Sals'!S26</f>
        <v>0</v>
      </c>
      <c r="M168" s="163"/>
      <c r="N168" s="163">
        <f>'Combined Sals'!V26</f>
        <v>51068.34354740802</v>
      </c>
      <c r="O168" s="165"/>
      <c r="P168" s="159"/>
      <c r="Q168" s="159"/>
    </row>
    <row r="169" spans="1:17" ht="12.75">
      <c r="A169" s="159" t="s">
        <v>1397</v>
      </c>
      <c r="B169" s="163">
        <f>'Combined Sals'!D35</f>
        <v>83649</v>
      </c>
      <c r="C169" s="163"/>
      <c r="D169" s="163">
        <f>'Combined Sals'!G35</f>
        <v>61144</v>
      </c>
      <c r="E169" s="163"/>
      <c r="F169" s="163">
        <f>'Combined Sals'!J35</f>
        <v>53010</v>
      </c>
      <c r="G169" s="163"/>
      <c r="H169" s="163">
        <f>'Combined Sals'!M35</f>
        <v>26755</v>
      </c>
      <c r="I169" s="163"/>
      <c r="J169" s="163">
        <f>'Combined Sals'!P35</f>
        <v>80203</v>
      </c>
      <c r="K169" s="165"/>
      <c r="L169" s="163">
        <f>'Combined Sals'!S35</f>
        <v>0</v>
      </c>
      <c r="M169" s="163"/>
      <c r="N169" s="163">
        <f>'Combined Sals'!V35</f>
        <v>66667.3020979021</v>
      </c>
      <c r="O169" s="165"/>
      <c r="P169" s="159"/>
      <c r="Q169" s="159"/>
    </row>
    <row r="170" spans="1:17" ht="12.75">
      <c r="A170" s="159" t="s">
        <v>1398</v>
      </c>
      <c r="B170" s="163">
        <f>'Combined Sals'!D44</f>
        <v>64410.51689682758</v>
      </c>
      <c r="C170" s="163"/>
      <c r="D170" s="163">
        <f>'Combined Sals'!G44</f>
        <v>47211.051266285715</v>
      </c>
      <c r="E170" s="163"/>
      <c r="F170" s="163">
        <f>'Combined Sals'!J44</f>
        <v>40201.03921402598</v>
      </c>
      <c r="G170" s="163"/>
      <c r="H170" s="163">
        <f>'Combined Sals'!M44</f>
        <v>33330.38305142857</v>
      </c>
      <c r="I170" s="163"/>
      <c r="J170" s="163">
        <f>'Combined Sals'!P44</f>
        <v>28067.054639130434</v>
      </c>
      <c r="K170" s="165"/>
      <c r="L170" s="163">
        <f>'Combined Sals'!S44</f>
        <v>0</v>
      </c>
      <c r="M170" s="165"/>
      <c r="N170" s="163">
        <f>'Combined Sals'!V44</f>
        <v>51948.62275597685</v>
      </c>
      <c r="O170" s="165"/>
      <c r="P170" s="159"/>
      <c r="Q170" s="159"/>
    </row>
    <row r="171" spans="1:17" ht="12.75">
      <c r="A171" s="159" t="s">
        <v>1399</v>
      </c>
      <c r="B171" s="163">
        <f>'Combined Sals'!D53</f>
        <v>62399.05962059621</v>
      </c>
      <c r="C171" s="163"/>
      <c r="D171" s="163">
        <f>'Combined Sals'!G53</f>
        <v>46788.91780821918</v>
      </c>
      <c r="E171" s="163"/>
      <c r="F171" s="163">
        <f>'Combined Sals'!J53</f>
        <v>40595.95815899582</v>
      </c>
      <c r="G171" s="163"/>
      <c r="H171" s="163">
        <f>'Combined Sals'!M53</f>
        <v>29215.39263803681</v>
      </c>
      <c r="I171" s="163"/>
      <c r="J171" s="163">
        <f>'Combined Sals'!P53</f>
        <v>0</v>
      </c>
      <c r="K171" s="165"/>
      <c r="L171" s="163">
        <f>'Combined Sals'!S53</f>
        <v>0</v>
      </c>
      <c r="M171" s="165"/>
      <c r="N171" s="163">
        <f>'Combined Sals'!V53</f>
        <v>48120.564440263406</v>
      </c>
      <c r="O171" s="165"/>
      <c r="P171" s="159"/>
      <c r="Q171" s="159"/>
    </row>
    <row r="172" spans="1:17" ht="12.75">
      <c r="A172" s="159" t="s">
        <v>1400</v>
      </c>
      <c r="B172" s="163">
        <f>'Combined Sals'!D62</f>
        <v>69414.45326822432</v>
      </c>
      <c r="C172" s="163"/>
      <c r="D172" s="163">
        <f>'Combined Sals'!G62</f>
        <v>49861.29081117645</v>
      </c>
      <c r="E172" s="163"/>
      <c r="F172" s="163">
        <f>'Combined Sals'!J62</f>
        <v>43668.60973166668</v>
      </c>
      <c r="G172" s="163"/>
      <c r="H172" s="163">
        <f>'Combined Sals'!M62</f>
        <v>30683.990114782613</v>
      </c>
      <c r="I172" s="163"/>
      <c r="J172" s="163">
        <f>'Combined Sals'!P62</f>
        <v>32893.430833684215</v>
      </c>
      <c r="K172" s="165"/>
      <c r="L172" s="163">
        <f>'Combined Sals'!S62</f>
        <v>0</v>
      </c>
      <c r="M172" s="163"/>
      <c r="N172" s="163">
        <f>'Combined Sals'!V62</f>
        <v>51788.3872512861</v>
      </c>
      <c r="O172" s="165"/>
      <c r="P172" s="159"/>
      <c r="Q172" s="159"/>
    </row>
    <row r="173" spans="1:17" ht="12.75">
      <c r="A173" s="159" t="s">
        <v>1401</v>
      </c>
      <c r="B173" s="163">
        <f>'Combined Sals'!D71</f>
        <v>61808.25751695238</v>
      </c>
      <c r="C173" s="163"/>
      <c r="D173" s="163">
        <f>'Combined Sals'!G71</f>
        <v>47651.08827681957</v>
      </c>
      <c r="E173" s="163"/>
      <c r="F173" s="163">
        <f>'Combined Sals'!J71</f>
        <v>39991.92271835962</v>
      </c>
      <c r="G173" s="163"/>
      <c r="H173" s="163">
        <f>'Combined Sals'!M71</f>
        <v>30111.622913153155</v>
      </c>
      <c r="I173" s="163"/>
      <c r="J173" s="163">
        <f>'Combined Sals'!P71</f>
        <v>0</v>
      </c>
      <c r="K173" s="163"/>
      <c r="L173" s="163">
        <f>'Combined Sals'!S71</f>
        <v>0</v>
      </c>
      <c r="M173" s="163"/>
      <c r="N173" s="163">
        <f>'Combined Sals'!V71</f>
        <v>47641.17222895523</v>
      </c>
      <c r="O173" s="165"/>
      <c r="P173" s="159"/>
      <c r="Q173" s="159"/>
    </row>
    <row r="174" spans="1:17" ht="12.75">
      <c r="A174" s="159" t="s">
        <v>1402</v>
      </c>
      <c r="B174" s="163">
        <f>'Combined Sals'!D80</f>
        <v>68264.64919035972</v>
      </c>
      <c r="C174" s="163"/>
      <c r="D174" s="163">
        <f>'Combined Sals'!G80</f>
        <v>49434.20873614035</v>
      </c>
      <c r="E174" s="163"/>
      <c r="F174" s="163">
        <f>'Combined Sals'!J80</f>
        <v>40783.214960967736</v>
      </c>
      <c r="G174" s="163"/>
      <c r="H174" s="163">
        <f>'Combined Sals'!M80</f>
        <v>35289</v>
      </c>
      <c r="I174" s="163"/>
      <c r="J174" s="163">
        <f>'Combined Sals'!P80</f>
        <v>31655.965848521737</v>
      </c>
      <c r="K174" s="165"/>
      <c r="L174" s="163">
        <f>'Combined Sals'!S80</f>
        <v>0</v>
      </c>
      <c r="M174" s="163"/>
      <c r="N174" s="163">
        <f>'Combined Sals'!V80</f>
        <v>48217.70046099644</v>
      </c>
      <c r="O174" s="165"/>
      <c r="P174" s="159"/>
      <c r="Q174" s="159"/>
    </row>
    <row r="175" spans="1:17" ht="12.75">
      <c r="A175" s="159" t="s">
        <v>1403</v>
      </c>
      <c r="B175" s="163">
        <f>'Combined Sals'!D89</f>
        <v>0</v>
      </c>
      <c r="C175" s="163"/>
      <c r="D175" s="163">
        <f>'Combined Sals'!G89</f>
        <v>0</v>
      </c>
      <c r="E175" s="163"/>
      <c r="F175" s="163">
        <f>'Combined Sals'!J89</f>
        <v>0</v>
      </c>
      <c r="G175" s="163"/>
      <c r="H175" s="163">
        <f>'Combined Sals'!M89</f>
        <v>0</v>
      </c>
      <c r="I175" s="163"/>
      <c r="J175" s="163">
        <f>'Combined Sals'!P89</f>
        <v>0</v>
      </c>
      <c r="K175" s="165"/>
      <c r="L175" s="163">
        <f>'Combined Sals'!S89</f>
        <v>0</v>
      </c>
      <c r="M175" s="163"/>
      <c r="N175" s="163">
        <f>'Combined Sals'!V89</f>
        <v>0</v>
      </c>
      <c r="O175" s="165"/>
      <c r="P175" s="159"/>
      <c r="Q175" s="159"/>
    </row>
    <row r="176" spans="1:17" ht="12.75">
      <c r="A176" s="159" t="s">
        <v>1404</v>
      </c>
      <c r="B176" s="163">
        <f>'Combined Sals'!D98</f>
        <v>67097.27485978142</v>
      </c>
      <c r="C176" s="163"/>
      <c r="D176" s="163">
        <f>'Combined Sals'!G98</f>
        <v>49527.45876025</v>
      </c>
      <c r="E176" s="163"/>
      <c r="F176" s="163">
        <f>'Combined Sals'!J98</f>
        <v>40709.82654569697</v>
      </c>
      <c r="G176" s="163"/>
      <c r="H176" s="163">
        <f>'Combined Sals'!M98</f>
        <v>24301.954545454544</v>
      </c>
      <c r="I176" s="163"/>
      <c r="J176" s="163">
        <f>'Combined Sals'!P98</f>
        <v>34151.954910384615</v>
      </c>
      <c r="K176" s="165"/>
      <c r="L176" s="163">
        <f>'Combined Sals'!S98</f>
        <v>0</v>
      </c>
      <c r="M176" s="163"/>
      <c r="N176" s="163">
        <f>'Combined Sals'!V98</f>
        <v>53064.01584373703</v>
      </c>
      <c r="O176" s="165"/>
      <c r="P176" s="159"/>
      <c r="Q176" s="159"/>
    </row>
    <row r="177" spans="1:17" ht="12.75">
      <c r="A177" s="159" t="s">
        <v>1405</v>
      </c>
      <c r="B177" s="163">
        <f>'Combined Sals'!D107</f>
        <v>63513.42700782609</v>
      </c>
      <c r="C177" s="163"/>
      <c r="D177" s="163">
        <f>'Combined Sals'!G107</f>
        <v>46956.44087172414</v>
      </c>
      <c r="E177" s="163"/>
      <c r="F177" s="163">
        <f>'Combined Sals'!J107</f>
        <v>40261.98531277109</v>
      </c>
      <c r="G177" s="163"/>
      <c r="H177" s="163">
        <f>'Combined Sals'!M107</f>
        <v>26439.93023890909</v>
      </c>
      <c r="I177" s="163"/>
      <c r="J177" s="163">
        <f>'Combined Sals'!P107</f>
        <v>29103.295493333335</v>
      </c>
      <c r="K177" s="165"/>
      <c r="L177" s="163">
        <f>'Combined Sals'!S107</f>
        <v>0</v>
      </c>
      <c r="M177" s="163"/>
      <c r="N177" s="163">
        <f>'Combined Sals'!V107</f>
        <v>49980.823992408164</v>
      </c>
      <c r="O177" s="165"/>
      <c r="P177" s="159"/>
      <c r="Q177" s="159"/>
    </row>
    <row r="178" spans="1:17" ht="12.75">
      <c r="A178" s="159" t="s">
        <v>1406</v>
      </c>
      <c r="B178" s="163">
        <f>'Combined Sals'!D116</f>
        <v>62624.10152284264</v>
      </c>
      <c r="C178" s="163"/>
      <c r="D178" s="163">
        <f>'Combined Sals'!G116</f>
        <v>47500.13953488372</v>
      </c>
      <c r="E178" s="163"/>
      <c r="F178" s="163">
        <f>'Combined Sals'!J116</f>
        <v>41134.479041916165</v>
      </c>
      <c r="G178" s="163"/>
      <c r="H178" s="163">
        <f>'Combined Sals'!M116</f>
        <v>34296</v>
      </c>
      <c r="I178" s="163"/>
      <c r="J178" s="163">
        <f>'Combined Sals'!P116</f>
        <v>31102</v>
      </c>
      <c r="K178" s="165"/>
      <c r="L178" s="163">
        <f>'Combined Sals'!S116</f>
        <v>0</v>
      </c>
      <c r="M178" s="165"/>
      <c r="N178" s="163">
        <f>'Combined Sals'!V116</f>
        <v>49604.4547008547</v>
      </c>
      <c r="O178" s="165"/>
      <c r="P178" s="159"/>
      <c r="Q178" s="159"/>
    </row>
    <row r="179" spans="1:17" ht="12.75">
      <c r="A179" s="159" t="s">
        <v>1407</v>
      </c>
      <c r="B179" s="163">
        <f>'Combined Sals'!D125</f>
        <v>73140.00738367041</v>
      </c>
      <c r="C179" s="163"/>
      <c r="D179" s="163">
        <f>'Combined Sals'!G125</f>
        <v>53551.86275663322</v>
      </c>
      <c r="E179" s="163"/>
      <c r="F179" s="163">
        <f>'Combined Sals'!J125</f>
        <v>42646.50705929032</v>
      </c>
      <c r="G179" s="163"/>
      <c r="H179" s="163">
        <f>'Combined Sals'!M125</f>
        <v>33962.22858072917</v>
      </c>
      <c r="I179" s="163"/>
      <c r="J179" s="163">
        <f>'Combined Sals'!P125</f>
        <v>33830.29674133333</v>
      </c>
      <c r="K179" s="165"/>
      <c r="L179" s="163">
        <f>'Combined Sals'!S125</f>
        <v>0</v>
      </c>
      <c r="M179" s="163"/>
      <c r="N179" s="163">
        <f>'Combined Sals'!V125</f>
        <v>55102.166099517504</v>
      </c>
      <c r="O179" s="165"/>
      <c r="P179" s="159"/>
      <c r="Q179" s="159"/>
    </row>
    <row r="180" spans="1:17" ht="12.75">
      <c r="A180" s="159" t="s">
        <v>1408</v>
      </c>
      <c r="B180" s="163">
        <f>'Combined Sals'!D134</f>
        <v>0</v>
      </c>
      <c r="C180" s="163"/>
      <c r="D180" s="163">
        <f>'Combined Sals'!G134</f>
        <v>0</v>
      </c>
      <c r="E180" s="163"/>
      <c r="F180" s="163">
        <f>'Combined Sals'!J134</f>
        <v>0</v>
      </c>
      <c r="G180" s="163"/>
      <c r="H180" s="163">
        <f>'Combined Sals'!M134</f>
        <v>0</v>
      </c>
      <c r="I180" s="163"/>
      <c r="J180" s="163">
        <f>'Combined Sals'!P134</f>
        <v>0</v>
      </c>
      <c r="K180" s="165"/>
      <c r="L180" s="163">
        <f>'Combined Sals'!S134</f>
        <v>0</v>
      </c>
      <c r="M180" s="163"/>
      <c r="N180" s="163">
        <f>'Combined Sals'!V134</f>
        <v>0</v>
      </c>
      <c r="O180" s="165"/>
      <c r="P180" s="159"/>
      <c r="Q180" s="159"/>
    </row>
    <row r="181" spans="1:17" ht="12.75">
      <c r="A181" s="190" t="s">
        <v>1373</v>
      </c>
      <c r="B181" s="190" t="s">
        <v>1373</v>
      </c>
      <c r="C181" s="190" t="s">
        <v>1373</v>
      </c>
      <c r="D181" s="190" t="s">
        <v>1373</v>
      </c>
      <c r="E181" s="190" t="s">
        <v>1373</v>
      </c>
      <c r="F181" s="190" t="s">
        <v>1373</v>
      </c>
      <c r="G181" s="190" t="s">
        <v>1373</v>
      </c>
      <c r="H181" s="190" t="s">
        <v>1373</v>
      </c>
      <c r="I181" s="190" t="s">
        <v>1373</v>
      </c>
      <c r="J181" s="190" t="s">
        <v>1373</v>
      </c>
      <c r="K181" s="190" t="s">
        <v>1373</v>
      </c>
      <c r="L181" s="190" t="s">
        <v>1373</v>
      </c>
      <c r="M181" s="190" t="s">
        <v>1373</v>
      </c>
      <c r="N181" s="190" t="s">
        <v>1373</v>
      </c>
      <c r="O181" s="190" t="s">
        <v>1373</v>
      </c>
      <c r="P181" s="159"/>
      <c r="Q181" s="159"/>
    </row>
    <row r="182" spans="1:17" ht="12.75">
      <c r="A182" s="160" t="s">
        <v>1423</v>
      </c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</row>
    <row r="183" spans="1:17" ht="12.75">
      <c r="A183" s="160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</row>
    <row r="184" spans="1:17" ht="12.75">
      <c r="A184" s="160" t="s">
        <v>1414</v>
      </c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</row>
    <row r="185" spans="1:17" ht="12.75">
      <c r="A185" s="160" t="s">
        <v>0</v>
      </c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</row>
    <row r="186" spans="1:17" ht="12.75">
      <c r="A186" s="160" t="s">
        <v>1371</v>
      </c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</row>
    <row r="187" spans="1:17" ht="12.75">
      <c r="A187" s="160" t="s">
        <v>1372</v>
      </c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</row>
    <row r="188" spans="1:17" ht="12.75">
      <c r="A188" s="190" t="s">
        <v>1373</v>
      </c>
      <c r="B188" s="190" t="s">
        <v>1373</v>
      </c>
      <c r="C188" s="190" t="s">
        <v>1373</v>
      </c>
      <c r="D188" s="190" t="s">
        <v>1373</v>
      </c>
      <c r="E188" s="190" t="s">
        <v>1373</v>
      </c>
      <c r="F188" s="190" t="s">
        <v>1373</v>
      </c>
      <c r="G188" s="190" t="s">
        <v>1373</v>
      </c>
      <c r="H188" s="190" t="s">
        <v>1373</v>
      </c>
      <c r="I188" s="190" t="s">
        <v>1373</v>
      </c>
      <c r="J188" s="190" t="s">
        <v>1373</v>
      </c>
      <c r="K188" s="190" t="s">
        <v>1373</v>
      </c>
      <c r="L188" s="190" t="s">
        <v>1373</v>
      </c>
      <c r="M188" s="190" t="s">
        <v>1373</v>
      </c>
      <c r="N188" s="190" t="s">
        <v>1373</v>
      </c>
      <c r="O188" s="190" t="s">
        <v>1373</v>
      </c>
      <c r="P188" s="159"/>
      <c r="Q188" s="159"/>
    </row>
    <row r="189" spans="1:17" ht="12.75">
      <c r="A189" s="159"/>
      <c r="B189" s="162" t="s">
        <v>1415</v>
      </c>
      <c r="C189" s="159"/>
      <c r="D189" s="162" t="s">
        <v>1282</v>
      </c>
      <c r="E189" s="159"/>
      <c r="F189" s="162" t="s">
        <v>1283</v>
      </c>
      <c r="G189" s="159"/>
      <c r="H189" s="162" t="s">
        <v>1284</v>
      </c>
      <c r="I189" s="159"/>
      <c r="J189" s="162" t="s">
        <v>1416</v>
      </c>
      <c r="K189" s="159"/>
      <c r="L189" s="162" t="s">
        <v>1417</v>
      </c>
      <c r="M189" s="159"/>
      <c r="N189" s="159" t="s">
        <v>1418</v>
      </c>
      <c r="O189" s="159"/>
      <c r="P189" s="159"/>
      <c r="Q189" s="159"/>
    </row>
    <row r="190" spans="1:17" ht="12.75">
      <c r="A190" s="190" t="s">
        <v>1373</v>
      </c>
      <c r="B190" s="190" t="s">
        <v>1373</v>
      </c>
      <c r="C190" s="190" t="s">
        <v>1373</v>
      </c>
      <c r="D190" s="190" t="s">
        <v>1373</v>
      </c>
      <c r="E190" s="190" t="s">
        <v>1373</v>
      </c>
      <c r="F190" s="190" t="s">
        <v>1373</v>
      </c>
      <c r="G190" s="190" t="s">
        <v>1373</v>
      </c>
      <c r="H190" s="190" t="s">
        <v>1373</v>
      </c>
      <c r="I190" s="190" t="s">
        <v>1373</v>
      </c>
      <c r="J190" s="190" t="s">
        <v>1373</v>
      </c>
      <c r="K190" s="190" t="s">
        <v>1373</v>
      </c>
      <c r="L190" s="190" t="s">
        <v>1373</v>
      </c>
      <c r="M190" s="190" t="s">
        <v>1373</v>
      </c>
      <c r="N190" s="190" t="s">
        <v>1373</v>
      </c>
      <c r="O190" s="190" t="s">
        <v>1373</v>
      </c>
      <c r="P190" s="159"/>
      <c r="Q190" s="159"/>
    </row>
    <row r="191" spans="1:17" ht="12.75">
      <c r="A191" s="159"/>
      <c r="B191" s="159" t="s">
        <v>1392</v>
      </c>
      <c r="C191" s="162" t="s">
        <v>1380</v>
      </c>
      <c r="D191" s="159" t="s">
        <v>1392</v>
      </c>
      <c r="E191" s="162" t="s">
        <v>1380</v>
      </c>
      <c r="F191" s="159" t="s">
        <v>1392</v>
      </c>
      <c r="G191" s="162" t="s">
        <v>1380</v>
      </c>
      <c r="H191" s="159" t="s">
        <v>1392</v>
      </c>
      <c r="I191" s="162" t="s">
        <v>1380</v>
      </c>
      <c r="J191" s="159" t="s">
        <v>1392</v>
      </c>
      <c r="K191" s="162" t="s">
        <v>1380</v>
      </c>
      <c r="L191" s="159" t="s">
        <v>1392</v>
      </c>
      <c r="M191" s="162" t="s">
        <v>1380</v>
      </c>
      <c r="N191" s="159" t="s">
        <v>1392</v>
      </c>
      <c r="O191" s="162" t="s">
        <v>1380</v>
      </c>
      <c r="P191" s="159"/>
      <c r="Q191" s="159"/>
    </row>
    <row r="192" spans="1:17" ht="12.75">
      <c r="A192" s="190" t="s">
        <v>1373</v>
      </c>
      <c r="B192" s="190" t="s">
        <v>1373</v>
      </c>
      <c r="C192" s="190" t="s">
        <v>1373</v>
      </c>
      <c r="D192" s="190" t="s">
        <v>1373</v>
      </c>
      <c r="E192" s="190" t="s">
        <v>1373</v>
      </c>
      <c r="F192" s="190" t="s">
        <v>1373</v>
      </c>
      <c r="G192" s="190" t="s">
        <v>1373</v>
      </c>
      <c r="H192" s="190" t="s">
        <v>1373</v>
      </c>
      <c r="I192" s="190" t="s">
        <v>1373</v>
      </c>
      <c r="J192" s="190" t="s">
        <v>1373</v>
      </c>
      <c r="K192" s="190" t="s">
        <v>1373</v>
      </c>
      <c r="L192" s="190" t="s">
        <v>1373</v>
      </c>
      <c r="M192" s="190" t="s">
        <v>1373</v>
      </c>
      <c r="N192" s="190" t="s">
        <v>1373</v>
      </c>
      <c r="O192" s="190" t="s">
        <v>1373</v>
      </c>
      <c r="P192" s="159"/>
      <c r="Q192" s="159"/>
    </row>
    <row r="193" spans="1:17" ht="12.75">
      <c r="A193" s="159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</row>
    <row r="194" spans="1:17" ht="12.75">
      <c r="A194" s="159" t="s">
        <v>1393</v>
      </c>
      <c r="B194" s="164">
        <f>'Combined Sals'!D144</f>
        <v>56059.06065452775</v>
      </c>
      <c r="C194" s="164"/>
      <c r="D194" s="164">
        <f>'Combined Sals'!G144</f>
        <v>45626.423709546434</v>
      </c>
      <c r="E194" s="164"/>
      <c r="F194" s="164">
        <f>'Combined Sals'!J144</f>
        <v>38730.03122750101</v>
      </c>
      <c r="G194" s="164"/>
      <c r="H194" s="164">
        <f>'Combined Sals'!M144</f>
        <v>30492.396425826555</v>
      </c>
      <c r="I194" s="164"/>
      <c r="J194" s="164">
        <f>'Combined Sals'!P144</f>
        <v>32161.545918729764</v>
      </c>
      <c r="K194" s="164"/>
      <c r="L194" s="164">
        <f>'Combined Sals'!S144</f>
        <v>0</v>
      </c>
      <c r="M194" s="164"/>
      <c r="N194" s="164">
        <f>'Combined Sals'!V144</f>
        <v>44730.31124581109</v>
      </c>
      <c r="O194" s="164"/>
      <c r="P194" s="159"/>
      <c r="Q194" s="159"/>
    </row>
    <row r="195" spans="1:17" ht="12.75">
      <c r="A195" s="159"/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59"/>
      <c r="Q195" s="159"/>
    </row>
    <row r="196" spans="1:17" ht="12.75">
      <c r="A196" s="159" t="s">
        <v>1394</v>
      </c>
      <c r="B196" s="163">
        <f>'Combined Sals'!D9</f>
        <v>55095.500258162734</v>
      </c>
      <c r="C196" s="163"/>
      <c r="D196" s="163">
        <f>'Combined Sals'!G9</f>
        <v>42830.377958670695</v>
      </c>
      <c r="E196" s="163"/>
      <c r="F196" s="163">
        <f>'Combined Sals'!J9</f>
        <v>38529.82471878788</v>
      </c>
      <c r="G196" s="163"/>
      <c r="H196" s="163">
        <f>'Combined Sals'!M9</f>
        <v>31138.26270278146</v>
      </c>
      <c r="I196" s="163"/>
      <c r="J196" s="163">
        <f>'Combined Sals'!P9</f>
        <v>25716.265615652173</v>
      </c>
      <c r="K196" s="165"/>
      <c r="L196" s="163">
        <f>'Combined Sals'!S9</f>
        <v>0</v>
      </c>
      <c r="M196" s="165"/>
      <c r="N196" s="163">
        <f>'Combined Sals'!V9</f>
        <v>43462.87290842434</v>
      </c>
      <c r="O196" s="165"/>
      <c r="P196" s="159"/>
      <c r="Q196" s="159"/>
    </row>
    <row r="197" spans="1:17" ht="12.75">
      <c r="A197" s="159" t="s">
        <v>1395</v>
      </c>
      <c r="B197" s="163">
        <f>'Combined Sals'!D18</f>
        <v>56132.294862222225</v>
      </c>
      <c r="C197" s="163"/>
      <c r="D197" s="163">
        <f>'Combined Sals'!G18</f>
        <v>45020.86174851351</v>
      </c>
      <c r="E197" s="163"/>
      <c r="F197" s="163">
        <f>'Combined Sals'!J18</f>
        <v>37859.40754894545</v>
      </c>
      <c r="G197" s="163"/>
      <c r="H197" s="163">
        <f>'Combined Sals'!M18</f>
        <v>28873.53320077253</v>
      </c>
      <c r="I197" s="163"/>
      <c r="J197" s="163">
        <f>'Combined Sals'!P18</f>
        <v>33016.886666666665</v>
      </c>
      <c r="K197" s="165"/>
      <c r="L197" s="163">
        <f>'Combined Sals'!S18</f>
        <v>0</v>
      </c>
      <c r="M197" s="163"/>
      <c r="N197" s="163">
        <f>'Combined Sals'!V18</f>
        <v>42999.79405606061</v>
      </c>
      <c r="O197" s="165"/>
      <c r="P197" s="159"/>
      <c r="Q197" s="159"/>
    </row>
    <row r="198" spans="1:17" ht="12.75">
      <c r="A198" s="159" t="s">
        <v>1396</v>
      </c>
      <c r="B198" s="163">
        <f>'Combined Sals'!D27</f>
        <v>58872.6167400881</v>
      </c>
      <c r="C198" s="163"/>
      <c r="D198" s="163">
        <f>'Combined Sals'!G27</f>
        <v>45362.97432820809</v>
      </c>
      <c r="E198" s="163"/>
      <c r="F198" s="163">
        <f>'Combined Sals'!J27</f>
        <v>40421.01687458746</v>
      </c>
      <c r="G198" s="163"/>
      <c r="H198" s="163">
        <f>'Combined Sals'!M27</f>
        <v>33410.2410147826</v>
      </c>
      <c r="I198" s="163"/>
      <c r="J198" s="163">
        <f>'Combined Sals'!P27</f>
        <v>24529</v>
      </c>
      <c r="K198" s="165"/>
      <c r="L198" s="163">
        <f>'Combined Sals'!S27</f>
        <v>0</v>
      </c>
      <c r="M198" s="163"/>
      <c r="N198" s="163">
        <f>'Combined Sals'!V27</f>
        <v>45161.79263784314</v>
      </c>
      <c r="O198" s="165"/>
      <c r="P198" s="159"/>
      <c r="Q198" s="159"/>
    </row>
    <row r="199" spans="1:17" ht="12.75">
      <c r="A199" s="159" t="s">
        <v>1397</v>
      </c>
      <c r="B199" s="163">
        <f>'Combined Sals'!D36</f>
        <v>58160</v>
      </c>
      <c r="C199" s="163"/>
      <c r="D199" s="163">
        <f>'Combined Sals'!G36</f>
        <v>47212</v>
      </c>
      <c r="E199" s="163"/>
      <c r="F199" s="163">
        <f>'Combined Sals'!J36</f>
        <v>38349</v>
      </c>
      <c r="G199" s="163"/>
      <c r="H199" s="163">
        <f>'Combined Sals'!M36</f>
        <v>30812</v>
      </c>
      <c r="I199" s="163"/>
      <c r="J199" s="163">
        <f>'Combined Sals'!P36</f>
        <v>0</v>
      </c>
      <c r="K199" s="165"/>
      <c r="L199" s="163">
        <f>'Combined Sals'!S36</f>
        <v>0</v>
      </c>
      <c r="M199" s="163"/>
      <c r="N199" s="163">
        <f>'Combined Sals'!V36</f>
        <v>43997.09302325582</v>
      </c>
      <c r="O199" s="165"/>
      <c r="P199" s="159"/>
      <c r="Q199" s="159"/>
    </row>
    <row r="200" spans="1:17" ht="12.75">
      <c r="A200" s="159" t="s">
        <v>1398</v>
      </c>
      <c r="B200" s="163">
        <f>'Combined Sals'!D45</f>
        <v>55406.394736697934</v>
      </c>
      <c r="C200" s="163"/>
      <c r="D200" s="163">
        <f>'Combined Sals'!G45</f>
        <v>46170.59419518135</v>
      </c>
      <c r="E200" s="163"/>
      <c r="F200" s="163">
        <f>'Combined Sals'!J45</f>
        <v>38107.87120896552</v>
      </c>
      <c r="G200" s="163"/>
      <c r="H200" s="163">
        <f>'Combined Sals'!M45</f>
        <v>30401.541666666668</v>
      </c>
      <c r="I200" s="163"/>
      <c r="J200" s="163">
        <f>'Combined Sals'!P45</f>
        <v>31314.460994999998</v>
      </c>
      <c r="K200" s="165"/>
      <c r="L200" s="163">
        <f>'Combined Sals'!S45</f>
        <v>0</v>
      </c>
      <c r="M200" s="165"/>
      <c r="N200" s="163">
        <f>'Combined Sals'!V45</f>
        <v>45916.414295020404</v>
      </c>
      <c r="O200" s="165"/>
      <c r="P200" s="159"/>
      <c r="Q200" s="159"/>
    </row>
    <row r="201" spans="1:17" ht="12.75">
      <c r="A201" s="159" t="s">
        <v>1399</v>
      </c>
      <c r="B201" s="163">
        <f>'Combined Sals'!D54</f>
        <v>55591.997674418606</v>
      </c>
      <c r="C201" s="163"/>
      <c r="D201" s="163">
        <f>'Combined Sals'!G54</f>
        <v>45459.432642487045</v>
      </c>
      <c r="E201" s="163"/>
      <c r="F201" s="163">
        <f>'Combined Sals'!J54</f>
        <v>37987.40630797773</v>
      </c>
      <c r="G201" s="163"/>
      <c r="H201" s="163">
        <f>'Combined Sals'!M54</f>
        <v>28684.439024390245</v>
      </c>
      <c r="I201" s="163"/>
      <c r="J201" s="163">
        <f>'Combined Sals'!P54</f>
        <v>0</v>
      </c>
      <c r="K201" s="165"/>
      <c r="L201" s="163">
        <f>'Combined Sals'!S54</f>
        <v>0</v>
      </c>
      <c r="M201" s="165"/>
      <c r="N201" s="163">
        <f>'Combined Sals'!V54</f>
        <v>43466.29615384615</v>
      </c>
      <c r="O201" s="165"/>
      <c r="P201" s="159"/>
      <c r="Q201" s="159"/>
    </row>
    <row r="202" spans="1:17" ht="12.75">
      <c r="A202" s="159" t="s">
        <v>1400</v>
      </c>
      <c r="B202" s="163">
        <f>'Combined Sals'!D63</f>
        <v>0</v>
      </c>
      <c r="C202" s="163"/>
      <c r="D202" s="163">
        <f>'Combined Sals'!G63</f>
        <v>0</v>
      </c>
      <c r="E202" s="163"/>
      <c r="F202" s="163">
        <f>'Combined Sals'!J63</f>
        <v>0</v>
      </c>
      <c r="G202" s="163"/>
      <c r="H202" s="163">
        <f>'Combined Sals'!M63</f>
        <v>0</v>
      </c>
      <c r="I202" s="163"/>
      <c r="J202" s="163">
        <f>'Combined Sals'!P63</f>
        <v>0</v>
      </c>
      <c r="K202" s="165"/>
      <c r="L202" s="163">
        <f>'Combined Sals'!S63</f>
        <v>0</v>
      </c>
      <c r="M202" s="163"/>
      <c r="N202" s="163">
        <f>'Combined Sals'!V63</f>
        <v>0</v>
      </c>
      <c r="O202" s="165"/>
      <c r="P202" s="159"/>
      <c r="Q202" s="159"/>
    </row>
    <row r="203" spans="1:17" ht="12.75">
      <c r="A203" s="159" t="s">
        <v>1401</v>
      </c>
      <c r="B203" s="163">
        <f>'Combined Sals'!D72</f>
        <v>50021.45718724638</v>
      </c>
      <c r="C203" s="163"/>
      <c r="D203" s="163">
        <f>'Combined Sals'!G72</f>
        <v>44713.33654125</v>
      </c>
      <c r="E203" s="163"/>
      <c r="F203" s="163">
        <f>'Combined Sals'!J72</f>
        <v>37977.76753738318</v>
      </c>
      <c r="G203" s="163"/>
      <c r="H203" s="163">
        <f>'Combined Sals'!M72</f>
        <v>29158.09460470588</v>
      </c>
      <c r="I203" s="163"/>
      <c r="J203" s="163">
        <f>'Combined Sals'!P72</f>
        <v>0</v>
      </c>
      <c r="K203" s="163"/>
      <c r="L203" s="163">
        <f>'Combined Sals'!S72</f>
        <v>0</v>
      </c>
      <c r="M203" s="163"/>
      <c r="N203" s="163">
        <f>'Combined Sals'!V72</f>
        <v>40974.6951809772</v>
      </c>
      <c r="O203" s="165"/>
      <c r="P203" s="159"/>
      <c r="Q203" s="159"/>
    </row>
    <row r="204" spans="1:17" ht="12.75">
      <c r="A204" s="159" t="s">
        <v>1402</v>
      </c>
      <c r="B204" s="163">
        <f>'Combined Sals'!D81</f>
        <v>60623.99389543478</v>
      </c>
      <c r="C204" s="163"/>
      <c r="D204" s="163">
        <f>'Combined Sals'!G81</f>
        <v>48871.38515616139</v>
      </c>
      <c r="E204" s="163"/>
      <c r="F204" s="163">
        <f>'Combined Sals'!J81</f>
        <v>42412.12478360577</v>
      </c>
      <c r="G204" s="163"/>
      <c r="H204" s="163">
        <f>'Combined Sals'!M81</f>
        <v>37068.602139999995</v>
      </c>
      <c r="I204" s="163"/>
      <c r="J204" s="163">
        <f>'Combined Sals'!P81</f>
        <v>34443.14355307517</v>
      </c>
      <c r="K204" s="165"/>
      <c r="L204" s="163">
        <f>'Combined Sals'!S81</f>
        <v>0</v>
      </c>
      <c r="M204" s="163"/>
      <c r="N204" s="163">
        <f>'Combined Sals'!V81</f>
        <v>48077.19772583497</v>
      </c>
      <c r="O204" s="165"/>
      <c r="P204" s="159"/>
      <c r="Q204" s="159"/>
    </row>
    <row r="205" spans="1:17" ht="12.75">
      <c r="A205" s="159" t="s">
        <v>1403</v>
      </c>
      <c r="B205" s="163">
        <f>'Combined Sals'!D90</f>
        <v>52681</v>
      </c>
      <c r="C205" s="163"/>
      <c r="D205" s="163">
        <f>'Combined Sals'!G90</f>
        <v>46181</v>
      </c>
      <c r="E205" s="163"/>
      <c r="F205" s="163">
        <f>'Combined Sals'!J90</f>
        <v>40888</v>
      </c>
      <c r="G205" s="163"/>
      <c r="H205" s="163">
        <f>'Combined Sals'!M90</f>
        <v>34265</v>
      </c>
      <c r="I205" s="163"/>
      <c r="J205" s="163">
        <f>'Combined Sals'!P90</f>
        <v>0</v>
      </c>
      <c r="K205" s="165"/>
      <c r="L205" s="163">
        <f>'Combined Sals'!S90</f>
        <v>0</v>
      </c>
      <c r="M205" s="163"/>
      <c r="N205" s="163">
        <f>'Combined Sals'!V90</f>
        <v>44473.490909090906</v>
      </c>
      <c r="O205" s="165"/>
      <c r="P205" s="159"/>
      <c r="Q205" s="159"/>
    </row>
    <row r="206" spans="1:17" ht="12.75">
      <c r="A206" s="159" t="s">
        <v>1404</v>
      </c>
      <c r="B206" s="163">
        <f>'Combined Sals'!D99</f>
        <v>51114.59259259259</v>
      </c>
      <c r="C206" s="163"/>
      <c r="D206" s="163">
        <f>'Combined Sals'!G99</f>
        <v>42184.44098888889</v>
      </c>
      <c r="E206" s="163"/>
      <c r="F206" s="163">
        <f>'Combined Sals'!J99</f>
        <v>36673.5394316129</v>
      </c>
      <c r="G206" s="163"/>
      <c r="H206" s="163">
        <f>'Combined Sals'!M99</f>
        <v>27308.942222222224</v>
      </c>
      <c r="I206" s="163"/>
      <c r="J206" s="163">
        <f>'Combined Sals'!P99</f>
        <v>0</v>
      </c>
      <c r="K206" s="165"/>
      <c r="L206" s="163">
        <f>'Combined Sals'!S99</f>
        <v>0</v>
      </c>
      <c r="M206" s="163"/>
      <c r="N206" s="163">
        <f>'Combined Sals'!V99</f>
        <v>42655.13274735537</v>
      </c>
      <c r="O206" s="165"/>
      <c r="P206" s="159"/>
      <c r="Q206" s="159"/>
    </row>
    <row r="207" spans="1:17" ht="12.75">
      <c r="A207" s="159" t="s">
        <v>1405</v>
      </c>
      <c r="B207" s="163">
        <f>'Combined Sals'!D108</f>
        <v>56948.186209164785</v>
      </c>
      <c r="C207" s="163"/>
      <c r="D207" s="163">
        <f>'Combined Sals'!G108</f>
        <v>45659.03022879796</v>
      </c>
      <c r="E207" s="163"/>
      <c r="F207" s="163">
        <f>'Combined Sals'!J108</f>
        <v>37458.66855512974</v>
      </c>
      <c r="G207" s="163"/>
      <c r="H207" s="163">
        <f>'Combined Sals'!M108</f>
        <v>30472.84746717949</v>
      </c>
      <c r="I207" s="163"/>
      <c r="J207" s="163">
        <f>'Combined Sals'!P108</f>
        <v>14318.15</v>
      </c>
      <c r="K207" s="165"/>
      <c r="L207" s="163">
        <f>'Combined Sals'!S108</f>
        <v>0</v>
      </c>
      <c r="M207" s="163"/>
      <c r="N207" s="163">
        <f>'Combined Sals'!V108</f>
        <v>45007.89526127923</v>
      </c>
      <c r="O207" s="165"/>
      <c r="P207" s="159"/>
      <c r="Q207" s="159"/>
    </row>
    <row r="208" spans="1:17" ht="12.75">
      <c r="A208" s="159" t="s">
        <v>1406</v>
      </c>
      <c r="B208" s="163">
        <f>'Combined Sals'!D117</f>
        <v>54047.0986775178</v>
      </c>
      <c r="C208" s="163"/>
      <c r="D208" s="163">
        <f>'Combined Sals'!G117</f>
        <v>43943.82184655397</v>
      </c>
      <c r="E208" s="163"/>
      <c r="F208" s="163">
        <f>'Combined Sals'!J117</f>
        <v>37025.140023337226</v>
      </c>
      <c r="G208" s="163"/>
      <c r="H208" s="163">
        <f>'Combined Sals'!M117</f>
        <v>30912.957692307693</v>
      </c>
      <c r="I208" s="163"/>
      <c r="J208" s="163">
        <f>'Combined Sals'!P117</f>
        <v>29583.95104895105</v>
      </c>
      <c r="K208" s="165"/>
      <c r="L208" s="163">
        <f>'Combined Sals'!S117</f>
        <v>0</v>
      </c>
      <c r="M208" s="165"/>
      <c r="N208" s="163">
        <f>'Combined Sals'!V117</f>
        <v>42836.773692551506</v>
      </c>
      <c r="O208" s="165"/>
      <c r="P208" s="159"/>
      <c r="Q208" s="159"/>
    </row>
    <row r="209" spans="1:17" ht="12.75">
      <c r="A209" s="159" t="s">
        <v>1407</v>
      </c>
      <c r="B209" s="163">
        <f>'Combined Sals'!D126</f>
        <v>55173.93140988373</v>
      </c>
      <c r="C209" s="163"/>
      <c r="D209" s="163">
        <f>'Combined Sals'!G126</f>
        <v>45381.593695017065</v>
      </c>
      <c r="E209" s="163"/>
      <c r="F209" s="163">
        <f>'Combined Sals'!J126</f>
        <v>38519.86147693694</v>
      </c>
      <c r="G209" s="163"/>
      <c r="H209" s="163">
        <f>'Combined Sals'!M126</f>
        <v>29721.002307540984</v>
      </c>
      <c r="I209" s="163"/>
      <c r="J209" s="163">
        <f>'Combined Sals'!P126</f>
        <v>0</v>
      </c>
      <c r="K209" s="165"/>
      <c r="L209" s="163">
        <f>'Combined Sals'!S126</f>
        <v>0</v>
      </c>
      <c r="M209" s="163"/>
      <c r="N209" s="163">
        <f>'Combined Sals'!V126</f>
        <v>46348.945376391304</v>
      </c>
      <c r="O209" s="165"/>
      <c r="P209" s="159"/>
      <c r="Q209" s="159"/>
    </row>
    <row r="210" spans="1:17" ht="12.75">
      <c r="A210" s="159" t="s">
        <v>1408</v>
      </c>
      <c r="B210" s="163">
        <f>'Combined Sals'!D135</f>
        <v>51892.802202380946</v>
      </c>
      <c r="C210" s="163"/>
      <c r="D210" s="163">
        <f>'Combined Sals'!G135</f>
        <v>41734.43033116279</v>
      </c>
      <c r="E210" s="163"/>
      <c r="F210" s="163">
        <f>'Combined Sals'!J135</f>
        <v>33538.166960421055</v>
      </c>
      <c r="G210" s="163"/>
      <c r="H210" s="163">
        <f>'Combined Sals'!M135</f>
        <v>23896</v>
      </c>
      <c r="I210" s="163"/>
      <c r="J210" s="163">
        <f>'Combined Sals'!P135</f>
        <v>0</v>
      </c>
      <c r="K210" s="165"/>
      <c r="L210" s="163">
        <f>'Combined Sals'!S135</f>
        <v>0</v>
      </c>
      <c r="M210" s="163"/>
      <c r="N210" s="163">
        <f>'Combined Sals'!V135</f>
        <v>43214.600351121946</v>
      </c>
      <c r="O210" s="165"/>
      <c r="P210" s="159"/>
      <c r="Q210" s="159"/>
    </row>
    <row r="211" spans="1:17" ht="12.75">
      <c r="A211" s="159"/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59"/>
      <c r="Q211" s="159"/>
    </row>
    <row r="212" spans="1:17" ht="12.75">
      <c r="A212" s="190" t="s">
        <v>1373</v>
      </c>
      <c r="B212" s="190" t="s">
        <v>1373</v>
      </c>
      <c r="C212" s="190" t="s">
        <v>1373</v>
      </c>
      <c r="D212" s="190" t="s">
        <v>1373</v>
      </c>
      <c r="E212" s="190" t="s">
        <v>1373</v>
      </c>
      <c r="F212" s="190" t="s">
        <v>1373</v>
      </c>
      <c r="G212" s="190" t="s">
        <v>1373</v>
      </c>
      <c r="H212" s="190" t="s">
        <v>1373</v>
      </c>
      <c r="I212" s="190" t="s">
        <v>1373</v>
      </c>
      <c r="J212" s="190" t="s">
        <v>1373</v>
      </c>
      <c r="K212" s="190" t="s">
        <v>1373</v>
      </c>
      <c r="L212" s="190" t="s">
        <v>1373</v>
      </c>
      <c r="M212" s="190" t="s">
        <v>1373</v>
      </c>
      <c r="N212" s="190" t="s">
        <v>1373</v>
      </c>
      <c r="O212" s="190" t="s">
        <v>1373</v>
      </c>
      <c r="P212" s="159"/>
      <c r="Q212" s="159"/>
    </row>
    <row r="213" spans="1:17" ht="12.75">
      <c r="A213" s="159"/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</row>
    <row r="214" spans="1:17" ht="12.75">
      <c r="A214" s="160" t="s">
        <v>1</v>
      </c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</row>
    <row r="215" spans="1:17" ht="12.75">
      <c r="A215" s="160"/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</row>
    <row r="216" spans="1:17" ht="12.75">
      <c r="A216" s="160" t="s">
        <v>1414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</row>
    <row r="217" spans="1:17" ht="12.75">
      <c r="A217" s="160" t="s">
        <v>2</v>
      </c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</row>
    <row r="218" spans="1:17" ht="12.75">
      <c r="A218" s="160" t="s">
        <v>1371</v>
      </c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</row>
    <row r="219" spans="1:17" ht="12.75">
      <c r="A219" s="160" t="s">
        <v>1372</v>
      </c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</row>
    <row r="220" spans="1:17" ht="12.75">
      <c r="A220" s="190" t="s">
        <v>1373</v>
      </c>
      <c r="B220" s="190" t="s">
        <v>1373</v>
      </c>
      <c r="C220" s="190" t="s">
        <v>1373</v>
      </c>
      <c r="D220" s="190" t="s">
        <v>1373</v>
      </c>
      <c r="E220" s="190" t="s">
        <v>1373</v>
      </c>
      <c r="F220" s="190" t="s">
        <v>1373</v>
      </c>
      <c r="G220" s="190" t="s">
        <v>1373</v>
      </c>
      <c r="H220" s="190" t="s">
        <v>1373</v>
      </c>
      <c r="I220" s="190" t="s">
        <v>1373</v>
      </c>
      <c r="J220" s="190" t="s">
        <v>1373</v>
      </c>
      <c r="K220" s="190" t="s">
        <v>1373</v>
      </c>
      <c r="L220" s="190" t="s">
        <v>1373</v>
      </c>
      <c r="M220" s="190" t="s">
        <v>1373</v>
      </c>
      <c r="N220" s="190" t="s">
        <v>1373</v>
      </c>
      <c r="O220" s="190" t="s">
        <v>1373</v>
      </c>
      <c r="P220" s="159"/>
      <c r="Q220" s="159"/>
    </row>
    <row r="221" spans="1:17" ht="12.75">
      <c r="A221" s="159"/>
      <c r="B221" s="162" t="s">
        <v>1415</v>
      </c>
      <c r="C221" s="159"/>
      <c r="D221" s="162" t="s">
        <v>1282</v>
      </c>
      <c r="E221" s="159"/>
      <c r="F221" s="162" t="s">
        <v>1283</v>
      </c>
      <c r="G221" s="159"/>
      <c r="H221" s="162" t="s">
        <v>1284</v>
      </c>
      <c r="I221" s="159"/>
      <c r="J221" s="162" t="s">
        <v>1416</v>
      </c>
      <c r="K221" s="159"/>
      <c r="L221" s="162" t="s">
        <v>1417</v>
      </c>
      <c r="M221" s="159"/>
      <c r="N221" s="159" t="s">
        <v>1418</v>
      </c>
      <c r="O221" s="159"/>
      <c r="P221" s="159"/>
      <c r="Q221" s="159"/>
    </row>
    <row r="222" spans="1:17" ht="12.75">
      <c r="A222" s="190" t="s">
        <v>1373</v>
      </c>
      <c r="B222" s="190" t="s">
        <v>1373</v>
      </c>
      <c r="C222" s="190" t="s">
        <v>1373</v>
      </c>
      <c r="D222" s="190" t="s">
        <v>1373</v>
      </c>
      <c r="E222" s="190" t="s">
        <v>1373</v>
      </c>
      <c r="F222" s="190" t="s">
        <v>1373</v>
      </c>
      <c r="G222" s="190" t="s">
        <v>1373</v>
      </c>
      <c r="H222" s="190" t="s">
        <v>1373</v>
      </c>
      <c r="I222" s="190" t="s">
        <v>1373</v>
      </c>
      <c r="J222" s="190" t="s">
        <v>1373</v>
      </c>
      <c r="K222" s="190" t="s">
        <v>1373</v>
      </c>
      <c r="L222" s="190" t="s">
        <v>1373</v>
      </c>
      <c r="M222" s="190" t="s">
        <v>1373</v>
      </c>
      <c r="N222" s="190" t="s">
        <v>1373</v>
      </c>
      <c r="O222" s="190" t="s">
        <v>1373</v>
      </c>
      <c r="P222" s="159"/>
      <c r="Q222" s="159"/>
    </row>
    <row r="223" spans="1:17" ht="12.75">
      <c r="A223" s="159"/>
      <c r="B223" s="159" t="s">
        <v>1392</v>
      </c>
      <c r="C223" s="162" t="s">
        <v>1380</v>
      </c>
      <c r="D223" s="159" t="s">
        <v>1392</v>
      </c>
      <c r="E223" s="162" t="s">
        <v>1380</v>
      </c>
      <c r="F223" s="159" t="s">
        <v>1392</v>
      </c>
      <c r="G223" s="162" t="s">
        <v>1380</v>
      </c>
      <c r="H223" s="159" t="s">
        <v>1392</v>
      </c>
      <c r="I223" s="162" t="s">
        <v>1380</v>
      </c>
      <c r="J223" s="159" t="s">
        <v>1392</v>
      </c>
      <c r="K223" s="162" t="s">
        <v>1380</v>
      </c>
      <c r="L223" s="159" t="s">
        <v>1392</v>
      </c>
      <c r="M223" s="162" t="s">
        <v>1380</v>
      </c>
      <c r="N223" s="159" t="s">
        <v>1392</v>
      </c>
      <c r="O223" s="162" t="s">
        <v>1380</v>
      </c>
      <c r="P223" s="159"/>
      <c r="Q223" s="159"/>
    </row>
    <row r="224" spans="1:17" ht="12.75">
      <c r="A224" s="190" t="s">
        <v>1373</v>
      </c>
      <c r="B224" s="190" t="s">
        <v>1373</v>
      </c>
      <c r="C224" s="190" t="s">
        <v>1373</v>
      </c>
      <c r="D224" s="190" t="s">
        <v>1373</v>
      </c>
      <c r="E224" s="190" t="s">
        <v>1373</v>
      </c>
      <c r="F224" s="190" t="s">
        <v>1373</v>
      </c>
      <c r="G224" s="190" t="s">
        <v>1373</v>
      </c>
      <c r="H224" s="190" t="s">
        <v>1373</v>
      </c>
      <c r="I224" s="190" t="s">
        <v>1373</v>
      </c>
      <c r="J224" s="190" t="s">
        <v>1373</v>
      </c>
      <c r="K224" s="190" t="s">
        <v>1373</v>
      </c>
      <c r="L224" s="190" t="s">
        <v>1373</v>
      </c>
      <c r="M224" s="190" t="s">
        <v>1373</v>
      </c>
      <c r="N224" s="190" t="s">
        <v>1373</v>
      </c>
      <c r="O224" s="190" t="s">
        <v>1373</v>
      </c>
      <c r="P224" s="159"/>
      <c r="Q224" s="159"/>
    </row>
    <row r="225" spans="1:17" ht="12.75">
      <c r="A225" s="159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</row>
    <row r="226" spans="1:17" ht="12.75">
      <c r="A226" s="159" t="s">
        <v>1393</v>
      </c>
      <c r="B226" s="164">
        <f>'Combined Sals'!D145</f>
        <v>55869.455607756594</v>
      </c>
      <c r="C226" s="164"/>
      <c r="D226" s="164">
        <f>'Combined Sals'!G145</f>
        <v>46238.98732612837</v>
      </c>
      <c r="E226" s="164"/>
      <c r="F226" s="164">
        <f>'Combined Sals'!J145</f>
        <v>38558.13501773389</v>
      </c>
      <c r="G226" s="164"/>
      <c r="H226" s="164">
        <f>'Combined Sals'!M145</f>
        <v>30237.566002334537</v>
      </c>
      <c r="I226" s="164"/>
      <c r="J226" s="164">
        <f>'Combined Sals'!P145</f>
        <v>31547.588098950622</v>
      </c>
      <c r="K226" s="164"/>
      <c r="L226" s="164">
        <f>'Combined Sals'!S145</f>
        <v>0</v>
      </c>
      <c r="M226" s="164"/>
      <c r="N226" s="164">
        <f>'Combined Sals'!V145</f>
        <v>44261.319314719425</v>
      </c>
      <c r="O226" s="164"/>
      <c r="P226" s="159"/>
      <c r="Q226" s="159"/>
    </row>
    <row r="227" spans="1:17" ht="12.75">
      <c r="A227" s="159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59"/>
      <c r="Q227" s="159"/>
    </row>
    <row r="228" spans="1:17" ht="12.75">
      <c r="A228" s="159" t="s">
        <v>1394</v>
      </c>
      <c r="B228" s="163">
        <f>'Combined Sals'!D10</f>
        <v>52229.65613818182</v>
      </c>
      <c r="C228" s="163"/>
      <c r="D228" s="163">
        <f>'Combined Sals'!G10</f>
        <v>42555.99532902439</v>
      </c>
      <c r="E228" s="163"/>
      <c r="F228" s="163">
        <f>'Combined Sals'!J10</f>
        <v>34506.77455230047</v>
      </c>
      <c r="G228" s="163"/>
      <c r="H228" s="163">
        <f>'Combined Sals'!M10</f>
        <v>27357.493713230768</v>
      </c>
      <c r="I228" s="163"/>
      <c r="J228" s="163">
        <f>'Combined Sals'!P10</f>
        <v>0</v>
      </c>
      <c r="K228" s="165"/>
      <c r="L228" s="163">
        <f>'Combined Sals'!S10</f>
        <v>0</v>
      </c>
      <c r="M228" s="165"/>
      <c r="N228" s="163">
        <f>'Combined Sals'!V10</f>
        <v>40301.20364567522</v>
      </c>
      <c r="O228" s="165"/>
      <c r="P228" s="159"/>
      <c r="Q228" s="159"/>
    </row>
    <row r="229" spans="1:17" ht="12.75">
      <c r="A229" s="159" t="s">
        <v>1395</v>
      </c>
      <c r="B229" s="163">
        <f>'Combined Sals'!D19</f>
        <v>0</v>
      </c>
      <c r="C229" s="163"/>
      <c r="D229" s="163">
        <f>'Combined Sals'!G19</f>
        <v>0</v>
      </c>
      <c r="E229" s="163"/>
      <c r="F229" s="163">
        <f>'Combined Sals'!J19</f>
        <v>0</v>
      </c>
      <c r="G229" s="163"/>
      <c r="H229" s="163">
        <f>'Combined Sals'!M19</f>
        <v>0</v>
      </c>
      <c r="I229" s="163"/>
      <c r="J229" s="163">
        <f>'Combined Sals'!P19</f>
        <v>0</v>
      </c>
      <c r="K229" s="165"/>
      <c r="L229" s="163">
        <f>'Combined Sals'!S19</f>
        <v>0</v>
      </c>
      <c r="M229" s="163"/>
      <c r="N229" s="163">
        <f>'Combined Sals'!V19</f>
        <v>0</v>
      </c>
      <c r="O229" s="165"/>
      <c r="P229" s="159"/>
      <c r="Q229" s="159"/>
    </row>
    <row r="230" spans="1:17" ht="12.75">
      <c r="A230" s="159" t="s">
        <v>1396</v>
      </c>
      <c r="B230" s="163">
        <f>'Combined Sals'!D28</f>
        <v>60072.92843379679</v>
      </c>
      <c r="C230" s="163"/>
      <c r="D230" s="163">
        <f>'Combined Sals'!G28</f>
        <v>49889.7616707109</v>
      </c>
      <c r="E230" s="163"/>
      <c r="F230" s="163">
        <f>'Combined Sals'!J28</f>
        <v>40483.89567355372</v>
      </c>
      <c r="G230" s="163"/>
      <c r="H230" s="163">
        <f>'Combined Sals'!M28</f>
        <v>31833.973425507247</v>
      </c>
      <c r="I230" s="163"/>
      <c r="J230" s="163">
        <f>'Combined Sals'!P28</f>
        <v>23781.146751999997</v>
      </c>
      <c r="K230" s="165"/>
      <c r="L230" s="163">
        <f>'Combined Sals'!S28</f>
        <v>0</v>
      </c>
      <c r="M230" s="163"/>
      <c r="N230" s="163">
        <f>'Combined Sals'!V28</f>
        <v>47114.283771104965</v>
      </c>
      <c r="O230" s="165"/>
      <c r="P230" s="159"/>
      <c r="Q230" s="159"/>
    </row>
    <row r="231" spans="1:17" ht="12.75">
      <c r="A231" s="159" t="s">
        <v>1397</v>
      </c>
      <c r="B231" s="163">
        <f>'Combined Sals'!D37</f>
        <v>53906.63888888889</v>
      </c>
      <c r="C231" s="163"/>
      <c r="D231" s="163">
        <f>'Combined Sals'!G37</f>
        <v>45673.98347107438</v>
      </c>
      <c r="E231" s="163"/>
      <c r="F231" s="163">
        <f>'Combined Sals'!J37</f>
        <v>40357.82644628099</v>
      </c>
      <c r="G231" s="163"/>
      <c r="H231" s="163">
        <f>'Combined Sals'!M37</f>
        <v>31072.01886792453</v>
      </c>
      <c r="I231" s="163"/>
      <c r="J231" s="163">
        <f>'Combined Sals'!P37</f>
        <v>0</v>
      </c>
      <c r="K231" s="165"/>
      <c r="L231" s="163">
        <f>'Combined Sals'!S37</f>
        <v>0</v>
      </c>
      <c r="M231" s="163"/>
      <c r="N231" s="163">
        <f>'Combined Sals'!V37</f>
        <v>45322.32980972516</v>
      </c>
      <c r="O231" s="165"/>
      <c r="P231" s="159"/>
      <c r="Q231" s="159"/>
    </row>
    <row r="232" spans="1:17" ht="12.75">
      <c r="A232" s="159" t="s">
        <v>1398</v>
      </c>
      <c r="B232" s="163">
        <f>'Combined Sals'!D46</f>
        <v>54168</v>
      </c>
      <c r="C232" s="163"/>
      <c r="D232" s="163">
        <f>'Combined Sals'!G46</f>
        <v>42080</v>
      </c>
      <c r="E232" s="163"/>
      <c r="F232" s="163">
        <f>'Combined Sals'!J46</f>
        <v>35178</v>
      </c>
      <c r="G232" s="163"/>
      <c r="H232" s="163">
        <f>'Combined Sals'!M46</f>
        <v>25502</v>
      </c>
      <c r="I232" s="163"/>
      <c r="J232" s="163">
        <f>'Combined Sals'!P46</f>
        <v>0</v>
      </c>
      <c r="K232" s="165"/>
      <c r="L232" s="163">
        <f>'Combined Sals'!S46</f>
        <v>0</v>
      </c>
      <c r="M232" s="165"/>
      <c r="N232" s="163">
        <f>'Combined Sals'!V46</f>
        <v>40767.64417177914</v>
      </c>
      <c r="O232" s="165"/>
      <c r="P232" s="159"/>
      <c r="Q232" s="159"/>
    </row>
    <row r="233" spans="1:17" ht="12.75">
      <c r="A233" s="159" t="s">
        <v>1399</v>
      </c>
      <c r="B233" s="163">
        <f>'Combined Sals'!D55</f>
        <v>54540.78409090909</v>
      </c>
      <c r="C233" s="163"/>
      <c r="D233" s="163">
        <f>'Combined Sals'!G55</f>
        <v>46215.530232558136</v>
      </c>
      <c r="E233" s="163"/>
      <c r="F233" s="163">
        <f>'Combined Sals'!J55</f>
        <v>37821.9896373057</v>
      </c>
      <c r="G233" s="163"/>
      <c r="H233" s="163">
        <f>'Combined Sals'!M55</f>
        <v>29472.34857142857</v>
      </c>
      <c r="I233" s="163"/>
      <c r="J233" s="163">
        <f>'Combined Sals'!P55</f>
        <v>0</v>
      </c>
      <c r="K233" s="165"/>
      <c r="L233" s="163">
        <f>'Combined Sals'!S55</f>
        <v>0</v>
      </c>
      <c r="M233" s="165"/>
      <c r="N233" s="163">
        <f>'Combined Sals'!V55</f>
        <v>41273.5987394958</v>
      </c>
      <c r="O233" s="165"/>
      <c r="P233" s="159"/>
      <c r="Q233" s="159"/>
    </row>
    <row r="234" spans="1:17" ht="12.75">
      <c r="A234" s="159" t="s">
        <v>1400</v>
      </c>
      <c r="B234" s="163">
        <f>'Combined Sals'!D64</f>
        <v>60963.93042580488</v>
      </c>
      <c r="C234" s="163"/>
      <c r="D234" s="163">
        <f>'Combined Sals'!G64</f>
        <v>49514.37688</v>
      </c>
      <c r="E234" s="163"/>
      <c r="F234" s="163">
        <f>'Combined Sals'!J64</f>
        <v>41225.23825611112</v>
      </c>
      <c r="G234" s="163"/>
      <c r="H234" s="163">
        <f>'Combined Sals'!M64</f>
        <v>35105.90624999999</v>
      </c>
      <c r="I234" s="163"/>
      <c r="J234" s="163">
        <f>'Combined Sals'!P64</f>
        <v>30901.3350059406</v>
      </c>
      <c r="K234" s="165"/>
      <c r="L234" s="163">
        <f>'Combined Sals'!S64</f>
        <v>0</v>
      </c>
      <c r="M234" s="163"/>
      <c r="N234" s="163">
        <f>'Combined Sals'!V64</f>
        <v>48155.23921119015</v>
      </c>
      <c r="O234" s="165"/>
      <c r="P234" s="159"/>
      <c r="Q234" s="159"/>
    </row>
    <row r="235" spans="1:17" ht="12.75">
      <c r="A235" s="159" t="s">
        <v>1401</v>
      </c>
      <c r="B235" s="163">
        <f>'Combined Sals'!D73</f>
        <v>0</v>
      </c>
      <c r="C235" s="163"/>
      <c r="D235" s="163">
        <f>'Combined Sals'!G73</f>
        <v>0</v>
      </c>
      <c r="E235" s="163"/>
      <c r="F235" s="163">
        <f>'Combined Sals'!J73</f>
        <v>0</v>
      </c>
      <c r="G235" s="163"/>
      <c r="H235" s="163">
        <f>'Combined Sals'!M73</f>
        <v>0</v>
      </c>
      <c r="I235" s="163"/>
      <c r="J235" s="163">
        <f>'Combined Sals'!P73</f>
        <v>0</v>
      </c>
      <c r="K235" s="163"/>
      <c r="L235" s="163">
        <f>'Combined Sals'!S73</f>
        <v>0</v>
      </c>
      <c r="M235" s="163"/>
      <c r="N235" s="163">
        <f>'Combined Sals'!V73</f>
        <v>0</v>
      </c>
      <c r="O235" s="165"/>
      <c r="P235" s="159"/>
      <c r="Q235" s="159"/>
    </row>
    <row r="236" spans="1:17" ht="12.75">
      <c r="A236" s="159" t="s">
        <v>1402</v>
      </c>
      <c r="B236" s="163">
        <f>'Combined Sals'!D82</f>
        <v>59487.79300652483</v>
      </c>
      <c r="C236" s="163"/>
      <c r="D236" s="163">
        <f>'Combined Sals'!G82</f>
        <v>47321.95129858586</v>
      </c>
      <c r="E236" s="163"/>
      <c r="F236" s="163">
        <f>'Combined Sals'!J82</f>
        <v>41543.207882625</v>
      </c>
      <c r="G236" s="163"/>
      <c r="H236" s="163">
        <f>'Combined Sals'!M82</f>
        <v>29124.66</v>
      </c>
      <c r="I236" s="163"/>
      <c r="J236" s="163">
        <f>'Combined Sals'!P82</f>
        <v>35113.683450000004</v>
      </c>
      <c r="K236" s="165"/>
      <c r="L236" s="163">
        <f>'Combined Sals'!S82</f>
        <v>0</v>
      </c>
      <c r="M236" s="163"/>
      <c r="N236" s="163">
        <f>'Combined Sals'!V82</f>
        <v>46980.233266597585</v>
      </c>
      <c r="O236" s="165"/>
      <c r="P236" s="159"/>
      <c r="Q236" s="159"/>
    </row>
    <row r="237" spans="1:17" ht="12.75">
      <c r="A237" s="159" t="s">
        <v>1403</v>
      </c>
      <c r="B237" s="163">
        <f>'Combined Sals'!D91</f>
        <v>49174.94024736842</v>
      </c>
      <c r="C237" s="163"/>
      <c r="D237" s="163">
        <f>'Combined Sals'!G91</f>
        <v>42127.530257142855</v>
      </c>
      <c r="E237" s="163"/>
      <c r="F237" s="163">
        <f>'Combined Sals'!J91</f>
        <v>38040.879617985614</v>
      </c>
      <c r="G237" s="163"/>
      <c r="H237" s="163">
        <f>'Combined Sals'!M91</f>
        <v>31446.573322568805</v>
      </c>
      <c r="I237" s="163"/>
      <c r="J237" s="163">
        <f>'Combined Sals'!P91</f>
        <v>0</v>
      </c>
      <c r="K237" s="165"/>
      <c r="L237" s="163">
        <f>'Combined Sals'!S91</f>
        <v>0</v>
      </c>
      <c r="M237" s="163"/>
      <c r="N237" s="163">
        <f>'Combined Sals'!V91</f>
        <v>40467.89932601253</v>
      </c>
      <c r="O237" s="165"/>
      <c r="P237" s="159"/>
      <c r="Q237" s="159"/>
    </row>
    <row r="238" spans="1:17" ht="12.75">
      <c r="A238" s="159" t="s">
        <v>1404</v>
      </c>
      <c r="B238" s="163">
        <f>'Combined Sals'!D100</f>
        <v>54730.94246533333</v>
      </c>
      <c r="C238" s="163"/>
      <c r="D238" s="163">
        <f>'Combined Sals'!G100</f>
        <v>45721.88241220779</v>
      </c>
      <c r="E238" s="163"/>
      <c r="F238" s="163">
        <f>'Combined Sals'!J100</f>
        <v>36267.915695928146</v>
      </c>
      <c r="G238" s="163"/>
      <c r="H238" s="163">
        <f>'Combined Sals'!M100</f>
        <v>28339.729166666668</v>
      </c>
      <c r="I238" s="163"/>
      <c r="J238" s="163">
        <f>'Combined Sals'!P100</f>
        <v>0</v>
      </c>
      <c r="K238" s="165"/>
      <c r="L238" s="163">
        <f>'Combined Sals'!S100</f>
        <v>0</v>
      </c>
      <c r="M238" s="163"/>
      <c r="N238" s="163">
        <f>'Combined Sals'!V100</f>
        <v>43676.03118015415</v>
      </c>
      <c r="O238" s="165"/>
      <c r="P238" s="159"/>
      <c r="Q238" s="159"/>
    </row>
    <row r="239" spans="1:17" ht="12.75">
      <c r="A239" s="159" t="s">
        <v>1405</v>
      </c>
      <c r="B239" s="163">
        <f>'Combined Sals'!D109</f>
        <v>57475.7689736</v>
      </c>
      <c r="C239" s="163"/>
      <c r="D239" s="163">
        <f>'Combined Sals'!G109</f>
        <v>44061.396070341885</v>
      </c>
      <c r="E239" s="163"/>
      <c r="F239" s="163">
        <f>'Combined Sals'!J109</f>
        <v>36745.551427025086</v>
      </c>
      <c r="G239" s="163"/>
      <c r="H239" s="163">
        <f>'Combined Sals'!M109</f>
        <v>27014.686534210527</v>
      </c>
      <c r="I239" s="163"/>
      <c r="J239" s="163">
        <f>'Combined Sals'!P109</f>
        <v>0</v>
      </c>
      <c r="K239" s="165"/>
      <c r="L239" s="163">
        <f>'Combined Sals'!S109</f>
        <v>0</v>
      </c>
      <c r="M239" s="163"/>
      <c r="N239" s="163">
        <f>'Combined Sals'!V109</f>
        <v>46590.0075399568</v>
      </c>
      <c r="O239" s="165"/>
      <c r="P239" s="159"/>
      <c r="Q239" s="159"/>
    </row>
    <row r="240" spans="1:17" ht="12.75">
      <c r="A240" s="159" t="s">
        <v>1406</v>
      </c>
      <c r="B240" s="163">
        <f>'Combined Sals'!D118</f>
        <v>51853.24497991968</v>
      </c>
      <c r="C240" s="163"/>
      <c r="D240" s="163">
        <f>'Combined Sals'!G118</f>
        <v>44757.07636363636</v>
      </c>
      <c r="E240" s="163"/>
      <c r="F240" s="163">
        <f>'Combined Sals'!J118</f>
        <v>37730.26243093923</v>
      </c>
      <c r="G240" s="163"/>
      <c r="H240" s="163">
        <f>'Combined Sals'!M118</f>
        <v>30024.81818181818</v>
      </c>
      <c r="I240" s="163"/>
      <c r="J240" s="163">
        <f>'Combined Sals'!P118</f>
        <v>31013.714285714286</v>
      </c>
      <c r="K240" s="165"/>
      <c r="L240" s="163">
        <f>'Combined Sals'!S118</f>
        <v>0</v>
      </c>
      <c r="M240" s="165"/>
      <c r="N240" s="163">
        <f>'Combined Sals'!V118</f>
        <v>40864.521853146856</v>
      </c>
      <c r="O240" s="165"/>
      <c r="P240" s="159"/>
      <c r="Q240" s="159"/>
    </row>
    <row r="241" spans="1:17" ht="12.75">
      <c r="A241" s="159" t="s">
        <v>1407</v>
      </c>
      <c r="B241" s="163">
        <f>'Combined Sals'!D127</f>
        <v>52373.04082308823</v>
      </c>
      <c r="C241" s="163"/>
      <c r="D241" s="163">
        <f>'Combined Sals'!G127</f>
        <v>47333.17737</v>
      </c>
      <c r="E241" s="163"/>
      <c r="F241" s="163">
        <f>'Combined Sals'!J127</f>
        <v>38850.057444578306</v>
      </c>
      <c r="G241" s="163"/>
      <c r="H241" s="163">
        <f>'Combined Sals'!M127</f>
        <v>31560.54055111111</v>
      </c>
      <c r="I241" s="163"/>
      <c r="J241" s="163">
        <f>'Combined Sals'!P127</f>
        <v>24267.79952</v>
      </c>
      <c r="K241" s="165"/>
      <c r="L241" s="163">
        <f>'Combined Sals'!S127</f>
        <v>0</v>
      </c>
      <c r="M241" s="163"/>
      <c r="N241" s="163">
        <f>'Combined Sals'!V127</f>
        <v>43875.168287800836</v>
      </c>
      <c r="O241" s="165"/>
      <c r="P241" s="159"/>
      <c r="Q241" s="159"/>
    </row>
    <row r="242" spans="1:17" ht="12.75">
      <c r="A242" s="159" t="s">
        <v>1408</v>
      </c>
      <c r="B242" s="163">
        <f>'Combined Sals'!D136</f>
        <v>0</v>
      </c>
      <c r="C242" s="163"/>
      <c r="D242" s="163">
        <f>'Combined Sals'!G136</f>
        <v>0</v>
      </c>
      <c r="E242" s="163"/>
      <c r="F242" s="163">
        <f>'Combined Sals'!J136</f>
        <v>0</v>
      </c>
      <c r="G242" s="163"/>
      <c r="H242" s="163">
        <f>'Combined Sals'!M136</f>
        <v>0</v>
      </c>
      <c r="I242" s="163"/>
      <c r="J242" s="163">
        <f>'Combined Sals'!P136</f>
        <v>0</v>
      </c>
      <c r="K242" s="165"/>
      <c r="L242" s="163">
        <f>'Combined Sals'!S136</f>
        <v>0</v>
      </c>
      <c r="M242" s="163"/>
      <c r="N242" s="163">
        <f>'Combined Sals'!V136</f>
        <v>0</v>
      </c>
      <c r="O242" s="165"/>
      <c r="P242" s="159"/>
      <c r="Q242" s="159"/>
    </row>
    <row r="243" spans="1:17" ht="12.75">
      <c r="A243" s="159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59"/>
      <c r="Q243" s="159"/>
    </row>
    <row r="244" spans="1:17" ht="12.75">
      <c r="A244" s="190" t="s">
        <v>1373</v>
      </c>
      <c r="B244" s="190" t="s">
        <v>1373</v>
      </c>
      <c r="C244" s="190" t="s">
        <v>1373</v>
      </c>
      <c r="D244" s="190" t="s">
        <v>1373</v>
      </c>
      <c r="E244" s="190" t="s">
        <v>1373</v>
      </c>
      <c r="F244" s="190" t="s">
        <v>1373</v>
      </c>
      <c r="G244" s="190" t="s">
        <v>1373</v>
      </c>
      <c r="H244" s="190" t="s">
        <v>1373</v>
      </c>
      <c r="I244" s="190" t="s">
        <v>1373</v>
      </c>
      <c r="J244" s="190" t="s">
        <v>1373</v>
      </c>
      <c r="K244" s="190" t="s">
        <v>1373</v>
      </c>
      <c r="L244" s="190" t="s">
        <v>1373</v>
      </c>
      <c r="M244" s="190" t="s">
        <v>1373</v>
      </c>
      <c r="N244" s="190" t="s">
        <v>1373</v>
      </c>
      <c r="O244" s="190" t="s">
        <v>1373</v>
      </c>
      <c r="P244" s="159"/>
      <c r="Q244" s="159"/>
    </row>
    <row r="245" spans="1:17" ht="12.75">
      <c r="A245" s="160" t="s">
        <v>3</v>
      </c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</row>
    <row r="246" spans="1:17" ht="12.75">
      <c r="A246" s="160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</row>
    <row r="247" spans="1:17" ht="12.75">
      <c r="A247" s="160" t="s">
        <v>1414</v>
      </c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</row>
    <row r="248" spans="1:17" ht="12.75">
      <c r="A248" s="160" t="s">
        <v>4</v>
      </c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</row>
    <row r="249" spans="1:17" ht="12.75">
      <c r="A249" s="160" t="s">
        <v>1371</v>
      </c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</row>
    <row r="250" spans="1:17" ht="12.75">
      <c r="A250" s="160" t="s">
        <v>1372</v>
      </c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</row>
    <row r="251" spans="1:17" ht="12.75">
      <c r="A251" s="190" t="s">
        <v>1373</v>
      </c>
      <c r="B251" s="190" t="s">
        <v>1373</v>
      </c>
      <c r="C251" s="190" t="s">
        <v>1373</v>
      </c>
      <c r="D251" s="190" t="s">
        <v>1373</v>
      </c>
      <c r="E251" s="190" t="s">
        <v>1373</v>
      </c>
      <c r="F251" s="190" t="s">
        <v>1373</v>
      </c>
      <c r="G251" s="190" t="s">
        <v>1373</v>
      </c>
      <c r="H251" s="190" t="s">
        <v>1373</v>
      </c>
      <c r="I251" s="190" t="s">
        <v>1373</v>
      </c>
      <c r="J251" s="190" t="s">
        <v>1373</v>
      </c>
      <c r="K251" s="190" t="s">
        <v>1373</v>
      </c>
      <c r="L251" s="190" t="s">
        <v>1373</v>
      </c>
      <c r="M251" s="190" t="s">
        <v>1373</v>
      </c>
      <c r="N251" s="190" t="s">
        <v>1373</v>
      </c>
      <c r="O251" s="190" t="s">
        <v>1373</v>
      </c>
      <c r="P251" s="159"/>
      <c r="Q251" s="159"/>
    </row>
    <row r="252" spans="1:17" ht="12.75">
      <c r="A252" s="159"/>
      <c r="B252" s="162" t="s">
        <v>1415</v>
      </c>
      <c r="C252" s="159"/>
      <c r="D252" s="162" t="s">
        <v>1282</v>
      </c>
      <c r="E252" s="159"/>
      <c r="F252" s="162" t="s">
        <v>1283</v>
      </c>
      <c r="G252" s="159"/>
      <c r="H252" s="162" t="s">
        <v>1284</v>
      </c>
      <c r="I252" s="159"/>
      <c r="J252" s="162" t="s">
        <v>1416</v>
      </c>
      <c r="K252" s="159"/>
      <c r="L252" s="162" t="s">
        <v>1417</v>
      </c>
      <c r="M252" s="159"/>
      <c r="N252" s="159" t="s">
        <v>1418</v>
      </c>
      <c r="O252" s="159"/>
      <c r="P252" s="159"/>
      <c r="Q252" s="159"/>
    </row>
    <row r="253" spans="1:17" ht="12.75">
      <c r="A253" s="190" t="s">
        <v>1373</v>
      </c>
      <c r="B253" s="190" t="s">
        <v>1373</v>
      </c>
      <c r="C253" s="190" t="s">
        <v>1373</v>
      </c>
      <c r="D253" s="190" t="s">
        <v>1373</v>
      </c>
      <c r="E253" s="190" t="s">
        <v>1373</v>
      </c>
      <c r="F253" s="190" t="s">
        <v>1373</v>
      </c>
      <c r="G253" s="190" t="s">
        <v>1373</v>
      </c>
      <c r="H253" s="190" t="s">
        <v>1373</v>
      </c>
      <c r="I253" s="190" t="s">
        <v>1373</v>
      </c>
      <c r="J253" s="190" t="s">
        <v>1373</v>
      </c>
      <c r="K253" s="190" t="s">
        <v>1373</v>
      </c>
      <c r="L253" s="190" t="s">
        <v>1373</v>
      </c>
      <c r="M253" s="190" t="s">
        <v>1373</v>
      </c>
      <c r="N253" s="190" t="s">
        <v>1373</v>
      </c>
      <c r="O253" s="190" t="s">
        <v>1373</v>
      </c>
      <c r="P253" s="159"/>
      <c r="Q253" s="159"/>
    </row>
    <row r="254" spans="1:17" ht="12.75">
      <c r="A254" s="159"/>
      <c r="B254" s="159" t="s">
        <v>1392</v>
      </c>
      <c r="C254" s="162" t="s">
        <v>1380</v>
      </c>
      <c r="D254" s="159" t="s">
        <v>1392</v>
      </c>
      <c r="E254" s="162" t="s">
        <v>1380</v>
      </c>
      <c r="F254" s="159" t="s">
        <v>1392</v>
      </c>
      <c r="G254" s="162" t="s">
        <v>1380</v>
      </c>
      <c r="H254" s="159" t="s">
        <v>1392</v>
      </c>
      <c r="I254" s="162" t="s">
        <v>1380</v>
      </c>
      <c r="J254" s="159" t="s">
        <v>1392</v>
      </c>
      <c r="K254" s="162" t="s">
        <v>1380</v>
      </c>
      <c r="L254" s="159" t="s">
        <v>1392</v>
      </c>
      <c r="M254" s="162" t="s">
        <v>1380</v>
      </c>
      <c r="N254" s="159" t="s">
        <v>1392</v>
      </c>
      <c r="O254" s="162" t="s">
        <v>1380</v>
      </c>
      <c r="P254" s="159"/>
      <c r="Q254" s="159"/>
    </row>
    <row r="255" spans="1:17" ht="12.75">
      <c r="A255" s="190" t="s">
        <v>1373</v>
      </c>
      <c r="B255" s="190" t="s">
        <v>1373</v>
      </c>
      <c r="C255" s="190" t="s">
        <v>1373</v>
      </c>
      <c r="D255" s="190" t="s">
        <v>1373</v>
      </c>
      <c r="E255" s="190" t="s">
        <v>1373</v>
      </c>
      <c r="F255" s="190" t="s">
        <v>1373</v>
      </c>
      <c r="G255" s="190" t="s">
        <v>1373</v>
      </c>
      <c r="H255" s="190" t="s">
        <v>1373</v>
      </c>
      <c r="I255" s="190" t="s">
        <v>1373</v>
      </c>
      <c r="J255" s="190" t="s">
        <v>1373</v>
      </c>
      <c r="K255" s="190" t="s">
        <v>1373</v>
      </c>
      <c r="L255" s="190" t="s">
        <v>1373</v>
      </c>
      <c r="M255" s="190" t="s">
        <v>1373</v>
      </c>
      <c r="N255" s="190" t="s">
        <v>1373</v>
      </c>
      <c r="O255" s="190" t="s">
        <v>1373</v>
      </c>
      <c r="P255" s="159"/>
      <c r="Q255" s="159"/>
    </row>
    <row r="256" spans="1:17" ht="12.75">
      <c r="A256" s="159"/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</row>
    <row r="257" spans="1:17" ht="12.75">
      <c r="A257" s="159" t="s">
        <v>1393</v>
      </c>
      <c r="B257" s="164">
        <f>'Combined Sals'!D146</f>
        <v>52383.297400671756</v>
      </c>
      <c r="C257" s="164"/>
      <c r="D257" s="164">
        <f>'Combined Sals'!G146</f>
        <v>44297.89104111028</v>
      </c>
      <c r="E257" s="164"/>
      <c r="F257" s="164">
        <f>'Combined Sals'!J146</f>
        <v>37904.32915946947</v>
      </c>
      <c r="G257" s="164"/>
      <c r="H257" s="164">
        <f>'Combined Sals'!M146</f>
        <v>30218.574790017454</v>
      </c>
      <c r="I257" s="164"/>
      <c r="J257" s="164">
        <f>'Combined Sals'!P146</f>
        <v>30416.728292746113</v>
      </c>
      <c r="K257" s="164"/>
      <c r="L257" s="164">
        <f>'Combined Sals'!S146</f>
        <v>0</v>
      </c>
      <c r="M257" s="164"/>
      <c r="N257" s="164">
        <f>'Combined Sals'!V146</f>
        <v>42206.71925156262</v>
      </c>
      <c r="O257" s="164"/>
      <c r="P257" s="159"/>
      <c r="Q257" s="159"/>
    </row>
    <row r="258" spans="1:17" ht="12.75">
      <c r="A258" s="159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59"/>
      <c r="Q258" s="159"/>
    </row>
    <row r="259" spans="1:17" ht="12.75">
      <c r="A259" s="159" t="s">
        <v>1394</v>
      </c>
      <c r="B259" s="163">
        <f>'Combined Sals'!D11</f>
        <v>48165.96300029411</v>
      </c>
      <c r="C259" s="163"/>
      <c r="D259" s="163">
        <f>'Combined Sals'!G11</f>
        <v>42266.46727393103</v>
      </c>
      <c r="E259" s="163"/>
      <c r="F259" s="163">
        <f>'Combined Sals'!J11</f>
        <v>36370.58552408377</v>
      </c>
      <c r="G259" s="163"/>
      <c r="H259" s="163">
        <f>'Combined Sals'!M11</f>
        <v>30217.583868085105</v>
      </c>
      <c r="I259" s="163"/>
      <c r="J259" s="163">
        <f>'Combined Sals'!P11</f>
        <v>28957.28814</v>
      </c>
      <c r="K259" s="165"/>
      <c r="L259" s="163">
        <f>'Combined Sals'!S11</f>
        <v>0</v>
      </c>
      <c r="M259" s="165"/>
      <c r="N259" s="163">
        <f>'Combined Sals'!V11</f>
        <v>39655.559890387325</v>
      </c>
      <c r="O259" s="165"/>
      <c r="P259" s="162"/>
      <c r="Q259" s="162"/>
    </row>
    <row r="260" spans="1:17" ht="12.75">
      <c r="A260" s="159" t="s">
        <v>1395</v>
      </c>
      <c r="B260" s="163">
        <f>'Combined Sals'!D20</f>
        <v>47212.297505346534</v>
      </c>
      <c r="C260" s="163"/>
      <c r="D260" s="163">
        <f>'Combined Sals'!G20</f>
        <v>40949.32153846154</v>
      </c>
      <c r="E260" s="163"/>
      <c r="F260" s="163">
        <f>'Combined Sals'!J20</f>
        <v>36098.74392197531</v>
      </c>
      <c r="G260" s="163"/>
      <c r="H260" s="163">
        <f>'Combined Sals'!M20</f>
        <v>26795.933333333334</v>
      </c>
      <c r="I260" s="163"/>
      <c r="J260" s="163">
        <f>'Combined Sals'!P20</f>
        <v>0</v>
      </c>
      <c r="K260" s="165"/>
      <c r="L260" s="163">
        <f>'Combined Sals'!S20</f>
        <v>0</v>
      </c>
      <c r="M260" s="163"/>
      <c r="N260" s="163">
        <f>'Combined Sals'!V20</f>
        <v>40387.20038212766</v>
      </c>
      <c r="O260" s="165"/>
      <c r="P260" s="162"/>
      <c r="Q260" s="162"/>
    </row>
    <row r="261" spans="1:17" ht="12.75">
      <c r="A261" s="159" t="s">
        <v>1396</v>
      </c>
      <c r="B261" s="163">
        <f>'Combined Sals'!D29</f>
        <v>0</v>
      </c>
      <c r="C261" s="163"/>
      <c r="D261" s="163">
        <f>'Combined Sals'!G29</f>
        <v>0</v>
      </c>
      <c r="E261" s="163"/>
      <c r="F261" s="163">
        <f>'Combined Sals'!J29</f>
        <v>0</v>
      </c>
      <c r="G261" s="163"/>
      <c r="H261" s="163">
        <f>'Combined Sals'!M29</f>
        <v>0</v>
      </c>
      <c r="I261" s="163"/>
      <c r="J261" s="163">
        <f>'Combined Sals'!P29</f>
        <v>0</v>
      </c>
      <c r="K261" s="165"/>
      <c r="L261" s="163">
        <f>'Combined Sals'!S29</f>
        <v>0</v>
      </c>
      <c r="M261" s="163"/>
      <c r="N261" s="163">
        <f>'Combined Sals'!V29</f>
        <v>0</v>
      </c>
      <c r="O261" s="165"/>
      <c r="P261" s="162"/>
      <c r="Q261" s="162"/>
    </row>
    <row r="262" spans="1:17" ht="12.75">
      <c r="A262" s="159" t="s">
        <v>1397</v>
      </c>
      <c r="B262" s="163">
        <f>'Combined Sals'!D38</f>
        <v>55651.629166666666</v>
      </c>
      <c r="C262" s="163"/>
      <c r="D262" s="163">
        <f>'Combined Sals'!G38</f>
        <v>47330.40460526316</v>
      </c>
      <c r="E262" s="163"/>
      <c r="F262" s="163">
        <f>'Combined Sals'!J38</f>
        <v>39429.960893854746</v>
      </c>
      <c r="G262" s="163"/>
      <c r="H262" s="163">
        <f>'Combined Sals'!M38</f>
        <v>31932.354838709678</v>
      </c>
      <c r="I262" s="163"/>
      <c r="J262" s="163">
        <f>'Combined Sals'!P38</f>
        <v>0</v>
      </c>
      <c r="K262" s="165"/>
      <c r="L262" s="163">
        <f>'Combined Sals'!S38</f>
        <v>0</v>
      </c>
      <c r="M262" s="163"/>
      <c r="N262" s="163">
        <f>'Combined Sals'!V38</f>
        <v>45477.76556016597</v>
      </c>
      <c r="O262" s="165"/>
      <c r="P262" s="162"/>
      <c r="Q262" s="162"/>
    </row>
    <row r="263" spans="1:17" ht="12.75">
      <c r="A263" s="159" t="s">
        <v>1398</v>
      </c>
      <c r="B263" s="163">
        <f>'Combined Sals'!D47</f>
        <v>59811.09584653061</v>
      </c>
      <c r="C263" s="163"/>
      <c r="D263" s="163">
        <f>'Combined Sals'!G47</f>
        <v>44920.016916638655</v>
      </c>
      <c r="E263" s="163"/>
      <c r="F263" s="163">
        <f>'Combined Sals'!J47</f>
        <v>37664</v>
      </c>
      <c r="G263" s="163"/>
      <c r="H263" s="163">
        <f>'Combined Sals'!M47</f>
        <v>27099</v>
      </c>
      <c r="I263" s="163"/>
      <c r="J263" s="163">
        <f>'Combined Sals'!P47</f>
        <v>25568.654840597013</v>
      </c>
      <c r="K263" s="165"/>
      <c r="L263" s="163">
        <f>'Combined Sals'!S47</f>
        <v>0</v>
      </c>
      <c r="M263" s="165"/>
      <c r="N263" s="163">
        <f>'Combined Sals'!V47</f>
        <v>43483.486006327075</v>
      </c>
      <c r="O263" s="165"/>
      <c r="P263" s="162"/>
      <c r="Q263" s="162"/>
    </row>
    <row r="264" spans="1:17" ht="12.75">
      <c r="A264" s="159" t="s">
        <v>1399</v>
      </c>
      <c r="B264" s="163">
        <f>'Combined Sals'!D56</f>
        <v>51983.063829787236</v>
      </c>
      <c r="C264" s="163"/>
      <c r="D264" s="163">
        <f>'Combined Sals'!G56</f>
        <v>43517.17094017094</v>
      </c>
      <c r="E264" s="163"/>
      <c r="F264" s="163">
        <f>'Combined Sals'!J56</f>
        <v>37155.16847826087</v>
      </c>
      <c r="G264" s="163"/>
      <c r="H264" s="163">
        <f>'Combined Sals'!M56</f>
        <v>30385.402597402597</v>
      </c>
      <c r="I264" s="163"/>
      <c r="J264" s="163">
        <f>'Combined Sals'!P56</f>
        <v>0</v>
      </c>
      <c r="K264" s="165"/>
      <c r="L264" s="163">
        <f>'Combined Sals'!S56</f>
        <v>0</v>
      </c>
      <c r="M264" s="165"/>
      <c r="N264" s="163">
        <f>'Combined Sals'!V56</f>
        <v>41613.387283236996</v>
      </c>
      <c r="O264" s="165"/>
      <c r="P264" s="162"/>
      <c r="Q264" s="162"/>
    </row>
    <row r="265" spans="1:17" ht="12.75">
      <c r="A265" s="159" t="s">
        <v>1400</v>
      </c>
      <c r="B265" s="163">
        <f>'Combined Sals'!D65</f>
        <v>58418.16559764706</v>
      </c>
      <c r="C265" s="163"/>
      <c r="D265" s="163">
        <f>'Combined Sals'!G65</f>
        <v>48300.448585373124</v>
      </c>
      <c r="E265" s="163"/>
      <c r="F265" s="163">
        <f>'Combined Sals'!J65</f>
        <v>42227.36108888888</v>
      </c>
      <c r="G265" s="163"/>
      <c r="H265" s="163">
        <f>'Combined Sals'!M65</f>
        <v>34178.3606726316</v>
      </c>
      <c r="I265" s="163"/>
      <c r="J265" s="163">
        <f>'Combined Sals'!P65</f>
        <v>30976.92381119999</v>
      </c>
      <c r="K265" s="165"/>
      <c r="L265" s="163">
        <f>'Combined Sals'!S65</f>
        <v>0</v>
      </c>
      <c r="M265" s="163"/>
      <c r="N265" s="163">
        <f>'Combined Sals'!V65</f>
        <v>43227.07738545454</v>
      </c>
      <c r="O265" s="165"/>
      <c r="P265" s="162"/>
      <c r="Q265" s="162"/>
    </row>
    <row r="266" spans="1:17" ht="12.75">
      <c r="A266" s="159" t="s">
        <v>1401</v>
      </c>
      <c r="B266" s="163">
        <f>'Combined Sals'!D74</f>
        <v>46753.66020381818</v>
      </c>
      <c r="C266" s="163"/>
      <c r="D266" s="163">
        <f>'Combined Sals'!G74</f>
        <v>40932.51797419354</v>
      </c>
      <c r="E266" s="163"/>
      <c r="F266" s="163">
        <f>'Combined Sals'!J74</f>
        <v>37097.189851</v>
      </c>
      <c r="G266" s="163"/>
      <c r="H266" s="163">
        <f>'Combined Sals'!M74</f>
        <v>28081.942416790127</v>
      </c>
      <c r="I266" s="163"/>
      <c r="J266" s="163">
        <f>'Combined Sals'!P74</f>
        <v>0</v>
      </c>
      <c r="K266" s="163"/>
      <c r="L266" s="163">
        <f>'Combined Sals'!S74</f>
        <v>0</v>
      </c>
      <c r="M266" s="163"/>
      <c r="N266" s="163">
        <f>'Combined Sals'!V74</f>
        <v>38711.260786628896</v>
      </c>
      <c r="O266" s="165"/>
      <c r="P266" s="162"/>
      <c r="Q266" s="162"/>
    </row>
    <row r="267" spans="1:17" ht="12.75">
      <c r="A267" s="159" t="s">
        <v>1402</v>
      </c>
      <c r="B267" s="163">
        <f>'Combined Sals'!D83</f>
        <v>61925.38660727273</v>
      </c>
      <c r="C267" s="163"/>
      <c r="D267" s="163">
        <f>'Combined Sals'!G83</f>
        <v>46883</v>
      </c>
      <c r="E267" s="163"/>
      <c r="F267" s="163">
        <f>'Combined Sals'!J83</f>
        <v>40069</v>
      </c>
      <c r="G267" s="163"/>
      <c r="H267" s="163">
        <f>'Combined Sals'!M83</f>
        <v>35007.529484</v>
      </c>
      <c r="I267" s="163"/>
      <c r="J267" s="163">
        <f>'Combined Sals'!P83</f>
        <v>34913.51828608696</v>
      </c>
      <c r="K267" s="165"/>
      <c r="L267" s="163">
        <f>'Combined Sals'!S83</f>
        <v>0</v>
      </c>
      <c r="M267" s="163"/>
      <c r="N267" s="163">
        <f>'Combined Sals'!V83</f>
        <v>47259.75571531034</v>
      </c>
      <c r="O267" s="165"/>
      <c r="P267" s="162"/>
      <c r="Q267" s="162"/>
    </row>
    <row r="268" spans="1:17" ht="12.75">
      <c r="A268" s="159" t="s">
        <v>1403</v>
      </c>
      <c r="B268" s="163">
        <f>'Combined Sals'!D92</f>
        <v>49061.0709504065</v>
      </c>
      <c r="C268" s="163"/>
      <c r="D268" s="163">
        <f>'Combined Sals'!G92</f>
        <v>41721.53662019231</v>
      </c>
      <c r="E268" s="163"/>
      <c r="F268" s="163">
        <f>'Combined Sals'!J92</f>
        <v>37196.618973488374</v>
      </c>
      <c r="G268" s="163"/>
      <c r="H268" s="163">
        <f>'Combined Sals'!M92</f>
        <v>30046.287063392858</v>
      </c>
      <c r="I268" s="163"/>
      <c r="J268" s="163">
        <f>'Combined Sals'!P92</f>
        <v>0</v>
      </c>
      <c r="K268" s="165"/>
      <c r="L268" s="163">
        <f>'Combined Sals'!S92</f>
        <v>0</v>
      </c>
      <c r="M268" s="163"/>
      <c r="N268" s="163">
        <f>'Combined Sals'!V92</f>
        <v>39234.67286245487</v>
      </c>
      <c r="O268" s="165"/>
      <c r="P268" s="162"/>
      <c r="Q268" s="162"/>
    </row>
    <row r="269" spans="1:17" ht="12.75">
      <c r="A269" s="159" t="s">
        <v>1404</v>
      </c>
      <c r="B269" s="163">
        <f>'Combined Sals'!D101</f>
        <v>51823.49077859649</v>
      </c>
      <c r="C269" s="163"/>
      <c r="D269" s="163">
        <f>'Combined Sals'!G101</f>
        <v>43648.28305347368</v>
      </c>
      <c r="E269" s="163"/>
      <c r="F269" s="163">
        <f>'Combined Sals'!J101</f>
        <v>37495.8968374359</v>
      </c>
      <c r="G269" s="163"/>
      <c r="H269" s="163">
        <f>'Combined Sals'!M101</f>
        <v>29741.411676363634</v>
      </c>
      <c r="I269" s="163"/>
      <c r="J269" s="163">
        <f>'Combined Sals'!P101</f>
        <v>36205.95448909091</v>
      </c>
      <c r="K269" s="165"/>
      <c r="L269" s="163">
        <f>'Combined Sals'!S101</f>
        <v>0</v>
      </c>
      <c r="M269" s="163"/>
      <c r="N269" s="163">
        <f>'Combined Sals'!V101</f>
        <v>41870.45511111662</v>
      </c>
      <c r="O269" s="165"/>
      <c r="P269" s="162"/>
      <c r="Q269" s="162"/>
    </row>
    <row r="270" spans="1:17" ht="12.75">
      <c r="A270" s="159" t="s">
        <v>1405</v>
      </c>
      <c r="B270" s="163">
        <f>'Combined Sals'!D110</f>
        <v>52602.34195018868</v>
      </c>
      <c r="C270" s="163"/>
      <c r="D270" s="163">
        <f>'Combined Sals'!G110</f>
        <v>43724.879662962965</v>
      </c>
      <c r="E270" s="163"/>
      <c r="F270" s="163">
        <f>'Combined Sals'!J110</f>
        <v>36584.29027767442</v>
      </c>
      <c r="G270" s="163"/>
      <c r="H270" s="163">
        <f>'Combined Sals'!M110</f>
        <v>33635.42091</v>
      </c>
      <c r="I270" s="163"/>
      <c r="J270" s="163">
        <f>'Combined Sals'!P110</f>
        <v>0</v>
      </c>
      <c r="K270" s="165"/>
      <c r="L270" s="163">
        <f>'Combined Sals'!S110</f>
        <v>0</v>
      </c>
      <c r="M270" s="163"/>
      <c r="N270" s="163">
        <f>'Combined Sals'!V110</f>
        <v>46718.961328195124</v>
      </c>
      <c r="O270" s="165"/>
      <c r="P270" s="162"/>
      <c r="Q270" s="162"/>
    </row>
    <row r="271" spans="1:17" ht="12.75">
      <c r="A271" s="159" t="s">
        <v>1406</v>
      </c>
      <c r="B271" s="163">
        <f>'Combined Sals'!D119</f>
        <v>47965</v>
      </c>
      <c r="C271" s="163"/>
      <c r="D271" s="163">
        <f>'Combined Sals'!G119</f>
        <v>42137</v>
      </c>
      <c r="E271" s="163"/>
      <c r="F271" s="163">
        <f>'Combined Sals'!J119</f>
        <v>37261</v>
      </c>
      <c r="G271" s="163"/>
      <c r="H271" s="163">
        <f>'Combined Sals'!M119</f>
        <v>33779</v>
      </c>
      <c r="I271" s="163"/>
      <c r="J271" s="163">
        <f>'Combined Sals'!P119</f>
        <v>32794</v>
      </c>
      <c r="K271" s="165"/>
      <c r="L271" s="163">
        <f>'Combined Sals'!S119</f>
        <v>0</v>
      </c>
      <c r="M271" s="165"/>
      <c r="N271" s="163">
        <f>'Combined Sals'!V119</f>
        <v>38778.543778801846</v>
      </c>
      <c r="O271" s="165"/>
      <c r="P271" s="162"/>
      <c r="Q271" s="162"/>
    </row>
    <row r="272" spans="1:17" ht="12.75">
      <c r="A272" s="159" t="s">
        <v>1407</v>
      </c>
      <c r="B272" s="163">
        <f>'Combined Sals'!D128</f>
        <v>56578</v>
      </c>
      <c r="C272" s="163"/>
      <c r="D272" s="163">
        <f>'Combined Sals'!G128</f>
        <v>46820</v>
      </c>
      <c r="E272" s="163"/>
      <c r="F272" s="163">
        <f>'Combined Sals'!J128</f>
        <v>38735</v>
      </c>
      <c r="G272" s="163"/>
      <c r="H272" s="163">
        <f>'Combined Sals'!M128</f>
        <v>33928</v>
      </c>
      <c r="I272" s="163"/>
      <c r="J272" s="163">
        <f>'Combined Sals'!P128</f>
        <v>0</v>
      </c>
      <c r="K272" s="165"/>
      <c r="L272" s="163">
        <f>'Combined Sals'!S128</f>
        <v>0</v>
      </c>
      <c r="M272" s="163"/>
      <c r="N272" s="163">
        <f>'Combined Sals'!V128</f>
        <v>45885.89240506329</v>
      </c>
      <c r="O272" s="165"/>
      <c r="P272" s="162"/>
      <c r="Q272" s="162"/>
    </row>
    <row r="273" spans="1:17" ht="12.75">
      <c r="A273" s="159" t="s">
        <v>1408</v>
      </c>
      <c r="B273" s="163">
        <f>'Combined Sals'!D137</f>
        <v>0</v>
      </c>
      <c r="C273" s="163"/>
      <c r="D273" s="163">
        <f>'Combined Sals'!G137</f>
        <v>0</v>
      </c>
      <c r="E273" s="163"/>
      <c r="F273" s="163">
        <f>'Combined Sals'!J137</f>
        <v>0</v>
      </c>
      <c r="G273" s="163"/>
      <c r="H273" s="163">
        <f>'Combined Sals'!M137</f>
        <v>0</v>
      </c>
      <c r="I273" s="163"/>
      <c r="J273" s="163">
        <f>'Combined Sals'!P137</f>
        <v>0</v>
      </c>
      <c r="K273" s="165"/>
      <c r="L273" s="163">
        <f>'Combined Sals'!S137</f>
        <v>0</v>
      </c>
      <c r="M273" s="163"/>
      <c r="N273" s="163">
        <f>'Combined Sals'!V137</f>
        <v>0</v>
      </c>
      <c r="O273" s="165"/>
      <c r="P273" s="162"/>
      <c r="Q273" s="162"/>
    </row>
    <row r="274" spans="1:17" ht="12.75">
      <c r="A274" s="190" t="s">
        <v>1373</v>
      </c>
      <c r="B274" s="190" t="s">
        <v>1373</v>
      </c>
      <c r="C274" s="190" t="s">
        <v>1373</v>
      </c>
      <c r="D274" s="190" t="s">
        <v>1373</v>
      </c>
      <c r="E274" s="190" t="s">
        <v>1373</v>
      </c>
      <c r="F274" s="190" t="s">
        <v>1373</v>
      </c>
      <c r="G274" s="190" t="s">
        <v>1373</v>
      </c>
      <c r="H274" s="190" t="s">
        <v>1373</v>
      </c>
      <c r="I274" s="190" t="s">
        <v>1373</v>
      </c>
      <c r="J274" s="190" t="s">
        <v>1373</v>
      </c>
      <c r="K274" s="190" t="s">
        <v>1373</v>
      </c>
      <c r="L274" s="190" t="s">
        <v>1373</v>
      </c>
      <c r="M274" s="190" t="s">
        <v>1373</v>
      </c>
      <c r="N274" s="190" t="s">
        <v>1373</v>
      </c>
      <c r="O274" s="190" t="s">
        <v>1373</v>
      </c>
      <c r="P274" s="159"/>
      <c r="Q274" s="159"/>
    </row>
    <row r="275" spans="1:17" ht="12.75">
      <c r="A275" s="160" t="s">
        <v>5</v>
      </c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</row>
    <row r="276" spans="1:17" ht="12.75">
      <c r="A276" s="160"/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</row>
    <row r="277" spans="1:17" ht="12.75">
      <c r="A277" s="160" t="s">
        <v>1414</v>
      </c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</row>
    <row r="278" spans="1:17" ht="12.75">
      <c r="A278" s="160" t="s">
        <v>6</v>
      </c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</row>
    <row r="279" spans="1:17" ht="12.75">
      <c r="A279" s="160" t="s">
        <v>1371</v>
      </c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</row>
    <row r="280" spans="1:17" ht="12.75">
      <c r="A280" s="160" t="s">
        <v>1372</v>
      </c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</row>
    <row r="281" spans="1:17" ht="12.75">
      <c r="A281" s="159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</row>
    <row r="282" spans="1:17" ht="12.75">
      <c r="A282" s="190" t="s">
        <v>1373</v>
      </c>
      <c r="B282" s="190" t="s">
        <v>1373</v>
      </c>
      <c r="C282" s="190" t="s">
        <v>1373</v>
      </c>
      <c r="D282" s="190" t="s">
        <v>1373</v>
      </c>
      <c r="E282" s="190" t="s">
        <v>1373</v>
      </c>
      <c r="F282" s="190" t="s">
        <v>1373</v>
      </c>
      <c r="G282" s="190" t="s">
        <v>1373</v>
      </c>
      <c r="H282" s="190" t="s">
        <v>1373</v>
      </c>
      <c r="I282" s="190" t="s">
        <v>1373</v>
      </c>
      <c r="J282" s="190" t="s">
        <v>1373</v>
      </c>
      <c r="K282" s="190" t="s">
        <v>1373</v>
      </c>
      <c r="L282" s="190" t="s">
        <v>1373</v>
      </c>
      <c r="M282" s="190" t="s">
        <v>1373</v>
      </c>
      <c r="N282" s="190" t="s">
        <v>1373</v>
      </c>
      <c r="O282" s="190" t="s">
        <v>1373</v>
      </c>
      <c r="P282" s="159"/>
      <c r="Q282" s="159"/>
    </row>
    <row r="283" spans="1:17" ht="12.75">
      <c r="A283" s="159"/>
      <c r="B283" s="162" t="s">
        <v>1415</v>
      </c>
      <c r="C283" s="159"/>
      <c r="D283" s="162" t="s">
        <v>1282</v>
      </c>
      <c r="E283" s="159"/>
      <c r="F283" s="162" t="s">
        <v>1283</v>
      </c>
      <c r="G283" s="159"/>
      <c r="H283" s="162" t="s">
        <v>1284</v>
      </c>
      <c r="I283" s="159"/>
      <c r="J283" s="162" t="s">
        <v>1416</v>
      </c>
      <c r="K283" s="159"/>
      <c r="L283" s="162" t="s">
        <v>1417</v>
      </c>
      <c r="M283" s="159"/>
      <c r="N283" s="159" t="s">
        <v>1418</v>
      </c>
      <c r="O283" s="159"/>
      <c r="P283" s="159"/>
      <c r="Q283" s="159"/>
    </row>
    <row r="284" spans="1:17" ht="12.75">
      <c r="A284" s="190" t="s">
        <v>1373</v>
      </c>
      <c r="B284" s="190" t="s">
        <v>1373</v>
      </c>
      <c r="C284" s="190" t="s">
        <v>1373</v>
      </c>
      <c r="D284" s="190" t="s">
        <v>1373</v>
      </c>
      <c r="E284" s="190" t="s">
        <v>1373</v>
      </c>
      <c r="F284" s="190" t="s">
        <v>1373</v>
      </c>
      <c r="G284" s="190" t="s">
        <v>1373</v>
      </c>
      <c r="H284" s="190" t="s">
        <v>1373</v>
      </c>
      <c r="I284" s="190" t="s">
        <v>1373</v>
      </c>
      <c r="J284" s="190" t="s">
        <v>1373</v>
      </c>
      <c r="K284" s="190" t="s">
        <v>1373</v>
      </c>
      <c r="L284" s="190" t="s">
        <v>1373</v>
      </c>
      <c r="M284" s="190" t="s">
        <v>1373</v>
      </c>
      <c r="N284" s="190" t="s">
        <v>1373</v>
      </c>
      <c r="O284" s="190" t="s">
        <v>1373</v>
      </c>
      <c r="P284" s="159"/>
      <c r="Q284" s="159"/>
    </row>
    <row r="285" spans="1:17" ht="12.75">
      <c r="A285" s="159"/>
      <c r="B285" s="159" t="s">
        <v>1392</v>
      </c>
      <c r="C285" s="162" t="s">
        <v>1380</v>
      </c>
      <c r="D285" s="159" t="s">
        <v>1392</v>
      </c>
      <c r="E285" s="162" t="s">
        <v>1380</v>
      </c>
      <c r="F285" s="159" t="s">
        <v>1392</v>
      </c>
      <c r="G285" s="162" t="s">
        <v>1380</v>
      </c>
      <c r="H285" s="159" t="s">
        <v>1392</v>
      </c>
      <c r="I285" s="162" t="s">
        <v>1380</v>
      </c>
      <c r="J285" s="159" t="s">
        <v>1392</v>
      </c>
      <c r="K285" s="162" t="s">
        <v>1380</v>
      </c>
      <c r="L285" s="159" t="s">
        <v>1392</v>
      </c>
      <c r="M285" s="162" t="s">
        <v>1380</v>
      </c>
      <c r="N285" s="159" t="s">
        <v>1392</v>
      </c>
      <c r="O285" s="162" t="s">
        <v>1380</v>
      </c>
      <c r="P285" s="159"/>
      <c r="Q285" s="159"/>
    </row>
    <row r="286" spans="1:17" ht="12.75">
      <c r="A286" s="190" t="s">
        <v>1373</v>
      </c>
      <c r="B286" s="190" t="s">
        <v>1373</v>
      </c>
      <c r="C286" s="190" t="s">
        <v>1373</v>
      </c>
      <c r="D286" s="190" t="s">
        <v>1373</v>
      </c>
      <c r="E286" s="190" t="s">
        <v>1373</v>
      </c>
      <c r="F286" s="190" t="s">
        <v>1373</v>
      </c>
      <c r="G286" s="190" t="s">
        <v>1373</v>
      </c>
      <c r="H286" s="190" t="s">
        <v>1373</v>
      </c>
      <c r="I286" s="190" t="s">
        <v>1373</v>
      </c>
      <c r="J286" s="190" t="s">
        <v>1373</v>
      </c>
      <c r="K286" s="190" t="s">
        <v>1373</v>
      </c>
      <c r="L286" s="190" t="s">
        <v>1373</v>
      </c>
      <c r="M286" s="190" t="s">
        <v>1373</v>
      </c>
      <c r="N286" s="190" t="s">
        <v>1373</v>
      </c>
      <c r="O286" s="190" t="s">
        <v>1373</v>
      </c>
      <c r="P286" s="159"/>
      <c r="Q286" s="159"/>
    </row>
    <row r="287" spans="1:17" ht="12.75">
      <c r="A287" s="159"/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</row>
    <row r="288" spans="1:17" ht="12.75">
      <c r="A288" s="159" t="s">
        <v>1393</v>
      </c>
      <c r="B288" s="164">
        <f>'Combined Sals'!D147</f>
        <v>50706.23462791003</v>
      </c>
      <c r="C288" s="164"/>
      <c r="D288" s="164">
        <f>'Combined Sals'!G147</f>
        <v>42271.746569495655</v>
      </c>
      <c r="E288" s="164"/>
      <c r="F288" s="164">
        <f>'Combined Sals'!J147</f>
        <v>36596.09377924586</v>
      </c>
      <c r="G288" s="164"/>
      <c r="H288" s="164">
        <f>'Combined Sals'!M147</f>
        <v>30214.015750390245</v>
      </c>
      <c r="I288" s="164"/>
      <c r="J288" s="164">
        <f>'Combined Sals'!P147</f>
        <v>33186.83300370371</v>
      </c>
      <c r="K288" s="164"/>
      <c r="L288" s="164">
        <f>'Combined Sals'!S147</f>
        <v>0</v>
      </c>
      <c r="M288" s="164"/>
      <c r="N288" s="164">
        <f>'Combined Sals'!V147</f>
        <v>41070.83709804132</v>
      </c>
      <c r="O288" s="164"/>
      <c r="P288" s="159"/>
      <c r="Q288" s="159"/>
    </row>
    <row r="289" spans="1:17" ht="12.75">
      <c r="A289" s="159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59"/>
      <c r="Q289" s="159"/>
    </row>
    <row r="290" spans="1:17" ht="12.75">
      <c r="A290" s="159" t="s">
        <v>1394</v>
      </c>
      <c r="B290" s="163">
        <f>'Combined Sals'!D12</f>
        <v>52495.162140909095</v>
      </c>
      <c r="C290" s="163"/>
      <c r="D290" s="163">
        <f>'Combined Sals'!G12</f>
        <v>45892</v>
      </c>
      <c r="E290" s="163"/>
      <c r="F290" s="163">
        <f>'Combined Sals'!J12</f>
        <v>40110</v>
      </c>
      <c r="G290" s="163"/>
      <c r="H290" s="163">
        <f>'Combined Sals'!M12</f>
        <v>0</v>
      </c>
      <c r="I290" s="163"/>
      <c r="J290" s="163">
        <f>'Combined Sals'!P12</f>
        <v>0</v>
      </c>
      <c r="K290" s="165"/>
      <c r="L290" s="163">
        <f>'Combined Sals'!S12</f>
        <v>0</v>
      </c>
      <c r="M290" s="165"/>
      <c r="N290" s="163">
        <f>'Combined Sals'!V12</f>
        <v>45384.94876268657</v>
      </c>
      <c r="O290" s="165"/>
      <c r="P290" s="159"/>
      <c r="Q290" s="159"/>
    </row>
    <row r="291" spans="1:17" ht="12.75">
      <c r="A291" s="159" t="s">
        <v>1395</v>
      </c>
      <c r="B291" s="163">
        <f>'Combined Sals'!D21</f>
        <v>46838.91746229166</v>
      </c>
      <c r="C291" s="163"/>
      <c r="D291" s="163">
        <f>'Combined Sals'!G21</f>
        <v>40282.258260987655</v>
      </c>
      <c r="E291" s="163"/>
      <c r="F291" s="163">
        <f>'Combined Sals'!J21</f>
        <v>35683.86181986014</v>
      </c>
      <c r="G291" s="163"/>
      <c r="H291" s="163">
        <f>'Combined Sals'!M21</f>
        <v>28929.997579381445</v>
      </c>
      <c r="I291" s="163"/>
      <c r="J291" s="163">
        <f>'Combined Sals'!P21</f>
        <v>23744.96916</v>
      </c>
      <c r="K291" s="165"/>
      <c r="L291" s="163">
        <f>'Combined Sals'!S21</f>
        <v>0</v>
      </c>
      <c r="M291" s="163"/>
      <c r="N291" s="163">
        <f>'Combined Sals'!V21</f>
        <v>37508.09293384248</v>
      </c>
      <c r="O291" s="165"/>
      <c r="P291" s="159"/>
      <c r="Q291" s="159"/>
    </row>
    <row r="292" spans="1:17" ht="12.75">
      <c r="A292" s="159" t="s">
        <v>1396</v>
      </c>
      <c r="B292" s="163">
        <f>'Combined Sals'!D30</f>
        <v>0</v>
      </c>
      <c r="C292" s="163"/>
      <c r="D292" s="163">
        <f>'Combined Sals'!G30</f>
        <v>0</v>
      </c>
      <c r="E292" s="163"/>
      <c r="F292" s="163">
        <f>'Combined Sals'!J30</f>
        <v>0</v>
      </c>
      <c r="G292" s="163"/>
      <c r="H292" s="163">
        <f>'Combined Sals'!M30</f>
        <v>0</v>
      </c>
      <c r="I292" s="163"/>
      <c r="J292" s="163">
        <f>'Combined Sals'!P30</f>
        <v>0</v>
      </c>
      <c r="K292" s="165"/>
      <c r="L292" s="163">
        <f>'Combined Sals'!S30</f>
        <v>0</v>
      </c>
      <c r="M292" s="163"/>
      <c r="N292" s="163">
        <f>'Combined Sals'!V30</f>
        <v>0</v>
      </c>
      <c r="O292" s="165"/>
      <c r="P292" s="159"/>
      <c r="Q292" s="159"/>
    </row>
    <row r="293" spans="1:17" ht="12.75">
      <c r="A293" s="159" t="s">
        <v>1397</v>
      </c>
      <c r="B293" s="163">
        <f>'Combined Sals'!D39</f>
        <v>54276.94495412844</v>
      </c>
      <c r="C293" s="163"/>
      <c r="D293" s="163">
        <f>'Combined Sals'!G39</f>
        <v>43746.13076923077</v>
      </c>
      <c r="E293" s="163"/>
      <c r="F293" s="163">
        <f>'Combined Sals'!J39</f>
        <v>38788.92146596859</v>
      </c>
      <c r="G293" s="163"/>
      <c r="H293" s="163">
        <f>'Combined Sals'!M39</f>
        <v>34075.82608695652</v>
      </c>
      <c r="I293" s="163"/>
      <c r="J293" s="163">
        <f>'Combined Sals'!P39</f>
        <v>0</v>
      </c>
      <c r="K293" s="165"/>
      <c r="L293" s="163">
        <f>'Combined Sals'!S39</f>
        <v>0</v>
      </c>
      <c r="M293" s="163"/>
      <c r="N293" s="163">
        <f>'Combined Sals'!V39</f>
        <v>43698.92273730684</v>
      </c>
      <c r="O293" s="165"/>
      <c r="P293" s="159"/>
      <c r="Q293" s="159"/>
    </row>
    <row r="294" spans="1:17" ht="12.75">
      <c r="A294" s="159" t="s">
        <v>1398</v>
      </c>
      <c r="B294" s="163">
        <f>'Combined Sals'!D48</f>
        <v>52072.01369666667</v>
      </c>
      <c r="C294" s="163"/>
      <c r="D294" s="163">
        <f>'Combined Sals'!G48</f>
        <v>43762.818438</v>
      </c>
      <c r="E294" s="163"/>
      <c r="F294" s="163">
        <f>'Combined Sals'!J48</f>
        <v>37351.980791063834</v>
      </c>
      <c r="G294" s="163"/>
      <c r="H294" s="163">
        <f>'Combined Sals'!M48</f>
        <v>28437.163555555555</v>
      </c>
      <c r="I294" s="163"/>
      <c r="J294" s="163">
        <f>'Combined Sals'!P48</f>
        <v>27893</v>
      </c>
      <c r="K294" s="165"/>
      <c r="L294" s="163">
        <f>'Combined Sals'!S48</f>
        <v>0</v>
      </c>
      <c r="M294" s="165"/>
      <c r="N294" s="163">
        <f>'Combined Sals'!V48</f>
        <v>41425.99703593496</v>
      </c>
      <c r="O294" s="165"/>
      <c r="P294" s="159"/>
      <c r="Q294" s="159"/>
    </row>
    <row r="295" spans="1:17" ht="12.75">
      <c r="A295" s="159" t="s">
        <v>1399</v>
      </c>
      <c r="B295" s="163">
        <f>'Combined Sals'!D57</f>
        <v>0</v>
      </c>
      <c r="C295" s="163"/>
      <c r="D295" s="163">
        <f>'Combined Sals'!G57</f>
        <v>0</v>
      </c>
      <c r="E295" s="163"/>
      <c r="F295" s="163">
        <f>'Combined Sals'!J57</f>
        <v>0</v>
      </c>
      <c r="G295" s="163"/>
      <c r="H295" s="163">
        <f>'Combined Sals'!M57</f>
        <v>0</v>
      </c>
      <c r="I295" s="163"/>
      <c r="J295" s="163">
        <f>'Combined Sals'!P57</f>
        <v>0</v>
      </c>
      <c r="K295" s="165"/>
      <c r="L295" s="163">
        <f>'Combined Sals'!S57</f>
        <v>0</v>
      </c>
      <c r="M295" s="165"/>
      <c r="N295" s="163">
        <f>'Combined Sals'!V57</f>
        <v>0</v>
      </c>
      <c r="O295" s="165"/>
      <c r="P295" s="159"/>
      <c r="Q295" s="159"/>
    </row>
    <row r="296" spans="1:17" ht="12.75">
      <c r="A296" s="159" t="s">
        <v>1400</v>
      </c>
      <c r="B296" s="163">
        <f>'Combined Sals'!D66</f>
        <v>64819.3333333333</v>
      </c>
      <c r="C296" s="163"/>
      <c r="D296" s="163">
        <f>'Combined Sals'!G66</f>
        <v>51956.9411764706</v>
      </c>
      <c r="E296" s="163"/>
      <c r="F296" s="163">
        <f>'Combined Sals'!J66</f>
        <v>38274.8461538462</v>
      </c>
      <c r="G296" s="163"/>
      <c r="H296" s="163">
        <f>'Combined Sals'!M66</f>
        <v>35294.875</v>
      </c>
      <c r="I296" s="163"/>
      <c r="J296" s="163">
        <f>'Combined Sals'!P66</f>
        <v>0</v>
      </c>
      <c r="K296" s="165"/>
      <c r="L296" s="163">
        <f>'Combined Sals'!S66</f>
        <v>0</v>
      </c>
      <c r="M296" s="163"/>
      <c r="N296" s="163">
        <f>'Combined Sals'!V66</f>
        <v>48997.55555555557</v>
      </c>
      <c r="O296" s="165"/>
      <c r="P296" s="159"/>
      <c r="Q296" s="159"/>
    </row>
    <row r="297" spans="1:17" ht="12.75">
      <c r="A297" s="159" t="s">
        <v>1401</v>
      </c>
      <c r="B297" s="163">
        <f>'Combined Sals'!D75</f>
        <v>44755.36159192308</v>
      </c>
      <c r="C297" s="163"/>
      <c r="D297" s="163">
        <f>'Combined Sals'!G75</f>
        <v>38346.083517142855</v>
      </c>
      <c r="E297" s="163"/>
      <c r="F297" s="163">
        <f>'Combined Sals'!J75</f>
        <v>36263.997182201834</v>
      </c>
      <c r="G297" s="163"/>
      <c r="H297" s="163">
        <f>'Combined Sals'!M75</f>
        <v>30475.672964999998</v>
      </c>
      <c r="I297" s="163"/>
      <c r="J297" s="163">
        <f>'Combined Sals'!P75</f>
        <v>0</v>
      </c>
      <c r="K297" s="163"/>
      <c r="L297" s="163">
        <f>'Combined Sals'!S75</f>
        <v>0</v>
      </c>
      <c r="M297" s="163"/>
      <c r="N297" s="163">
        <f>'Combined Sals'!V75</f>
        <v>37462.687870084745</v>
      </c>
      <c r="O297" s="165"/>
      <c r="P297" s="159"/>
      <c r="Q297" s="159"/>
    </row>
    <row r="298" spans="1:17" ht="12.75">
      <c r="A298" s="159" t="s">
        <v>1402</v>
      </c>
      <c r="B298" s="163">
        <f>'Combined Sals'!D84</f>
        <v>55780.0760179661</v>
      </c>
      <c r="C298" s="163"/>
      <c r="D298" s="163">
        <f>'Combined Sals'!G84</f>
        <v>47307.19678314049</v>
      </c>
      <c r="E298" s="163"/>
      <c r="F298" s="163">
        <f>'Combined Sals'!J84</f>
        <v>38060.178325</v>
      </c>
      <c r="G298" s="163"/>
      <c r="H298" s="163">
        <f>'Combined Sals'!M84</f>
        <v>34955.88888888889</v>
      </c>
      <c r="I298" s="163"/>
      <c r="J298" s="163">
        <f>'Combined Sals'!P84</f>
        <v>36387.69065512821</v>
      </c>
      <c r="K298" s="165"/>
      <c r="L298" s="163">
        <f>'Combined Sals'!S84</f>
        <v>0</v>
      </c>
      <c r="M298" s="163"/>
      <c r="N298" s="163">
        <f>'Combined Sals'!V84</f>
        <v>45291.08950516587</v>
      </c>
      <c r="O298" s="165"/>
      <c r="P298" s="159"/>
      <c r="Q298" s="159"/>
    </row>
    <row r="299" spans="1:17" ht="12.75">
      <c r="A299" s="159" t="s">
        <v>1403</v>
      </c>
      <c r="B299" s="163">
        <f>'Combined Sals'!D93</f>
        <v>45144.373255833336</v>
      </c>
      <c r="C299" s="163"/>
      <c r="D299" s="163">
        <f>'Combined Sals'!G93</f>
        <v>39819.475684262296</v>
      </c>
      <c r="E299" s="163"/>
      <c r="F299" s="163">
        <f>'Combined Sals'!J93</f>
        <v>33521.866083333334</v>
      </c>
      <c r="G299" s="163"/>
      <c r="H299" s="163">
        <f>'Combined Sals'!M93</f>
        <v>30703.127277419353</v>
      </c>
      <c r="I299" s="163"/>
      <c r="J299" s="163">
        <f>'Combined Sals'!P93</f>
        <v>0</v>
      </c>
      <c r="K299" s="165"/>
      <c r="L299" s="163">
        <f>'Combined Sals'!S93</f>
        <v>0</v>
      </c>
      <c r="M299" s="163"/>
      <c r="N299" s="163">
        <f>'Combined Sals'!V93</f>
        <v>35814.507171737096</v>
      </c>
      <c r="O299" s="165"/>
      <c r="P299" s="159"/>
      <c r="Q299" s="159"/>
    </row>
    <row r="300" spans="1:17" ht="12.75">
      <c r="A300" s="159" t="s">
        <v>1404</v>
      </c>
      <c r="B300" s="163">
        <f>'Combined Sals'!D102</f>
        <v>51270.225755844156</v>
      </c>
      <c r="C300" s="163"/>
      <c r="D300" s="163">
        <f>'Combined Sals'!G102</f>
        <v>42720.751527951805</v>
      </c>
      <c r="E300" s="163"/>
      <c r="F300" s="163">
        <f>'Combined Sals'!J102</f>
        <v>38898.82956425532</v>
      </c>
      <c r="G300" s="163"/>
      <c r="H300" s="163">
        <f>'Combined Sals'!M102</f>
        <v>28719.940934492755</v>
      </c>
      <c r="I300" s="163"/>
      <c r="J300" s="163">
        <f>'Combined Sals'!P102</f>
        <v>26319.6</v>
      </c>
      <c r="K300" s="165"/>
      <c r="L300" s="163">
        <f>'Combined Sals'!S102</f>
        <v>0</v>
      </c>
      <c r="M300" s="163"/>
      <c r="N300" s="163">
        <f>'Combined Sals'!V102</f>
        <v>42215.45497771962</v>
      </c>
      <c r="O300" s="165"/>
      <c r="P300" s="159"/>
      <c r="Q300" s="159"/>
    </row>
    <row r="301" spans="1:17" ht="12.75">
      <c r="A301" s="159" t="s">
        <v>1405</v>
      </c>
      <c r="B301" s="163">
        <f>'Combined Sals'!D111</f>
        <v>0</v>
      </c>
      <c r="C301" s="163"/>
      <c r="D301" s="163">
        <f>'Combined Sals'!G111</f>
        <v>0</v>
      </c>
      <c r="E301" s="163"/>
      <c r="F301" s="163">
        <f>'Combined Sals'!J111</f>
        <v>0</v>
      </c>
      <c r="G301" s="163"/>
      <c r="H301" s="163">
        <f>'Combined Sals'!M111</f>
        <v>0</v>
      </c>
      <c r="I301" s="163"/>
      <c r="J301" s="163">
        <f>'Combined Sals'!P111</f>
        <v>0</v>
      </c>
      <c r="K301" s="165"/>
      <c r="L301" s="163">
        <f>'Combined Sals'!S111</f>
        <v>0</v>
      </c>
      <c r="M301" s="163"/>
      <c r="N301" s="163">
        <f>'Combined Sals'!V111</f>
        <v>0</v>
      </c>
      <c r="O301" s="165"/>
      <c r="P301" s="159"/>
      <c r="Q301" s="159"/>
    </row>
    <row r="302" spans="1:17" ht="12.75">
      <c r="A302" s="159" t="s">
        <v>1406</v>
      </c>
      <c r="B302" s="163">
        <f>'Combined Sals'!D120</f>
        <v>54359</v>
      </c>
      <c r="C302" s="163"/>
      <c r="D302" s="163">
        <f>'Combined Sals'!G120</f>
        <v>42819.6</v>
      </c>
      <c r="E302" s="163"/>
      <c r="F302" s="163">
        <f>'Combined Sals'!J120</f>
        <v>36808.24590163935</v>
      </c>
      <c r="G302" s="163"/>
      <c r="H302" s="163">
        <f>'Combined Sals'!M120</f>
        <v>31721</v>
      </c>
      <c r="I302" s="163"/>
      <c r="J302" s="163">
        <f>'Combined Sals'!P120</f>
        <v>29599.264150943396</v>
      </c>
      <c r="K302" s="165"/>
      <c r="L302" s="163">
        <f>'Combined Sals'!S120</f>
        <v>0</v>
      </c>
      <c r="M302" s="165"/>
      <c r="N302" s="163">
        <f>'Combined Sals'!V120</f>
        <v>39376.479452054795</v>
      </c>
      <c r="O302" s="165"/>
      <c r="P302" s="159"/>
      <c r="Q302" s="159"/>
    </row>
    <row r="303" spans="1:17" ht="12.75">
      <c r="A303" s="159" t="s">
        <v>1407</v>
      </c>
      <c r="B303" s="163">
        <f>'Combined Sals'!D129</f>
        <v>54663.19816390625</v>
      </c>
      <c r="C303" s="163"/>
      <c r="D303" s="163">
        <f>'Combined Sals'!G129</f>
        <v>46264.16494948453</v>
      </c>
      <c r="E303" s="163"/>
      <c r="F303" s="163">
        <f>'Combined Sals'!J129</f>
        <v>37547.50845925926</v>
      </c>
      <c r="G303" s="163"/>
      <c r="H303" s="163">
        <f>'Combined Sals'!M129</f>
        <v>32768.42105263158</v>
      </c>
      <c r="I303" s="163"/>
      <c r="J303" s="163">
        <f>'Combined Sals'!P129</f>
        <v>34603.051999999996</v>
      </c>
      <c r="K303" s="165"/>
      <c r="L303" s="163">
        <f>'Combined Sals'!S129</f>
        <v>0</v>
      </c>
      <c r="M303" s="163"/>
      <c r="N303" s="163">
        <f>'Combined Sals'!V129</f>
        <v>44963.94562010204</v>
      </c>
      <c r="O303" s="165"/>
      <c r="P303" s="159"/>
      <c r="Q303" s="159"/>
    </row>
    <row r="304" spans="1:17" ht="12.75">
      <c r="A304" s="159" t="s">
        <v>1408</v>
      </c>
      <c r="B304" s="163">
        <f>'Combined Sals'!D138</f>
        <v>45977.51600482269</v>
      </c>
      <c r="C304" s="163"/>
      <c r="D304" s="163">
        <f>'Combined Sals'!G138</f>
        <v>37977.406624318945</v>
      </c>
      <c r="E304" s="163"/>
      <c r="F304" s="163">
        <f>'Combined Sals'!J138</f>
        <v>33353.275017752814</v>
      </c>
      <c r="G304" s="163"/>
      <c r="H304" s="163">
        <f>'Combined Sals'!M138</f>
        <v>29873.078374</v>
      </c>
      <c r="I304" s="163"/>
      <c r="J304" s="163">
        <f>'Combined Sals'!P138</f>
        <v>32082.432647499998</v>
      </c>
      <c r="K304" s="165"/>
      <c r="L304" s="163">
        <f>'Combined Sals'!S138</f>
        <v>0</v>
      </c>
      <c r="M304" s="163"/>
      <c r="N304" s="163">
        <f>'Combined Sals'!V138</f>
        <v>38415.90332368535</v>
      </c>
      <c r="O304" s="165"/>
      <c r="P304" s="159"/>
      <c r="Q304" s="159"/>
    </row>
    <row r="305" spans="1:17" ht="12.75">
      <c r="A305" s="190" t="s">
        <v>1373</v>
      </c>
      <c r="B305" s="190" t="s">
        <v>1373</v>
      </c>
      <c r="C305" s="190" t="s">
        <v>1373</v>
      </c>
      <c r="D305" s="190" t="s">
        <v>1373</v>
      </c>
      <c r="E305" s="190" t="s">
        <v>1373</v>
      </c>
      <c r="F305" s="190" t="s">
        <v>1373</v>
      </c>
      <c r="G305" s="190" t="s">
        <v>1373</v>
      </c>
      <c r="H305" s="190" t="s">
        <v>1373</v>
      </c>
      <c r="I305" s="190" t="s">
        <v>1373</v>
      </c>
      <c r="J305" s="190" t="s">
        <v>1373</v>
      </c>
      <c r="K305" s="190" t="s">
        <v>1373</v>
      </c>
      <c r="L305" s="190" t="s">
        <v>1373</v>
      </c>
      <c r="M305" s="190" t="s">
        <v>1373</v>
      </c>
      <c r="N305" s="190" t="s">
        <v>1373</v>
      </c>
      <c r="O305" s="190" t="s">
        <v>1373</v>
      </c>
      <c r="P305" s="159"/>
      <c r="Q305" s="159"/>
    </row>
    <row r="306" spans="1:17" ht="12.75">
      <c r="A306" s="160" t="s">
        <v>7</v>
      </c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</row>
    <row r="307" spans="1:17" ht="12.75">
      <c r="A307" s="160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</row>
    <row r="308" spans="1:17" ht="12.75">
      <c r="A308" s="160" t="s">
        <v>1414</v>
      </c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</row>
    <row r="309" spans="1:17" ht="12.75">
      <c r="A309" s="160" t="s">
        <v>8</v>
      </c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</row>
    <row r="310" spans="1:17" ht="12.75">
      <c r="A310" s="160" t="s">
        <v>1371</v>
      </c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</row>
    <row r="311" spans="1:17" ht="12.75">
      <c r="A311" s="160" t="s">
        <v>1372</v>
      </c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</row>
    <row r="312" spans="1:17" ht="12.75">
      <c r="A312" s="159"/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</row>
    <row r="313" spans="1:17" ht="12.75">
      <c r="A313" s="190" t="s">
        <v>1373</v>
      </c>
      <c r="B313" s="190" t="s">
        <v>1373</v>
      </c>
      <c r="C313" s="190" t="s">
        <v>1373</v>
      </c>
      <c r="D313" s="190" t="s">
        <v>1373</v>
      </c>
      <c r="E313" s="190" t="s">
        <v>1373</v>
      </c>
      <c r="F313" s="190" t="s">
        <v>1373</v>
      </c>
      <c r="G313" s="190" t="s">
        <v>1373</v>
      </c>
      <c r="H313" s="190" t="s">
        <v>1373</v>
      </c>
      <c r="I313" s="190" t="s">
        <v>1373</v>
      </c>
      <c r="J313" s="190" t="s">
        <v>1373</v>
      </c>
      <c r="K313" s="190" t="s">
        <v>1373</v>
      </c>
      <c r="L313" s="190" t="s">
        <v>1373</v>
      </c>
      <c r="M313" s="190" t="s">
        <v>1373</v>
      </c>
      <c r="N313" s="190" t="s">
        <v>1373</v>
      </c>
      <c r="O313" s="190" t="s">
        <v>1373</v>
      </c>
      <c r="P313" s="159"/>
      <c r="Q313" s="159"/>
    </row>
    <row r="314" spans="1:17" ht="12.75">
      <c r="A314" s="159"/>
      <c r="B314" s="162" t="s">
        <v>1415</v>
      </c>
      <c r="C314" s="159"/>
      <c r="D314" s="162" t="s">
        <v>1282</v>
      </c>
      <c r="E314" s="159"/>
      <c r="F314" s="162" t="s">
        <v>1283</v>
      </c>
      <c r="G314" s="159"/>
      <c r="H314" s="162" t="s">
        <v>1284</v>
      </c>
      <c r="I314" s="159"/>
      <c r="J314" s="162" t="s">
        <v>1416</v>
      </c>
      <c r="K314" s="159"/>
      <c r="L314" s="162" t="s">
        <v>1417</v>
      </c>
      <c r="M314" s="159"/>
      <c r="N314" s="159" t="s">
        <v>1418</v>
      </c>
      <c r="O314" s="159"/>
      <c r="P314" s="159"/>
      <c r="Q314" s="159"/>
    </row>
    <row r="315" spans="1:17" ht="12.75">
      <c r="A315" s="190" t="s">
        <v>1373</v>
      </c>
      <c r="B315" s="190" t="s">
        <v>1373</v>
      </c>
      <c r="C315" s="190" t="s">
        <v>1373</v>
      </c>
      <c r="D315" s="190" t="s">
        <v>1373</v>
      </c>
      <c r="E315" s="190" t="s">
        <v>1373</v>
      </c>
      <c r="F315" s="190" t="s">
        <v>1373</v>
      </c>
      <c r="G315" s="190" t="s">
        <v>1373</v>
      </c>
      <c r="H315" s="190" t="s">
        <v>1373</v>
      </c>
      <c r="I315" s="190" t="s">
        <v>1373</v>
      </c>
      <c r="J315" s="190" t="s">
        <v>1373</v>
      </c>
      <c r="K315" s="190" t="s">
        <v>1373</v>
      </c>
      <c r="L315" s="190" t="s">
        <v>1373</v>
      </c>
      <c r="M315" s="190" t="s">
        <v>1373</v>
      </c>
      <c r="N315" s="190" t="s">
        <v>1373</v>
      </c>
      <c r="O315" s="190" t="s">
        <v>1373</v>
      </c>
      <c r="P315" s="159"/>
      <c r="Q315" s="159"/>
    </row>
    <row r="316" spans="1:17" ht="12.75">
      <c r="A316" s="159"/>
      <c r="B316" s="159" t="s">
        <v>1392</v>
      </c>
      <c r="C316" s="162" t="s">
        <v>1380</v>
      </c>
      <c r="D316" s="159" t="s">
        <v>1392</v>
      </c>
      <c r="E316" s="162" t="s">
        <v>1380</v>
      </c>
      <c r="F316" s="159" t="s">
        <v>1392</v>
      </c>
      <c r="G316" s="162" t="s">
        <v>1380</v>
      </c>
      <c r="H316" s="159" t="s">
        <v>1392</v>
      </c>
      <c r="I316" s="162" t="s">
        <v>1380</v>
      </c>
      <c r="J316" s="159" t="s">
        <v>1392</v>
      </c>
      <c r="K316" s="162" t="s">
        <v>1380</v>
      </c>
      <c r="L316" s="159" t="s">
        <v>1392</v>
      </c>
      <c r="M316" s="162" t="s">
        <v>1380</v>
      </c>
      <c r="N316" s="159" t="s">
        <v>1392</v>
      </c>
      <c r="O316" s="162" t="s">
        <v>1380</v>
      </c>
      <c r="P316" s="159"/>
      <c r="Q316" s="159"/>
    </row>
    <row r="317" spans="1:17" ht="12.75">
      <c r="A317" s="190" t="s">
        <v>1373</v>
      </c>
      <c r="B317" s="190" t="s">
        <v>1373</v>
      </c>
      <c r="C317" s="190" t="s">
        <v>1373</v>
      </c>
      <c r="D317" s="190" t="s">
        <v>1373</v>
      </c>
      <c r="E317" s="190" t="s">
        <v>1373</v>
      </c>
      <c r="F317" s="190" t="s">
        <v>1373</v>
      </c>
      <c r="G317" s="190" t="s">
        <v>1373</v>
      </c>
      <c r="H317" s="190" t="s">
        <v>1373</v>
      </c>
      <c r="I317" s="190" t="s">
        <v>1373</v>
      </c>
      <c r="J317" s="190" t="s">
        <v>1373</v>
      </c>
      <c r="K317" s="190" t="s">
        <v>1373</v>
      </c>
      <c r="L317" s="190" t="s">
        <v>1373</v>
      </c>
      <c r="M317" s="190" t="s">
        <v>1373</v>
      </c>
      <c r="N317" s="190" t="s">
        <v>1373</v>
      </c>
      <c r="O317" s="190" t="s">
        <v>1373</v>
      </c>
      <c r="P317" s="159"/>
      <c r="Q317" s="159"/>
    </row>
    <row r="318" spans="1:17" ht="12.75">
      <c r="A318" s="159"/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</row>
    <row r="319" spans="1:17" ht="12.75">
      <c r="A319" s="159" t="s">
        <v>1393</v>
      </c>
      <c r="B319" s="164">
        <f>'Combined Sals'!D149</f>
        <v>50043.89114449661</v>
      </c>
      <c r="C319" s="164"/>
      <c r="D319" s="164">
        <f>'Combined Sals'!G149</f>
        <v>40422.13984604051</v>
      </c>
      <c r="E319" s="164"/>
      <c r="F319" s="164">
        <f>'Combined Sals'!J149</f>
        <v>35084.47172678443</v>
      </c>
      <c r="G319" s="164"/>
      <c r="H319" s="164">
        <f>'Combined Sals'!M149</f>
        <v>30306.04348800475</v>
      </c>
      <c r="I319" s="164"/>
      <c r="J319" s="164">
        <f>'Combined Sals'!P149</f>
        <v>33355.082286383804</v>
      </c>
      <c r="K319" s="164"/>
      <c r="L319" s="164">
        <f>'Combined Sals'!S149</f>
        <v>35767.60102910494</v>
      </c>
      <c r="M319" s="164"/>
      <c r="N319" s="164">
        <f>'Combined Sals'!V149</f>
        <v>36620.193156293666</v>
      </c>
      <c r="O319" s="164"/>
      <c r="P319" s="159"/>
      <c r="Q319" s="159"/>
    </row>
    <row r="320" spans="1:17" ht="12.75">
      <c r="A320" s="159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59"/>
      <c r="Q320" s="159"/>
    </row>
    <row r="321" spans="1:17" ht="12.75">
      <c r="A321" s="159" t="s">
        <v>1394</v>
      </c>
      <c r="B321" s="163">
        <f>'Combined Sals'!D14</f>
        <v>0</v>
      </c>
      <c r="C321" s="163"/>
      <c r="D321" s="163">
        <f>'Combined Sals'!G14</f>
        <v>0</v>
      </c>
      <c r="E321" s="163"/>
      <c r="F321" s="163">
        <f>'Combined Sals'!J14</f>
        <v>0</v>
      </c>
      <c r="G321" s="163"/>
      <c r="H321" s="163">
        <f>'Combined Sals'!M14</f>
        <v>0</v>
      </c>
      <c r="I321" s="163"/>
      <c r="J321" s="163">
        <f>'Combined Sals'!P14</f>
        <v>0</v>
      </c>
      <c r="K321" s="165"/>
      <c r="L321" s="163">
        <f>'Combined Sals'!S14</f>
        <v>38092.99170386601</v>
      </c>
      <c r="M321" s="165"/>
      <c r="N321" s="163">
        <f>'Combined Sals'!V14</f>
        <v>38092.99170386601</v>
      </c>
      <c r="O321" s="165"/>
      <c r="P321" s="159"/>
      <c r="Q321" s="159"/>
    </row>
    <row r="322" spans="1:17" ht="12.75">
      <c r="A322" s="159" t="s">
        <v>1395</v>
      </c>
      <c r="B322" s="163">
        <f>'Combined Sals'!D23</f>
        <v>0</v>
      </c>
      <c r="C322" s="163"/>
      <c r="D322" s="163">
        <f>'Combined Sals'!G23</f>
        <v>0</v>
      </c>
      <c r="E322" s="163"/>
      <c r="F322" s="163">
        <f>'Combined Sals'!J23</f>
        <v>0</v>
      </c>
      <c r="G322" s="163"/>
      <c r="H322" s="163">
        <f>'Combined Sals'!M23</f>
        <v>0</v>
      </c>
      <c r="I322" s="163"/>
      <c r="J322" s="163">
        <f>'Combined Sals'!P23</f>
        <v>0</v>
      </c>
      <c r="K322" s="165"/>
      <c r="L322" s="163">
        <f>'Combined Sals'!S23</f>
        <v>32119.041311932204</v>
      </c>
      <c r="M322" s="163"/>
      <c r="N322" s="163">
        <f>'Combined Sals'!V23</f>
        <v>32119.041311932204</v>
      </c>
      <c r="O322" s="165"/>
      <c r="P322" s="159"/>
      <c r="Q322" s="159"/>
    </row>
    <row r="323" spans="1:17" ht="12.75">
      <c r="A323" s="159" t="s">
        <v>1396</v>
      </c>
      <c r="B323" s="163">
        <f>'Combined Sals'!D32</f>
        <v>0</v>
      </c>
      <c r="C323" s="163"/>
      <c r="D323" s="163">
        <f>'Combined Sals'!G32</f>
        <v>0</v>
      </c>
      <c r="E323" s="163"/>
      <c r="F323" s="163">
        <f>'Combined Sals'!J32</f>
        <v>0</v>
      </c>
      <c r="G323" s="163"/>
      <c r="H323" s="163">
        <f>'Combined Sals'!M32</f>
        <v>0</v>
      </c>
      <c r="I323" s="163"/>
      <c r="J323" s="163">
        <f>'Combined Sals'!P32</f>
        <v>0</v>
      </c>
      <c r="K323" s="165"/>
      <c r="L323" s="163">
        <f>'Combined Sals'!S32</f>
        <v>38198.831761351175</v>
      </c>
      <c r="M323" s="163"/>
      <c r="N323" s="163">
        <f>'Combined Sals'!V32</f>
        <v>38198.831761351175</v>
      </c>
      <c r="O323" s="165"/>
      <c r="P323" s="159"/>
      <c r="Q323" s="159"/>
    </row>
    <row r="324" spans="1:17" ht="12.75">
      <c r="A324" s="159" t="s">
        <v>1397</v>
      </c>
      <c r="B324" s="163">
        <f>'Combined Sals'!D41</f>
        <v>48653.03144654088</v>
      </c>
      <c r="C324" s="163"/>
      <c r="D324" s="163">
        <f>'Combined Sals'!G41</f>
        <v>43606.97682119205</v>
      </c>
      <c r="E324" s="163"/>
      <c r="F324" s="163">
        <f>'Combined Sals'!J41</f>
        <v>36670.51730769231</v>
      </c>
      <c r="G324" s="163"/>
      <c r="H324" s="163">
        <f>'Combined Sals'!M41</f>
        <v>32872.74566473989</v>
      </c>
      <c r="I324" s="163"/>
      <c r="J324" s="163">
        <f>'Combined Sals'!P41</f>
        <v>0</v>
      </c>
      <c r="K324" s="165"/>
      <c r="L324" s="163">
        <f>'Combined Sals'!S41</f>
        <v>0</v>
      </c>
      <c r="M324" s="163"/>
      <c r="N324" s="163">
        <f>'Combined Sals'!V41</f>
        <v>39567.41161178509</v>
      </c>
      <c r="O324" s="165"/>
      <c r="P324" s="159"/>
      <c r="Q324" s="159"/>
    </row>
    <row r="325" spans="1:17" ht="12.75">
      <c r="A325" s="159" t="s">
        <v>1398</v>
      </c>
      <c r="B325" s="163">
        <f>'Combined Sals'!D50</f>
        <v>45511.75115004367</v>
      </c>
      <c r="C325" s="163"/>
      <c r="D325" s="163">
        <f>'Combined Sals'!G50</f>
        <v>35112.66224222222</v>
      </c>
      <c r="E325" s="163"/>
      <c r="F325" s="163">
        <f>'Combined Sals'!J50</f>
        <v>30839.428430731707</v>
      </c>
      <c r="G325" s="163"/>
      <c r="H325" s="163">
        <f>'Combined Sals'!M50</f>
        <v>27892.826100434784</v>
      </c>
      <c r="I325" s="163"/>
      <c r="J325" s="163">
        <f>'Combined Sals'!P50</f>
        <v>0</v>
      </c>
      <c r="K325" s="165"/>
      <c r="L325" s="163">
        <f>'Combined Sals'!S50</f>
        <v>0</v>
      </c>
      <c r="M325" s="165"/>
      <c r="N325" s="163">
        <f>'Combined Sals'!V50</f>
        <v>35767.481236538835</v>
      </c>
      <c r="O325" s="165"/>
      <c r="P325" s="159"/>
      <c r="Q325" s="159"/>
    </row>
    <row r="326" spans="1:17" ht="12.75">
      <c r="A326" s="159" t="s">
        <v>1399</v>
      </c>
      <c r="B326" s="163">
        <f>'Combined Sals'!D59</f>
        <v>46758.41791044776</v>
      </c>
      <c r="C326" s="163"/>
      <c r="D326" s="163">
        <f>'Combined Sals'!G59</f>
        <v>40267.46835443038</v>
      </c>
      <c r="E326" s="163"/>
      <c r="F326" s="163">
        <f>'Combined Sals'!J59</f>
        <v>34126.63354037267</v>
      </c>
      <c r="G326" s="163"/>
      <c r="H326" s="163">
        <f>'Combined Sals'!M59</f>
        <v>30616.548387096773</v>
      </c>
      <c r="I326" s="163"/>
      <c r="J326" s="163">
        <f>'Combined Sals'!P59</f>
        <v>0</v>
      </c>
      <c r="K326" s="165"/>
      <c r="L326" s="163">
        <f>'Combined Sals'!S59</f>
        <v>0</v>
      </c>
      <c r="M326" s="165"/>
      <c r="N326" s="163">
        <f>'Combined Sals'!V59</f>
        <v>36478.79297597043</v>
      </c>
      <c r="O326" s="165"/>
      <c r="P326" s="159"/>
      <c r="Q326" s="159"/>
    </row>
    <row r="327" spans="1:17" ht="12.75">
      <c r="A327" s="159" t="s">
        <v>1400</v>
      </c>
      <c r="B327" s="163">
        <f>'Combined Sals'!D68</f>
        <v>56293.019147692314</v>
      </c>
      <c r="C327" s="163"/>
      <c r="D327" s="163">
        <f>'Combined Sals'!G68</f>
        <v>45246.772832558985</v>
      </c>
      <c r="E327" s="163"/>
      <c r="F327" s="163">
        <f>'Combined Sals'!J68</f>
        <v>37403.96410344264</v>
      </c>
      <c r="G327" s="163"/>
      <c r="H327" s="163">
        <f>'Combined Sals'!M68</f>
        <v>31819.061837903224</v>
      </c>
      <c r="I327" s="163"/>
      <c r="J327" s="163">
        <f>'Combined Sals'!P68</f>
        <v>29208.00000000001</v>
      </c>
      <c r="K327" s="165"/>
      <c r="L327" s="163">
        <f>'Combined Sals'!S68</f>
        <v>0</v>
      </c>
      <c r="M327" s="163"/>
      <c r="N327" s="163">
        <f>'Combined Sals'!V68</f>
        <v>46551.8231573904</v>
      </c>
      <c r="O327" s="165"/>
      <c r="P327" s="159"/>
      <c r="Q327" s="159"/>
    </row>
    <row r="328" spans="1:17" ht="12.75">
      <c r="A328" s="159" t="s">
        <v>1401</v>
      </c>
      <c r="B328" s="163">
        <f>'Combined Sals'!D77</f>
        <v>0</v>
      </c>
      <c r="C328" s="163"/>
      <c r="D328" s="163">
        <f>'Combined Sals'!G77</f>
        <v>0</v>
      </c>
      <c r="E328" s="163"/>
      <c r="F328" s="163">
        <f>'Combined Sals'!J77</f>
        <v>0</v>
      </c>
      <c r="G328" s="163"/>
      <c r="H328" s="163">
        <f>'Combined Sals'!M77</f>
        <v>0</v>
      </c>
      <c r="I328" s="163"/>
      <c r="J328" s="163">
        <f>'Combined Sals'!P77</f>
        <v>0</v>
      </c>
      <c r="K328" s="163"/>
      <c r="L328" s="163">
        <f>'Combined Sals'!S77</f>
        <v>35668.62108767791</v>
      </c>
      <c r="M328" s="163"/>
      <c r="N328" s="163">
        <f>'Combined Sals'!V77</f>
        <v>35668.62108767791</v>
      </c>
      <c r="O328" s="165"/>
      <c r="P328" s="159"/>
      <c r="Q328" s="159"/>
    </row>
    <row r="329" spans="1:17" ht="12.75">
      <c r="A329" s="159" t="s">
        <v>1402</v>
      </c>
      <c r="B329" s="163">
        <f>'Combined Sals'!D86</f>
        <v>0</v>
      </c>
      <c r="C329" s="163"/>
      <c r="D329" s="163">
        <f>'Combined Sals'!G86</f>
        <v>0</v>
      </c>
      <c r="E329" s="163"/>
      <c r="F329" s="163">
        <f>'Combined Sals'!J86</f>
        <v>0</v>
      </c>
      <c r="G329" s="163"/>
      <c r="H329" s="163">
        <f>'Combined Sals'!M86</f>
        <v>0</v>
      </c>
      <c r="I329" s="163"/>
      <c r="J329" s="163">
        <f>'Combined Sals'!P86</f>
        <v>0</v>
      </c>
      <c r="K329" s="165"/>
      <c r="L329" s="163">
        <f>'Combined Sals'!S86</f>
        <v>30123.96855983773</v>
      </c>
      <c r="M329" s="163"/>
      <c r="N329" s="163">
        <f>'Combined Sals'!V86</f>
        <v>30123.96855983773</v>
      </c>
      <c r="O329" s="165"/>
      <c r="P329" s="159"/>
      <c r="Q329" s="159"/>
    </row>
    <row r="330" spans="1:17" ht="12.75">
      <c r="A330" s="159" t="s">
        <v>1403</v>
      </c>
      <c r="B330" s="163">
        <f>'Combined Sals'!D95</f>
        <v>0</v>
      </c>
      <c r="C330" s="163"/>
      <c r="D330" s="163">
        <f>'Combined Sals'!G95</f>
        <v>0</v>
      </c>
      <c r="E330" s="163"/>
      <c r="F330" s="163">
        <f>'Combined Sals'!J95</f>
        <v>0</v>
      </c>
      <c r="G330" s="163"/>
      <c r="H330" s="163">
        <f>'Combined Sals'!M95</f>
        <v>0</v>
      </c>
      <c r="I330" s="163"/>
      <c r="J330" s="163">
        <f>'Combined Sals'!P95</f>
        <v>0</v>
      </c>
      <c r="K330" s="165"/>
      <c r="L330" s="163">
        <f>'Combined Sals'!S95</f>
        <v>34110.522926191785</v>
      </c>
      <c r="M330" s="163"/>
      <c r="N330" s="163">
        <f>'Combined Sals'!V95</f>
        <v>34110.522926191785</v>
      </c>
      <c r="O330" s="165"/>
      <c r="P330" s="159"/>
      <c r="Q330" s="159"/>
    </row>
    <row r="331" spans="1:17" ht="12.75">
      <c r="A331" s="159" t="s">
        <v>1404</v>
      </c>
      <c r="B331" s="163">
        <f>'Combined Sals'!D104</f>
        <v>47709.87276956522</v>
      </c>
      <c r="C331" s="163"/>
      <c r="D331" s="163">
        <f>'Combined Sals'!G104</f>
        <v>38726.13544536585</v>
      </c>
      <c r="E331" s="163"/>
      <c r="F331" s="163">
        <f>'Combined Sals'!J104</f>
        <v>34800.944532857146</v>
      </c>
      <c r="G331" s="163"/>
      <c r="H331" s="163">
        <f>'Combined Sals'!M104</f>
        <v>30607.34879495935</v>
      </c>
      <c r="I331" s="163"/>
      <c r="J331" s="163">
        <f>'Combined Sals'!P104</f>
        <v>33505.403869074806</v>
      </c>
      <c r="K331" s="165"/>
      <c r="L331" s="163">
        <f>'Combined Sals'!S104</f>
        <v>0</v>
      </c>
      <c r="M331" s="163"/>
      <c r="N331" s="163">
        <f>'Combined Sals'!V104</f>
        <v>33183.70800103511</v>
      </c>
      <c r="O331" s="165"/>
      <c r="P331" s="159"/>
      <c r="Q331" s="159"/>
    </row>
    <row r="332" spans="1:17" ht="12.75">
      <c r="A332" s="159" t="s">
        <v>1405</v>
      </c>
      <c r="B332" s="163">
        <f>'Combined Sals'!D113</f>
        <v>47085.462379041914</v>
      </c>
      <c r="C332" s="163"/>
      <c r="D332" s="163">
        <f>'Combined Sals'!G113</f>
        <v>38988.842767699396</v>
      </c>
      <c r="E332" s="163"/>
      <c r="F332" s="163">
        <f>'Combined Sals'!J113</f>
        <v>33117.563195105264</v>
      </c>
      <c r="G332" s="163"/>
      <c r="H332" s="163">
        <f>'Combined Sals'!M113</f>
        <v>28467.642443444733</v>
      </c>
      <c r="I332" s="163"/>
      <c r="J332" s="163">
        <f>'Combined Sals'!P113</f>
        <v>0</v>
      </c>
      <c r="K332" s="165"/>
      <c r="L332" s="163">
        <f>'Combined Sals'!S113</f>
        <v>0</v>
      </c>
      <c r="M332" s="163"/>
      <c r="N332" s="163">
        <f>'Combined Sals'!V113</f>
        <v>35858.05077234257</v>
      </c>
      <c r="O332" s="165"/>
      <c r="P332" s="159"/>
      <c r="Q332" s="159"/>
    </row>
    <row r="333" spans="1:17" ht="12.75">
      <c r="A333" s="159" t="s">
        <v>1406</v>
      </c>
      <c r="B333" s="163">
        <f>'Combined Sals'!D122</f>
        <v>0</v>
      </c>
      <c r="C333" s="163"/>
      <c r="D333" s="163">
        <f>'Combined Sals'!G122</f>
        <v>0</v>
      </c>
      <c r="E333" s="163"/>
      <c r="F333" s="163">
        <f>'Combined Sals'!J122</f>
        <v>0</v>
      </c>
      <c r="G333" s="163"/>
      <c r="H333" s="163">
        <f>'Combined Sals'!M122</f>
        <v>0</v>
      </c>
      <c r="I333" s="163"/>
      <c r="J333" s="163">
        <f>'Combined Sals'!P122</f>
        <v>0</v>
      </c>
      <c r="K333" s="165"/>
      <c r="L333" s="163">
        <f>'Combined Sals'!S122</f>
        <v>37415.09269274305</v>
      </c>
      <c r="M333" s="165"/>
      <c r="N333" s="163">
        <f>'Combined Sals'!V122</f>
        <v>37415.09269274305</v>
      </c>
      <c r="O333" s="165"/>
      <c r="P333" s="159"/>
      <c r="Q333" s="159"/>
    </row>
    <row r="334" spans="1:17" ht="12.75">
      <c r="A334" s="159" t="s">
        <v>1407</v>
      </c>
      <c r="B334" s="163">
        <f>'Combined Sals'!D131</f>
        <v>45504.38603947867</v>
      </c>
      <c r="C334" s="163"/>
      <c r="D334" s="163">
        <f>'Combined Sals'!G131</f>
        <v>40502.77811033536</v>
      </c>
      <c r="E334" s="163"/>
      <c r="F334" s="163">
        <f>'Combined Sals'!J131</f>
        <v>35498.2241282353</v>
      </c>
      <c r="G334" s="163"/>
      <c r="H334" s="163">
        <f>'Combined Sals'!M131</f>
        <v>31322.526756814157</v>
      </c>
      <c r="I334" s="163"/>
      <c r="J334" s="163">
        <f>'Combined Sals'!P131</f>
        <v>20287</v>
      </c>
      <c r="K334" s="165"/>
      <c r="L334" s="163">
        <f>'Combined Sals'!S131</f>
        <v>0</v>
      </c>
      <c r="M334" s="163"/>
      <c r="N334" s="163">
        <f>'Combined Sals'!V131</f>
        <v>38903.572243253395</v>
      </c>
      <c r="O334" s="165"/>
      <c r="P334" s="159"/>
      <c r="Q334" s="159"/>
    </row>
    <row r="335" spans="1:17" ht="12.75">
      <c r="A335" s="159" t="s">
        <v>1408</v>
      </c>
      <c r="B335" s="163">
        <f>'Combined Sals'!D140</f>
        <v>42667.41684697675</v>
      </c>
      <c r="C335" s="163"/>
      <c r="D335" s="163">
        <f>'Combined Sals'!G140</f>
        <v>35693.55928037037</v>
      </c>
      <c r="E335" s="163"/>
      <c r="F335" s="163">
        <f>'Combined Sals'!J140</f>
        <v>30512.76013285714</v>
      </c>
      <c r="G335" s="163"/>
      <c r="H335" s="163">
        <f>'Combined Sals'!M140</f>
        <v>26651.636363636364</v>
      </c>
      <c r="I335" s="163"/>
      <c r="J335" s="163">
        <f>'Combined Sals'!P140</f>
        <v>22380</v>
      </c>
      <c r="K335" s="165"/>
      <c r="L335" s="163">
        <f>'Combined Sals'!S140</f>
        <v>0</v>
      </c>
      <c r="M335" s="163"/>
      <c r="N335" s="163">
        <f>'Combined Sals'!V140</f>
        <v>35346.3077009322</v>
      </c>
      <c r="O335" s="165"/>
      <c r="P335" s="159"/>
      <c r="Q335" s="159"/>
    </row>
    <row r="336" spans="1:17" ht="12.75">
      <c r="A336" s="190" t="s">
        <v>1373</v>
      </c>
      <c r="B336" s="190" t="s">
        <v>1373</v>
      </c>
      <c r="C336" s="190" t="s">
        <v>1373</v>
      </c>
      <c r="D336" s="190" t="s">
        <v>1373</v>
      </c>
      <c r="E336" s="190" t="s">
        <v>1373</v>
      </c>
      <c r="F336" s="190" t="s">
        <v>1373</v>
      </c>
      <c r="G336" s="190" t="s">
        <v>1373</v>
      </c>
      <c r="H336" s="190" t="s">
        <v>1373</v>
      </c>
      <c r="I336" s="190" t="s">
        <v>1373</v>
      </c>
      <c r="J336" s="190" t="s">
        <v>1373</v>
      </c>
      <c r="K336" s="190" t="s">
        <v>1373</v>
      </c>
      <c r="L336" s="190" t="s">
        <v>1373</v>
      </c>
      <c r="M336" s="190" t="s">
        <v>1373</v>
      </c>
      <c r="N336" s="190" t="s">
        <v>1373</v>
      </c>
      <c r="O336" s="190" t="s">
        <v>1373</v>
      </c>
      <c r="P336" s="159"/>
      <c r="Q336" s="159"/>
    </row>
    <row r="337" spans="1:17" ht="12.75">
      <c r="A337" s="160" t="s">
        <v>9</v>
      </c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</row>
    <row r="338" spans="1:17" ht="12.75">
      <c r="A338" s="160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</row>
    <row r="339" spans="1:17" ht="12.75">
      <c r="A339" s="160" t="s">
        <v>1414</v>
      </c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</row>
    <row r="340" spans="1:17" ht="12.75">
      <c r="A340" s="160" t="s">
        <v>10</v>
      </c>
      <c r="B340" s="159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</row>
    <row r="341" spans="1:17" ht="12.75">
      <c r="A341" s="160" t="s">
        <v>1371</v>
      </c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</row>
    <row r="342" spans="1:17" ht="12.75">
      <c r="A342" s="160" t="s">
        <v>1372</v>
      </c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</row>
    <row r="343" spans="1:17" ht="12.75">
      <c r="A343" s="159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</row>
    <row r="344" spans="1:17" ht="12.75">
      <c r="A344" s="190" t="s">
        <v>1373</v>
      </c>
      <c r="B344" s="190" t="s">
        <v>1373</v>
      </c>
      <c r="C344" s="190" t="s">
        <v>1373</v>
      </c>
      <c r="D344" s="190" t="s">
        <v>1373</v>
      </c>
      <c r="E344" s="190" t="s">
        <v>1373</v>
      </c>
      <c r="F344" s="190" t="s">
        <v>1373</v>
      </c>
      <c r="G344" s="190" t="s">
        <v>1373</v>
      </c>
      <c r="H344" s="190" t="s">
        <v>1373</v>
      </c>
      <c r="I344" s="190" t="s">
        <v>1373</v>
      </c>
      <c r="J344" s="190" t="s">
        <v>1373</v>
      </c>
      <c r="K344" s="190" t="s">
        <v>1373</v>
      </c>
      <c r="L344" s="190" t="s">
        <v>1373</v>
      </c>
      <c r="M344" s="190" t="s">
        <v>1373</v>
      </c>
      <c r="N344" s="190" t="s">
        <v>1373</v>
      </c>
      <c r="O344" s="190" t="s">
        <v>1373</v>
      </c>
      <c r="P344" s="159"/>
      <c r="Q344" s="159"/>
    </row>
    <row r="345" spans="1:17" ht="12.75">
      <c r="A345" s="159"/>
      <c r="B345" s="162" t="s">
        <v>1415</v>
      </c>
      <c r="C345" s="159"/>
      <c r="D345" s="162" t="s">
        <v>1282</v>
      </c>
      <c r="E345" s="159"/>
      <c r="F345" s="162" t="s">
        <v>1283</v>
      </c>
      <c r="G345" s="159"/>
      <c r="H345" s="162" t="s">
        <v>1284</v>
      </c>
      <c r="I345" s="159"/>
      <c r="J345" s="162" t="s">
        <v>1416</v>
      </c>
      <c r="K345" s="159"/>
      <c r="L345" s="162" t="s">
        <v>1417</v>
      </c>
      <c r="M345" s="159"/>
      <c r="N345" s="159" t="s">
        <v>1418</v>
      </c>
      <c r="O345" s="159"/>
      <c r="P345" s="159"/>
      <c r="Q345" s="159"/>
    </row>
    <row r="346" spans="1:17" ht="12.75">
      <c r="A346" s="190" t="s">
        <v>1373</v>
      </c>
      <c r="B346" s="190" t="s">
        <v>1373</v>
      </c>
      <c r="C346" s="190" t="s">
        <v>1373</v>
      </c>
      <c r="D346" s="190" t="s">
        <v>1373</v>
      </c>
      <c r="E346" s="190" t="s">
        <v>1373</v>
      </c>
      <c r="F346" s="190" t="s">
        <v>1373</v>
      </c>
      <c r="G346" s="190" t="s">
        <v>1373</v>
      </c>
      <c r="H346" s="190" t="s">
        <v>1373</v>
      </c>
      <c r="I346" s="190" t="s">
        <v>1373</v>
      </c>
      <c r="J346" s="190" t="s">
        <v>1373</v>
      </c>
      <c r="K346" s="190" t="s">
        <v>1373</v>
      </c>
      <c r="L346" s="190" t="s">
        <v>1373</v>
      </c>
      <c r="M346" s="190" t="s">
        <v>1373</v>
      </c>
      <c r="N346" s="190" t="s">
        <v>1373</v>
      </c>
      <c r="O346" s="190" t="s">
        <v>1373</v>
      </c>
      <c r="P346" s="159"/>
      <c r="Q346" s="159"/>
    </row>
    <row r="347" spans="1:17" ht="12.75">
      <c r="A347" s="159"/>
      <c r="B347" s="159" t="s">
        <v>1392</v>
      </c>
      <c r="C347" s="162" t="s">
        <v>1380</v>
      </c>
      <c r="D347" s="159" t="s">
        <v>1392</v>
      </c>
      <c r="E347" s="162" t="s">
        <v>1380</v>
      </c>
      <c r="F347" s="159" t="s">
        <v>1392</v>
      </c>
      <c r="G347" s="162" t="s">
        <v>1380</v>
      </c>
      <c r="H347" s="159" t="s">
        <v>1392</v>
      </c>
      <c r="I347" s="162" t="s">
        <v>1380</v>
      </c>
      <c r="J347" s="159" t="s">
        <v>1392</v>
      </c>
      <c r="K347" s="162" t="s">
        <v>1380</v>
      </c>
      <c r="L347" s="159" t="s">
        <v>1392</v>
      </c>
      <c r="M347" s="162" t="s">
        <v>1380</v>
      </c>
      <c r="N347" s="159" t="s">
        <v>1392</v>
      </c>
      <c r="O347" s="162" t="s">
        <v>1380</v>
      </c>
      <c r="P347" s="159"/>
      <c r="Q347" s="159"/>
    </row>
    <row r="348" spans="1:17" ht="12.75">
      <c r="A348" s="190" t="s">
        <v>1373</v>
      </c>
      <c r="B348" s="190" t="s">
        <v>1373</v>
      </c>
      <c r="C348" s="190" t="s">
        <v>1373</v>
      </c>
      <c r="D348" s="190" t="s">
        <v>1373</v>
      </c>
      <c r="E348" s="190" t="s">
        <v>1373</v>
      </c>
      <c r="F348" s="190" t="s">
        <v>1373</v>
      </c>
      <c r="G348" s="190" t="s">
        <v>1373</v>
      </c>
      <c r="H348" s="190" t="s">
        <v>1373</v>
      </c>
      <c r="I348" s="190" t="s">
        <v>1373</v>
      </c>
      <c r="J348" s="190" t="s">
        <v>1373</v>
      </c>
      <c r="K348" s="190" t="s">
        <v>1373</v>
      </c>
      <c r="L348" s="190" t="s">
        <v>1373</v>
      </c>
      <c r="M348" s="190" t="s">
        <v>1373</v>
      </c>
      <c r="N348" s="190" t="s">
        <v>1373</v>
      </c>
      <c r="O348" s="190" t="s">
        <v>1373</v>
      </c>
      <c r="P348" s="159"/>
      <c r="Q348" s="159"/>
    </row>
    <row r="349" spans="1:17" ht="12.75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</row>
    <row r="350" spans="1:17" ht="12.75">
      <c r="A350" s="159" t="s">
        <v>1393</v>
      </c>
      <c r="B350" s="164">
        <f>'Combined Sals'!D150</f>
        <v>0</v>
      </c>
      <c r="C350" s="164"/>
      <c r="D350" s="164">
        <f>'Combined Sals'!G150</f>
        <v>0</v>
      </c>
      <c r="E350" s="164"/>
      <c r="F350" s="164">
        <f>'Combined Sals'!J150</f>
        <v>0</v>
      </c>
      <c r="G350" s="164"/>
      <c r="H350" s="164">
        <f>'Combined Sals'!M150</f>
        <v>0</v>
      </c>
      <c r="I350" s="164"/>
      <c r="J350" s="164">
        <f>'Combined Sals'!P150</f>
        <v>25161.296202945206</v>
      </c>
      <c r="K350" s="164"/>
      <c r="L350" s="164">
        <f>'Combined Sals'!S150</f>
        <v>34963.36607090245</v>
      </c>
      <c r="M350" s="164"/>
      <c r="N350" s="164">
        <f>'Combined Sals'!V150</f>
        <v>34018.43229690327</v>
      </c>
      <c r="O350" s="164"/>
      <c r="P350" s="159"/>
      <c r="Q350" s="159"/>
    </row>
    <row r="351" spans="1:17" ht="12.75">
      <c r="A351" s="159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59"/>
      <c r="Q351" s="159"/>
    </row>
    <row r="352" spans="1:17" ht="12.75">
      <c r="A352" s="159" t="s">
        <v>1394</v>
      </c>
      <c r="B352" s="163">
        <f>'Combined Sals'!D15</f>
        <v>0</v>
      </c>
      <c r="C352" s="163"/>
      <c r="D352" s="163">
        <f>'Combined Sals'!G15</f>
        <v>0</v>
      </c>
      <c r="E352" s="163"/>
      <c r="F352" s="163">
        <f>'Combined Sals'!J15</f>
        <v>0</v>
      </c>
      <c r="G352" s="163"/>
      <c r="H352" s="163">
        <f>'Combined Sals'!M15</f>
        <v>0</v>
      </c>
      <c r="I352" s="163"/>
      <c r="J352" s="163">
        <f>'Combined Sals'!P15</f>
        <v>0</v>
      </c>
      <c r="K352" s="165"/>
      <c r="L352" s="163">
        <f>'Combined Sals'!S15</f>
        <v>38781.868320601505</v>
      </c>
      <c r="M352" s="165"/>
      <c r="N352" s="163">
        <f>'Combined Sals'!V15</f>
        <v>38781.868320601505</v>
      </c>
      <c r="O352" s="165"/>
      <c r="P352" s="159"/>
      <c r="Q352" s="159"/>
    </row>
    <row r="353" spans="1:17" ht="12.75">
      <c r="A353" s="159" t="s">
        <v>1395</v>
      </c>
      <c r="B353" s="163">
        <f>'Combined Sals'!D24</f>
        <v>0</v>
      </c>
      <c r="C353" s="163"/>
      <c r="D353" s="163">
        <f>'Combined Sals'!G24</f>
        <v>0</v>
      </c>
      <c r="E353" s="163"/>
      <c r="F353" s="163">
        <f>'Combined Sals'!J24</f>
        <v>0</v>
      </c>
      <c r="G353" s="163"/>
      <c r="H353" s="163">
        <f>'Combined Sals'!M24</f>
        <v>0</v>
      </c>
      <c r="I353" s="163"/>
      <c r="J353" s="163">
        <f>'Combined Sals'!P24</f>
        <v>0</v>
      </c>
      <c r="K353" s="165"/>
      <c r="L353" s="163">
        <f>'Combined Sals'!S24</f>
        <v>0</v>
      </c>
      <c r="M353" s="163"/>
      <c r="N353" s="163">
        <f>'Combined Sals'!V24</f>
        <v>0</v>
      </c>
      <c r="O353" s="165"/>
      <c r="P353" s="159"/>
      <c r="Q353" s="159"/>
    </row>
    <row r="354" spans="1:17" ht="12.75">
      <c r="A354" s="159" t="s">
        <v>1396</v>
      </c>
      <c r="B354" s="163">
        <f>'Combined Sals'!D33</f>
        <v>0</v>
      </c>
      <c r="C354" s="163"/>
      <c r="D354" s="163">
        <f>'Combined Sals'!G33</f>
        <v>0</v>
      </c>
      <c r="E354" s="163"/>
      <c r="F354" s="163">
        <f>'Combined Sals'!J33</f>
        <v>0</v>
      </c>
      <c r="G354" s="163"/>
      <c r="H354" s="163">
        <f>'Combined Sals'!M33</f>
        <v>0</v>
      </c>
      <c r="I354" s="163"/>
      <c r="J354" s="163">
        <f>'Combined Sals'!P33</f>
        <v>0</v>
      </c>
      <c r="K354" s="165"/>
      <c r="L354" s="163">
        <f>'Combined Sals'!S33</f>
        <v>0</v>
      </c>
      <c r="M354" s="163"/>
      <c r="N354" s="163">
        <f>'Combined Sals'!V33</f>
        <v>0</v>
      </c>
      <c r="O354" s="165"/>
      <c r="P354" s="159"/>
      <c r="Q354" s="159"/>
    </row>
    <row r="355" spans="1:17" ht="12.75">
      <c r="A355" s="159" t="s">
        <v>1397</v>
      </c>
      <c r="B355" s="163">
        <f>'Combined Sals'!D42</f>
        <v>0</v>
      </c>
      <c r="C355" s="163"/>
      <c r="D355" s="163">
        <f>'Combined Sals'!G42</f>
        <v>0</v>
      </c>
      <c r="E355" s="163"/>
      <c r="F355" s="163">
        <f>'Combined Sals'!J42</f>
        <v>0</v>
      </c>
      <c r="G355" s="163"/>
      <c r="H355" s="163">
        <f>'Combined Sals'!M42</f>
        <v>0</v>
      </c>
      <c r="I355" s="163"/>
      <c r="J355" s="163">
        <f>'Combined Sals'!P42</f>
        <v>0</v>
      </c>
      <c r="K355" s="165"/>
      <c r="L355" s="163">
        <f>'Combined Sals'!S42</f>
        <v>37645.14929513123</v>
      </c>
      <c r="M355" s="163"/>
      <c r="N355" s="163">
        <f>'Combined Sals'!V42</f>
        <v>37645.14929513123</v>
      </c>
      <c r="O355" s="165"/>
      <c r="P355" s="159"/>
      <c r="Q355" s="159"/>
    </row>
    <row r="356" spans="1:17" ht="12.75">
      <c r="A356" s="159" t="s">
        <v>1398</v>
      </c>
      <c r="B356" s="163">
        <f>'Combined Sals'!D51</f>
        <v>0</v>
      </c>
      <c r="C356" s="163"/>
      <c r="D356" s="163">
        <f>'Combined Sals'!G51</f>
        <v>0</v>
      </c>
      <c r="E356" s="163"/>
      <c r="F356" s="163">
        <f>'Combined Sals'!J51</f>
        <v>0</v>
      </c>
      <c r="G356" s="163"/>
      <c r="H356" s="163">
        <f>'Combined Sals'!M51</f>
        <v>0</v>
      </c>
      <c r="I356" s="163"/>
      <c r="J356" s="163">
        <f>'Combined Sals'!P51</f>
        <v>0</v>
      </c>
      <c r="K356" s="165"/>
      <c r="L356" s="163">
        <f>'Combined Sals'!S51</f>
        <v>0</v>
      </c>
      <c r="M356" s="165"/>
      <c r="N356" s="163">
        <f>'Combined Sals'!V51</f>
        <v>0</v>
      </c>
      <c r="O356" s="165"/>
      <c r="P356" s="159"/>
      <c r="Q356" s="159"/>
    </row>
    <row r="357" spans="1:17" ht="12.75">
      <c r="A357" s="159" t="s">
        <v>1399</v>
      </c>
      <c r="B357" s="163">
        <f>'Combined Sals'!D60</f>
        <v>0</v>
      </c>
      <c r="C357" s="163"/>
      <c r="D357" s="163">
        <f>'Combined Sals'!G60</f>
        <v>0</v>
      </c>
      <c r="E357" s="163"/>
      <c r="F357" s="163">
        <f>'Combined Sals'!J60</f>
        <v>0</v>
      </c>
      <c r="G357" s="163"/>
      <c r="H357" s="163">
        <f>'Combined Sals'!M60</f>
        <v>0</v>
      </c>
      <c r="I357" s="163"/>
      <c r="J357" s="163">
        <f>'Combined Sals'!P60</f>
        <v>0</v>
      </c>
      <c r="K357" s="165"/>
      <c r="L357" s="163">
        <f>'Combined Sals'!S60</f>
        <v>28070.71246972973</v>
      </c>
      <c r="M357" s="165"/>
      <c r="N357" s="163">
        <f>'Combined Sals'!V60</f>
        <v>28070.71246972973</v>
      </c>
      <c r="O357" s="165"/>
      <c r="P357" s="159"/>
      <c r="Q357" s="159"/>
    </row>
    <row r="358" spans="1:17" ht="12.75">
      <c r="A358" s="159" t="s">
        <v>1400</v>
      </c>
      <c r="B358" s="163">
        <f>'Combined Sals'!D69</f>
        <v>0</v>
      </c>
      <c r="C358" s="163"/>
      <c r="D358" s="163">
        <f>'Combined Sals'!G69</f>
        <v>0</v>
      </c>
      <c r="E358" s="163"/>
      <c r="F358" s="163">
        <f>'Combined Sals'!J69</f>
        <v>0</v>
      </c>
      <c r="G358" s="163"/>
      <c r="H358" s="163">
        <f>'Combined Sals'!M69</f>
        <v>0</v>
      </c>
      <c r="I358" s="163"/>
      <c r="J358" s="163">
        <f>'Combined Sals'!P69</f>
        <v>0</v>
      </c>
      <c r="K358" s="165"/>
      <c r="L358" s="163">
        <f>'Combined Sals'!S69</f>
        <v>0</v>
      </c>
      <c r="M358" s="163"/>
      <c r="N358" s="163">
        <f>'Combined Sals'!V69</f>
        <v>0</v>
      </c>
      <c r="O358" s="165"/>
      <c r="P358" s="159"/>
      <c r="Q358" s="159"/>
    </row>
    <row r="359" spans="1:17" ht="12.75">
      <c r="A359" s="159" t="s">
        <v>1401</v>
      </c>
      <c r="B359" s="163">
        <f>'Combined Sals'!D78</f>
        <v>0</v>
      </c>
      <c r="C359" s="163"/>
      <c r="D359" s="163">
        <f>'Combined Sals'!G78</f>
        <v>0</v>
      </c>
      <c r="E359" s="163"/>
      <c r="F359" s="163">
        <f>'Combined Sals'!J78</f>
        <v>0</v>
      </c>
      <c r="G359" s="163"/>
      <c r="H359" s="163">
        <f>'Combined Sals'!M78</f>
        <v>0</v>
      </c>
      <c r="I359" s="163"/>
      <c r="J359" s="163">
        <f>'Combined Sals'!P78</f>
        <v>0</v>
      </c>
      <c r="K359" s="163"/>
      <c r="L359" s="163">
        <f>'Combined Sals'!S78</f>
        <v>0</v>
      </c>
      <c r="M359" s="163"/>
      <c r="N359" s="163">
        <f>'Combined Sals'!V78</f>
        <v>0</v>
      </c>
      <c r="O359" s="165"/>
      <c r="P359" s="159"/>
      <c r="Q359" s="159"/>
    </row>
    <row r="360" spans="1:17" ht="12.75">
      <c r="A360" s="159" t="s">
        <v>1402</v>
      </c>
      <c r="B360" s="163">
        <f>'Combined Sals'!D87</f>
        <v>0</v>
      </c>
      <c r="C360" s="163"/>
      <c r="D360" s="163">
        <f>'Combined Sals'!G87</f>
        <v>0</v>
      </c>
      <c r="E360" s="163"/>
      <c r="F360" s="163">
        <f>'Combined Sals'!J87</f>
        <v>0</v>
      </c>
      <c r="G360" s="163"/>
      <c r="H360" s="163">
        <f>'Combined Sals'!M87</f>
        <v>0</v>
      </c>
      <c r="I360" s="163"/>
      <c r="J360" s="163">
        <f>'Combined Sals'!P87</f>
        <v>0</v>
      </c>
      <c r="K360" s="165"/>
      <c r="L360" s="163">
        <f>'Combined Sals'!S87</f>
        <v>0</v>
      </c>
      <c r="M360" s="163"/>
      <c r="N360" s="163">
        <f>'Combined Sals'!V87</f>
        <v>0</v>
      </c>
      <c r="O360" s="165"/>
      <c r="P360" s="159"/>
      <c r="Q360" s="159"/>
    </row>
    <row r="361" spans="1:17" ht="12.75">
      <c r="A361" s="159" t="s">
        <v>1403</v>
      </c>
      <c r="B361" s="163">
        <f>'Combined Sals'!D96</f>
        <v>0</v>
      </c>
      <c r="C361" s="163"/>
      <c r="D361" s="163">
        <f>'Combined Sals'!G96</f>
        <v>0</v>
      </c>
      <c r="E361" s="163"/>
      <c r="F361" s="163">
        <f>'Combined Sals'!J96</f>
        <v>0</v>
      </c>
      <c r="G361" s="163"/>
      <c r="H361" s="163">
        <f>'Combined Sals'!M96</f>
        <v>0</v>
      </c>
      <c r="I361" s="163"/>
      <c r="J361" s="163">
        <f>'Combined Sals'!P96</f>
        <v>0</v>
      </c>
      <c r="K361" s="165"/>
      <c r="L361" s="163">
        <f>'Combined Sals'!S96</f>
        <v>0</v>
      </c>
      <c r="M361" s="163"/>
      <c r="N361" s="163">
        <f>'Combined Sals'!V96</f>
        <v>0</v>
      </c>
      <c r="O361" s="165"/>
      <c r="P361" s="159"/>
      <c r="Q361" s="159"/>
    </row>
    <row r="362" spans="1:17" ht="12.75">
      <c r="A362" s="159" t="s">
        <v>1404</v>
      </c>
      <c r="B362" s="163">
        <f>'Combined Sals'!D105</f>
        <v>0</v>
      </c>
      <c r="C362" s="163"/>
      <c r="D362" s="163">
        <f>'Combined Sals'!G105</f>
        <v>0</v>
      </c>
      <c r="E362" s="163"/>
      <c r="F362" s="163">
        <f>'Combined Sals'!J105</f>
        <v>0</v>
      </c>
      <c r="G362" s="163"/>
      <c r="H362" s="163">
        <f>'Combined Sals'!M105</f>
        <v>0</v>
      </c>
      <c r="I362" s="163"/>
      <c r="J362" s="163">
        <f>'Combined Sals'!P105</f>
        <v>0</v>
      </c>
      <c r="K362" s="165"/>
      <c r="L362" s="163">
        <f>'Combined Sals'!S105</f>
        <v>0</v>
      </c>
      <c r="M362" s="163"/>
      <c r="N362" s="163">
        <f>'Combined Sals'!V105</f>
        <v>0</v>
      </c>
      <c r="O362" s="165"/>
      <c r="P362" s="159"/>
      <c r="Q362" s="159"/>
    </row>
    <row r="363" spans="1:17" ht="12.75">
      <c r="A363" s="159" t="s">
        <v>1405</v>
      </c>
      <c r="B363" s="163">
        <f>'Combined Sals'!D114</f>
        <v>0</v>
      </c>
      <c r="C363" s="163"/>
      <c r="D363" s="163">
        <f>'Combined Sals'!G114</f>
        <v>0</v>
      </c>
      <c r="E363" s="163"/>
      <c r="F363" s="163">
        <f>'Combined Sals'!J114</f>
        <v>0</v>
      </c>
      <c r="G363" s="163"/>
      <c r="H363" s="163">
        <f>'Combined Sals'!M114</f>
        <v>0</v>
      </c>
      <c r="I363" s="163"/>
      <c r="J363" s="163">
        <f>'Combined Sals'!P114</f>
        <v>25161.296202945206</v>
      </c>
      <c r="K363" s="165"/>
      <c r="L363" s="163">
        <f>'Combined Sals'!S114</f>
        <v>0</v>
      </c>
      <c r="M363" s="163"/>
      <c r="N363" s="163">
        <f>'Combined Sals'!V114</f>
        <v>25161.296202945206</v>
      </c>
      <c r="O363" s="165"/>
      <c r="P363" s="159"/>
      <c r="Q363" s="159"/>
    </row>
    <row r="364" spans="1:17" ht="12.75">
      <c r="A364" s="159" t="s">
        <v>1406</v>
      </c>
      <c r="B364" s="163">
        <f>'Combined Sals'!D123</f>
        <v>0</v>
      </c>
      <c r="C364" s="163"/>
      <c r="D364" s="163">
        <f>'Combined Sals'!G123</f>
        <v>0</v>
      </c>
      <c r="E364" s="163"/>
      <c r="F364" s="163">
        <f>'Combined Sals'!J123</f>
        <v>0</v>
      </c>
      <c r="G364" s="163"/>
      <c r="H364" s="163">
        <f>'Combined Sals'!M123</f>
        <v>0</v>
      </c>
      <c r="I364" s="163"/>
      <c r="J364" s="163">
        <f>'Combined Sals'!P123</f>
        <v>0</v>
      </c>
      <c r="K364" s="165"/>
      <c r="L364" s="163">
        <f>'Combined Sals'!S123</f>
        <v>0</v>
      </c>
      <c r="M364" s="165"/>
      <c r="N364" s="163">
        <f>'Combined Sals'!V123</f>
        <v>0</v>
      </c>
      <c r="O364" s="165"/>
      <c r="P364" s="159"/>
      <c r="Q364" s="159"/>
    </row>
    <row r="365" spans="1:17" ht="12.75">
      <c r="A365" s="159" t="s">
        <v>1407</v>
      </c>
      <c r="B365" s="163">
        <f>'Combined Sals'!D132</f>
        <v>0</v>
      </c>
      <c r="C365" s="163"/>
      <c r="D365" s="163">
        <f>'Combined Sals'!G132</f>
        <v>0</v>
      </c>
      <c r="E365" s="163"/>
      <c r="F365" s="163">
        <f>'Combined Sals'!J132</f>
        <v>0</v>
      </c>
      <c r="G365" s="163"/>
      <c r="H365" s="163">
        <f>'Combined Sals'!M132</f>
        <v>0</v>
      </c>
      <c r="I365" s="163"/>
      <c r="J365" s="163">
        <f>'Combined Sals'!P132</f>
        <v>0</v>
      </c>
      <c r="K365" s="165"/>
      <c r="L365" s="163">
        <f>'Combined Sals'!S132</f>
        <v>0</v>
      </c>
      <c r="M365" s="163"/>
      <c r="N365" s="163">
        <f>'Combined Sals'!V132</f>
        <v>0</v>
      </c>
      <c r="O365" s="165"/>
      <c r="P365" s="159"/>
      <c r="Q365" s="159"/>
    </row>
    <row r="366" spans="1:17" ht="12.75">
      <c r="A366" s="159" t="s">
        <v>1408</v>
      </c>
      <c r="B366" s="163">
        <f>'Combined Sals'!D141</f>
        <v>0</v>
      </c>
      <c r="C366" s="163"/>
      <c r="D366" s="163">
        <f>'Combined Sals'!G141</f>
        <v>0</v>
      </c>
      <c r="E366" s="163"/>
      <c r="F366" s="163">
        <f>'Combined Sals'!J141</f>
        <v>0</v>
      </c>
      <c r="G366" s="163"/>
      <c r="H366" s="163">
        <f>'Combined Sals'!M141</f>
        <v>0</v>
      </c>
      <c r="I366" s="163"/>
      <c r="J366" s="163">
        <f>'Combined Sals'!P141</f>
        <v>0</v>
      </c>
      <c r="K366" s="165"/>
      <c r="L366" s="163">
        <f>'Combined Sals'!S141</f>
        <v>0</v>
      </c>
      <c r="M366" s="163"/>
      <c r="N366" s="163">
        <f>'Combined Sals'!V141</f>
        <v>0</v>
      </c>
      <c r="O366" s="165"/>
      <c r="P366" s="159"/>
      <c r="Q366" s="159"/>
    </row>
    <row r="367" spans="2:15" ht="12.75"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</row>
    <row r="368" spans="1:15" ht="12.75">
      <c r="A368" s="190" t="s">
        <v>1373</v>
      </c>
      <c r="B368" s="190" t="s">
        <v>1373</v>
      </c>
      <c r="C368" s="190" t="s">
        <v>1373</v>
      </c>
      <c r="D368" s="190" t="s">
        <v>1373</v>
      </c>
      <c r="E368" s="190" t="s">
        <v>1373</v>
      </c>
      <c r="F368" s="190" t="s">
        <v>1373</v>
      </c>
      <c r="G368" s="190" t="s">
        <v>1373</v>
      </c>
      <c r="H368" s="190" t="s">
        <v>1373</v>
      </c>
      <c r="I368" s="190" t="s">
        <v>1373</v>
      </c>
      <c r="J368" s="190" t="s">
        <v>1373</v>
      </c>
      <c r="K368" s="190" t="s">
        <v>1373</v>
      </c>
      <c r="L368" s="190" t="s">
        <v>1373</v>
      </c>
      <c r="M368" s="190" t="s">
        <v>1373</v>
      </c>
      <c r="N368" s="190" t="s">
        <v>1373</v>
      </c>
      <c r="O368" s="190" t="s">
        <v>1373</v>
      </c>
    </row>
  </sheetData>
  <printOptions/>
  <pageMargins left="0.25" right="0.5" top="0.75" bottom="0.4" header="0.5" footer="0.5"/>
  <pageSetup horizontalDpi="600" verticalDpi="600" orientation="landscape" scale="75" r:id="rId1"/>
  <headerFooter alignWithMargins="0">
    <oddHeader>&amp;L1996-97 Salary Data for Arkansas&amp;C&amp;RSREB-State Data Exchange</oddHeader>
    <oddFooter>&amp;C&amp;RAugust 1997</oddFooter>
  </headerFooter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defaultGridColor="0" zoomScale="80" zoomScaleNormal="8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7109375" defaultRowHeight="12.75"/>
  <sheetData/>
  <printOptions/>
  <pageMargins left="0.25" right="0.5" top="0.75" bottom="0.4" header="0.5" footer="0.5"/>
  <pageSetup horizontalDpi="600" verticalDpi="600" orientation="landscape" scale="75" r:id="rId1"/>
  <headerFooter alignWithMargins="0">
    <oddHeader>&amp;L1996-97 Salary Data for Arkansas&amp;C&amp;RSREB-State Data Exchange</oddHeader>
    <oddFooter>&amp;C&amp;RAugust 1997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C52"/>
  <sheetViews>
    <sheetView showGridLines="0" defaultGridColor="0" zoomScale="80" zoomScaleNormal="8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7109375" defaultRowHeight="12.75"/>
  <sheetData>
    <row r="1" ht="12.75">
      <c r="A1" t="s">
        <v>11</v>
      </c>
    </row>
    <row r="2" spans="1:3" ht="12.75">
      <c r="A2" s="106"/>
      <c r="B2" s="106"/>
      <c r="C2" s="106"/>
    </row>
    <row r="3" spans="1:3" ht="15">
      <c r="A3" s="168"/>
      <c r="B3" s="169"/>
      <c r="C3" s="106"/>
    </row>
    <row r="4" spans="1:3" ht="24">
      <c r="A4" s="168"/>
      <c r="B4" s="170" t="s">
        <v>12</v>
      </c>
      <c r="C4" s="106"/>
    </row>
    <row r="5" spans="1:3" ht="15">
      <c r="A5" s="168"/>
      <c r="B5" s="171"/>
      <c r="C5" s="106"/>
    </row>
    <row r="6" spans="1:3" ht="12.75">
      <c r="A6" s="106"/>
      <c r="B6" s="106"/>
      <c r="C6" s="106"/>
    </row>
    <row r="8" spans="1:3" ht="12.75">
      <c r="A8" s="106"/>
      <c r="B8" s="106"/>
      <c r="C8" s="106"/>
    </row>
    <row r="9" spans="1:3" ht="12.75">
      <c r="A9" s="106"/>
      <c r="B9" s="106"/>
      <c r="C9" s="106"/>
    </row>
    <row r="10" spans="1:3" ht="12.75">
      <c r="A10" s="106"/>
      <c r="B10" s="106"/>
      <c r="C10" s="106"/>
    </row>
    <row r="11" spans="1:3" ht="12.75">
      <c r="A11" s="106"/>
      <c r="B11" s="106"/>
      <c r="C11" s="106"/>
    </row>
    <row r="12" spans="1:3" ht="12.75">
      <c r="A12" s="106"/>
      <c r="B12" s="106"/>
      <c r="C12" s="106"/>
    </row>
    <row r="13" spans="1:3" ht="12.75">
      <c r="A13" s="106"/>
      <c r="B13" s="106"/>
      <c r="C13" s="106"/>
    </row>
    <row r="14" spans="1:3" ht="12.75">
      <c r="A14" s="106"/>
      <c r="B14" s="106"/>
      <c r="C14" s="106"/>
    </row>
    <row r="15" spans="1:3" ht="12.75">
      <c r="A15" s="106"/>
      <c r="B15" s="106"/>
      <c r="C15" s="106"/>
    </row>
    <row r="16" spans="1:3" ht="12.75">
      <c r="A16" s="106"/>
      <c r="B16" s="106"/>
      <c r="C16" s="106"/>
    </row>
    <row r="17" spans="1:3" ht="12.75">
      <c r="A17" s="106"/>
      <c r="B17" s="106"/>
      <c r="C17" s="106"/>
    </row>
    <row r="18" spans="1:3" ht="12.75">
      <c r="A18" s="106"/>
      <c r="B18" s="106"/>
      <c r="C18" s="106"/>
    </row>
    <row r="19" spans="1:3" ht="12.75">
      <c r="A19" s="106"/>
      <c r="B19" s="106"/>
      <c r="C19" s="106"/>
    </row>
    <row r="20" spans="1:3" ht="12.75">
      <c r="A20" s="106"/>
      <c r="B20" s="106"/>
      <c r="C20" s="106"/>
    </row>
    <row r="21" spans="1:3" ht="12.75">
      <c r="A21" s="106"/>
      <c r="B21" s="106"/>
      <c r="C21" s="106"/>
    </row>
    <row r="22" spans="1:3" ht="12.75">
      <c r="A22" s="106"/>
      <c r="B22" s="106"/>
      <c r="C22" s="106"/>
    </row>
    <row r="23" spans="1:3" ht="12.75">
      <c r="A23" s="106"/>
      <c r="B23" s="106"/>
      <c r="C23" s="106"/>
    </row>
    <row r="24" spans="1:3" ht="12.75">
      <c r="A24" s="106"/>
      <c r="B24" s="106"/>
      <c r="C24" s="106"/>
    </row>
    <row r="25" spans="1:3" ht="12.75">
      <c r="A25" s="106"/>
      <c r="B25" s="106"/>
      <c r="C25" s="106"/>
    </row>
    <row r="26" spans="1:3" ht="12.75">
      <c r="A26" s="106"/>
      <c r="B26" s="106"/>
      <c r="C26" s="106"/>
    </row>
    <row r="27" spans="1:3" ht="12.75">
      <c r="A27" s="106"/>
      <c r="B27" s="106"/>
      <c r="C27" s="106"/>
    </row>
    <row r="28" spans="1:3" ht="12.75">
      <c r="A28" s="106"/>
      <c r="B28" s="106"/>
      <c r="C28" s="106"/>
    </row>
    <row r="29" spans="1:3" ht="12.75">
      <c r="A29" s="106"/>
      <c r="B29" s="106"/>
      <c r="C29" s="106"/>
    </row>
    <row r="30" spans="1:3" ht="12.75">
      <c r="A30" s="106"/>
      <c r="B30" s="106"/>
      <c r="C30" s="106"/>
    </row>
    <row r="31" spans="1:3" ht="12.75">
      <c r="A31" s="106"/>
      <c r="B31" s="106"/>
      <c r="C31" s="106"/>
    </row>
    <row r="32" spans="1:3" ht="12.75">
      <c r="A32" s="106"/>
      <c r="B32" s="106"/>
      <c r="C32" s="106"/>
    </row>
    <row r="33" spans="1:3" ht="12.75">
      <c r="A33" s="106"/>
      <c r="B33" s="106"/>
      <c r="C33" s="106"/>
    </row>
    <row r="34" spans="1:3" ht="12.75">
      <c r="A34" s="106"/>
      <c r="B34" s="106"/>
      <c r="C34" s="106"/>
    </row>
    <row r="35" spans="1:3" ht="12.75">
      <c r="A35" s="106"/>
      <c r="B35" s="106"/>
      <c r="C35" s="106"/>
    </row>
    <row r="36" spans="1:3" ht="12.75">
      <c r="A36" s="106"/>
      <c r="B36" s="106"/>
      <c r="C36" s="106"/>
    </row>
    <row r="37" spans="1:3" ht="12.75">
      <c r="A37" s="106"/>
      <c r="B37" s="106"/>
      <c r="C37" s="106"/>
    </row>
    <row r="38" spans="1:3" ht="12.75">
      <c r="A38" s="106"/>
      <c r="B38" s="106"/>
      <c r="C38" s="106"/>
    </row>
    <row r="39" spans="1:3" ht="12.75">
      <c r="A39" s="106"/>
      <c r="B39" s="106"/>
      <c r="C39" s="106"/>
    </row>
    <row r="40" spans="1:3" ht="12.75">
      <c r="A40" s="106"/>
      <c r="B40" s="106"/>
      <c r="C40" s="106"/>
    </row>
    <row r="41" spans="1:3" ht="12.75">
      <c r="A41" s="106"/>
      <c r="B41" s="106"/>
      <c r="C41" s="106"/>
    </row>
    <row r="42" spans="1:3" ht="12.75">
      <c r="A42" s="106"/>
      <c r="B42" s="106"/>
      <c r="C42" s="106"/>
    </row>
    <row r="43" spans="1:3" ht="12.75">
      <c r="A43" s="106"/>
      <c r="B43" s="106"/>
      <c r="C43" s="106"/>
    </row>
    <row r="44" spans="1:3" ht="12.75">
      <c r="A44" s="106"/>
      <c r="B44" s="106"/>
      <c r="C44" s="106"/>
    </row>
    <row r="45" spans="1:3" ht="12.75">
      <c r="A45" s="106"/>
      <c r="B45" s="106"/>
      <c r="C45" s="106"/>
    </row>
    <row r="46" spans="1:3" ht="12.75">
      <c r="A46" s="106"/>
      <c r="B46" s="106"/>
      <c r="C46" s="106"/>
    </row>
    <row r="47" spans="1:3" ht="12.75">
      <c r="A47" s="106"/>
      <c r="B47" s="106"/>
      <c r="C47" s="106"/>
    </row>
    <row r="48" spans="1:3" ht="12.75">
      <c r="A48" s="106"/>
      <c r="B48" s="106"/>
      <c r="C48" s="106"/>
    </row>
    <row r="49" spans="1:3" ht="12.75">
      <c r="A49" s="106"/>
      <c r="B49" s="106"/>
      <c r="C49" s="106"/>
    </row>
    <row r="50" spans="1:3" ht="12.75">
      <c r="A50" s="106"/>
      <c r="B50" s="106"/>
      <c r="C50" s="106"/>
    </row>
    <row r="51" spans="1:3" ht="12.75">
      <c r="A51" s="106"/>
      <c r="B51" s="106"/>
      <c r="C51" s="106"/>
    </row>
    <row r="52" spans="1:3" ht="12.75">
      <c r="A52" s="106"/>
      <c r="B52" s="106"/>
      <c r="C52" s="106"/>
    </row>
  </sheetData>
  <printOptions/>
  <pageMargins left="0.25" right="0.5" top="0.75" bottom="0.4" header="0.5" footer="0.5"/>
  <pageSetup horizontalDpi="600" verticalDpi="600" orientation="landscape" scale="75" r:id="rId2"/>
  <headerFooter alignWithMargins="0">
    <oddHeader>&amp;L1996-97 Salary Data for Arkansas&amp;C&amp;RSREB-State Data Exchange</oddHeader>
    <oddFooter>&amp;C&amp;RAugust 1997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F26"/>
  <sheetViews>
    <sheetView showGridLines="0" defaultGridColor="0" zoomScale="80" zoomScaleNormal="80" colorId="22" workbookViewId="0" topLeftCell="A1">
      <selection activeCell="A1" sqref="A1"/>
    </sheetView>
  </sheetViews>
  <sheetFormatPr defaultColWidth="9.7109375" defaultRowHeight="12.75"/>
  <sheetData>
    <row r="2" ht="12.75">
      <c r="A2" t="s">
        <v>13</v>
      </c>
    </row>
    <row r="3" spans="1:5" ht="12.75">
      <c r="A3" t="s">
        <v>14</v>
      </c>
      <c r="B3" s="16" t="s">
        <v>15</v>
      </c>
      <c r="E3" t="s">
        <v>16</v>
      </c>
    </row>
    <row r="4" ht="12.75">
      <c r="B4" s="16" t="s">
        <v>17</v>
      </c>
    </row>
    <row r="5" spans="2:6" ht="12.75">
      <c r="B5" s="16" t="s">
        <v>18</v>
      </c>
      <c r="E5" t="s">
        <v>19</v>
      </c>
      <c r="F5" t="s">
        <v>20</v>
      </c>
    </row>
    <row r="6" spans="2:6" ht="12.75">
      <c r="B6" s="16" t="s">
        <v>21</v>
      </c>
      <c r="F6" t="s">
        <v>20</v>
      </c>
    </row>
    <row r="7" spans="2:6" ht="12.75">
      <c r="B7" s="16" t="s">
        <v>22</v>
      </c>
      <c r="F7" t="s">
        <v>20</v>
      </c>
    </row>
    <row r="8" spans="2:6" ht="12.75">
      <c r="B8" s="16" t="s">
        <v>23</v>
      </c>
      <c r="F8" t="s">
        <v>20</v>
      </c>
    </row>
    <row r="9" spans="2:6" ht="12.75">
      <c r="B9" s="16" t="s">
        <v>24</v>
      </c>
      <c r="F9" t="s">
        <v>20</v>
      </c>
    </row>
    <row r="10" spans="2:6" ht="12.75">
      <c r="B10" s="16" t="s">
        <v>25</v>
      </c>
      <c r="F10" t="s">
        <v>20</v>
      </c>
    </row>
    <row r="11" spans="2:6" ht="12.75">
      <c r="B11" s="16" t="s">
        <v>26</v>
      </c>
      <c r="F11" t="s">
        <v>20</v>
      </c>
    </row>
    <row r="12" spans="2:6" ht="12.75">
      <c r="B12" s="16" t="s">
        <v>27</v>
      </c>
      <c r="F12" t="s">
        <v>20</v>
      </c>
    </row>
    <row r="13" spans="2:6" ht="12.75">
      <c r="B13" s="16" t="s">
        <v>28</v>
      </c>
      <c r="F13" t="s">
        <v>20</v>
      </c>
    </row>
    <row r="14" spans="2:6" ht="12.75">
      <c r="B14" s="16" t="s">
        <v>29</v>
      </c>
      <c r="F14" t="s">
        <v>20</v>
      </c>
    </row>
    <row r="16" ht="12.75">
      <c r="E16" t="s">
        <v>30</v>
      </c>
    </row>
    <row r="17" spans="5:6" ht="12.75">
      <c r="E17" t="s">
        <v>31</v>
      </c>
      <c r="F17" t="s">
        <v>32</v>
      </c>
    </row>
    <row r="18" ht="12.75">
      <c r="F18" t="s">
        <v>32</v>
      </c>
    </row>
    <row r="19" ht="12.75">
      <c r="F19" t="s">
        <v>32</v>
      </c>
    </row>
    <row r="20" ht="12.75">
      <c r="F20" t="s">
        <v>32</v>
      </c>
    </row>
    <row r="21" ht="12.75">
      <c r="F21" t="s">
        <v>32</v>
      </c>
    </row>
    <row r="22" ht="12.75">
      <c r="F22" t="s">
        <v>32</v>
      </c>
    </row>
    <row r="23" ht="12.75">
      <c r="F23" t="s">
        <v>32</v>
      </c>
    </row>
    <row r="24" ht="12.75">
      <c r="F24" t="s">
        <v>32</v>
      </c>
    </row>
    <row r="25" ht="12.75">
      <c r="F25" t="s">
        <v>32</v>
      </c>
    </row>
    <row r="26" ht="12.75">
      <c r="F26" t="s">
        <v>32</v>
      </c>
    </row>
  </sheetData>
  <printOptions/>
  <pageMargins left="0.25" right="0.5" top="0.75" bottom="0.4" header="0.5" footer="0.5"/>
  <pageSetup horizontalDpi="600" verticalDpi="600" orientation="landscape" scale="75" r:id="rId1"/>
  <headerFooter alignWithMargins="0">
    <oddHeader>&amp;L1996-97 Salary Data for Arkansas&amp;C&amp;RSREB-State Data Exchange</oddHeader>
    <oddFooter>&amp;C&amp;RAugust 1997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2000-07-24T15:50:28Z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