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745" windowHeight="5655" activeTab="5"/>
  </bookViews>
  <sheets>
    <sheet name="SCH Data" sheetId="1" r:id="rId1"/>
    <sheet name="FTE Pivot Table" sheetId="2" r:id="rId2"/>
    <sheet name="Table 1" sheetId="3" r:id="rId3"/>
    <sheet name="Table 2" sheetId="4" r:id="rId4"/>
    <sheet name="Table 3" sheetId="5" r:id="rId5"/>
    <sheet name="Table 4" sheetId="6" r:id="rId6"/>
  </sheets>
  <externalReferences>
    <externalReference r:id="rId10"/>
    <externalReference r:id="rId11"/>
  </externalReferences>
  <definedNames>
    <definedName name="APPHEAD">#REF!</definedName>
    <definedName name="CHHEAD">#REF!</definedName>
    <definedName name="PAGE_17">#REF!</definedName>
    <definedName name="PAGE1">#REF!</definedName>
    <definedName name="PAGE10">#REF!</definedName>
    <definedName name="PAGE11">#REF!</definedName>
    <definedName name="PAGE12">#REF!</definedName>
    <definedName name="PAGE13">#REF!</definedName>
    <definedName name="PAGE14">#REF!</definedName>
    <definedName name="PAGE15">#REF!</definedName>
    <definedName name="PAGE16">#REF!</definedName>
    <definedName name="PAGE17">#REF!</definedName>
    <definedName name="PAGE18">#REF!</definedName>
    <definedName name="PAGE19">#REF!</definedName>
    <definedName name="PAGE2">#REF!</definedName>
    <definedName name="PAGE20">#REF!</definedName>
    <definedName name="PAGE3">#REF!</definedName>
    <definedName name="PAGE4">#REF!</definedName>
    <definedName name="PAGE5">#REF!</definedName>
    <definedName name="PAGE6">#REF!</definedName>
    <definedName name="PAGE7">#REF!</definedName>
    <definedName name="PAGE8">#REF!</definedName>
    <definedName name="PAGE9">#REF!</definedName>
    <definedName name="PART1">#REF!</definedName>
    <definedName name="PART2">#REF!</definedName>
    <definedName name="PART3">#REF!</definedName>
    <definedName name="PART4A">#REF!</definedName>
    <definedName name="PART4B">#REF!</definedName>
    <definedName name="PART5">#REF!</definedName>
    <definedName name="PART6A">#REF!</definedName>
    <definedName name="PART6B">#REF!</definedName>
    <definedName name="PART6C">#REF!</definedName>
    <definedName name="PART7B">#REF!</definedName>
    <definedName name="PART7C">#REF!</definedName>
    <definedName name="PART8">#REF!</definedName>
    <definedName name="_xlnm.Print_Area" localSheetId="1">'FTE Pivot Table'!$A$1:$O$207</definedName>
    <definedName name="_xlnm.Print_Area" localSheetId="0">'SCH Data'!$G$4:$O$22</definedName>
    <definedName name="_xlnm.Print_Titles" localSheetId="1">'FTE Pivot Table'!$1:$3</definedName>
    <definedName name="_xlnm.Print_Titles" localSheetId="0">'SCH Data'!$B:$B</definedName>
    <definedName name="RATIONALE">#REF!</definedName>
    <definedName name="RATIONALE2">#REF!</definedName>
    <definedName name="SALHEAD">#REF!</definedName>
  </definedNames>
  <calcPr fullCalcOnLoad="1"/>
  <pivotCaches>
    <pivotCache cacheId="2" r:id="rId7"/>
  </pivotCaches>
</workbook>
</file>

<file path=xl/comments1.xml><?xml version="1.0" encoding="utf-8"?>
<comments xmlns="http://schemas.openxmlformats.org/spreadsheetml/2006/main">
  <authors>
    <author>jennifer berg</author>
  </authors>
  <commentList>
    <comment ref="O54" authorId="0">
      <text>
        <r>
          <rPr>
            <b/>
            <sz val="8"/>
            <rFont val="Tahoma"/>
            <family val="0"/>
          </rPr>
          <t>cell is NOT a formula b/c only total credit hours given</t>
        </r>
      </text>
    </comment>
    <comment ref="AM54" authorId="0">
      <text>
        <r>
          <rPr>
            <b/>
            <sz val="8"/>
            <rFont val="Tahoma"/>
            <family val="0"/>
          </rPr>
          <t>cell is NOT a formula b/c only total credit hours given</t>
        </r>
      </text>
    </comment>
    <comment ref="B293" authorId="0">
      <text>
        <r>
          <rPr>
            <b/>
            <sz val="8"/>
            <rFont val="Tahoma"/>
            <family val="0"/>
          </rPr>
          <t>includes all tech college campuses in LA</t>
        </r>
      </text>
    </comment>
  </commentList>
</comments>
</file>

<file path=xl/sharedStrings.xml><?xml version="1.0" encoding="utf-8"?>
<sst xmlns="http://schemas.openxmlformats.org/spreadsheetml/2006/main" count="3175" uniqueCount="967">
  <si>
    <t>Notes:  Estimated full-year full-time-equivalent (FTE) graduate enrollment for 2000-01 is derived by taking the credit hours from the fall of 2000 along with the credit hours from most recent terms from the previous academic year (i.e. winter, spring, and summer 2000) and by dividing total graduate semester credit hours by 24 and total graduate quarter hours by 36.</t>
  </si>
  <si>
    <t>Notes:  Estimated full-year full-time-equivalent (FTE) contact hour enrollment for 2000-01 is derived by taking the contact hours from the fall of 2000 along with the contact hours from most recent terms from the previous academic year (i.e. winter, spring, and summer 2000) and by dividing by 900 (the equivalent of a 30 hour week).</t>
  </si>
  <si>
    <t>Notes:  Estimated full-year full-time-equivalent (FTE) undergraduate enrollment for 2000-01 was derived by taking the credit hours from the fall of 2000 along with the credit hours from most recent previous terms from the previous academic year (i.e. winter, spring, and summer 2000) and by dividing total undergraduate semester credit hours by 30 and total undergraduate quarter hours by 45.  Estimated full-year full-time-equivalent (FTE) graduate enrollment was derived by taking the credit hours from the fall of 2000 along with the credit hours from most recent terms from the previous academic year (i.e. winter, spring, and summer 2000) and by dividing total graduate semester credit hours by 24 and total graduate quarter hours by 36.  Estimated full-year full-time-equivalent (FTE) contact hour enrollment for 2000-01 is derived by taking the contact hours from the fall of 2000 along with the contact hours from most recent terms from the previous academic year (i.e. winter, spring, and summer 2000) and by dividing by 900 (the equivalent of a 30 hour week).</t>
  </si>
  <si>
    <t>Old-Term Code</t>
  </si>
  <si>
    <t>New-Term Code</t>
  </si>
  <si>
    <t>Old-Total Undg SCH</t>
  </si>
  <si>
    <t>New-Total Undg SCH</t>
  </si>
  <si>
    <t>Old-Total Undg CH</t>
  </si>
  <si>
    <t>New-Total Undg CH</t>
  </si>
  <si>
    <t>Old-Total Grad SCH</t>
  </si>
  <si>
    <t>New-Total Grad SCH</t>
  </si>
  <si>
    <t>Old-Total Grad FTE</t>
  </si>
  <si>
    <t>New-Total Grad FTE</t>
  </si>
  <si>
    <t>Old-Total Undg SCH FTE</t>
  </si>
  <si>
    <t>New-Total Undg SCH FTE</t>
  </si>
  <si>
    <t>Old-Total Undg CH FTE</t>
  </si>
  <si>
    <t>New-Total Undg CH FTE</t>
  </si>
  <si>
    <t>Data</t>
  </si>
  <si>
    <t>Grand Total</t>
  </si>
  <si>
    <t>Old Grand Total FTE</t>
  </si>
  <si>
    <t>New Grand Total FTE</t>
  </si>
  <si>
    <t>Table 1</t>
  </si>
  <si>
    <t>Estimated Full-Year Full-Time-Equivalent Undergraduate Credit-Hour Enrollment</t>
  </si>
  <si>
    <t>Four-Year</t>
  </si>
  <si>
    <t xml:space="preserve"> Two-Year</t>
  </si>
  <si>
    <t>SREB states</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</si>
  <si>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</si>
  <si>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</si>
  <si>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</si>
  <si>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</si>
  <si>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</si>
  <si>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</si>
  <si>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</si>
  <si>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</si>
  <si>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</si>
  <si>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</si>
  <si>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</si>
  <si>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</si>
  <si>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</si>
  <si>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</si>
  <si>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</si>
  <si>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Table 2</t>
  </si>
  <si>
    <t>Estimated Full-Year Full-Time-Equivalent Graduate Enrollment</t>
  </si>
  <si>
    <t>Table 3</t>
  </si>
  <si>
    <t xml:space="preserve">Estimated Full-Year Full-Time-Equivalent </t>
  </si>
  <si>
    <t>Contact-Hour Enrollment</t>
  </si>
  <si>
    <t>Two-Year</t>
  </si>
  <si>
    <t xml:space="preserve"> Total</t>
  </si>
  <si>
    <t>Tenessee</t>
  </si>
  <si>
    <t xml:space="preserve"> Undergrad Contact Hour FTE - New</t>
  </si>
  <si>
    <t>Total  Undergrad Contact Hour FTE - New</t>
  </si>
  <si>
    <t xml:space="preserve"> Undergrad Contact Hour FTE - Old</t>
  </si>
  <si>
    <t>Total  Undergrad Contact Hour FTE - Old</t>
  </si>
  <si>
    <t>Undergrad Student Credit Hour FTE - New</t>
  </si>
  <si>
    <t>Total Undergrad Student Credit Hour FTE - New</t>
  </si>
  <si>
    <t>Undergrad Student Credit Hour  FTE - Old</t>
  </si>
  <si>
    <t>Total Undergrad Student Credit Hour  FTE - Old</t>
  </si>
  <si>
    <t>Graduate FTE - Old</t>
  </si>
  <si>
    <t>Total Graduate FTE - Old</t>
  </si>
  <si>
    <t>Graduate FTE - New</t>
  </si>
  <si>
    <t>Total Graduate FTE - New</t>
  </si>
  <si>
    <t xml:space="preserve"> % Change Graduate  FTE</t>
  </si>
  <si>
    <t>Total  % Change Graduate  FTE</t>
  </si>
  <si>
    <t>Grand Total FTE - Old</t>
  </si>
  <si>
    <t>Total Grand Total FTE - Old</t>
  </si>
  <si>
    <t>Grand Total FTE - New</t>
  </si>
  <si>
    <t>Total Grand Total FTE - New</t>
  </si>
  <si>
    <t xml:space="preserve"> % Change Grand Total FTE</t>
  </si>
  <si>
    <t>Total  % Change Grand Total FTE</t>
  </si>
  <si>
    <t>SREB Type</t>
  </si>
  <si>
    <t xml:space="preserve"> % Change Undergrad SCH FTE</t>
  </si>
  <si>
    <t>Total  % Change Undergrad SCH FTE</t>
  </si>
  <si>
    <t xml:space="preserve"> % Change Undergrad CH FTE</t>
  </si>
  <si>
    <t>Total  % Change Undergrad CH FTE</t>
  </si>
  <si>
    <t>Group</t>
  </si>
  <si>
    <t>Two-Year 1</t>
  </si>
  <si>
    <t>Two-Year 2</t>
  </si>
  <si>
    <t>Four-Year Total</t>
  </si>
  <si>
    <t>Two-Year 1 Total</t>
  </si>
  <si>
    <t>Two-Year 2 Total</t>
  </si>
  <si>
    <t>Table 4</t>
  </si>
  <si>
    <t>Total Estimated Full-Year Full-Time-Equivalent Enrollment</t>
  </si>
  <si>
    <t>TN</t>
  </si>
  <si>
    <t>Delaware</t>
  </si>
  <si>
    <t>Total</t>
  </si>
  <si>
    <t>Institution</t>
  </si>
  <si>
    <t>ID #</t>
  </si>
  <si>
    <t>Category</t>
  </si>
  <si>
    <t>AL</t>
  </si>
  <si>
    <t>State</t>
  </si>
  <si>
    <t>IPEDS ID #</t>
  </si>
  <si>
    <t>Undergraduate Credit Hours</t>
  </si>
  <si>
    <t>Undergraduate Contact Hours</t>
  </si>
  <si>
    <t>Graduate Credit Hours</t>
  </si>
  <si>
    <t>AR</t>
  </si>
  <si>
    <t>FL</t>
  </si>
  <si>
    <t>MD</t>
  </si>
  <si>
    <t>MS</t>
  </si>
  <si>
    <t>NC</t>
  </si>
  <si>
    <t>WV</t>
  </si>
  <si>
    <t>Semester</t>
  </si>
  <si>
    <t>Calculated</t>
  </si>
  <si>
    <t>IPEDS</t>
  </si>
  <si>
    <t>or</t>
  </si>
  <si>
    <t>Winter</t>
  </si>
  <si>
    <t>Spring</t>
  </si>
  <si>
    <t>Summer</t>
  </si>
  <si>
    <t>Fall</t>
  </si>
  <si>
    <t>Total hours</t>
  </si>
  <si>
    <t>Total FTE</t>
  </si>
  <si>
    <t>Quarter</t>
  </si>
  <si>
    <t>old-Winter Undg SCH</t>
  </si>
  <si>
    <t>new-Winter Undg SCH</t>
  </si>
  <si>
    <t>old-Spring Undg SCH</t>
  </si>
  <si>
    <t>new-Spring Undg SCH</t>
  </si>
  <si>
    <t>old-Summer Undg SCH</t>
  </si>
  <si>
    <t>new-Summer Undg SCH</t>
  </si>
  <si>
    <t>old-Fall Undg SCH</t>
  </si>
  <si>
    <t>new-Fall Undg SCH</t>
  </si>
  <si>
    <t>old-Winter Undg CH</t>
  </si>
  <si>
    <t>new-Winter Undg CH</t>
  </si>
  <si>
    <t>old-Spring Undg CH</t>
  </si>
  <si>
    <t>new-Spring Undg CH</t>
  </si>
  <si>
    <t>old-Summer Undg CH</t>
  </si>
  <si>
    <t>new-Summer Undg CH</t>
  </si>
  <si>
    <t>old-Fall Undg CH</t>
  </si>
  <si>
    <t>new-Fall Undg CH</t>
  </si>
  <si>
    <t>old-Winter Grad SCH</t>
  </si>
  <si>
    <t>new-Winter Grad SCH</t>
  </si>
  <si>
    <t>old-Spring Grad SCH</t>
  </si>
  <si>
    <t>new-Spring Grad SCH</t>
  </si>
  <si>
    <t>old-Summer Grad SCH</t>
  </si>
  <si>
    <t>new-Summer Grad SCH</t>
  </si>
  <si>
    <t>old-Fall Grad SCH</t>
  </si>
  <si>
    <t>new-Fall Grad SCH</t>
  </si>
  <si>
    <t>GA</t>
  </si>
  <si>
    <t>FTE</t>
  </si>
  <si>
    <t>TX</t>
  </si>
  <si>
    <t xml:space="preserve">Auburn University  </t>
  </si>
  <si>
    <t>S</t>
  </si>
  <si>
    <t xml:space="preserve">University of Alabama </t>
  </si>
  <si>
    <t>University of Alabama at Birmingham</t>
  </si>
  <si>
    <t>University of Alabama in Huntsville</t>
  </si>
  <si>
    <t>Alabama Agricultural &amp; Mechanical University</t>
  </si>
  <si>
    <t xml:space="preserve">Jacksonville State University </t>
  </si>
  <si>
    <t>University of South Alabama</t>
  </si>
  <si>
    <t>Auburn University at Montgomery</t>
  </si>
  <si>
    <t>Troy State University</t>
  </si>
  <si>
    <t>University of Montevallo</t>
  </si>
  <si>
    <t>University of North Alabama</t>
  </si>
  <si>
    <t xml:space="preserve">Alabama State University </t>
  </si>
  <si>
    <t>Troy State University at Dothan</t>
  </si>
  <si>
    <t xml:space="preserve">Troy State University in Montgomery </t>
  </si>
  <si>
    <t>University of West Alabama</t>
  </si>
  <si>
    <t>Athens State University</t>
  </si>
  <si>
    <t>Alabama Southern Community College</t>
  </si>
  <si>
    <t>Bevill State Community College</t>
  </si>
  <si>
    <t>Bishop State Community College</t>
  </si>
  <si>
    <t>Central Alabama Community College</t>
  </si>
  <si>
    <t xml:space="preserve">Chattahoochee Valley State Community College </t>
  </si>
  <si>
    <t xml:space="preserve">Enterprise State Junior College </t>
  </si>
  <si>
    <t>Gadsden State Community College</t>
  </si>
  <si>
    <t>George C. Wallace State Community College - Dothan</t>
  </si>
  <si>
    <t>George Corley Wallace State Community College - Selma</t>
  </si>
  <si>
    <t>James H. Faulkner State Community College</t>
  </si>
  <si>
    <t>Jefferson Davis Community College</t>
  </si>
  <si>
    <t>Jefferson State Community College</t>
  </si>
  <si>
    <t xml:space="preserve">John C. Calhoun State Community College </t>
  </si>
  <si>
    <t xml:space="preserve">Lawson State Community College </t>
  </si>
  <si>
    <t xml:space="preserve">Lurleen B. Wallace State Junior College </t>
  </si>
  <si>
    <t xml:space="preserve">Northeast Alabama State Community College </t>
  </si>
  <si>
    <t>Northwest-Shoals Community College</t>
  </si>
  <si>
    <t>Shelton State Community College</t>
  </si>
  <si>
    <t xml:space="preserve">Snead State Community College </t>
  </si>
  <si>
    <t>Southern Union State Community College</t>
  </si>
  <si>
    <t>Wallace Community College - Hanceville</t>
  </si>
  <si>
    <t xml:space="preserve">Bessemer State Technical College </t>
  </si>
  <si>
    <t xml:space="preserve">Harry F. Ayers State Technical College </t>
  </si>
  <si>
    <t xml:space="preserve">J.F. Drake State Technical College </t>
  </si>
  <si>
    <t xml:space="preserve">J.F. Ingram State Technical College </t>
  </si>
  <si>
    <t xml:space="preserve">John M. Patterson State Technical College </t>
  </si>
  <si>
    <t xml:space="preserve">MacArthur Technical College </t>
  </si>
  <si>
    <t xml:space="preserve">Reid State Technical College </t>
  </si>
  <si>
    <t xml:space="preserve">Trenholm Technical College </t>
  </si>
  <si>
    <t>Q</t>
  </si>
  <si>
    <t xml:space="preserve">Texas A &amp; M University </t>
  </si>
  <si>
    <t xml:space="preserve">Texas Tech University </t>
  </si>
  <si>
    <t>University of Houston</t>
  </si>
  <si>
    <t>University of North Texas</t>
  </si>
  <si>
    <t>University of Texas at Austin</t>
  </si>
  <si>
    <t>Texas Woman's University</t>
  </si>
  <si>
    <t>University of Texas at Arlington</t>
  </si>
  <si>
    <t>University of Texas at Dallas</t>
  </si>
  <si>
    <t>Angelo State University</t>
  </si>
  <si>
    <t>Lamar University-Beaumont</t>
  </si>
  <si>
    <t xml:space="preserve">Midwestern State University  </t>
  </si>
  <si>
    <t>Prairie View A &amp; M University</t>
  </si>
  <si>
    <t xml:space="preserve">Sam Houston State University </t>
  </si>
  <si>
    <t xml:space="preserve">Southwest Texas State University </t>
  </si>
  <si>
    <t>Stephen F. Austin State University</t>
  </si>
  <si>
    <t xml:space="preserve">Sul Ross State University </t>
  </si>
  <si>
    <t>Texas A &amp; M - Commerce</t>
  </si>
  <si>
    <t xml:space="preserve">Texas A &amp; M University-Corpus Christi </t>
  </si>
  <si>
    <t>Texas A &amp; M University-Kingsville</t>
  </si>
  <si>
    <t xml:space="preserve">Texas Southern University </t>
  </si>
  <si>
    <t xml:space="preserve">University of Houston-Clear Lake </t>
  </si>
  <si>
    <t>University of Texas at El Paso</t>
  </si>
  <si>
    <t>University of Texas at San Antonio</t>
  </si>
  <si>
    <t>University of Texas at Tyler</t>
  </si>
  <si>
    <t>University of Texas-Pan American</t>
  </si>
  <si>
    <t>West Texas A &amp; M University</t>
  </si>
  <si>
    <t xml:space="preserve">Tarleton State University  </t>
  </si>
  <si>
    <t>Texas A &amp; M International University</t>
  </si>
  <si>
    <t>University of Texas at Brownsville</t>
  </si>
  <si>
    <t>University of Texas of the Permian Basin</t>
  </si>
  <si>
    <t>Sul Ross State University-Rio Grande College</t>
  </si>
  <si>
    <t>Texas A &amp; M -Texarkana</t>
  </si>
  <si>
    <t>University of Houston-Victoria</t>
  </si>
  <si>
    <t>Texas A &amp; M University at Galveston</t>
  </si>
  <si>
    <t>University of Houston-Downtown</t>
  </si>
  <si>
    <t xml:space="preserve">Alvin Community College </t>
  </si>
  <si>
    <t xml:space="preserve">Amarillo College </t>
  </si>
  <si>
    <t xml:space="preserve">Angelina College </t>
  </si>
  <si>
    <t xml:space="preserve">Austin Community College </t>
  </si>
  <si>
    <t xml:space="preserve">Blinn College </t>
  </si>
  <si>
    <t xml:space="preserve">Brazosport College </t>
  </si>
  <si>
    <t>Brookhaven College  (DCCCD)</t>
  </si>
  <si>
    <t>Cedar Valley College  (DCCCD)</t>
  </si>
  <si>
    <t xml:space="preserve">Central Texas College </t>
  </si>
  <si>
    <t xml:space="preserve">Cisco Junior College </t>
  </si>
  <si>
    <t xml:space="preserve">Clarendon College </t>
  </si>
  <si>
    <t>Coastal Bend College</t>
  </si>
  <si>
    <t>College of the Mainland</t>
  </si>
  <si>
    <t>Collin County Community College District</t>
  </si>
  <si>
    <t xml:space="preserve">Del Mar College </t>
  </si>
  <si>
    <t>Eastfield College  (DCCCD)</t>
  </si>
  <si>
    <t>El Centro College  (DCCCD)</t>
  </si>
  <si>
    <t>El Paso County Community College District</t>
  </si>
  <si>
    <t xml:space="preserve">Frank Phillips College </t>
  </si>
  <si>
    <t xml:space="preserve">Galveston College </t>
  </si>
  <si>
    <t xml:space="preserve">Grayson County College </t>
  </si>
  <si>
    <t>Hill College</t>
  </si>
  <si>
    <t>Houston Community College</t>
  </si>
  <si>
    <t>Howard College</t>
  </si>
  <si>
    <t xml:space="preserve">Kilgore College </t>
  </si>
  <si>
    <t>Lamar Institute of Technology</t>
  </si>
  <si>
    <t>Lamar State College-Orange Campus</t>
  </si>
  <si>
    <t>Lamar State College-Port Arthur Campus</t>
  </si>
  <si>
    <t xml:space="preserve">Laredo Community College </t>
  </si>
  <si>
    <t xml:space="preserve">Lee College </t>
  </si>
  <si>
    <t xml:space="preserve">McLennan Community College </t>
  </si>
  <si>
    <t xml:space="preserve">Midland College </t>
  </si>
  <si>
    <t>Mountain View College  (DCCCD)</t>
  </si>
  <si>
    <t xml:space="preserve">Navarro College </t>
  </si>
  <si>
    <t>North Central Texas Community College</t>
  </si>
  <si>
    <t>North Harris Montgomery Community College District</t>
  </si>
  <si>
    <t>North Lake College  (DCCCD)</t>
  </si>
  <si>
    <t xml:space="preserve">Northeast Texas Community College </t>
  </si>
  <si>
    <t>Northwest Vista College (ACCD)</t>
  </si>
  <si>
    <t xml:space="preserve">Odessa College </t>
  </si>
  <si>
    <t>Palo Alto College  (ACCD)</t>
  </si>
  <si>
    <t>Panola College</t>
  </si>
  <si>
    <t>Paris Junior College</t>
  </si>
  <si>
    <t xml:space="preserve">Ranger College </t>
  </si>
  <si>
    <t>Richland College  (DCCCD)</t>
  </si>
  <si>
    <t>San Antonio College (ACCD)</t>
  </si>
  <si>
    <t>San Jacinto College (SJCDS)</t>
  </si>
  <si>
    <t xml:space="preserve">South Plains College </t>
  </si>
  <si>
    <t>South Texas Community College</t>
  </si>
  <si>
    <t>Southwest Collegiate Institute for the Deaf</t>
  </si>
  <si>
    <t xml:space="preserve">Southwest Texas Junior College </t>
  </si>
  <si>
    <t>St. Philip's College  (ACCD)</t>
  </si>
  <si>
    <t>Tarrant County College (TCJCD)</t>
  </si>
  <si>
    <t xml:space="preserve">Temple College </t>
  </si>
  <si>
    <t xml:space="preserve">Texarkana College </t>
  </si>
  <si>
    <t xml:space="preserve">Texas Southmost College </t>
  </si>
  <si>
    <t xml:space="preserve">Texas State Technical College-Harlingen </t>
  </si>
  <si>
    <t>Texas State Technical College-Marshall</t>
  </si>
  <si>
    <t xml:space="preserve">Texas State Technical College-Sweetwater </t>
  </si>
  <si>
    <t>Texas State Technical College-Waco</t>
  </si>
  <si>
    <t>Trinity Valley Community College</t>
  </si>
  <si>
    <t xml:space="preserve">Tyler Junior College </t>
  </si>
  <si>
    <t xml:space="preserve">Vernon Regional Junior College </t>
  </si>
  <si>
    <t xml:space="preserve">Victoria College </t>
  </si>
  <si>
    <t xml:space="preserve">Weatherford College </t>
  </si>
  <si>
    <t xml:space="preserve">Western Texas College </t>
  </si>
  <si>
    <t xml:space="preserve">Wharton County Junior College </t>
  </si>
  <si>
    <t>Albany Technical College</t>
  </si>
  <si>
    <t>Altamaha Technical College</t>
  </si>
  <si>
    <t>Athens Technical College</t>
  </si>
  <si>
    <t>Atlanta Technical College</t>
  </si>
  <si>
    <t>Augusta Technical College</t>
  </si>
  <si>
    <t>West Central Technical College</t>
  </si>
  <si>
    <t>Chattahoochee Technical College</t>
  </si>
  <si>
    <t>Columbus Technical College</t>
  </si>
  <si>
    <t>Coosa Valley Technical College</t>
  </si>
  <si>
    <t>DeKalb Technical College</t>
  </si>
  <si>
    <t>East Central Technical College</t>
  </si>
  <si>
    <t>Flint River Technical College</t>
  </si>
  <si>
    <t>Griffin Technical College</t>
  </si>
  <si>
    <t>Gwinnett Technical College</t>
  </si>
  <si>
    <t>Heart of Georgia Technical College</t>
  </si>
  <si>
    <t>Lanier Technical College</t>
  </si>
  <si>
    <t>Central Georgia Technical College</t>
  </si>
  <si>
    <t>Middle Georgia Technical College</t>
  </si>
  <si>
    <t>Moultrie Technical College</t>
  </si>
  <si>
    <t>North Georgia Technical College</t>
  </si>
  <si>
    <t>North Metro Technical College</t>
  </si>
  <si>
    <t>Ogeechee Technical College</t>
  </si>
  <si>
    <t>Okefenokee Technical College</t>
  </si>
  <si>
    <t>Appalachian Technical College</t>
  </si>
  <si>
    <t>Sandersville Technical College</t>
  </si>
  <si>
    <t>Savannah Technical College</t>
  </si>
  <si>
    <t>South Georgia Technical College</t>
  </si>
  <si>
    <t>Southeastern Technical College</t>
  </si>
  <si>
    <t>Swainsboro Technical College</t>
  </si>
  <si>
    <t>Southwest Georgia Technical College</t>
  </si>
  <si>
    <t>Valdosta Technical College</t>
  </si>
  <si>
    <t>Northwestern Technical College</t>
  </si>
  <si>
    <t>West Georgia Technical College</t>
  </si>
  <si>
    <t>University of Arkansas Main Campus</t>
  </si>
  <si>
    <t xml:space="preserve">S </t>
  </si>
  <si>
    <t>Arkansas State University</t>
  </si>
  <si>
    <t>University of Arkansas at Little Rock</t>
  </si>
  <si>
    <t xml:space="preserve">University of Central Arkansas </t>
  </si>
  <si>
    <t xml:space="preserve">Arkansas Tech University </t>
  </si>
  <si>
    <t xml:space="preserve">Henderson State University </t>
  </si>
  <si>
    <t>Southern Arkansas University</t>
  </si>
  <si>
    <t>University of Arkansas at Monticello</t>
  </si>
  <si>
    <t>University of Arkansas at Pine Bluff</t>
  </si>
  <si>
    <t>Arkansas State University Mountain Home</t>
  </si>
  <si>
    <t>Arkansas State University-Beebe/Newport</t>
  </si>
  <si>
    <t>Black River Technical College</t>
  </si>
  <si>
    <t>Cossatot Technical College</t>
  </si>
  <si>
    <t xml:space="preserve">East Arkansas Community College </t>
  </si>
  <si>
    <t xml:space="preserve">Garland County Community College </t>
  </si>
  <si>
    <t xml:space="preserve">Mid-South Community College </t>
  </si>
  <si>
    <t xml:space="preserve">Mississippi County Community College </t>
  </si>
  <si>
    <t>North Arkansas College</t>
  </si>
  <si>
    <t xml:space="preserve">Northwest Arkansas Community College </t>
  </si>
  <si>
    <t xml:space="preserve">Ouachita Technical College </t>
  </si>
  <si>
    <t xml:space="preserve">Ozarka College </t>
  </si>
  <si>
    <t>Petit Jean College</t>
  </si>
  <si>
    <t>Phillips Community College of the Univ of Arkansas</t>
  </si>
  <si>
    <t>Pulaski Technical College</t>
  </si>
  <si>
    <t xml:space="preserve">Rich Mountain Community College </t>
  </si>
  <si>
    <t>South Arkansas Community College</t>
  </si>
  <si>
    <t>Southeast Arkansas College</t>
  </si>
  <si>
    <t>Southern Arkansas University Tech</t>
  </si>
  <si>
    <t>University of Arkansas Community College at Batesville</t>
  </si>
  <si>
    <t>University of Arkansas Community College at Hope</t>
  </si>
  <si>
    <t xml:space="preserve">Westark College </t>
  </si>
  <si>
    <t>Mississippi State University</t>
  </si>
  <si>
    <t>University of Mississippi</t>
  </si>
  <si>
    <t>University of Southern Mississippi</t>
  </si>
  <si>
    <t xml:space="preserve">Jackson State University </t>
  </si>
  <si>
    <t>Delta State University</t>
  </si>
  <si>
    <t>Alcorn State University</t>
  </si>
  <si>
    <t>Mississippi University for Women</t>
  </si>
  <si>
    <t>Mississippi Valley State University</t>
  </si>
  <si>
    <t>West Virginia University</t>
  </si>
  <si>
    <t>238032</t>
  </si>
  <si>
    <t xml:space="preserve">Marshall University </t>
  </si>
  <si>
    <t>237525</t>
  </si>
  <si>
    <t xml:space="preserve">Bluefield State College </t>
  </si>
  <si>
    <t>237215</t>
  </si>
  <si>
    <t xml:space="preserve">Concord College </t>
  </si>
  <si>
    <t>237330</t>
  </si>
  <si>
    <t xml:space="preserve">Fairmont State College </t>
  </si>
  <si>
    <t>237367</t>
  </si>
  <si>
    <t xml:space="preserve">Glenville State College </t>
  </si>
  <si>
    <t>237385</t>
  </si>
  <si>
    <t xml:space="preserve">Shepherd College </t>
  </si>
  <si>
    <t>237792</t>
  </si>
  <si>
    <t xml:space="preserve">West Liberty State College </t>
  </si>
  <si>
    <t>237932</t>
  </si>
  <si>
    <t xml:space="preserve">West Virginia State College </t>
  </si>
  <si>
    <t>237899</t>
  </si>
  <si>
    <t>West Virginia University Institute of Technology</t>
  </si>
  <si>
    <t>237950</t>
  </si>
  <si>
    <t>Potomac State College of West Virginia University</t>
  </si>
  <si>
    <t>237701</t>
  </si>
  <si>
    <t xml:space="preserve">Southern West Virginia Community &amp; Technical College </t>
  </si>
  <si>
    <t>237817</t>
  </si>
  <si>
    <t>West Virginia Northern Community College</t>
  </si>
  <si>
    <t>238014</t>
  </si>
  <si>
    <t>West Virginia University at Parkersburg</t>
  </si>
  <si>
    <t>237686</t>
  </si>
  <si>
    <t>University of Maryland College Park</t>
  </si>
  <si>
    <t>University of Maryland Baltimore County</t>
  </si>
  <si>
    <t xml:space="preserve">Towson University </t>
  </si>
  <si>
    <t xml:space="preserve">Bowie State University </t>
  </si>
  <si>
    <t xml:space="preserve">Frostburg State University </t>
  </si>
  <si>
    <t>Morgan State University</t>
  </si>
  <si>
    <t xml:space="preserve">Salisbury State University </t>
  </si>
  <si>
    <t>University of Baltimore</t>
  </si>
  <si>
    <t xml:space="preserve">University of Maryland Eastern Shore </t>
  </si>
  <si>
    <t>Coppin State College</t>
  </si>
  <si>
    <t>Saint Mary's College of Maryland</t>
  </si>
  <si>
    <t xml:space="preserve">Allegany Community College </t>
  </si>
  <si>
    <t xml:space="preserve">Anne Arundel Community College </t>
  </si>
  <si>
    <t>Baltimore City Community College</t>
  </si>
  <si>
    <t>Carroll Community College</t>
  </si>
  <si>
    <t xml:space="preserve">Cecil Community College </t>
  </si>
  <si>
    <t>College of Southern Maryland (formerly Charles County CC)</t>
  </si>
  <si>
    <t xml:space="preserve">Chesapeake College </t>
  </si>
  <si>
    <t>Community College of Baltimore County</t>
  </si>
  <si>
    <t xml:space="preserve">Frederick Community College </t>
  </si>
  <si>
    <t xml:space="preserve">Garrett Community College </t>
  </si>
  <si>
    <t xml:space="preserve">Hagerstown Community College </t>
  </si>
  <si>
    <t xml:space="preserve">Harford Community College </t>
  </si>
  <si>
    <t xml:space="preserve">Howard Community College </t>
  </si>
  <si>
    <t>Montgomery College [all campuses]</t>
  </si>
  <si>
    <t xml:space="preserve">Prince George's Community College </t>
  </si>
  <si>
    <t xml:space="preserve">Wor-Wic Community College </t>
  </si>
  <si>
    <t xml:space="preserve">Coahoma Community College </t>
  </si>
  <si>
    <t xml:space="preserve">Copiah-Lincoln Community College </t>
  </si>
  <si>
    <t xml:space="preserve">East Central Community College </t>
  </si>
  <si>
    <t xml:space="preserve">East Mississippi Community College </t>
  </si>
  <si>
    <t xml:space="preserve">Hinds Community College </t>
  </si>
  <si>
    <t xml:space="preserve">Holmes Community College </t>
  </si>
  <si>
    <t xml:space="preserve">Itawamba Community College </t>
  </si>
  <si>
    <t xml:space="preserve">Jones County Junior College </t>
  </si>
  <si>
    <t xml:space="preserve">Meridian Community College </t>
  </si>
  <si>
    <t xml:space="preserve">Mississippi Delta Community College </t>
  </si>
  <si>
    <t xml:space="preserve">Mississippi Gulf Coast Community College </t>
  </si>
  <si>
    <t xml:space="preserve">Northeast Mississippi Community College </t>
  </si>
  <si>
    <t xml:space="preserve">Northwest Mississippi Community College </t>
  </si>
  <si>
    <t xml:space="preserve">Pearl River Community College </t>
  </si>
  <si>
    <t xml:space="preserve">Southwest Mississippi Community College  </t>
  </si>
  <si>
    <t xml:space="preserve">North Carolina State University </t>
  </si>
  <si>
    <t xml:space="preserve">University of North Carolina at Chapel Hill </t>
  </si>
  <si>
    <t>University of North Carolina at Greensboro</t>
  </si>
  <si>
    <t xml:space="preserve">Appalachian State University </t>
  </si>
  <si>
    <t xml:space="preserve">East Carolina University </t>
  </si>
  <si>
    <t>North Carolina Agricultural &amp; Technical State University</t>
  </si>
  <si>
    <t xml:space="preserve">North Carolina Central University </t>
  </si>
  <si>
    <t>University of North Carolina at Charlotte</t>
  </si>
  <si>
    <t xml:space="preserve">Western Carolina University </t>
  </si>
  <si>
    <t xml:space="preserve">Fayetteville State University </t>
  </si>
  <si>
    <t>University of North Carolina at Wilmington</t>
  </si>
  <si>
    <t>University of North Carolina at Pembroke</t>
  </si>
  <si>
    <t xml:space="preserve">Elizabeth City State University </t>
  </si>
  <si>
    <t>University of North Carolina at Asheville</t>
  </si>
  <si>
    <t xml:space="preserve">Winston-Salem State University </t>
  </si>
  <si>
    <t xml:space="preserve">Brevard Community College </t>
  </si>
  <si>
    <t>132693</t>
  </si>
  <si>
    <t xml:space="preserve">Broward Community College </t>
  </si>
  <si>
    <t>132709</t>
  </si>
  <si>
    <t xml:space="preserve">Central Florida Community College </t>
  </si>
  <si>
    <t>132851</t>
  </si>
  <si>
    <t xml:space="preserve">Chipola Junior College </t>
  </si>
  <si>
    <t>133021</t>
  </si>
  <si>
    <t xml:space="preserve">Daytona Beach Community College </t>
  </si>
  <si>
    <t>133386</t>
  </si>
  <si>
    <t xml:space="preserve">Edison Community College </t>
  </si>
  <si>
    <t>133508</t>
  </si>
  <si>
    <t>Florida Community College at Jacksonville</t>
  </si>
  <si>
    <t>133702</t>
  </si>
  <si>
    <t xml:space="preserve">Florida Keys Community College </t>
  </si>
  <si>
    <t>133960</t>
  </si>
  <si>
    <t xml:space="preserve">Gulf Coast Community College </t>
  </si>
  <si>
    <t>134343</t>
  </si>
  <si>
    <t xml:space="preserve">Hillsborough Community College </t>
  </si>
  <si>
    <t>134495</t>
  </si>
  <si>
    <t xml:space="preserve">Indian River Community College </t>
  </si>
  <si>
    <t>134608</t>
  </si>
  <si>
    <t xml:space="preserve">Lake City Community College </t>
  </si>
  <si>
    <t>135160</t>
  </si>
  <si>
    <t xml:space="preserve">Lake-Sumter Community College </t>
  </si>
  <si>
    <t>135188</t>
  </si>
  <si>
    <t xml:space="preserve">Manatee Community College </t>
  </si>
  <si>
    <t>135391</t>
  </si>
  <si>
    <t xml:space="preserve">Miami-Dade Community College </t>
  </si>
  <si>
    <t>135717</t>
  </si>
  <si>
    <t xml:space="preserve">North Florida Junior College </t>
  </si>
  <si>
    <t>136145</t>
  </si>
  <si>
    <t xml:space="preserve">Okaloosa-Walton Junior College </t>
  </si>
  <si>
    <t>136233</t>
  </si>
  <si>
    <t xml:space="preserve">Palm Beach Community College </t>
  </si>
  <si>
    <t>136358</t>
  </si>
  <si>
    <t xml:space="preserve">Pasco-Hernando Community College </t>
  </si>
  <si>
    <t>136400</t>
  </si>
  <si>
    <t xml:space="preserve">Pensacola Junior College </t>
  </si>
  <si>
    <t>136473</t>
  </si>
  <si>
    <t xml:space="preserve">Polk Community College </t>
  </si>
  <si>
    <t>136516</t>
  </si>
  <si>
    <t xml:space="preserve">Santa Fe Community College </t>
  </si>
  <si>
    <t>137096</t>
  </si>
  <si>
    <t xml:space="preserve">Seminole Community College </t>
  </si>
  <si>
    <t>137209</t>
  </si>
  <si>
    <t xml:space="preserve">South Florida Community College </t>
  </si>
  <si>
    <t>137315</t>
  </si>
  <si>
    <t xml:space="preserve">St. Johns River Community College </t>
  </si>
  <si>
    <t>137281</t>
  </si>
  <si>
    <t xml:space="preserve">St. Petersburg Junior College </t>
  </si>
  <si>
    <t>137078</t>
  </si>
  <si>
    <t xml:space="preserve">Tallahassee Community College </t>
  </si>
  <si>
    <t>137759</t>
  </si>
  <si>
    <t xml:space="preserve">Valencia Community College </t>
  </si>
  <si>
    <t>138187</t>
  </si>
  <si>
    <t>University of Tennessee, Knoxville</t>
  </si>
  <si>
    <t>University of Memphis</t>
  </si>
  <si>
    <t xml:space="preserve">East Tennessee State University </t>
  </si>
  <si>
    <t xml:space="preserve">Middle Tennessee State University </t>
  </si>
  <si>
    <t xml:space="preserve">Tennessee State University </t>
  </si>
  <si>
    <t>University of Tennessee at Chattanooga</t>
  </si>
  <si>
    <t xml:space="preserve">Austin Peay State University </t>
  </si>
  <si>
    <t xml:space="preserve">Tennessee Technological University </t>
  </si>
  <si>
    <t>University of Tennessee at Martin</t>
  </si>
  <si>
    <t xml:space="preserve">Chattanooga State Technical Community College </t>
  </si>
  <si>
    <t>219824A</t>
  </si>
  <si>
    <t xml:space="preserve">Cleveland State Community College </t>
  </si>
  <si>
    <t xml:space="preserve">Columbia State Community College </t>
  </si>
  <si>
    <t xml:space="preserve">Dyersburg State Community College </t>
  </si>
  <si>
    <t xml:space="preserve">Jackson State Community College </t>
  </si>
  <si>
    <t xml:space="preserve">Motlow State Community College </t>
  </si>
  <si>
    <t>Nashville State Technical Institute</t>
  </si>
  <si>
    <t>Northeast State Technical Community College</t>
  </si>
  <si>
    <t>Pellissippi State Technical Community College</t>
  </si>
  <si>
    <t xml:space="preserve">Roane State Community College </t>
  </si>
  <si>
    <t>Southwest Tennessee Community College*</t>
  </si>
  <si>
    <t xml:space="preserve">Volunteer State Community College </t>
  </si>
  <si>
    <t xml:space="preserve">Walters State Community College </t>
  </si>
  <si>
    <t>Tennessee Technology Center at Athens</t>
  </si>
  <si>
    <t>Tennessee Technology Center at Chattanooga</t>
  </si>
  <si>
    <t>219824B</t>
  </si>
  <si>
    <t>Tennessee Technology Center at Covington</t>
  </si>
  <si>
    <t>Tennessee Technology Center at Crossville</t>
  </si>
  <si>
    <t>Tennessee Technology Center at Crump</t>
  </si>
  <si>
    <t>Tennessee Technology Center at Dickson</t>
  </si>
  <si>
    <t>Tennessee Technology Center at Elizabethton</t>
  </si>
  <si>
    <t>Tennessee Technology Center at Harriman</t>
  </si>
  <si>
    <t>Tennessee Technology Center at Hartsville</t>
  </si>
  <si>
    <t>Tennessee Technology Center at Holenwald</t>
  </si>
  <si>
    <t>Tennessee Technology Center at Jacksboro</t>
  </si>
  <si>
    <t>Tennessee Technology Center at Jackson</t>
  </si>
  <si>
    <t>Tennessee Technology Center at Knoxville</t>
  </si>
  <si>
    <t>Tennessee Technology Center at Livingston</t>
  </si>
  <si>
    <t>Tennessee Technology Center at McKenzie</t>
  </si>
  <si>
    <t>Tennessee Technology Center at McMinnville</t>
  </si>
  <si>
    <t>Tennessee Technology Center at Memphis</t>
  </si>
  <si>
    <t>Tennessee Technology Center at Morristown</t>
  </si>
  <si>
    <t>Tennessee Technology Center at Murphressboro</t>
  </si>
  <si>
    <t>Tennessee Technology Center at Nashville</t>
  </si>
  <si>
    <t>Tennessee Technology Center at Newbern</t>
  </si>
  <si>
    <t>Tennessee Technology Center at Oneida</t>
  </si>
  <si>
    <t>Tennessee Technology Center at Paris</t>
  </si>
  <si>
    <t>Tennessee Technology Center at Pulaski</t>
  </si>
  <si>
    <t>Tennessee Technology Center at Ripley</t>
  </si>
  <si>
    <t>Tennessee Technology Center at Shelbyville</t>
  </si>
  <si>
    <t>Tennessee Technology Center at Whiteville</t>
  </si>
  <si>
    <t>VA</t>
  </si>
  <si>
    <t>University of Virginia</t>
  </si>
  <si>
    <t xml:space="preserve">Virginia Tech </t>
  </si>
  <si>
    <t>College of William &amp; Mary</t>
  </si>
  <si>
    <t xml:space="preserve">George Mason University </t>
  </si>
  <si>
    <t xml:space="preserve">Old Dominion University </t>
  </si>
  <si>
    <t xml:space="preserve">Virginia Commonwealth University  </t>
  </si>
  <si>
    <t xml:space="preserve">James Madison University  </t>
  </si>
  <si>
    <t>Radford University</t>
  </si>
  <si>
    <t xml:space="preserve">Norfolk State University </t>
  </si>
  <si>
    <t xml:space="preserve">Virginia State University </t>
  </si>
  <si>
    <t xml:space="preserve">Longwood College </t>
  </si>
  <si>
    <t>Christopher Newport University</t>
  </si>
  <si>
    <t xml:space="preserve">Mary Washington College </t>
  </si>
  <si>
    <t xml:space="preserve">University of Virginia's College at Wise </t>
  </si>
  <si>
    <t xml:space="preserve">Blue Ridge Community College </t>
  </si>
  <si>
    <t xml:space="preserve">Central Virginia Community College </t>
  </si>
  <si>
    <t xml:space="preserve">D.S. Lancaster Community College </t>
  </si>
  <si>
    <t xml:space="preserve">Danville Community College </t>
  </si>
  <si>
    <t xml:space="preserve">Eastern Shore Community College  </t>
  </si>
  <si>
    <t>Germanna Community College</t>
  </si>
  <si>
    <t>J.S. Reynolds Community College</t>
  </si>
  <si>
    <t>John Tyler Community College</t>
  </si>
  <si>
    <t xml:space="preserve">Lord Fairfax Community College  </t>
  </si>
  <si>
    <t xml:space="preserve">Mountain Empire Community College  </t>
  </si>
  <si>
    <t xml:space="preserve">New River Community College </t>
  </si>
  <si>
    <t xml:space="preserve">Northern Virginia Community College </t>
  </si>
  <si>
    <t xml:space="preserve">Patrick Henry Community College </t>
  </si>
  <si>
    <t xml:space="preserve">Paul D. Camp Community College  </t>
  </si>
  <si>
    <t xml:space="preserve">Piedmont Virginia Community College </t>
  </si>
  <si>
    <t xml:space="preserve">Rappahannock Community College  </t>
  </si>
  <si>
    <t xml:space="preserve">Richard Bland College </t>
  </si>
  <si>
    <t xml:space="preserve">Southside Virginia Community College  </t>
  </si>
  <si>
    <t xml:space="preserve">Southwest Virginia Community College </t>
  </si>
  <si>
    <t xml:space="preserve">Thomas Nelson Community College </t>
  </si>
  <si>
    <t xml:space="preserve">Tidewater Community College </t>
  </si>
  <si>
    <t xml:space="preserve">Virginia Highlands Community College </t>
  </si>
  <si>
    <t xml:space="preserve">Virginia Western Community College </t>
  </si>
  <si>
    <t xml:space="preserve">Wytheville Community College </t>
  </si>
  <si>
    <t>All Community Colleges except R.Bland</t>
  </si>
  <si>
    <t xml:space="preserve">Georgia State University </t>
  </si>
  <si>
    <t>University of Georgia</t>
  </si>
  <si>
    <t>Georgia Institute of Technology</t>
  </si>
  <si>
    <t>Georgia Southern University</t>
  </si>
  <si>
    <t xml:space="preserve"> State University of West Georgia</t>
  </si>
  <si>
    <t xml:space="preserve"> Albany State University </t>
  </si>
  <si>
    <t xml:space="preserve"> Georgia College and State University</t>
  </si>
  <si>
    <t xml:space="preserve"> Valdosta State University </t>
  </si>
  <si>
    <t>Kennesaw State University</t>
  </si>
  <si>
    <t>Augusta State University</t>
  </si>
  <si>
    <t>Columbus State University</t>
  </si>
  <si>
    <t>Fort Valley State University</t>
  </si>
  <si>
    <t>Georgia Southwestern State University</t>
  </si>
  <si>
    <t>North Georgia College and State University</t>
  </si>
  <si>
    <t>Armstrong Atlantic State University</t>
  </si>
  <si>
    <t>Clayton College and State University</t>
  </si>
  <si>
    <t>Savannah State University</t>
  </si>
  <si>
    <t xml:space="preserve">Abraham Baldwin Agricultural College </t>
  </si>
  <si>
    <t>Atlanta Metropolitan College</t>
  </si>
  <si>
    <t xml:space="preserve">Bainbridge College </t>
  </si>
  <si>
    <t>Coastal Georgia College</t>
  </si>
  <si>
    <t xml:space="preserve">Dalton State College </t>
  </si>
  <si>
    <t xml:space="preserve">Darton College </t>
  </si>
  <si>
    <t>East Georgia College</t>
  </si>
  <si>
    <t xml:space="preserve">Floyd College </t>
  </si>
  <si>
    <t xml:space="preserve">Gainesville College </t>
  </si>
  <si>
    <t xml:space="preserve">Georgia Perimeter College </t>
  </si>
  <si>
    <t xml:space="preserve">Gordon College </t>
  </si>
  <si>
    <t xml:space="preserve">Macon State College </t>
  </si>
  <si>
    <t xml:space="preserve">Middle Georgia College </t>
  </si>
  <si>
    <t xml:space="preserve">South Georgia College </t>
  </si>
  <si>
    <t xml:space="preserve">Waycross College </t>
  </si>
  <si>
    <t>DE</t>
  </si>
  <si>
    <t>University of Delaware</t>
  </si>
  <si>
    <t>Delaware State University</t>
  </si>
  <si>
    <t>Delaware Technical and Community College - Owens</t>
  </si>
  <si>
    <t>Delaware Technical and Community College - Terry</t>
  </si>
  <si>
    <t>Delaware Technical and Community College - Stanton-Wilmington</t>
  </si>
  <si>
    <t>SC</t>
  </si>
  <si>
    <t>University of South Carolina-Columbia</t>
  </si>
  <si>
    <t>218663</t>
  </si>
  <si>
    <t>Clemson University</t>
  </si>
  <si>
    <t>217882</t>
  </si>
  <si>
    <t xml:space="preserve">Winthrop University </t>
  </si>
  <si>
    <t>218964</t>
  </si>
  <si>
    <t>College of Charleston</t>
  </si>
  <si>
    <t>217819</t>
  </si>
  <si>
    <t xml:space="preserve">The Citadel, the Military College of South Carolina </t>
  </si>
  <si>
    <t xml:space="preserve">Francis Marion University </t>
  </si>
  <si>
    <t>218061</t>
  </si>
  <si>
    <t>Lander University</t>
  </si>
  <si>
    <t>218645</t>
  </si>
  <si>
    <t xml:space="preserve">South Carolina State University </t>
  </si>
  <si>
    <t>218733</t>
  </si>
  <si>
    <t>Coastal Carolina University</t>
  </si>
  <si>
    <t>218229</t>
  </si>
  <si>
    <t>University of South Carolina-Aiken</t>
  </si>
  <si>
    <t>218724</t>
  </si>
  <si>
    <t>University of South Carolina-Spartanburg</t>
  </si>
  <si>
    <t>218742</t>
  </si>
  <si>
    <t xml:space="preserve">Aiken Technical College </t>
  </si>
  <si>
    <t>217615</t>
  </si>
  <si>
    <t xml:space="preserve">Central Carolina Technical College </t>
  </si>
  <si>
    <t>218858</t>
  </si>
  <si>
    <t xml:space="preserve">Chesterfield-Marlboro Technical College </t>
  </si>
  <si>
    <t>217837</t>
  </si>
  <si>
    <t xml:space="preserve">Denmark Technical College </t>
  </si>
  <si>
    <t>217989</t>
  </si>
  <si>
    <t xml:space="preserve">Florence-Darlington Technical College </t>
  </si>
  <si>
    <t>218025</t>
  </si>
  <si>
    <t xml:space="preserve">Greenville Technical College </t>
  </si>
  <si>
    <t>218113</t>
  </si>
  <si>
    <t xml:space="preserve">Horry-Georgetown Technical College </t>
  </si>
  <si>
    <t>218140</t>
  </si>
  <si>
    <t xml:space="preserve">Midlands Technical College </t>
  </si>
  <si>
    <t>218353</t>
  </si>
  <si>
    <t xml:space="preserve">Orangeburg-Calhoun Technical College </t>
  </si>
  <si>
    <t>218487</t>
  </si>
  <si>
    <t xml:space="preserve">Piedmont Technical College </t>
  </si>
  <si>
    <t>218520</t>
  </si>
  <si>
    <t xml:space="preserve">Spartanburg Technical College </t>
  </si>
  <si>
    <t>218830</t>
  </si>
  <si>
    <t>Technical College of the Low Country</t>
  </si>
  <si>
    <t>217712</t>
  </si>
  <si>
    <t xml:space="preserve">Tri-County Technical College </t>
  </si>
  <si>
    <t xml:space="preserve">Trident Technical College </t>
  </si>
  <si>
    <t>University of South Carolina-Beaufort</t>
  </si>
  <si>
    <t>218654</t>
  </si>
  <si>
    <t>University of South Carolina-Lancaster</t>
  </si>
  <si>
    <t>218672</t>
  </si>
  <si>
    <t>University of South Carolina-Salkehatchie</t>
  </si>
  <si>
    <t>218681</t>
  </si>
  <si>
    <t>University of South Carolina-Sumter</t>
  </si>
  <si>
    <t>218690</t>
  </si>
  <si>
    <t>University of South Carolina-Union</t>
  </si>
  <si>
    <t>218706</t>
  </si>
  <si>
    <t xml:space="preserve">Willamsburg Technical College </t>
  </si>
  <si>
    <t>218955</t>
  </si>
  <si>
    <t xml:space="preserve">York Technical College </t>
  </si>
  <si>
    <t>218991</t>
  </si>
  <si>
    <t>OK</t>
  </si>
  <si>
    <t>Oklahoma State University Main Campus</t>
  </si>
  <si>
    <t>University of Oklahoma Norman Campus</t>
  </si>
  <si>
    <t>207500</t>
  </si>
  <si>
    <t>University of Central Oklahoma</t>
  </si>
  <si>
    <t>206941</t>
  </si>
  <si>
    <t>Northeastern State University</t>
  </si>
  <si>
    <t>207263</t>
  </si>
  <si>
    <t>Southwestern Oklahoma State University</t>
  </si>
  <si>
    <t>207865</t>
  </si>
  <si>
    <t xml:space="preserve">Cameron University </t>
  </si>
  <si>
    <t>206914</t>
  </si>
  <si>
    <t xml:space="preserve">East Central University </t>
  </si>
  <si>
    <t>207041</t>
  </si>
  <si>
    <t xml:space="preserve">Northwestern Oklahoma State University </t>
  </si>
  <si>
    <t>207306</t>
  </si>
  <si>
    <t xml:space="preserve">Southeastern Oklahoma State University </t>
  </si>
  <si>
    <t>207847</t>
  </si>
  <si>
    <t>Langston University</t>
  </si>
  <si>
    <t>207209</t>
  </si>
  <si>
    <t xml:space="preserve">Oklahoma Panhandle State University </t>
  </si>
  <si>
    <t>207351</t>
  </si>
  <si>
    <t>University of Science and Arts of Oklahoma</t>
  </si>
  <si>
    <t>207722</t>
  </si>
  <si>
    <t>Carl Albert State College</t>
  </si>
  <si>
    <t>206923</t>
  </si>
  <si>
    <t xml:space="preserve">Connors State College </t>
  </si>
  <si>
    <t>206996</t>
  </si>
  <si>
    <t xml:space="preserve">Eastern Oklahoma State College </t>
  </si>
  <si>
    <t>207050</t>
  </si>
  <si>
    <t xml:space="preserve">Murray State College </t>
  </si>
  <si>
    <t>207236</t>
  </si>
  <si>
    <t xml:space="preserve">Northeastern Oklahoma A &amp; M College </t>
  </si>
  <si>
    <t>207290</t>
  </si>
  <si>
    <t xml:space="preserve">Northern Oklahoma College </t>
  </si>
  <si>
    <t>207281</t>
  </si>
  <si>
    <t xml:space="preserve">Oklahoma City Community College </t>
  </si>
  <si>
    <t>207449</t>
  </si>
  <si>
    <t xml:space="preserve">Oklahoma State University Technical Branch-Oklahoma City </t>
  </si>
  <si>
    <t>207397</t>
  </si>
  <si>
    <t xml:space="preserve">Oklahoma State University Technical Branch-Okmulgee </t>
  </si>
  <si>
    <t>207564</t>
  </si>
  <si>
    <t>Redlands Community College</t>
  </si>
  <si>
    <t>207069</t>
  </si>
  <si>
    <t>Rogers State University</t>
  </si>
  <si>
    <t>207661</t>
  </si>
  <si>
    <t xml:space="preserve">Rose State College </t>
  </si>
  <si>
    <t>207670</t>
  </si>
  <si>
    <t xml:space="preserve">Seminole State College </t>
  </si>
  <si>
    <t>207740</t>
  </si>
  <si>
    <t xml:space="preserve">Tulsa Community College </t>
  </si>
  <si>
    <t>207935</t>
  </si>
  <si>
    <t xml:space="preserve">Western Oklahoma State College </t>
  </si>
  <si>
    <t xml:space="preserve">Florida Atlantic University </t>
  </si>
  <si>
    <t>133669</t>
  </si>
  <si>
    <t>Florida International University</t>
  </si>
  <si>
    <t>133951</t>
  </si>
  <si>
    <t xml:space="preserve">University of Central Florida </t>
  </si>
  <si>
    <t>132903</t>
  </si>
  <si>
    <t xml:space="preserve">Florida Agricultural &amp; Mechanical University </t>
  </si>
  <si>
    <t>133650</t>
  </si>
  <si>
    <t>University of North Florida</t>
  </si>
  <si>
    <t>136172</t>
  </si>
  <si>
    <t>University of West Florida</t>
  </si>
  <si>
    <t>138354</t>
  </si>
  <si>
    <t>Florida Gulf Coast University</t>
  </si>
  <si>
    <t>433660</t>
  </si>
  <si>
    <t xml:space="preserve">Florida State University </t>
  </si>
  <si>
    <t>134097</t>
  </si>
  <si>
    <t>University of Florida</t>
  </si>
  <si>
    <t>134130</t>
  </si>
  <si>
    <t xml:space="preserve">University of South Florida </t>
  </si>
  <si>
    <t>137351</t>
  </si>
  <si>
    <t>LA</t>
  </si>
  <si>
    <t>Louisiana State University and A &amp; M College</t>
  </si>
  <si>
    <t>University of New Orleans</t>
  </si>
  <si>
    <t>University of Louisiana at Lafayette</t>
  </si>
  <si>
    <t xml:space="preserve">Louisiana Tech University </t>
  </si>
  <si>
    <t>University of Louisiana at Monroe</t>
  </si>
  <si>
    <t xml:space="preserve">Southern University and A&amp;M College at Baton Rouge </t>
  </si>
  <si>
    <t>Grambling State University</t>
  </si>
  <si>
    <t>McNeese State University</t>
  </si>
  <si>
    <t>Northwestern State University</t>
  </si>
  <si>
    <t xml:space="preserve">Southeastern Louisiana University </t>
  </si>
  <si>
    <t>Louisiana State University in Shreveport</t>
  </si>
  <si>
    <t xml:space="preserve">Nicholls State University </t>
  </si>
  <si>
    <t>Southern University at New Orleans</t>
  </si>
  <si>
    <t>Baton Rouge Community College</t>
  </si>
  <si>
    <t>Bossier Parish Community College</t>
  </si>
  <si>
    <t xml:space="preserve">Delgado Community College </t>
  </si>
  <si>
    <t>Louisiana State University at Alexandria</t>
  </si>
  <si>
    <t>Louisiana State University at Eunice</t>
  </si>
  <si>
    <t>Nunez Community College</t>
  </si>
  <si>
    <t>River Parishes Community College</t>
  </si>
  <si>
    <t>South Louisiana Community College</t>
  </si>
  <si>
    <t>Southern University in Shreveport</t>
  </si>
  <si>
    <t>Louisiana Technical College-Acadian Campus</t>
  </si>
  <si>
    <t>Louisiana Technical College- Alexandria Campus</t>
  </si>
  <si>
    <t>158088</t>
  </si>
  <si>
    <t>Louisiana Technical College-Ascension Campus</t>
  </si>
  <si>
    <t>158219</t>
  </si>
  <si>
    <t>Louisiana Technical College-Avoyelles Campus</t>
  </si>
  <si>
    <t>158237</t>
  </si>
  <si>
    <t>Louisiana Technical College-Bastrop Campus</t>
  </si>
  <si>
    <t>158307</t>
  </si>
  <si>
    <t>Louisiana Technical College-Baton Rouge Campus</t>
  </si>
  <si>
    <t>158352</t>
  </si>
  <si>
    <t>Louisiana Technical College-Charles B. Coreil Campus</t>
  </si>
  <si>
    <t>Louisiana Technical College-Delta/Ouachita Campus</t>
  </si>
  <si>
    <t>Louisiana Technical College-Evangeline Campus</t>
  </si>
  <si>
    <t>158893</t>
  </si>
  <si>
    <t>Louisiana Technical College-Florida Parishes Campus</t>
  </si>
  <si>
    <t>158936</t>
  </si>
  <si>
    <t>Louisiana Technical College-Folkes Campus</t>
  </si>
  <si>
    <t>158945</t>
  </si>
  <si>
    <t>Louisiana Technical College-Gulf Area Campus</t>
  </si>
  <si>
    <t>159018</t>
  </si>
  <si>
    <t>Louisiana Technical College-Hammond Area Campus</t>
  </si>
  <si>
    <t>Louisiana Technical College-Huey P. Long Campus</t>
  </si>
  <si>
    <t>159090</t>
  </si>
  <si>
    <t>Louisiana Technical College-Jefferson Campus</t>
  </si>
  <si>
    <t>159258</t>
  </si>
  <si>
    <t>Louisiana Technical College-Jumonville Memorial Campus</t>
  </si>
  <si>
    <t>160214</t>
  </si>
  <si>
    <t>Louisiana Technical College-L.E. Fletcher Campus</t>
  </si>
  <si>
    <t>160481</t>
  </si>
  <si>
    <t>Louisiana Technical College-Lafayette Campus</t>
  </si>
  <si>
    <t>159443</t>
  </si>
  <si>
    <t>Louisiana Technical College-Lafourche Campus</t>
  </si>
  <si>
    <t>160719</t>
  </si>
  <si>
    <t>Louisiana Technical College-Lamar Salter Campus</t>
  </si>
  <si>
    <t>160843</t>
  </si>
  <si>
    <t>Louisiana Technical College-Mansfield Campus</t>
  </si>
  <si>
    <t>159692</t>
  </si>
  <si>
    <t>Louisiana Technical College-Morgan Smith Campus</t>
  </si>
  <si>
    <t>Louisiana Technical College-Nachitoches Campus</t>
  </si>
  <si>
    <t>159823</t>
  </si>
  <si>
    <t>Louisiana Technical College-North Central Campus</t>
  </si>
  <si>
    <t>159984</t>
  </si>
  <si>
    <t>Louisiana Technical College-Northeast Louisiana Campus</t>
  </si>
  <si>
    <t>160001</t>
  </si>
  <si>
    <t>Louisiana Technical College-Northwest Louisiana Campus</t>
  </si>
  <si>
    <t>160010</t>
  </si>
  <si>
    <t>Louisiana Technical College-Oakdale Campus</t>
  </si>
  <si>
    <t>160047</t>
  </si>
  <si>
    <t>Louisiana Technical College-River Parishes Campus</t>
  </si>
  <si>
    <t>160311</t>
  </si>
  <si>
    <t>Louisiana Technical College-Ruston Campus</t>
  </si>
  <si>
    <t>160366</t>
  </si>
  <si>
    <t>Louisiana Technical College-Sabine Valley Campus</t>
  </si>
  <si>
    <t>160384</t>
  </si>
  <si>
    <t>Louisiana Technical College-Shelby M. Jackson Campus</t>
  </si>
  <si>
    <t>158583</t>
  </si>
  <si>
    <t>Louisiana Technical College-Shreveport/Bossier Campus</t>
  </si>
  <si>
    <t>160427</t>
  </si>
  <si>
    <t>Louisiana Technical College-Sidney N. Collier Campus</t>
  </si>
  <si>
    <t>160436</t>
  </si>
  <si>
    <t>Louisiana Technical College-Slidell Campus</t>
  </si>
  <si>
    <t>160454</t>
  </si>
  <si>
    <t>Louisiana Technical College-Sowela Campus</t>
  </si>
  <si>
    <t>160579</t>
  </si>
  <si>
    <t>Louisiana Technical College-Sullivan Campus</t>
  </si>
  <si>
    <t>160667</t>
  </si>
  <si>
    <t>Louisiana Technical College-T.H. Harris Campus</t>
  </si>
  <si>
    <t>160676</t>
  </si>
  <si>
    <t>Louisiana Technical College-Tallulah Campus</t>
  </si>
  <si>
    <t>160685</t>
  </si>
  <si>
    <t>Louisiana Technical College-Teche Area Campus</t>
  </si>
  <si>
    <t>160694</t>
  </si>
  <si>
    <t>Louisiana Technical College-West Jefferson Campus</t>
  </si>
  <si>
    <t>159267</t>
  </si>
  <si>
    <t>Louisiana Technical College-Westside Campus</t>
  </si>
  <si>
    <t>160870</t>
  </si>
  <si>
    <t>Louisiana Technical College-Young Memorial Campus</t>
  </si>
  <si>
    <t>160913</t>
  </si>
  <si>
    <t>Louisiana Technical College</t>
  </si>
  <si>
    <t>KY</t>
  </si>
  <si>
    <t>University of Kentucky</t>
  </si>
  <si>
    <t>University of Louisville</t>
  </si>
  <si>
    <t xml:space="preserve">Eastern Kentucky University </t>
  </si>
  <si>
    <t xml:space="preserve">Murray State University </t>
  </si>
  <si>
    <t xml:space="preserve">Western Kentucky University </t>
  </si>
  <si>
    <t xml:space="preserve">Morehead State University </t>
  </si>
  <si>
    <t xml:space="preserve">Northern Kentucky University </t>
  </si>
  <si>
    <t xml:space="preserve">Kentucky State University </t>
  </si>
  <si>
    <t xml:space="preserve">Ashland Community College </t>
  </si>
  <si>
    <t xml:space="preserve">Elizabethtown Community College </t>
  </si>
  <si>
    <t xml:space="preserve">Hazard Community College </t>
  </si>
  <si>
    <t xml:space="preserve">Henderson Community College </t>
  </si>
  <si>
    <t xml:space="preserve">Hopkinsville Community College </t>
  </si>
  <si>
    <t xml:space="preserve">Jefferson Community College </t>
  </si>
  <si>
    <t xml:space="preserve">Lexington Community College </t>
  </si>
  <si>
    <t xml:space="preserve">Madisonville Community College </t>
  </si>
  <si>
    <t xml:space="preserve">Maysville Community College </t>
  </si>
  <si>
    <t xml:space="preserve">Owensboro Community College </t>
  </si>
  <si>
    <t xml:space="preserve">Paducah Community College </t>
  </si>
  <si>
    <t xml:space="preserve">Prestonburg Community College </t>
  </si>
  <si>
    <t xml:space="preserve">Somerset Community College </t>
  </si>
  <si>
    <t xml:space="preserve">Southeast Community College </t>
  </si>
  <si>
    <t>Ashland Technical College</t>
  </si>
  <si>
    <t>Bowling Green Technical College</t>
  </si>
  <si>
    <t>Central Kentucky Technical College</t>
  </si>
  <si>
    <t>Cumberland Valley Technical College</t>
  </si>
  <si>
    <t>Elizabethtown Technical College</t>
  </si>
  <si>
    <t>Hazard Technical College</t>
  </si>
  <si>
    <t>Jefferson Technical College</t>
  </si>
  <si>
    <t>Laurel Technical College</t>
  </si>
  <si>
    <t>Madisonville Technical College</t>
  </si>
  <si>
    <t>Mayo Technical College</t>
  </si>
  <si>
    <t>Northern Kentucky Technical College</t>
  </si>
  <si>
    <t>Owensboro Technical College</t>
  </si>
  <si>
    <t>Rowan Technical College</t>
  </si>
  <si>
    <t>Somerset Technical College</t>
  </si>
  <si>
    <t>West Kentucky Technical College</t>
  </si>
  <si>
    <t>Alamance Community College</t>
  </si>
  <si>
    <t>Asheville-Buncombe Technical Community College</t>
  </si>
  <si>
    <t xml:space="preserve">Beaufort County Community College </t>
  </si>
  <si>
    <t>Bladen Community College</t>
  </si>
  <si>
    <t>Blue Ridge Community College</t>
  </si>
  <si>
    <t>Brunswick Community College</t>
  </si>
  <si>
    <t>Caldwell Community College  &amp; Technical Institute</t>
  </si>
  <si>
    <t>Cape Fear Community College</t>
  </si>
  <si>
    <t>Carteret Community College</t>
  </si>
  <si>
    <t>Catawba Valley Community College</t>
  </si>
  <si>
    <t>Central Carolina Commuity College</t>
  </si>
  <si>
    <t xml:space="preserve">Central Piedmont Community College </t>
  </si>
  <si>
    <t>Cleveland Community College</t>
  </si>
  <si>
    <t xml:space="preserve">Coastal Carolina Community College </t>
  </si>
  <si>
    <t>College of the Albemarle</t>
  </si>
  <si>
    <t xml:space="preserve">Craven Community College </t>
  </si>
  <si>
    <t xml:space="preserve">Davidson County Community College </t>
  </si>
  <si>
    <t>Durham Technical Community College</t>
  </si>
  <si>
    <t>Edgecombe Community College</t>
  </si>
  <si>
    <t>Fayetteville Technical Community College</t>
  </si>
  <si>
    <t>Forsyth Technical Community College</t>
  </si>
  <si>
    <t xml:space="preserve">Gaston College </t>
  </si>
  <si>
    <t>Guilford Technical Community College</t>
  </si>
  <si>
    <t xml:space="preserve">Halifax Community College </t>
  </si>
  <si>
    <t>Haywood Community College</t>
  </si>
  <si>
    <t xml:space="preserve">Isothermal Community College </t>
  </si>
  <si>
    <t>James Sprunt Community College</t>
  </si>
  <si>
    <t>Johnston Community College</t>
  </si>
  <si>
    <t xml:space="preserve">Lenoir Community College </t>
  </si>
  <si>
    <t xml:space="preserve">Martin Community College </t>
  </si>
  <si>
    <t>Mayland Community College</t>
  </si>
  <si>
    <t>McDowell Technical Community College</t>
  </si>
  <si>
    <t xml:space="preserve">Mitchell Community College </t>
  </si>
  <si>
    <t>Montgomery Community College</t>
  </si>
  <si>
    <t>Nash Community College</t>
  </si>
  <si>
    <t>Pamlico Community College</t>
  </si>
  <si>
    <t>Piedmont Community College</t>
  </si>
  <si>
    <t>Pitt Community College</t>
  </si>
  <si>
    <t>Randolph Community College</t>
  </si>
  <si>
    <t>Richmond Community College</t>
  </si>
  <si>
    <t>Roanoke-Chowan Community College</t>
  </si>
  <si>
    <t>Robeson Community College</t>
  </si>
  <si>
    <t xml:space="preserve">Rockingham Community College </t>
  </si>
  <si>
    <t>Rowan-Cabarrus Community College</t>
  </si>
  <si>
    <t>Sampson Community College</t>
  </si>
  <si>
    <t xml:space="preserve">Sandhills Community College </t>
  </si>
  <si>
    <t>South Piedmont Community College</t>
  </si>
  <si>
    <t xml:space="preserve">Southeastern Community College </t>
  </si>
  <si>
    <t xml:space="preserve">Southwestern Community College </t>
  </si>
  <si>
    <t>Stanly Community College</t>
  </si>
  <si>
    <t xml:space="preserve">Surry Community College </t>
  </si>
  <si>
    <t xml:space="preserve">Tri-County Community College </t>
  </si>
  <si>
    <t xml:space="preserve">Vance-Granville Community College </t>
  </si>
  <si>
    <t>Wake Technical Community College</t>
  </si>
  <si>
    <t>Wayne Community College</t>
  </si>
  <si>
    <t xml:space="preserve">Western Piedmont Community College </t>
  </si>
  <si>
    <t xml:space="preserve">Wilkes Community College </t>
  </si>
  <si>
    <t>Wilson Technical Community College</t>
  </si>
  <si>
    <t>Notes:  Estimated full-year full-time-equivalent (FTE) undergraduate enrollment for 2000-01 is derived by taking the credit hours from the fall of 2000 along with the credit hours from most recent previous terms from the previous academic year (i.e. winter, spring, and summer 2000) and by dividing total undergraduate semester credit hours by 30 and total undergraduate quarter hours by 45.  FTE derived from two-year institutions that use contact hours rather than credit hours to measure student activity are found in Table 3.</t>
  </si>
  <si>
    <t>Public Institutions, 2000-01</t>
  </si>
  <si>
    <t>LSU Law Center</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</si>
</sst>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
    <numFmt numFmtId="166" formatCode="_(* #,##0.0_);_(* \(#,##0.0\);_(* &quot;-&quot;??_);_(@_)"/>
    <numFmt numFmtId="167" formatCode="_(* #,##0_);_(* \(#,##0\);_(* &quot;-&quot;??_);_(@_)"/>
    <numFmt numFmtId="168" formatCode="0.0_)"/>
    <numFmt numFmtId="169" formatCode="_(* #,##0.000_);_(* \(#,##0.000\);_(* &quot;-&quot;??_);_(@_)"/>
    <numFmt numFmtId="170" formatCode="&quot;$&quot;#,##0"/>
    <numFmt numFmtId="171" formatCode="#,##0.0"/>
    <numFmt numFmtId="172" formatCode="&quot;$&quot;#,##0.0"/>
    <numFmt numFmtId="173" formatCode="0.0"/>
    <numFmt numFmtId="174" formatCode="&quot;$&quot;#,##0.00"/>
    <numFmt numFmtId="175" formatCode="&quot;$&quot;#,##0.000"/>
    <numFmt numFmtId="176" formatCode="&quot;$&quot;#,##0.0000"/>
    <numFmt numFmtId="177" formatCode="&quot;$&quot;#,##0.00000"/>
    <numFmt numFmtId="178" formatCode="&quot;$&quot;#,##0.000000"/>
  </numFmts>
  <fonts count="22">
    <font>
      <sz val="8"/>
      <name val="Arial"/>
      <family val="2"/>
    </font>
    <font>
      <sz val="12"/>
      <name val="AGaramond"/>
      <family val="0"/>
    </font>
    <font>
      <sz val="8"/>
      <color indexed="8"/>
      <name val="Arial"/>
      <family val="2"/>
    </font>
    <font>
      <b/>
      <sz val="8"/>
      <color indexed="8"/>
      <name val="Arial"/>
      <family val="2"/>
    </font>
    <font>
      <b/>
      <sz val="8"/>
      <color indexed="12"/>
      <name val="Arial"/>
      <family val="2"/>
    </font>
    <font>
      <sz val="9"/>
      <name val="Arial"/>
      <family val="2"/>
    </font>
    <font>
      <b/>
      <sz val="8"/>
      <name val="Arial"/>
      <family val="2"/>
    </font>
    <font>
      <sz val="10"/>
      <name val="Arial"/>
      <family val="2"/>
    </font>
    <font>
      <b/>
      <sz val="14"/>
      <color indexed="8"/>
      <name val="Arial"/>
      <family val="2"/>
    </font>
    <font>
      <sz val="14"/>
      <name val="Arial"/>
      <family val="2"/>
    </font>
    <font>
      <sz val="12"/>
      <name val="Arial"/>
      <family val="2"/>
    </font>
    <font>
      <b/>
      <sz val="12"/>
      <name val="Arial"/>
      <family val="2"/>
    </font>
    <font>
      <b/>
      <sz val="12"/>
      <color indexed="8"/>
      <name val="Arial"/>
      <family val="2"/>
    </font>
    <font>
      <b/>
      <sz val="10"/>
      <color indexed="8"/>
      <name val="Arial"/>
      <family val="2"/>
    </font>
    <font>
      <b/>
      <sz val="9"/>
      <color indexed="8"/>
      <name val="Arial"/>
      <family val="2"/>
    </font>
    <font>
      <sz val="10"/>
      <color indexed="8"/>
      <name val="Arial"/>
      <family val="2"/>
    </font>
    <font>
      <sz val="12"/>
      <color indexed="8"/>
      <name val="Arial"/>
      <family val="2"/>
    </font>
    <font>
      <b/>
      <sz val="10"/>
      <name val="Arial"/>
      <family val="2"/>
    </font>
    <font>
      <b/>
      <sz val="8"/>
      <color indexed="10"/>
      <name val="Arial"/>
      <family val="2"/>
    </font>
    <font>
      <sz val="8"/>
      <color indexed="10"/>
      <name val="Arial"/>
      <family val="2"/>
    </font>
    <font>
      <b/>
      <sz val="8"/>
      <name val="Tahoma"/>
      <family val="0"/>
    </font>
    <font>
      <sz val="8"/>
      <name val="AGaramond"/>
      <family val="0"/>
    </font>
  </fonts>
  <fills count="7">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s>
  <borders count="38">
    <border>
      <left/>
      <right/>
      <top/>
      <bottom/>
      <diagonal/>
    </border>
    <border>
      <left>
        <color indexed="63"/>
      </left>
      <right>
        <color indexed="63"/>
      </right>
      <top style="thin">
        <color indexed="8"/>
      </top>
      <bottom style="thin">
        <color indexed="8"/>
      </bottom>
    </border>
    <border>
      <left>
        <color indexed="63"/>
      </left>
      <right>
        <color indexed="63"/>
      </right>
      <top style="thin"/>
      <bottom style="thin"/>
    </border>
    <border>
      <left style="thin"/>
      <right>
        <color indexed="63"/>
      </right>
      <top style="thin">
        <color indexed="8"/>
      </top>
      <bottom style="thin">
        <color indexed="8"/>
      </bottom>
    </border>
    <border>
      <left style="thin"/>
      <right>
        <color indexed="63"/>
      </right>
      <top>
        <color indexed="63"/>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style="thin"/>
    </border>
    <border>
      <left>
        <color indexed="63"/>
      </left>
      <right>
        <color indexed="63"/>
      </right>
      <top>
        <color indexed="63"/>
      </top>
      <bottom style="thin"/>
    </border>
    <border>
      <left>
        <color indexed="63"/>
      </left>
      <right style="thin">
        <color indexed="8"/>
      </right>
      <top style="thin">
        <color indexed="8"/>
      </top>
      <bottom style="thin">
        <color indexed="8"/>
      </bottom>
    </border>
    <border>
      <left>
        <color indexed="63"/>
      </left>
      <right>
        <color indexed="63"/>
      </right>
      <top style="thin"/>
      <bottom>
        <color indexed="63"/>
      </bottom>
    </border>
    <border>
      <left>
        <color indexed="63"/>
      </left>
      <right>
        <color indexed="63"/>
      </right>
      <top>
        <color indexed="63"/>
      </top>
      <bottom style="thin">
        <color indexed="8"/>
      </bottom>
    </border>
    <border>
      <left>
        <color indexed="63"/>
      </left>
      <right style="thin"/>
      <top>
        <color indexed="63"/>
      </top>
      <bottom>
        <color indexed="63"/>
      </bottom>
    </border>
    <border>
      <left style="thin"/>
      <right style="thin"/>
      <top>
        <color indexed="63"/>
      </top>
      <bottom>
        <color indexed="63"/>
      </bottom>
    </border>
    <border>
      <left>
        <color indexed="63"/>
      </left>
      <right style="double"/>
      <top>
        <color indexed="63"/>
      </top>
      <bottom>
        <color indexed="63"/>
      </bottom>
    </border>
    <border>
      <left style="thin"/>
      <right>
        <color indexed="63"/>
      </right>
      <top>
        <color indexed="63"/>
      </top>
      <bottom style="thin"/>
    </border>
    <border>
      <left>
        <color indexed="63"/>
      </left>
      <right style="double"/>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double"/>
      <top style="thin"/>
      <bottom>
        <color indexed="63"/>
      </bottom>
    </border>
    <border>
      <left>
        <color indexed="63"/>
      </left>
      <right style="thin"/>
      <top>
        <color indexed="63"/>
      </top>
      <bottom style="thin"/>
    </border>
    <border>
      <left style="thin"/>
      <right style="thin"/>
      <top>
        <color indexed="63"/>
      </top>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
      <left style="double"/>
      <right>
        <color indexed="63"/>
      </right>
      <top>
        <color indexed="63"/>
      </top>
      <bottom>
        <color indexed="63"/>
      </bottom>
    </border>
    <border>
      <left style="thin">
        <color indexed="8"/>
      </left>
      <right>
        <color indexed="63"/>
      </right>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border>
    <border>
      <left>
        <color indexed="63"/>
      </left>
      <right style="thin">
        <color indexed="8"/>
      </right>
      <top>
        <color indexed="63"/>
      </top>
      <bottom>
        <color indexed="63"/>
      </bottom>
    </border>
    <border>
      <left>
        <color indexed="63"/>
      </left>
      <right style="thin">
        <color indexed="8"/>
      </right>
      <top>
        <color indexed="63"/>
      </top>
      <bottom style="thin"/>
    </border>
    <border>
      <left style="thin">
        <color indexed="8"/>
      </left>
      <right>
        <color indexed="63"/>
      </right>
      <top>
        <color indexed="63"/>
      </top>
      <bottom style="thin">
        <color indexed="8"/>
      </bottom>
    </border>
    <border>
      <left style="thin"/>
      <right style="thin">
        <color indexed="8"/>
      </right>
      <top style="thin">
        <color indexed="8"/>
      </top>
      <bottom>
        <color indexed="63"/>
      </bottom>
    </border>
  </borders>
  <cellStyleXfs count="20">
    <xf numFmtId="3"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244">
    <xf numFmtId="3" fontId="0" fillId="0" borderId="0" xfId="0" applyAlignment="1">
      <alignment/>
    </xf>
    <xf numFmtId="3" fontId="2" fillId="2" borderId="0" xfId="0" applyFont="1" applyFill="1" applyBorder="1" applyAlignment="1" applyProtection="1">
      <alignment horizontal="center"/>
      <protection/>
    </xf>
    <xf numFmtId="37" fontId="2" fillId="3" borderId="1" xfId="0" applyNumberFormat="1" applyFont="1" applyFill="1" applyBorder="1" applyAlignment="1" applyProtection="1">
      <alignment horizontal="center"/>
      <protection/>
    </xf>
    <xf numFmtId="37" fontId="4" fillId="0" borderId="1" xfId="0" applyNumberFormat="1" applyFont="1" applyBorder="1" applyAlignment="1" applyProtection="1">
      <alignment horizontal="center"/>
      <protection/>
    </xf>
    <xf numFmtId="37" fontId="2" fillId="3" borderId="2" xfId="0" applyNumberFormat="1" applyFont="1" applyFill="1" applyBorder="1" applyAlignment="1" applyProtection="1">
      <alignment horizontal="center"/>
      <protection/>
    </xf>
    <xf numFmtId="37" fontId="4" fillId="0" borderId="2" xfId="0" applyNumberFormat="1" applyFont="1" applyBorder="1" applyAlignment="1" applyProtection="1">
      <alignment horizontal="center"/>
      <protection/>
    </xf>
    <xf numFmtId="37" fontId="2" fillId="3" borderId="3" xfId="0" applyNumberFormat="1" applyFont="1" applyFill="1" applyBorder="1" applyAlignment="1" applyProtection="1">
      <alignment horizontal="center"/>
      <protection/>
    </xf>
    <xf numFmtId="3" fontId="2" fillId="3" borderId="4" xfId="0" applyNumberFormat="1" applyFont="1" applyFill="1" applyBorder="1" applyAlignment="1">
      <alignment/>
    </xf>
    <xf numFmtId="37" fontId="2" fillId="4" borderId="2" xfId="0" applyNumberFormat="1" applyFont="1" applyFill="1" applyBorder="1" applyAlignment="1" applyProtection="1">
      <alignment horizontal="center"/>
      <protection/>
    </xf>
    <xf numFmtId="3" fontId="10" fillId="0" borderId="0" xfId="0" applyFont="1" applyAlignment="1">
      <alignment horizontal="center"/>
    </xf>
    <xf numFmtId="3" fontId="10" fillId="0" borderId="0" xfId="0" applyFont="1" applyAlignment="1">
      <alignment/>
    </xf>
    <xf numFmtId="3" fontId="7" fillId="0" borderId="0" xfId="0" applyFont="1" applyAlignment="1">
      <alignment/>
    </xf>
    <xf numFmtId="3" fontId="11" fillId="0" borderId="0" xfId="0" applyFont="1" applyAlignment="1">
      <alignment horizontal="center"/>
    </xf>
    <xf numFmtId="37" fontId="12" fillId="0" borderId="0" xfId="0" applyNumberFormat="1" applyFont="1" applyAlignment="1" applyProtection="1">
      <alignment horizontal="center"/>
      <protection/>
    </xf>
    <xf numFmtId="3" fontId="7" fillId="0" borderId="0" xfId="0" applyFont="1" applyAlignment="1">
      <alignment horizontal="center"/>
    </xf>
    <xf numFmtId="3" fontId="7" fillId="0" borderId="0" xfId="0" applyNumberFormat="1" applyFont="1" applyAlignment="1">
      <alignment/>
    </xf>
    <xf numFmtId="37" fontId="13" fillId="0" borderId="5" xfId="0" applyNumberFormat="1" applyFont="1" applyBorder="1" applyAlignment="1" applyProtection="1">
      <alignment/>
      <protection/>
    </xf>
    <xf numFmtId="37" fontId="14" fillId="0" borderId="5" xfId="0" applyNumberFormat="1" applyFont="1" applyBorder="1" applyAlignment="1" applyProtection="1">
      <alignment horizontal="centerContinuous"/>
      <protection/>
    </xf>
    <xf numFmtId="37" fontId="14" fillId="0" borderId="6" xfId="0" applyNumberFormat="1" applyFont="1" applyBorder="1" applyAlignment="1" applyProtection="1">
      <alignment horizontal="centerContinuous"/>
      <protection/>
    </xf>
    <xf numFmtId="37" fontId="14" fillId="0" borderId="5" xfId="0" applyNumberFormat="1" applyFont="1" applyBorder="1" applyAlignment="1" applyProtection="1">
      <alignment/>
      <protection/>
    </xf>
    <xf numFmtId="3" fontId="5" fillId="0" borderId="0" xfId="0" applyFont="1" applyAlignment="1">
      <alignment/>
    </xf>
    <xf numFmtId="37" fontId="13" fillId="0" borderId="7" xfId="0" applyNumberFormat="1" applyFont="1" applyBorder="1" applyAlignment="1" applyProtection="1">
      <alignment horizontal="center"/>
      <protection/>
    </xf>
    <xf numFmtId="37" fontId="14" fillId="0" borderId="7" xfId="0" applyNumberFormat="1" applyFont="1" applyBorder="1" applyAlignment="1" applyProtection="1">
      <alignment horizontal="center"/>
      <protection/>
    </xf>
    <xf numFmtId="3" fontId="7" fillId="0" borderId="8" xfId="0" applyFont="1" applyBorder="1" applyAlignment="1">
      <alignment/>
    </xf>
    <xf numFmtId="3" fontId="0" fillId="0" borderId="0" xfId="0" applyFont="1" applyAlignment="1">
      <alignment/>
    </xf>
    <xf numFmtId="37" fontId="2" fillId="0" borderId="0" xfId="0" applyNumberFormat="1" applyFont="1" applyAlignment="1" applyProtection="1">
      <alignment horizontal="left"/>
      <protection/>
    </xf>
    <xf numFmtId="3" fontId="0" fillId="0" borderId="0" xfId="0" applyNumberFormat="1" applyFont="1" applyAlignment="1">
      <alignment/>
    </xf>
    <xf numFmtId="37" fontId="8" fillId="0" borderId="0" xfId="0" applyNumberFormat="1" applyFont="1" applyAlignment="1" applyProtection="1">
      <alignment horizontal="centerContinuous"/>
      <protection/>
    </xf>
    <xf numFmtId="37" fontId="12" fillId="0" borderId="0" xfId="0" applyNumberFormat="1" applyFont="1" applyAlignment="1" applyProtection="1">
      <alignment horizontal="centerContinuous"/>
      <protection/>
    </xf>
    <xf numFmtId="37" fontId="14" fillId="0" borderId="1" xfId="0" applyNumberFormat="1" applyFont="1" applyBorder="1" applyAlignment="1" applyProtection="1">
      <alignment horizontal="centerContinuous"/>
      <protection/>
    </xf>
    <xf numFmtId="37" fontId="15" fillId="0" borderId="0" xfId="0" applyNumberFormat="1" applyFont="1" applyAlignment="1" applyProtection="1">
      <alignment horizontal="left"/>
      <protection/>
    </xf>
    <xf numFmtId="37" fontId="16" fillId="0" borderId="0" xfId="0" applyNumberFormat="1" applyFont="1" applyAlignment="1" applyProtection="1">
      <alignment horizontal="centerContinuous"/>
      <protection/>
    </xf>
    <xf numFmtId="37" fontId="13" fillId="0" borderId="5" xfId="0" applyNumberFormat="1" applyFont="1" applyBorder="1" applyAlignment="1" applyProtection="1">
      <alignment horizontal="centerContinuous"/>
      <protection/>
    </xf>
    <xf numFmtId="3" fontId="17" fillId="0" borderId="0" xfId="0" applyFont="1" applyAlignment="1">
      <alignment/>
    </xf>
    <xf numFmtId="37" fontId="14" fillId="0" borderId="9" xfId="0" applyNumberFormat="1" applyFont="1" applyBorder="1" applyAlignment="1" applyProtection="1">
      <alignment horizontal="centerContinuous"/>
      <protection/>
    </xf>
    <xf numFmtId="3" fontId="7" fillId="0" borderId="10" xfId="0" applyFont="1" applyBorder="1" applyAlignment="1">
      <alignment horizontal="center"/>
    </xf>
    <xf numFmtId="3" fontId="0" fillId="0" borderId="0" xfId="0" applyBorder="1" applyAlignment="1">
      <alignment/>
    </xf>
    <xf numFmtId="3" fontId="2" fillId="4" borderId="4" xfId="0" applyNumberFormat="1" applyFont="1" applyFill="1" applyBorder="1" applyAlignment="1">
      <alignment/>
    </xf>
    <xf numFmtId="3" fontId="4" fillId="0" borderId="0" xfId="0" applyNumberFormat="1" applyFont="1" applyFill="1" applyBorder="1" applyAlignment="1">
      <alignment/>
    </xf>
    <xf numFmtId="3" fontId="7" fillId="0" borderId="0" xfId="0" applyFont="1" applyFill="1" applyAlignment="1">
      <alignment/>
    </xf>
    <xf numFmtId="37" fontId="4" fillId="4" borderId="2" xfId="0" applyNumberFormat="1" applyFont="1" applyFill="1" applyBorder="1" applyAlignment="1" applyProtection="1">
      <alignment horizontal="center"/>
      <protection/>
    </xf>
    <xf numFmtId="3" fontId="2" fillId="0" borderId="11" xfId="0" applyFont="1" applyFill="1" applyBorder="1" applyAlignment="1" applyProtection="1">
      <alignment/>
      <protection/>
    </xf>
    <xf numFmtId="3" fontId="2" fillId="0" borderId="11" xfId="0" applyFont="1" applyFill="1" applyBorder="1" applyAlignment="1" applyProtection="1">
      <alignment horizontal="center"/>
      <protection/>
    </xf>
    <xf numFmtId="3" fontId="0" fillId="0" borderId="0" xfId="0" applyFill="1" applyAlignment="1">
      <alignment/>
    </xf>
    <xf numFmtId="3" fontId="2" fillId="2" borderId="0" xfId="0" applyFont="1" applyFill="1" applyBorder="1" applyAlignment="1">
      <alignment/>
    </xf>
    <xf numFmtId="3" fontId="2" fillId="2" borderId="0" xfId="0" applyFont="1" applyFill="1" applyBorder="1" applyAlignment="1" applyProtection="1">
      <alignment/>
      <protection/>
    </xf>
    <xf numFmtId="0" fontId="2" fillId="2" borderId="0" xfId="0" applyNumberFormat="1" applyFont="1" applyFill="1" applyBorder="1" applyAlignment="1" applyProtection="1">
      <alignment horizontal="center"/>
      <protection/>
    </xf>
    <xf numFmtId="3" fontId="2" fillId="2" borderId="12" xfId="0" applyFont="1" applyFill="1" applyBorder="1" applyAlignment="1" applyProtection="1">
      <alignment horizontal="center"/>
      <protection/>
    </xf>
    <xf numFmtId="37" fontId="2" fillId="3" borderId="13" xfId="0" applyNumberFormat="1" applyFont="1" applyFill="1" applyBorder="1" applyAlignment="1" applyProtection="1">
      <alignment horizontal="center"/>
      <protection/>
    </xf>
    <xf numFmtId="37" fontId="4" fillId="0" borderId="13" xfId="0" applyNumberFormat="1" applyFont="1" applyFill="1" applyBorder="1" applyAlignment="1" applyProtection="1">
      <alignment horizontal="center"/>
      <protection/>
    </xf>
    <xf numFmtId="37" fontId="13" fillId="0" borderId="4" xfId="0" applyNumberFormat="1" applyFont="1" applyFill="1" applyBorder="1" applyAlignment="1" applyProtection="1">
      <alignment horizontal="left"/>
      <protection/>
    </xf>
    <xf numFmtId="37" fontId="4" fillId="0" borderId="0" xfId="0" applyNumberFormat="1" applyFont="1" applyFill="1" applyBorder="1" applyAlignment="1" applyProtection="1">
      <alignment horizontal="centerContinuous"/>
      <protection/>
    </xf>
    <xf numFmtId="37" fontId="2" fillId="0" borderId="0" xfId="0" applyNumberFormat="1" applyFont="1" applyFill="1" applyBorder="1" applyAlignment="1" applyProtection="1">
      <alignment horizontal="centerContinuous"/>
      <protection/>
    </xf>
    <xf numFmtId="37" fontId="18" fillId="0" borderId="0" xfId="0" applyNumberFormat="1" applyFont="1" applyFill="1" applyBorder="1" applyAlignment="1" applyProtection="1">
      <alignment horizontal="centerContinuous"/>
      <protection/>
    </xf>
    <xf numFmtId="37" fontId="4" fillId="0" borderId="12" xfId="0" applyNumberFormat="1" applyFont="1" applyFill="1" applyBorder="1" applyAlignment="1" applyProtection="1">
      <alignment horizontal="centerContinuous"/>
      <protection/>
    </xf>
    <xf numFmtId="3" fontId="2" fillId="0" borderId="0" xfId="0" applyFont="1" applyFill="1" applyBorder="1" applyAlignment="1" applyProtection="1">
      <alignment horizontal="centerContinuous"/>
      <protection/>
    </xf>
    <xf numFmtId="3" fontId="4" fillId="0" borderId="0" xfId="0" applyFont="1" applyFill="1" applyBorder="1" applyAlignment="1" applyProtection="1">
      <alignment horizontal="centerContinuous"/>
      <protection/>
    </xf>
    <xf numFmtId="37" fontId="13" fillId="0" borderId="4" xfId="0" applyNumberFormat="1" applyFont="1" applyFill="1" applyBorder="1" applyAlignment="1" applyProtection="1">
      <alignment/>
      <protection/>
    </xf>
    <xf numFmtId="3" fontId="2" fillId="0" borderId="0" xfId="0" applyFont="1" applyFill="1" applyBorder="1" applyAlignment="1" applyProtection="1">
      <alignment horizontal="centerContinuous"/>
      <protection locked="0"/>
    </xf>
    <xf numFmtId="3" fontId="4" fillId="0" borderId="0" xfId="0" applyFont="1" applyFill="1" applyBorder="1" applyAlignment="1" applyProtection="1">
      <alignment horizontal="centerContinuous"/>
      <protection locked="0"/>
    </xf>
    <xf numFmtId="3" fontId="4" fillId="0" borderId="0" xfId="0" applyFont="1" applyFill="1" applyBorder="1" applyAlignment="1">
      <alignment horizontal="centerContinuous"/>
    </xf>
    <xf numFmtId="3" fontId="0" fillId="0" borderId="0" xfId="0" applyFont="1" applyFill="1" applyBorder="1" applyAlignment="1">
      <alignment horizontal="centerContinuous"/>
    </xf>
    <xf numFmtId="3" fontId="4" fillId="0" borderId="14" xfId="0" applyFont="1" applyFill="1" applyBorder="1" applyAlignment="1">
      <alignment horizontal="centerContinuous"/>
    </xf>
    <xf numFmtId="37" fontId="2" fillId="0" borderId="4" xfId="0" applyNumberFormat="1" applyFont="1" applyFill="1" applyBorder="1" applyAlignment="1" applyProtection="1">
      <alignment horizontal="left"/>
      <protection/>
    </xf>
    <xf numFmtId="37" fontId="2" fillId="0" borderId="4" xfId="0" applyNumberFormat="1" applyFont="1" applyFill="1" applyBorder="1" applyAlignment="1" applyProtection="1">
      <alignment/>
      <protection/>
    </xf>
    <xf numFmtId="3" fontId="4" fillId="0" borderId="0" xfId="0" applyFont="1" applyFill="1" applyBorder="1" applyAlignment="1">
      <alignment/>
    </xf>
    <xf numFmtId="3" fontId="0" fillId="0" borderId="0" xfId="0" applyFont="1" applyFill="1" applyBorder="1" applyAlignment="1">
      <alignment/>
    </xf>
    <xf numFmtId="3" fontId="4" fillId="0" borderId="14" xfId="0" applyFont="1" applyFill="1" applyBorder="1" applyAlignment="1">
      <alignment/>
    </xf>
    <xf numFmtId="3" fontId="2" fillId="2" borderId="0" xfId="0" applyFont="1" applyFill="1" applyBorder="1" applyAlignment="1">
      <alignment horizontal="center"/>
    </xf>
    <xf numFmtId="37" fontId="2" fillId="0" borderId="15" xfId="0" applyNumberFormat="1" applyFont="1" applyFill="1" applyBorder="1" applyAlignment="1" applyProtection="1">
      <alignment horizontal="center"/>
      <protection/>
    </xf>
    <xf numFmtId="37" fontId="4" fillId="0" borderId="8" xfId="0" applyNumberFormat="1" applyFont="1" applyFill="1" applyBorder="1" applyAlignment="1" applyProtection="1">
      <alignment horizontal="center"/>
      <protection/>
    </xf>
    <xf numFmtId="37" fontId="2" fillId="0" borderId="8" xfId="0" applyNumberFormat="1" applyFont="1" applyFill="1" applyBorder="1" applyAlignment="1" applyProtection="1">
      <alignment horizontal="center"/>
      <protection/>
    </xf>
    <xf numFmtId="37" fontId="18" fillId="4" borderId="0" xfId="0" applyNumberFormat="1" applyFont="1" applyFill="1" applyBorder="1" applyAlignment="1" applyProtection="1">
      <alignment horizontal="centerContinuous"/>
      <protection/>
    </xf>
    <xf numFmtId="37" fontId="18" fillId="4" borderId="8" xfId="0" applyNumberFormat="1" applyFont="1" applyFill="1" applyBorder="1" applyAlignment="1" applyProtection="1">
      <alignment horizontal="centerContinuous"/>
      <protection/>
    </xf>
    <xf numFmtId="3" fontId="2" fillId="0" borderId="8" xfId="0" applyFont="1" applyFill="1" applyBorder="1" applyAlignment="1" applyProtection="1">
      <alignment horizontal="center"/>
      <protection/>
    </xf>
    <xf numFmtId="3" fontId="4" fillId="0" borderId="8" xfId="0" applyFont="1" applyFill="1" applyBorder="1" applyAlignment="1" applyProtection="1">
      <alignment horizontal="center"/>
      <protection/>
    </xf>
    <xf numFmtId="3" fontId="2" fillId="0" borderId="8" xfId="0" applyFont="1" applyFill="1" applyBorder="1" applyAlignment="1" applyProtection="1">
      <alignment horizontal="center"/>
      <protection locked="0"/>
    </xf>
    <xf numFmtId="3" fontId="4" fillId="0" borderId="8" xfId="0" applyFont="1" applyFill="1" applyBorder="1" applyAlignment="1" applyProtection="1">
      <alignment horizontal="center"/>
      <protection locked="0"/>
    </xf>
    <xf numFmtId="37" fontId="0" fillId="4" borderId="8" xfId="0" applyNumberFormat="1" applyFont="1" applyFill="1" applyBorder="1" applyAlignment="1" applyProtection="1">
      <alignment horizontal="centerContinuous"/>
      <protection/>
    </xf>
    <xf numFmtId="37" fontId="18" fillId="4" borderId="16" xfId="0" applyNumberFormat="1" applyFont="1" applyFill="1" applyBorder="1" applyAlignment="1" applyProtection="1">
      <alignment horizontal="centerContinuous"/>
      <protection/>
    </xf>
    <xf numFmtId="3" fontId="0" fillId="0" borderId="0" xfId="0" applyBorder="1" applyAlignment="1">
      <alignment horizontal="center"/>
    </xf>
    <xf numFmtId="3" fontId="3" fillId="2" borderId="0" xfId="0" applyFont="1" applyFill="1" applyBorder="1" applyAlignment="1">
      <alignment horizontal="center"/>
    </xf>
    <xf numFmtId="3" fontId="3" fillId="2" borderId="0" xfId="0" applyFont="1" applyFill="1" applyBorder="1" applyAlignment="1" applyProtection="1">
      <alignment horizontal="center"/>
      <protection/>
    </xf>
    <xf numFmtId="0" fontId="3" fillId="2" borderId="0" xfId="0" applyNumberFormat="1" applyFont="1" applyFill="1" applyBorder="1" applyAlignment="1" applyProtection="1">
      <alignment horizontal="center"/>
      <protection/>
    </xf>
    <xf numFmtId="3" fontId="3" fillId="2" borderId="12" xfId="0" applyFont="1" applyFill="1" applyBorder="1" applyAlignment="1" applyProtection="1">
      <alignment horizontal="center"/>
      <protection/>
    </xf>
    <xf numFmtId="37" fontId="2" fillId="3" borderId="17" xfId="0" applyNumberFormat="1" applyFont="1" applyFill="1" applyBorder="1" applyAlignment="1" applyProtection="1">
      <alignment horizontal="center"/>
      <protection/>
    </xf>
    <xf numFmtId="37" fontId="4" fillId="0" borderId="10" xfId="0" applyNumberFormat="1" applyFont="1" applyFill="1" applyBorder="1" applyAlignment="1" applyProtection="1">
      <alignment horizontal="center"/>
      <protection/>
    </xf>
    <xf numFmtId="37" fontId="2" fillId="3" borderId="10" xfId="0" applyNumberFormat="1" applyFont="1" applyFill="1" applyBorder="1" applyAlignment="1" applyProtection="1">
      <alignment horizontal="center"/>
      <protection/>
    </xf>
    <xf numFmtId="37" fontId="4" fillId="0" borderId="18" xfId="0" applyNumberFormat="1" applyFont="1" applyFill="1" applyBorder="1" applyAlignment="1" applyProtection="1">
      <alignment horizontal="center"/>
      <protection/>
    </xf>
    <xf numFmtId="37" fontId="2" fillId="4" borderId="19" xfId="0" applyNumberFormat="1" applyFont="1" applyFill="1" applyBorder="1" applyAlignment="1" applyProtection="1">
      <alignment horizontal="center"/>
      <protection/>
    </xf>
    <xf numFmtId="37" fontId="4" fillId="4" borderId="19" xfId="0" applyNumberFormat="1" applyFont="1" applyFill="1" applyBorder="1" applyAlignment="1" applyProtection="1">
      <alignment horizontal="center"/>
      <protection/>
    </xf>
    <xf numFmtId="37" fontId="4" fillId="4" borderId="17" xfId="0" applyNumberFormat="1" applyFont="1" applyFill="1" applyBorder="1" applyAlignment="1" applyProtection="1">
      <alignment horizontal="center"/>
      <protection/>
    </xf>
    <xf numFmtId="37" fontId="2" fillId="3" borderId="19" xfId="0" applyNumberFormat="1" applyFont="1" applyFill="1" applyBorder="1" applyAlignment="1" applyProtection="1">
      <alignment horizontal="center"/>
      <protection/>
    </xf>
    <xf numFmtId="37" fontId="4" fillId="0" borderId="17" xfId="0" applyNumberFormat="1" applyFont="1" applyFill="1" applyBorder="1" applyAlignment="1" applyProtection="1">
      <alignment horizontal="center"/>
      <protection/>
    </xf>
    <xf numFmtId="37" fontId="0" fillId="4" borderId="19" xfId="0" applyNumberFormat="1" applyFont="1" applyFill="1" applyBorder="1" applyAlignment="1" applyProtection="1">
      <alignment horizontal="center"/>
      <protection/>
    </xf>
    <xf numFmtId="37" fontId="4" fillId="4" borderId="20" xfId="0" applyNumberFormat="1" applyFont="1" applyFill="1" applyBorder="1" applyAlignment="1" applyProtection="1">
      <alignment horizontal="center"/>
      <protection/>
    </xf>
    <xf numFmtId="0" fontId="3" fillId="2" borderId="8" xfId="0" applyNumberFormat="1" applyFont="1" applyFill="1" applyBorder="1" applyAlignment="1" applyProtection="1">
      <alignment horizontal="left"/>
      <protection/>
    </xf>
    <xf numFmtId="0" fontId="3" fillId="2" borderId="8" xfId="0" applyNumberFormat="1" applyFont="1" applyFill="1" applyBorder="1" applyAlignment="1" applyProtection="1">
      <alignment horizontal="center"/>
      <protection/>
    </xf>
    <xf numFmtId="0" fontId="3" fillId="2" borderId="21" xfId="0" applyNumberFormat="1" applyFont="1" applyFill="1" applyBorder="1" applyAlignment="1" applyProtection="1">
      <alignment horizontal="center"/>
      <protection/>
    </xf>
    <xf numFmtId="0" fontId="2" fillId="3" borderId="22" xfId="0" applyNumberFormat="1" applyFont="1" applyFill="1" applyBorder="1" applyAlignment="1" applyProtection="1">
      <alignment horizontal="center"/>
      <protection/>
    </xf>
    <xf numFmtId="0" fontId="4" fillId="0" borderId="22" xfId="0" applyNumberFormat="1" applyFont="1" applyFill="1" applyBorder="1" applyAlignment="1" applyProtection="1">
      <alignment horizontal="center"/>
      <protection/>
    </xf>
    <xf numFmtId="0" fontId="2" fillId="3" borderId="15" xfId="0" applyNumberFormat="1" applyFont="1" applyFill="1" applyBorder="1" applyAlignment="1" applyProtection="1">
      <alignment horizontal="center"/>
      <protection/>
    </xf>
    <xf numFmtId="0" fontId="4" fillId="0" borderId="8" xfId="0" applyNumberFormat="1" applyFont="1" applyFill="1" applyBorder="1" applyAlignment="1" applyProtection="1">
      <alignment horizontal="center"/>
      <protection/>
    </xf>
    <xf numFmtId="0" fontId="2" fillId="3" borderId="8" xfId="0" applyNumberFormat="1" applyFont="1" applyFill="1" applyBorder="1" applyAlignment="1" applyProtection="1">
      <alignment horizontal="center"/>
      <protection/>
    </xf>
    <xf numFmtId="0" fontId="4" fillId="0" borderId="21" xfId="0" applyNumberFormat="1" applyFont="1" applyFill="1" applyBorder="1" applyAlignment="1" applyProtection="1">
      <alignment horizontal="center"/>
      <protection/>
    </xf>
    <xf numFmtId="0" fontId="2" fillId="4" borderId="22" xfId="0" applyNumberFormat="1" applyFont="1" applyFill="1" applyBorder="1" applyAlignment="1" applyProtection="1">
      <alignment horizontal="center"/>
      <protection/>
    </xf>
    <xf numFmtId="0" fontId="4" fillId="4" borderId="22" xfId="0" applyNumberFormat="1" applyFont="1" applyFill="1" applyBorder="1" applyAlignment="1" applyProtection="1">
      <alignment horizontal="center"/>
      <protection/>
    </xf>
    <xf numFmtId="0" fontId="4" fillId="4" borderId="15" xfId="0" applyNumberFormat="1" applyFont="1" applyFill="1" applyBorder="1" applyAlignment="1" applyProtection="1">
      <alignment horizontal="center"/>
      <protection/>
    </xf>
    <xf numFmtId="0" fontId="4" fillId="0" borderId="15" xfId="0" applyNumberFormat="1" applyFont="1" applyFill="1" applyBorder="1" applyAlignment="1" applyProtection="1">
      <alignment horizontal="center"/>
      <protection/>
    </xf>
    <xf numFmtId="0" fontId="0" fillId="4" borderId="22" xfId="0" applyNumberFormat="1" applyFont="1" applyFill="1" applyBorder="1" applyAlignment="1" applyProtection="1">
      <alignment horizontal="center"/>
      <protection/>
    </xf>
    <xf numFmtId="0" fontId="4" fillId="4" borderId="16" xfId="0" applyNumberFormat="1" applyFont="1" applyFill="1" applyBorder="1" applyAlignment="1" applyProtection="1">
      <alignment horizontal="center"/>
      <protection/>
    </xf>
    <xf numFmtId="0" fontId="0" fillId="0" borderId="0" xfId="0" applyNumberFormat="1" applyBorder="1" applyAlignment="1">
      <alignment horizontal="center"/>
    </xf>
    <xf numFmtId="3" fontId="2" fillId="3" borderId="13" xfId="0" applyFont="1" applyFill="1" applyBorder="1" applyAlignment="1">
      <alignment horizontal="center"/>
    </xf>
    <xf numFmtId="3" fontId="2" fillId="3" borderId="0" xfId="0" applyNumberFormat="1" applyFont="1" applyFill="1" applyBorder="1" applyAlignment="1">
      <alignment/>
    </xf>
    <xf numFmtId="3" fontId="4" fillId="0" borderId="12" xfId="0" applyNumberFormat="1" applyFont="1" applyFill="1" applyBorder="1" applyAlignment="1">
      <alignment/>
    </xf>
    <xf numFmtId="3" fontId="2" fillId="4" borderId="13" xfId="0" applyNumberFormat="1" applyFont="1" applyFill="1" applyBorder="1" applyAlignment="1">
      <alignment/>
    </xf>
    <xf numFmtId="3" fontId="4" fillId="4" borderId="13" xfId="0" applyNumberFormat="1" applyFont="1" applyFill="1" applyBorder="1" applyAlignment="1">
      <alignment/>
    </xf>
    <xf numFmtId="3" fontId="4" fillId="4" borderId="4" xfId="0" applyNumberFormat="1" applyFont="1" applyFill="1" applyBorder="1" applyAlignment="1">
      <alignment/>
    </xf>
    <xf numFmtId="3" fontId="4" fillId="4" borderId="0" xfId="0" applyNumberFormat="1" applyFont="1" applyFill="1" applyBorder="1" applyAlignment="1">
      <alignment/>
    </xf>
    <xf numFmtId="3" fontId="2" fillId="3" borderId="13" xfId="0" applyNumberFormat="1" applyFont="1" applyFill="1" applyBorder="1" applyAlignment="1">
      <alignment/>
    </xf>
    <xf numFmtId="3" fontId="4" fillId="0" borderId="4" xfId="0" applyNumberFormat="1" applyFont="1" applyFill="1" applyBorder="1" applyAlignment="1">
      <alignment/>
    </xf>
    <xf numFmtId="3" fontId="0" fillId="4" borderId="13" xfId="0" applyNumberFormat="1" applyFont="1" applyFill="1" applyBorder="1" applyAlignment="1">
      <alignment/>
    </xf>
    <xf numFmtId="3" fontId="4" fillId="4" borderId="14" xfId="0" applyNumberFormat="1" applyFont="1" applyFill="1" applyBorder="1" applyAlignment="1">
      <alignment/>
    </xf>
    <xf numFmtId="0" fontId="2" fillId="2" borderId="0" xfId="0" applyNumberFormat="1" applyFont="1" applyFill="1" applyBorder="1" applyAlignment="1">
      <alignment horizontal="center"/>
    </xf>
    <xf numFmtId="3" fontId="2" fillId="2" borderId="12" xfId="0" applyFont="1" applyFill="1" applyBorder="1" applyAlignment="1">
      <alignment horizontal="center"/>
    </xf>
    <xf numFmtId="3" fontId="4" fillId="0" borderId="13" xfId="0" applyFont="1" applyFill="1" applyBorder="1" applyAlignment="1">
      <alignment horizontal="center"/>
    </xf>
    <xf numFmtId="37" fontId="2" fillId="0" borderId="0" xfId="0" applyNumberFormat="1" applyFont="1" applyFill="1" applyBorder="1" applyAlignment="1" applyProtection="1">
      <alignment horizontal="center"/>
      <protection/>
    </xf>
    <xf numFmtId="3" fontId="0" fillId="4" borderId="0" xfId="0" applyFill="1" applyAlignment="1">
      <alignment/>
    </xf>
    <xf numFmtId="3" fontId="0" fillId="0" borderId="0" xfId="0" applyFill="1" applyBorder="1" applyAlignment="1">
      <alignment/>
    </xf>
    <xf numFmtId="3" fontId="2" fillId="0" borderId="0" xfId="0" applyFont="1" applyFill="1" applyBorder="1" applyAlignment="1">
      <alignment horizontal="center"/>
    </xf>
    <xf numFmtId="3" fontId="4" fillId="0" borderId="0" xfId="0" applyFont="1" applyFill="1" applyBorder="1" applyAlignment="1">
      <alignment horizontal="center"/>
    </xf>
    <xf numFmtId="3" fontId="2" fillId="0" borderId="0" xfId="0" applyFont="1" applyFill="1" applyBorder="1" applyAlignment="1">
      <alignment/>
    </xf>
    <xf numFmtId="3" fontId="0" fillId="0" borderId="11" xfId="0" applyFont="1" applyFill="1" applyBorder="1" applyAlignment="1" applyProtection="1">
      <alignment/>
      <protection/>
    </xf>
    <xf numFmtId="3" fontId="4" fillId="0" borderId="13" xfId="0" applyNumberFormat="1" applyFont="1" applyFill="1" applyBorder="1" applyAlignment="1">
      <alignment horizontal="center"/>
    </xf>
    <xf numFmtId="3" fontId="19" fillId="4" borderId="13" xfId="0" applyNumberFormat="1" applyFont="1" applyFill="1" applyBorder="1" applyAlignment="1">
      <alignment/>
    </xf>
    <xf numFmtId="1" fontId="2" fillId="5" borderId="0" xfId="0" applyNumberFormat="1" applyFont="1" applyFill="1" applyAlignment="1">
      <alignment/>
    </xf>
    <xf numFmtId="0" fontId="2" fillId="5" borderId="0" xfId="0" applyNumberFormat="1" applyFont="1" applyFill="1" applyAlignment="1">
      <alignment horizontal="center"/>
    </xf>
    <xf numFmtId="1" fontId="2" fillId="5" borderId="0" xfId="0" applyNumberFormat="1" applyFont="1" applyFill="1" applyAlignment="1">
      <alignment horizontal="center"/>
    </xf>
    <xf numFmtId="1" fontId="4" fillId="0" borderId="0" xfId="0" applyNumberFormat="1" applyFont="1" applyAlignment="1">
      <alignment/>
    </xf>
    <xf numFmtId="1" fontId="1" fillId="0" borderId="0" xfId="0" applyNumberFormat="1" applyFont="1" applyAlignment="1">
      <alignment/>
    </xf>
    <xf numFmtId="1" fontId="0" fillId="5" borderId="0" xfId="0" applyNumberFormat="1" applyFont="1" applyFill="1" applyAlignment="1">
      <alignment horizontal="center"/>
    </xf>
    <xf numFmtId="1" fontId="2" fillId="6" borderId="0" xfId="0" applyNumberFormat="1" applyFont="1" applyFill="1" applyAlignment="1">
      <alignment horizontal="center"/>
    </xf>
    <xf numFmtId="3" fontId="4" fillId="0" borderId="12" xfId="0" applyNumberFormat="1" applyFont="1" applyFill="1" applyBorder="1" applyAlignment="1">
      <alignment horizontal="center"/>
    </xf>
    <xf numFmtId="1" fontId="2" fillId="3" borderId="13" xfId="0" applyNumberFormat="1" applyFont="1" applyFill="1" applyBorder="1" applyAlignment="1">
      <alignment horizontal="center"/>
    </xf>
    <xf numFmtId="1" fontId="4" fillId="0" borderId="0" xfId="0" applyNumberFormat="1" applyFont="1" applyBorder="1" applyAlignment="1">
      <alignment/>
    </xf>
    <xf numFmtId="0" fontId="2" fillId="3" borderId="13" xfId="0" applyNumberFormat="1" applyFont="1" applyFill="1" applyBorder="1" applyAlignment="1">
      <alignment/>
    </xf>
    <xf numFmtId="1" fontId="4" fillId="0" borderId="4" xfId="0" applyNumberFormat="1" applyFont="1" applyBorder="1" applyAlignment="1">
      <alignment/>
    </xf>
    <xf numFmtId="0" fontId="2" fillId="3" borderId="0" xfId="0" applyNumberFormat="1" applyFont="1" applyFill="1" applyBorder="1" applyAlignment="1">
      <alignment/>
    </xf>
    <xf numFmtId="167" fontId="0" fillId="0" borderId="23" xfId="0" applyNumberFormat="1" applyFont="1" applyFill="1" applyBorder="1" applyAlignment="1">
      <alignment/>
    </xf>
    <xf numFmtId="167" fontId="0" fillId="0" borderId="5" xfId="0" applyNumberFormat="1" applyFont="1" applyFill="1" applyBorder="1" applyAlignment="1">
      <alignment/>
    </xf>
    <xf numFmtId="167" fontId="0" fillId="0" borderId="24" xfId="0" applyNumberFormat="1" applyFont="1" applyFill="1" applyBorder="1" applyAlignment="1">
      <alignment/>
    </xf>
    <xf numFmtId="167" fontId="0" fillId="0" borderId="0" xfId="0" applyNumberFormat="1" applyFont="1" applyFill="1" applyAlignment="1">
      <alignment/>
    </xf>
    <xf numFmtId="167" fontId="0" fillId="0" borderId="25" xfId="0" applyNumberFormat="1" applyFont="1" applyFill="1" applyBorder="1" applyAlignment="1">
      <alignment/>
    </xf>
    <xf numFmtId="167" fontId="0" fillId="0" borderId="26" xfId="0" applyNumberFormat="1" applyFont="1" applyFill="1" applyBorder="1" applyAlignment="1">
      <alignment/>
    </xf>
    <xf numFmtId="167" fontId="0" fillId="0" borderId="27" xfId="0" applyNumberFormat="1" applyFont="1" applyFill="1" applyBorder="1" applyAlignment="1">
      <alignment/>
    </xf>
    <xf numFmtId="167" fontId="0" fillId="0" borderId="28" xfId="0" applyNumberFormat="1" applyFont="1" applyFill="1" applyBorder="1" applyAlignment="1">
      <alignment/>
    </xf>
    <xf numFmtId="3" fontId="2" fillId="6" borderId="12" xfId="0" applyFont="1" applyFill="1" applyBorder="1" applyAlignment="1">
      <alignment horizontal="center"/>
    </xf>
    <xf numFmtId="3" fontId="2" fillId="6" borderId="12" xfId="0" applyFont="1" applyFill="1" applyBorder="1" applyAlignment="1" applyProtection="1">
      <alignment horizontal="center"/>
      <protection/>
    </xf>
    <xf numFmtId="3" fontId="21" fillId="0" borderId="0" xfId="0" applyNumberFormat="1" applyFont="1" applyBorder="1" applyAlignment="1">
      <alignment/>
    </xf>
    <xf numFmtId="3" fontId="21" fillId="0" borderId="29" xfId="0" applyNumberFormat="1" applyFont="1" applyBorder="1" applyAlignment="1">
      <alignment/>
    </xf>
    <xf numFmtId="3" fontId="0" fillId="0" borderId="0" xfId="0" applyFont="1" applyBorder="1" applyAlignment="1">
      <alignment/>
    </xf>
    <xf numFmtId="3" fontId="4" fillId="0" borderId="0" xfId="0" applyNumberFormat="1" applyFont="1" applyAlignment="1">
      <alignment/>
    </xf>
    <xf numFmtId="3" fontId="4" fillId="0" borderId="0" xfId="0" applyNumberFormat="1" applyFont="1" applyBorder="1" applyAlignment="1">
      <alignment/>
    </xf>
    <xf numFmtId="3" fontId="0" fillId="2" borderId="0" xfId="0" applyFont="1" applyFill="1" applyBorder="1" applyAlignment="1">
      <alignment/>
    </xf>
    <xf numFmtId="3" fontId="2" fillId="3" borderId="4" xfId="0" applyNumberFormat="1" applyFont="1" applyFill="1" applyBorder="1" applyAlignment="1">
      <alignment horizontal="right"/>
    </xf>
    <xf numFmtId="3" fontId="4" fillId="0" borderId="0" xfId="0" applyFont="1" applyAlignment="1">
      <alignment horizontal="right" wrapText="1"/>
    </xf>
    <xf numFmtId="3" fontId="4" fillId="0" borderId="0" xfId="0" applyFont="1" applyBorder="1" applyAlignment="1">
      <alignment horizontal="right" wrapText="1"/>
    </xf>
    <xf numFmtId="3" fontId="4" fillId="0" borderId="13" xfId="0" applyNumberFormat="1" applyFont="1" applyFill="1" applyBorder="1" applyAlignment="1">
      <alignment/>
    </xf>
    <xf numFmtId="3" fontId="4" fillId="0" borderId="0" xfId="0" applyNumberFormat="1" applyFont="1" applyAlignment="1">
      <alignment/>
    </xf>
    <xf numFmtId="3" fontId="4" fillId="0" borderId="0" xfId="0" applyNumberFormat="1" applyFont="1" applyBorder="1" applyAlignment="1">
      <alignment/>
    </xf>
    <xf numFmtId="3" fontId="4" fillId="0" borderId="0" xfId="0" applyNumberFormat="1" applyFont="1" applyAlignment="1">
      <alignment horizontal="right"/>
    </xf>
    <xf numFmtId="3" fontId="4" fillId="0" borderId="0" xfId="0" applyNumberFormat="1" applyFont="1" applyBorder="1" applyAlignment="1">
      <alignment horizontal="right"/>
    </xf>
    <xf numFmtId="171" fontId="6" fillId="0" borderId="24" xfId="0" applyNumberFormat="1" applyFont="1" applyFill="1" applyBorder="1" applyAlignment="1">
      <alignment horizontal="right"/>
    </xf>
    <xf numFmtId="171" fontId="6" fillId="0" borderId="28" xfId="0" applyNumberFormat="1" applyFont="1" applyFill="1" applyBorder="1" applyAlignment="1">
      <alignment horizontal="right"/>
    </xf>
    <xf numFmtId="171" fontId="6" fillId="0" borderId="24" xfId="0" applyNumberFormat="1" applyFont="1" applyFill="1" applyBorder="1" applyAlignment="1">
      <alignment horizontal="right" wrapText="1"/>
    </xf>
    <xf numFmtId="167" fontId="0" fillId="0" borderId="23" xfId="0" applyNumberFormat="1" applyFont="1" applyFill="1" applyBorder="1" applyAlignment="1">
      <alignment horizontal="right" wrapText="1"/>
    </xf>
    <xf numFmtId="167" fontId="0" fillId="0" borderId="30" xfId="0" applyNumberFormat="1" applyFont="1" applyFill="1" applyBorder="1" applyAlignment="1">
      <alignment horizontal="right" wrapText="1"/>
    </xf>
    <xf numFmtId="167" fontId="0" fillId="0" borderId="24" xfId="0" applyNumberFormat="1" applyFont="1" applyFill="1" applyBorder="1" applyAlignment="1">
      <alignment horizontal="right" wrapText="1"/>
    </xf>
    <xf numFmtId="167" fontId="6" fillId="0" borderId="23" xfId="0" applyNumberFormat="1" applyFont="1" applyFill="1" applyBorder="1" applyAlignment="1">
      <alignment/>
    </xf>
    <xf numFmtId="167" fontId="6" fillId="0" borderId="30" xfId="0" applyNumberFormat="1" applyFont="1" applyFill="1" applyBorder="1" applyAlignment="1">
      <alignment/>
    </xf>
    <xf numFmtId="171" fontId="6" fillId="0" borderId="0" xfId="0" applyNumberFormat="1" applyFont="1" applyFill="1" applyAlignment="1">
      <alignment horizontal="right"/>
    </xf>
    <xf numFmtId="171" fontId="6" fillId="0" borderId="23" xfId="0" applyNumberFormat="1" applyFont="1" applyFill="1" applyBorder="1" applyAlignment="1">
      <alignment horizontal="right"/>
    </xf>
    <xf numFmtId="171" fontId="6" fillId="0" borderId="5" xfId="0" applyNumberFormat="1" applyFont="1" applyFill="1" applyBorder="1" applyAlignment="1">
      <alignment horizontal="right"/>
    </xf>
    <xf numFmtId="171" fontId="6" fillId="0" borderId="26" xfId="0" applyNumberFormat="1" applyFont="1" applyFill="1" applyBorder="1" applyAlignment="1">
      <alignment horizontal="right"/>
    </xf>
    <xf numFmtId="171" fontId="6" fillId="0" borderId="31" xfId="0" applyNumberFormat="1" applyFont="1" applyFill="1" applyBorder="1" applyAlignment="1">
      <alignment horizontal="right"/>
    </xf>
    <xf numFmtId="171" fontId="6" fillId="0" borderId="1" xfId="0" applyNumberFormat="1" applyFont="1" applyFill="1" applyBorder="1" applyAlignment="1">
      <alignment horizontal="right"/>
    </xf>
    <xf numFmtId="171" fontId="6" fillId="0" borderId="32" xfId="0" applyNumberFormat="1" applyFont="1" applyFill="1" applyBorder="1" applyAlignment="1">
      <alignment horizontal="right"/>
    </xf>
    <xf numFmtId="167" fontId="0" fillId="0" borderId="23" xfId="0" applyNumberFormat="1" applyFont="1" applyFill="1" applyBorder="1" applyAlignment="1">
      <alignment wrapText="1"/>
    </xf>
    <xf numFmtId="167" fontId="0" fillId="0" borderId="24" xfId="0" applyNumberFormat="1" applyFont="1" applyFill="1" applyBorder="1" applyAlignment="1">
      <alignment wrapText="1"/>
    </xf>
    <xf numFmtId="171" fontId="6" fillId="0" borderId="23" xfId="0" applyNumberFormat="1" applyFont="1" applyFill="1" applyBorder="1" applyAlignment="1">
      <alignment horizontal="right" wrapText="1"/>
    </xf>
    <xf numFmtId="171" fontId="6" fillId="0" borderId="31" xfId="0" applyNumberFormat="1" applyFont="1" applyFill="1" applyBorder="1" applyAlignment="1">
      <alignment horizontal="right" wrapText="1"/>
    </xf>
    <xf numFmtId="171" fontId="6" fillId="0" borderId="23" xfId="0" applyNumberFormat="1" applyFont="1" applyFill="1" applyBorder="1" applyAlignment="1">
      <alignment/>
    </xf>
    <xf numFmtId="171" fontId="6" fillId="0" borderId="5" xfId="0" applyNumberFormat="1" applyFont="1" applyFill="1" applyBorder="1" applyAlignment="1">
      <alignment/>
    </xf>
    <xf numFmtId="171" fontId="6" fillId="0" borderId="23" xfId="0" applyNumberFormat="1" applyFont="1" applyFill="1" applyBorder="1" applyAlignment="1">
      <alignment wrapText="1"/>
    </xf>
    <xf numFmtId="171" fontId="6" fillId="0" borderId="26" xfId="0" applyNumberFormat="1" applyFont="1" applyFill="1" applyBorder="1" applyAlignment="1">
      <alignment/>
    </xf>
    <xf numFmtId="167" fontId="6" fillId="0" borderId="23" xfId="0" applyNumberFormat="1" applyFont="1" applyFill="1" applyBorder="1" applyAlignment="1">
      <alignment/>
    </xf>
    <xf numFmtId="167" fontId="6" fillId="0" borderId="25" xfId="0" applyNumberFormat="1" applyFont="1" applyFill="1" applyBorder="1" applyAlignment="1">
      <alignment/>
    </xf>
    <xf numFmtId="167" fontId="6" fillId="0" borderId="25" xfId="0" applyNumberFormat="1" applyFont="1" applyFill="1" applyBorder="1" applyAlignment="1">
      <alignment/>
    </xf>
    <xf numFmtId="167" fontId="6" fillId="0" borderId="31" xfId="0" applyNumberFormat="1" applyFont="1" applyFill="1" applyBorder="1" applyAlignment="1">
      <alignment/>
    </xf>
    <xf numFmtId="167" fontId="6" fillId="0" borderId="3" xfId="0" applyNumberFormat="1" applyFont="1" applyFill="1" applyBorder="1" applyAlignment="1">
      <alignment/>
    </xf>
    <xf numFmtId="37" fontId="7" fillId="0" borderId="0" xfId="0" applyNumberFormat="1" applyFont="1" applyAlignment="1">
      <alignment horizontal="right"/>
    </xf>
    <xf numFmtId="37" fontId="7" fillId="0" borderId="18" xfId="0" applyNumberFormat="1" applyFont="1" applyBorder="1" applyAlignment="1">
      <alignment horizontal="right"/>
    </xf>
    <xf numFmtId="37" fontId="7" fillId="0" borderId="12" xfId="0" applyNumberFormat="1" applyFont="1" applyBorder="1" applyAlignment="1">
      <alignment horizontal="right"/>
    </xf>
    <xf numFmtId="37" fontId="7" fillId="0" borderId="8" xfId="0" applyNumberFormat="1" applyFont="1" applyBorder="1" applyAlignment="1">
      <alignment horizontal="right"/>
    </xf>
    <xf numFmtId="37" fontId="7" fillId="0" borderId="21" xfId="0" applyNumberFormat="1" applyFont="1" applyBorder="1" applyAlignment="1">
      <alignment horizontal="right"/>
    </xf>
    <xf numFmtId="37" fontId="7" fillId="0" borderId="15" xfId="0" applyNumberFormat="1" applyFont="1" applyBorder="1" applyAlignment="1">
      <alignment horizontal="right"/>
    </xf>
    <xf numFmtId="3" fontId="7" fillId="0" borderId="0" xfId="0" applyNumberFormat="1" applyFont="1" applyAlignment="1">
      <alignment horizontal="right"/>
    </xf>
    <xf numFmtId="3" fontId="7" fillId="0" borderId="18" xfId="0" applyNumberFormat="1" applyFont="1" applyBorder="1" applyAlignment="1">
      <alignment horizontal="right"/>
    </xf>
    <xf numFmtId="3" fontId="7" fillId="0" borderId="12" xfId="0" applyNumberFormat="1" applyFont="1" applyBorder="1" applyAlignment="1">
      <alignment horizontal="right"/>
    </xf>
    <xf numFmtId="3" fontId="7" fillId="0" borderId="8" xfId="0" applyNumberFormat="1" applyFont="1" applyBorder="1" applyAlignment="1">
      <alignment horizontal="right"/>
    </xf>
    <xf numFmtId="3" fontId="7" fillId="0" borderId="21" xfId="0" applyNumberFormat="1" applyFont="1" applyBorder="1" applyAlignment="1">
      <alignment horizontal="right"/>
    </xf>
    <xf numFmtId="3" fontId="7" fillId="0" borderId="15" xfId="0" applyNumberFormat="1" applyFont="1" applyBorder="1" applyAlignment="1">
      <alignment horizontal="right"/>
    </xf>
    <xf numFmtId="3" fontId="7" fillId="0" borderId="0" xfId="15" applyNumberFormat="1" applyFont="1" applyAlignment="1">
      <alignment horizontal="right"/>
    </xf>
    <xf numFmtId="3" fontId="7" fillId="0" borderId="18" xfId="15" applyNumberFormat="1" applyFont="1" applyBorder="1" applyAlignment="1">
      <alignment horizontal="right"/>
    </xf>
    <xf numFmtId="3" fontId="7" fillId="0" borderId="12" xfId="15" applyNumberFormat="1" applyFont="1" applyBorder="1" applyAlignment="1">
      <alignment horizontal="right"/>
    </xf>
    <xf numFmtId="3" fontId="7" fillId="0" borderId="8" xfId="15" applyNumberFormat="1" applyFont="1" applyBorder="1" applyAlignment="1">
      <alignment horizontal="right"/>
    </xf>
    <xf numFmtId="3" fontId="7" fillId="0" borderId="21" xfId="15" applyNumberFormat="1" applyFont="1" applyBorder="1" applyAlignment="1">
      <alignment horizontal="right"/>
    </xf>
    <xf numFmtId="37" fontId="14" fillId="0" borderId="7" xfId="0" applyNumberFormat="1" applyFont="1" applyBorder="1" applyAlignment="1" applyProtection="1">
      <alignment horizontal="right"/>
      <protection/>
    </xf>
    <xf numFmtId="37" fontId="14" fillId="0" borderId="9" xfId="0" applyNumberFormat="1" applyFont="1" applyBorder="1" applyAlignment="1" applyProtection="1">
      <alignment horizontal="right"/>
      <protection/>
    </xf>
    <xf numFmtId="37" fontId="14" fillId="0" borderId="33" xfId="0" applyNumberFormat="1" applyFont="1" applyBorder="1" applyAlignment="1" applyProtection="1">
      <alignment horizontal="right"/>
      <protection/>
    </xf>
    <xf numFmtId="37" fontId="14" fillId="0" borderId="8" xfId="0" applyNumberFormat="1" applyFont="1" applyBorder="1" applyAlignment="1" applyProtection="1">
      <alignment horizontal="right"/>
      <protection/>
    </xf>
    <xf numFmtId="37" fontId="7" fillId="0" borderId="34" xfId="0" applyNumberFormat="1" applyFont="1" applyBorder="1" applyAlignment="1">
      <alignment horizontal="right"/>
    </xf>
    <xf numFmtId="37" fontId="7" fillId="0" borderId="35" xfId="0" applyNumberFormat="1" applyFont="1" applyBorder="1" applyAlignment="1">
      <alignment horizontal="right"/>
    </xf>
    <xf numFmtId="37" fontId="14" fillId="0" borderId="35" xfId="0" applyNumberFormat="1" applyFont="1" applyBorder="1" applyAlignment="1" applyProtection="1">
      <alignment horizontal="right"/>
      <protection/>
    </xf>
    <xf numFmtId="37" fontId="14" fillId="0" borderId="36" xfId="0" applyNumberFormat="1" applyFont="1" applyBorder="1" applyAlignment="1" applyProtection="1">
      <alignment horizontal="right"/>
      <protection/>
    </xf>
    <xf numFmtId="3" fontId="19" fillId="0" borderId="0" xfId="0" applyFont="1" applyAlignment="1" applyProtection="1">
      <alignment/>
      <protection/>
    </xf>
    <xf numFmtId="3" fontId="18" fillId="0" borderId="0" xfId="0" applyNumberFormat="1" applyFont="1" applyFill="1" applyBorder="1" applyAlignment="1">
      <alignment/>
    </xf>
    <xf numFmtId="3" fontId="18" fillId="0" borderId="12" xfId="0" applyNumberFormat="1" applyFont="1" applyFill="1" applyBorder="1" applyAlignment="1">
      <alignment/>
    </xf>
    <xf numFmtId="3" fontId="18" fillId="0" borderId="21" xfId="0" applyNumberFormat="1" applyFont="1" applyFill="1" applyBorder="1" applyAlignment="1">
      <alignment/>
    </xf>
    <xf numFmtId="167" fontId="0" fillId="0" borderId="37" xfId="0" applyNumberFormat="1" applyFont="1" applyFill="1" applyBorder="1" applyAlignment="1">
      <alignment/>
    </xf>
    <xf numFmtId="167" fontId="0" fillId="0" borderId="30" xfId="0" applyNumberFormat="1" applyFont="1" applyFill="1" applyBorder="1" applyAlignment="1">
      <alignment/>
    </xf>
    <xf numFmtId="167" fontId="0" fillId="0" borderId="17" xfId="0" applyNumberFormat="1" applyFont="1" applyFill="1" applyBorder="1" applyAlignment="1">
      <alignment/>
    </xf>
    <xf numFmtId="37" fontId="14" fillId="0" borderId="1" xfId="0" applyNumberFormat="1" applyFont="1" applyBorder="1" applyAlignment="1" applyProtection="1">
      <alignment horizontal="center"/>
      <protection/>
    </xf>
    <xf numFmtId="3" fontId="5" fillId="0" borderId="1" xfId="0" applyFont="1" applyBorder="1" applyAlignment="1">
      <alignment horizontal="center"/>
    </xf>
    <xf numFmtId="3" fontId="5" fillId="0" borderId="9" xfId="0" applyFont="1" applyBorder="1" applyAlignment="1">
      <alignment horizontal="center"/>
    </xf>
    <xf numFmtId="37" fontId="2" fillId="0" borderId="0" xfId="0" applyNumberFormat="1" applyFont="1" applyAlignment="1" applyProtection="1">
      <alignment horizontal="left" vertical="top" wrapText="1"/>
      <protection/>
    </xf>
    <xf numFmtId="3" fontId="7" fillId="0" borderId="0" xfId="0" applyFont="1" applyAlignment="1">
      <alignment vertical="top" wrapText="1"/>
    </xf>
    <xf numFmtId="37" fontId="8" fillId="0" borderId="0" xfId="0" applyNumberFormat="1" applyFont="1" applyAlignment="1" applyProtection="1">
      <alignment horizontal="center"/>
      <protection/>
    </xf>
    <xf numFmtId="3" fontId="9" fillId="0" borderId="0" xfId="0" applyFont="1" applyAlignment="1">
      <alignment horizontal="center"/>
    </xf>
    <xf numFmtId="37" fontId="12" fillId="0" borderId="0" xfId="0" applyNumberFormat="1" applyFont="1" applyAlignment="1" applyProtection="1">
      <alignment horizontal="center"/>
      <protection/>
    </xf>
    <xf numFmtId="3" fontId="7" fillId="0" borderId="0" xfId="0" applyFont="1" applyAlignment="1">
      <alignment horizontal="center"/>
    </xf>
    <xf numFmtId="3" fontId="0" fillId="0" borderId="0" xfId="0" applyFont="1" applyAlignment="1">
      <alignment vertical="top" wrapText="1"/>
    </xf>
    <xf numFmtId="3" fontId="9" fillId="0" borderId="0" xfId="0" applyFont="1" applyAlignment="1">
      <alignment/>
    </xf>
    <xf numFmtId="3" fontId="7" fillId="0" borderId="0" xfId="0" applyFont="1" applyAlignment="1">
      <alignment/>
    </xf>
  </cellXfs>
  <cellStyles count="6">
    <cellStyle name="Normal" xfId="0"/>
    <cellStyle name="Comma" xfId="15"/>
    <cellStyle name="Comma [0]" xfId="16"/>
    <cellStyle name="Currency" xfId="17"/>
    <cellStyle name="Currency [0]" xfId="18"/>
    <cellStyle name="Percent" xfId="19"/>
  </cellStyles>
  <dxfs count="15">
    <dxf>
      <font>
        <name val="Arial"/>
      </font>
      <border/>
    </dxf>
    <dxf>
      <numFmt numFmtId="43" formatCode="_(* #,##0.00_);_(* \(#,##0.00\);_(* &quot;-&quot;??_);_(@_)"/>
      <border/>
    </dxf>
    <dxf>
      <numFmt numFmtId="166" formatCode="_(* #,##0.0_);_(* \(#,##0.0\);_(* &quot;-&quot;??_);_(@_)"/>
      <border/>
    </dxf>
    <dxf>
      <numFmt numFmtId="167" formatCode="_(* #,##0_);_(* \(#,##0\);_(* &quot;-&quot;??_);_(@_)"/>
      <border/>
    </dxf>
    <dxf>
      <alignment horizontal="right" readingOrder="0"/>
      <border/>
    </dxf>
    <dxf>
      <font>
        <b/>
      </font>
      <border/>
    </dxf>
    <dxf>
      <fill>
        <patternFill patternType="solid">
          <bgColor rgb="FFC0C0C0"/>
        </patternFill>
      </fill>
      <border/>
    </dxf>
    <dxf>
      <fill>
        <patternFill patternType="none"/>
      </fill>
      <border/>
    </dxf>
    <dxf>
      <numFmt numFmtId="171" formatCode="#,##0.0"/>
      <border/>
    </dxf>
    <dxf>
      <alignment wrapText="1" readingOrder="0"/>
      <border/>
    </dxf>
    <dxf>
      <alignment wrapText="1" readingOrder="2"/>
      <border/>
    </dxf>
    <dxf>
      <alignment horizontal="right" readingOrder="2"/>
      <border/>
    </dxf>
    <dxf>
      <alignment horizontal="general" readingOrder="0"/>
      <border/>
    </dxf>
    <dxf>
      <alignment horizontal="left" readingOrder="0"/>
      <border/>
    </dxf>
    <dxf>
      <alignment horizontal="center" readingOrder="0"/>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taServ\DataExchange\DE1998-99\SumDat\FTE$9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aServ\DataExchange\DE1998-99\SumDat\Report\FTE%20Tab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CH Data"/>
      <sheetName val="FTE by Groups"/>
      <sheetName val="Appropriations Data"/>
      <sheetName val="Table 1"/>
      <sheetName val="Table 2"/>
      <sheetName val="Table 3"/>
      <sheetName val="Table 4"/>
      <sheetName val="Table 5"/>
      <sheetName val="Table 6"/>
      <sheetName val="Table 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1"/>
      <sheetName val="Table 2"/>
      <sheetName val="Table 3"/>
      <sheetName val="Table 4"/>
      <sheetName val="Table 5a"/>
      <sheetName val="Table 5b"/>
      <sheetName val="Table 6"/>
    </sheetNames>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6:AR679" sheet="SCH Data"/>
  </cacheSource>
  <cacheFields count="49">
    <cacheField name="State">
      <sharedItems containsBlank="1" containsMixedTypes="0" count="17">
        <s v="AL"/>
        <s v="AR"/>
        <s v="DE"/>
        <s v="FL"/>
        <s v="GA"/>
        <s v="KY"/>
        <s v="LA"/>
        <s v="MD"/>
        <s v="MS"/>
        <s v="NC"/>
        <s v="OK"/>
        <s v="SC"/>
        <s v="TN"/>
        <s v="TX"/>
        <s v="VA"/>
        <s v="WV"/>
        <m/>
      </sharedItems>
    </cacheField>
    <cacheField name="Institution">
      <sharedItems containsMixedTypes="0"/>
    </cacheField>
    <cacheField name="IPEDS ID #">
      <sharedItems containsMixedTypes="1" containsNumber="1" containsInteger="1"/>
    </cacheField>
    <cacheField name="Category">
      <sharedItems containsSemiMixedTypes="0" containsString="0" containsMixedTypes="0" containsNumber="1" containsInteger="1" count="9">
        <n v="1"/>
        <n v="2"/>
        <n v="3"/>
        <n v="4"/>
        <n v="5"/>
        <n v="6"/>
        <n v="7"/>
        <n v="8"/>
        <n v="9"/>
      </sharedItems>
    </cacheField>
    <cacheField name="Old-Term Code">
      <sharedItems containsBlank="1" containsMixedTypes="0" count="4">
        <s v="S"/>
        <s v="S "/>
        <s v="Q"/>
        <m/>
      </sharedItems>
    </cacheField>
    <cacheField name="New-Term Code">
      <sharedItems containsBlank="1" containsMixedTypes="0" count="3">
        <s v="S"/>
        <s v="Q"/>
        <m/>
      </sharedItems>
    </cacheField>
    <cacheField name="old-Winter Undg SCH">
      <sharedItems containsMixedTypes="1" containsNumber="1" containsInteger="1"/>
    </cacheField>
    <cacheField name="new-Winter Undg SCH">
      <sharedItems containsMixedTypes="1" containsNumber="1"/>
    </cacheField>
    <cacheField name="old-Spring Undg SCH">
      <sharedItems containsMixedTypes="1" containsNumber="1"/>
    </cacheField>
    <cacheField name="new-Spring Undg SCH">
      <sharedItems containsMixedTypes="1" containsNumber="1"/>
    </cacheField>
    <cacheField name="old-Summer Undg SCH">
      <sharedItems containsMixedTypes="1" containsNumber="1"/>
    </cacheField>
    <cacheField name="new-Summer Undg SCH">
      <sharedItems containsMixedTypes="1" containsNumber="1"/>
    </cacheField>
    <cacheField name="old-Fall Undg SCH">
      <sharedItems containsMixedTypes="1" containsNumber="1"/>
    </cacheField>
    <cacheField name="new-Fall Undg SCH">
      <sharedItems containsMixedTypes="1" containsNumber="1"/>
    </cacheField>
    <cacheField name="Old-Total Undg SCH">
      <sharedItems containsMixedTypes="1" containsNumber="1"/>
    </cacheField>
    <cacheField name="Old-Total Undg SCH FTE">
      <sharedItems containsMixedTypes="1" containsNumber="1"/>
    </cacheField>
    <cacheField name="New-Total Undg SCH">
      <sharedItems containsMixedTypes="1" containsNumber="1"/>
    </cacheField>
    <cacheField name="New-Total Undg SCH FTE">
      <sharedItems containsMixedTypes="1" containsNumber="1"/>
    </cacheField>
    <cacheField name="old-Winter Undg CH">
      <sharedItems containsMixedTypes="1" containsNumber="1" containsInteger="1"/>
    </cacheField>
    <cacheField name="new-Winter Undg CH">
      <sharedItems containsMixedTypes="1" containsNumber="1"/>
    </cacheField>
    <cacheField name="old-Spring Undg CH">
      <sharedItems containsMixedTypes="1" containsNumber="1" containsInteger="1"/>
    </cacheField>
    <cacheField name="new-Spring Undg CH">
      <sharedItems containsMixedTypes="1" containsNumber="1"/>
    </cacheField>
    <cacheField name="old-Summer Undg CH">
      <sharedItems containsMixedTypes="1" containsNumber="1" containsInteger="1"/>
    </cacheField>
    <cacheField name="new-Summer Undg CH">
      <sharedItems containsMixedTypes="1" containsNumber="1"/>
    </cacheField>
    <cacheField name="old-Fall Undg CH">
      <sharedItems containsMixedTypes="1" containsNumber="1" containsInteger="1"/>
    </cacheField>
    <cacheField name="new-Fall Undg CH">
      <sharedItems containsMixedTypes="1" containsNumber="1"/>
    </cacheField>
    <cacheField name="Old-Total Undg CH">
      <sharedItems containsMixedTypes="1" containsNumber="1" containsInteger="1"/>
    </cacheField>
    <cacheField name="Old-Total Undg CH FTE">
      <sharedItems containsMixedTypes="1" containsNumber="1"/>
    </cacheField>
    <cacheField name="New-Total Undg CH">
      <sharedItems containsMixedTypes="1" containsNumber="1"/>
    </cacheField>
    <cacheField name="New-Total Undg CH FTE">
      <sharedItems containsMixedTypes="1" containsNumber="1"/>
    </cacheField>
    <cacheField name="old-Winter Grad SCH">
      <sharedItems containsString="0" containsBlank="1" containsMixedTypes="0" containsNumber="1" containsInteger="1" count="20">
        <n v="15913"/>
        <m/>
        <n v="10586"/>
        <n v="4273"/>
        <n v="7742"/>
        <n v="2090"/>
        <n v="2071"/>
        <n v="1332"/>
        <n v="1885"/>
        <n v="33036"/>
        <n v="6489"/>
        <n v="923"/>
        <n v="32"/>
        <n v="282"/>
        <n v="800"/>
        <n v="224"/>
        <n v="128"/>
        <n v="144"/>
        <n v="138"/>
        <n v="318"/>
      </sharedItems>
    </cacheField>
    <cacheField name="new-Winter Grad SCH">
      <sharedItems containsString="0" containsBlank="1" containsMixedTypes="0" containsNumber="1" containsInteger="1" count="17">
        <n v="16524"/>
        <m/>
        <n v="13356"/>
        <n v="4214"/>
        <n v="1913"/>
        <n v="1599"/>
        <n v="0"/>
        <n v="6706"/>
        <n v="912"/>
        <n v="89"/>
        <n v="549"/>
        <n v="368"/>
        <n v="323"/>
        <n v="70"/>
        <n v="199"/>
        <n v="163"/>
        <n v="255"/>
      </sharedItems>
    </cacheField>
    <cacheField name="old-Spring Grad SCH">
      <sharedItems containsMixedTypes="1" containsNumber="1"/>
    </cacheField>
    <cacheField name="new-Spring Grad SCH">
      <sharedItems containsMixedTypes="1" containsNumber="1"/>
    </cacheField>
    <cacheField name="old-Summer Grad SCH">
      <sharedItems containsMixedTypes="1" containsNumber="1"/>
    </cacheField>
    <cacheField name="new-Summer Grad SCH">
      <sharedItems containsMixedTypes="1" containsNumber="1"/>
    </cacheField>
    <cacheField name="old-Fall Grad SCH">
      <sharedItems containsMixedTypes="1" containsNumber="1"/>
    </cacheField>
    <cacheField name="new-Fall Grad SCH">
      <sharedItems containsMixedTypes="1" containsNumber="1"/>
    </cacheField>
    <cacheField name="Old-Total Grad SCH">
      <sharedItems containsSemiMixedTypes="0" containsString="0" containsMixedTypes="0" containsNumber="1"/>
    </cacheField>
    <cacheField name="Old-Total Grad FTE">
      <sharedItems containsSemiMixedTypes="0" containsString="0" containsMixedTypes="0" containsNumber="1"/>
    </cacheField>
    <cacheField name="New-Total Grad SCH">
      <sharedItems containsSemiMixedTypes="0" containsString="0" containsMixedTypes="0" containsNumber="1"/>
    </cacheField>
    <cacheField name="New-Total Grad FTE">
      <sharedItems containsSemiMixedTypes="0" containsString="0" containsMixedTypes="0" containsNumber="1"/>
    </cacheField>
    <cacheField name="Old Grand Total FTE">
      <sharedItems containsSemiMixedTypes="0" containsString="0" containsMixedTypes="0" containsNumber="1"/>
    </cacheField>
    <cacheField name="New Grand Total FTE">
      <sharedItems containsSemiMixedTypes="0" containsString="0" containsMixedTypes="0" containsNumber="1"/>
    </cacheField>
    <cacheField name="% Change Undg CH FTE" formula="IF('Old-Total Undg CH FTE'&gt;0,((('New-Total Undg CH FTE'-'Old-Total Undg CH FTE')/'Old-Total Undg CH FTE')*100),0)" databaseField="0"/>
    <cacheField name="% Change Grad FTE" formula="IF('Old-Total Grad FTE'&gt;0,((('New-Total Grad FTE'-'Old-Total Grad FTE')/'Old-Total Grad FTE')*100),0)" databaseField="0"/>
    <cacheField name="% Change Total FTE" formula="IF('Old Grand Total FTE'&gt;0,((('New Grand Total FTE'-'Old Grand Total FTE')/'Old Grand Total FTE')*100),0)" databaseField="0"/>
    <cacheField name="SREB Type2">
      <sharedItems containsMixedTypes="0" count="4">
        <n v="7"/>
        <n v="8"/>
        <n v="9"/>
        <s v="Group1"/>
      </sharedItems>
    </cacheField>
    <cacheField name="% Change Undg SCH FTE" formula="IF('Old-Total Undg SCH FTE'&gt;0,((('New-Total Undg SCH FTE'-'Old-Total Undg SCH FTE')/'Old-Total Undg SCH FTE')*100),0)"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3" cacheId="2" dataOnRows="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1:N207" firstHeaderRow="1" firstDataRow="3" firstDataCol="2"/>
  <pivotFields count="49">
    <pivotField axis="axisRow" compact="0" outline="0" subtotalTop="0" showAll="0" sortType="ascending" rankBy="0">
      <items count="18">
        <item x="0"/>
        <item x="1"/>
        <item x="2"/>
        <item x="3"/>
        <item x="4"/>
        <item x="5"/>
        <item x="6"/>
        <item x="7"/>
        <item x="8"/>
        <item x="9"/>
        <item x="10"/>
        <item x="11"/>
        <item x="12"/>
        <item x="13"/>
        <item x="14"/>
        <item x="15"/>
        <item m="1" x="16"/>
        <item t="default"/>
      </items>
    </pivotField>
    <pivotField compact="0" outline="0" subtotalTop="0" showAll="0"/>
    <pivotField compact="0" outline="0" subtotalTop="0" showAll="0"/>
    <pivotField axis="axisCol" compact="0" outline="0" subtotalTop="0" showAll="0" numFmtId="164" name="SREB Type">
      <items count="10">
        <item x="0"/>
        <item x="1"/>
        <item x="2"/>
        <item x="3"/>
        <item x="4"/>
        <item x="5"/>
        <item x="6"/>
        <item x="7"/>
        <item m="1" x="8"/>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numFmtId="3"/>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numFmtId="3"/>
    <pivotField compact="0" outline="0" subtotalTop="0" showAll="0"/>
    <pivotField dataField="1" compact="0" outline="0" subtotalTop="0" showAll="0" numFmtId="3"/>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numFmtId="3"/>
    <pivotField compact="0" outline="0" subtotalTop="0" showAll="0"/>
    <pivotField dataField="1" compact="0" outline="0" subtotalTop="0" showAll="0"/>
    <pivotField dataField="1" compact="0" outline="0" subtotalTop="0" showAll="0" numFmtId="167"/>
    <pivotField dataField="1" compact="0" outline="0" subtotalTop="0" showAll="0"/>
    <pivotField dataField="1" compact="0" outline="0" subtotalTop="0" showAll="0" dragToRow="0" dragToCol="0" dragToPage="0"/>
    <pivotField dataField="1" compact="0" outline="0" subtotalTop="0" showAll="0" dragToRow="0" dragToCol="0" dragToPage="0"/>
    <pivotField dataField="1" compact="0" outline="0" subtotalTop="0" showAll="0" dragToRow="0" dragToCol="0" dragToPage="0"/>
    <pivotField axis="axisCol" compact="0" outline="0" subtotalTop="0" showAll="0" name="Group">
      <items count="5">
        <item n="Four-Year" x="3"/>
        <item n="Two-Year 1" x="0"/>
        <item n="Two-Year 2" x="1"/>
        <item x="2"/>
        <item t="default"/>
      </items>
    </pivotField>
    <pivotField dataField="1" compact="0" outline="0" subtotalTop="0" showAll="0" dragToRow="0" dragToCol="0" dragToPage="0"/>
  </pivotFields>
  <rowFields count="2">
    <field x="0"/>
    <field x="-2"/>
  </rowFields>
  <rowItems count="204">
    <i>
      <x/>
      <x/>
    </i>
    <i i="1" r="1">
      <x v="1"/>
    </i>
    <i i="2" r="1">
      <x v="2"/>
    </i>
    <i i="3" r="1">
      <x v="3"/>
    </i>
    <i i="4" r="1">
      <x v="4"/>
    </i>
    <i i="5" r="1">
      <x v="5"/>
    </i>
    <i i="6" r="1">
      <x v="6"/>
    </i>
    <i i="7" r="1">
      <x v="7"/>
    </i>
    <i i="8" r="1">
      <x v="8"/>
    </i>
    <i i="9" r="1">
      <x v="9"/>
    </i>
    <i i="10" r="1">
      <x v="10"/>
    </i>
    <i i="11" r="1">
      <x v="11"/>
    </i>
    <i>
      <x v="1"/>
      <x/>
    </i>
    <i i="1" r="1">
      <x v="1"/>
    </i>
    <i i="2" r="1">
      <x v="2"/>
    </i>
    <i i="3" r="1">
      <x v="3"/>
    </i>
    <i i="4" r="1">
      <x v="4"/>
    </i>
    <i i="5" r="1">
      <x v="5"/>
    </i>
    <i i="6" r="1">
      <x v="6"/>
    </i>
    <i i="7" r="1">
      <x v="7"/>
    </i>
    <i i="8" r="1">
      <x v="8"/>
    </i>
    <i i="9" r="1">
      <x v="9"/>
    </i>
    <i i="10" r="1">
      <x v="10"/>
    </i>
    <i i="11" r="1">
      <x v="11"/>
    </i>
    <i>
      <x v="2"/>
      <x/>
    </i>
    <i i="1" r="1">
      <x v="1"/>
    </i>
    <i i="2" r="1">
      <x v="2"/>
    </i>
    <i i="3" r="1">
      <x v="3"/>
    </i>
    <i i="4" r="1">
      <x v="4"/>
    </i>
    <i i="5" r="1">
      <x v="5"/>
    </i>
    <i i="6" r="1">
      <x v="6"/>
    </i>
    <i i="7" r="1">
      <x v="7"/>
    </i>
    <i i="8" r="1">
      <x v="8"/>
    </i>
    <i i="9" r="1">
      <x v="9"/>
    </i>
    <i i="10" r="1">
      <x v="10"/>
    </i>
    <i i="11" r="1">
      <x v="11"/>
    </i>
    <i>
      <x v="3"/>
      <x/>
    </i>
    <i i="1" r="1">
      <x v="1"/>
    </i>
    <i i="2" r="1">
      <x v="2"/>
    </i>
    <i i="3" r="1">
      <x v="3"/>
    </i>
    <i i="4" r="1">
      <x v="4"/>
    </i>
    <i i="5" r="1">
      <x v="5"/>
    </i>
    <i i="6" r="1">
      <x v="6"/>
    </i>
    <i i="7" r="1">
      <x v="7"/>
    </i>
    <i i="8" r="1">
      <x v="8"/>
    </i>
    <i i="9" r="1">
      <x v="9"/>
    </i>
    <i i="10" r="1">
      <x v="10"/>
    </i>
    <i i="11" r="1">
      <x v="11"/>
    </i>
    <i>
      <x v="4"/>
      <x/>
    </i>
    <i i="1" r="1">
      <x v="1"/>
    </i>
    <i i="2" r="1">
      <x v="2"/>
    </i>
    <i i="3" r="1">
      <x v="3"/>
    </i>
    <i i="4" r="1">
      <x v="4"/>
    </i>
    <i i="5" r="1">
      <x v="5"/>
    </i>
    <i i="6" r="1">
      <x v="6"/>
    </i>
    <i i="7" r="1">
      <x v="7"/>
    </i>
    <i i="8" r="1">
      <x v="8"/>
    </i>
    <i i="9" r="1">
      <x v="9"/>
    </i>
    <i i="10" r="1">
      <x v="10"/>
    </i>
    <i i="11" r="1">
      <x v="11"/>
    </i>
    <i>
      <x v="5"/>
      <x/>
    </i>
    <i i="1" r="1">
      <x v="1"/>
    </i>
    <i i="2" r="1">
      <x v="2"/>
    </i>
    <i i="3" r="1">
      <x v="3"/>
    </i>
    <i i="4" r="1">
      <x v="4"/>
    </i>
    <i i="5" r="1">
      <x v="5"/>
    </i>
    <i i="6" r="1">
      <x v="6"/>
    </i>
    <i i="7" r="1">
      <x v="7"/>
    </i>
    <i i="8" r="1">
      <x v="8"/>
    </i>
    <i i="9" r="1">
      <x v="9"/>
    </i>
    <i i="10" r="1">
      <x v="10"/>
    </i>
    <i i="11" r="1">
      <x v="11"/>
    </i>
    <i>
      <x v="6"/>
      <x/>
    </i>
    <i i="1" r="1">
      <x v="1"/>
    </i>
    <i i="2" r="1">
      <x v="2"/>
    </i>
    <i i="3" r="1">
      <x v="3"/>
    </i>
    <i i="4" r="1">
      <x v="4"/>
    </i>
    <i i="5" r="1">
      <x v="5"/>
    </i>
    <i i="6" r="1">
      <x v="6"/>
    </i>
    <i i="7" r="1">
      <x v="7"/>
    </i>
    <i i="8" r="1">
      <x v="8"/>
    </i>
    <i i="9" r="1">
      <x v="9"/>
    </i>
    <i i="10" r="1">
      <x v="10"/>
    </i>
    <i i="11" r="1">
      <x v="11"/>
    </i>
    <i>
      <x v="7"/>
      <x/>
    </i>
    <i i="1" r="1">
      <x v="1"/>
    </i>
    <i i="2" r="1">
      <x v="2"/>
    </i>
    <i i="3" r="1">
      <x v="3"/>
    </i>
    <i i="4" r="1">
      <x v="4"/>
    </i>
    <i i="5" r="1">
      <x v="5"/>
    </i>
    <i i="6" r="1">
      <x v="6"/>
    </i>
    <i i="7" r="1">
      <x v="7"/>
    </i>
    <i i="8" r="1">
      <x v="8"/>
    </i>
    <i i="9" r="1">
      <x v="9"/>
    </i>
    <i i="10" r="1">
      <x v="10"/>
    </i>
    <i i="11" r="1">
      <x v="11"/>
    </i>
    <i>
      <x v="8"/>
      <x/>
    </i>
    <i i="1" r="1">
      <x v="1"/>
    </i>
    <i i="2" r="1">
      <x v="2"/>
    </i>
    <i i="3" r="1">
      <x v="3"/>
    </i>
    <i i="4" r="1">
      <x v="4"/>
    </i>
    <i i="5" r="1">
      <x v="5"/>
    </i>
    <i i="6" r="1">
      <x v="6"/>
    </i>
    <i i="7" r="1">
      <x v="7"/>
    </i>
    <i i="8" r="1">
      <x v="8"/>
    </i>
    <i i="9" r="1">
      <x v="9"/>
    </i>
    <i i="10" r="1">
      <x v="10"/>
    </i>
    <i i="11" r="1">
      <x v="11"/>
    </i>
    <i>
      <x v="9"/>
      <x/>
    </i>
    <i i="1" r="1">
      <x v="1"/>
    </i>
    <i i="2" r="1">
      <x v="2"/>
    </i>
    <i i="3" r="1">
      <x v="3"/>
    </i>
    <i i="4" r="1">
      <x v="4"/>
    </i>
    <i i="5" r="1">
      <x v="5"/>
    </i>
    <i i="6" r="1">
      <x v="6"/>
    </i>
    <i i="7" r="1">
      <x v="7"/>
    </i>
    <i i="8" r="1">
      <x v="8"/>
    </i>
    <i i="9" r="1">
      <x v="9"/>
    </i>
    <i i="10" r="1">
      <x v="10"/>
    </i>
    <i i="11" r="1">
      <x v="11"/>
    </i>
    <i>
      <x v="10"/>
      <x/>
    </i>
    <i i="1" r="1">
      <x v="1"/>
    </i>
    <i i="2" r="1">
      <x v="2"/>
    </i>
    <i i="3" r="1">
      <x v="3"/>
    </i>
    <i i="4" r="1">
      <x v="4"/>
    </i>
    <i i="5" r="1">
      <x v="5"/>
    </i>
    <i i="6" r="1">
      <x v="6"/>
    </i>
    <i i="7" r="1">
      <x v="7"/>
    </i>
    <i i="8" r="1">
      <x v="8"/>
    </i>
    <i i="9" r="1">
      <x v="9"/>
    </i>
    <i i="10" r="1">
      <x v="10"/>
    </i>
    <i i="11" r="1">
      <x v="11"/>
    </i>
    <i>
      <x v="11"/>
      <x/>
    </i>
    <i i="1" r="1">
      <x v="1"/>
    </i>
    <i i="2" r="1">
      <x v="2"/>
    </i>
    <i i="3" r="1">
      <x v="3"/>
    </i>
    <i i="4" r="1">
      <x v="4"/>
    </i>
    <i i="5" r="1">
      <x v="5"/>
    </i>
    <i i="6" r="1">
      <x v="6"/>
    </i>
    <i i="7" r="1">
      <x v="7"/>
    </i>
    <i i="8" r="1">
      <x v="8"/>
    </i>
    <i i="9" r="1">
      <x v="9"/>
    </i>
    <i i="10" r="1">
      <x v="10"/>
    </i>
    <i i="11" r="1">
      <x v="11"/>
    </i>
    <i>
      <x v="12"/>
      <x/>
    </i>
    <i i="1" r="1">
      <x v="1"/>
    </i>
    <i i="2" r="1">
      <x v="2"/>
    </i>
    <i i="3" r="1">
      <x v="3"/>
    </i>
    <i i="4" r="1">
      <x v="4"/>
    </i>
    <i i="5" r="1">
      <x v="5"/>
    </i>
    <i i="6" r="1">
      <x v="6"/>
    </i>
    <i i="7" r="1">
      <x v="7"/>
    </i>
    <i i="8" r="1">
      <x v="8"/>
    </i>
    <i i="9" r="1">
      <x v="9"/>
    </i>
    <i i="10" r="1">
      <x v="10"/>
    </i>
    <i i="11" r="1">
      <x v="11"/>
    </i>
    <i>
      <x v="13"/>
      <x/>
    </i>
    <i i="1" r="1">
      <x v="1"/>
    </i>
    <i i="2" r="1">
      <x v="2"/>
    </i>
    <i i="3" r="1">
      <x v="3"/>
    </i>
    <i i="4" r="1">
      <x v="4"/>
    </i>
    <i i="5" r="1">
      <x v="5"/>
    </i>
    <i i="6" r="1">
      <x v="6"/>
    </i>
    <i i="7" r="1">
      <x v="7"/>
    </i>
    <i i="8" r="1">
      <x v="8"/>
    </i>
    <i i="9" r="1">
      <x v="9"/>
    </i>
    <i i="10" r="1">
      <x v="10"/>
    </i>
    <i i="11" r="1">
      <x v="11"/>
    </i>
    <i>
      <x v="14"/>
      <x/>
    </i>
    <i i="1" r="1">
      <x v="1"/>
    </i>
    <i i="2" r="1">
      <x v="2"/>
    </i>
    <i i="3" r="1">
      <x v="3"/>
    </i>
    <i i="4" r="1">
      <x v="4"/>
    </i>
    <i i="5" r="1">
      <x v="5"/>
    </i>
    <i i="6" r="1">
      <x v="6"/>
    </i>
    <i i="7" r="1">
      <x v="7"/>
    </i>
    <i i="8" r="1">
      <x v="8"/>
    </i>
    <i i="9" r="1">
      <x v="9"/>
    </i>
    <i i="10" r="1">
      <x v="10"/>
    </i>
    <i i="11" r="1">
      <x v="11"/>
    </i>
    <i>
      <x v="15"/>
      <x/>
    </i>
    <i i="1" r="1">
      <x v="1"/>
    </i>
    <i i="2" r="1">
      <x v="2"/>
    </i>
    <i i="3" r="1">
      <x v="3"/>
    </i>
    <i i="4" r="1">
      <x v="4"/>
    </i>
    <i i="5" r="1">
      <x v="5"/>
    </i>
    <i i="6" r="1">
      <x v="6"/>
    </i>
    <i i="7" r="1">
      <x v="7"/>
    </i>
    <i i="8" r="1">
      <x v="8"/>
    </i>
    <i i="9" r="1">
      <x v="9"/>
    </i>
    <i i="10" r="1">
      <x v="10"/>
    </i>
    <i i="11" r="1">
      <x v="11"/>
    </i>
    <i t="grand">
      <x/>
    </i>
    <i t="grand" i="1">
      <x/>
    </i>
    <i t="grand" i="2">
      <x/>
    </i>
    <i t="grand" i="3">
      <x/>
    </i>
    <i t="grand" i="4">
      <x/>
    </i>
    <i t="grand" i="5">
      <x/>
    </i>
    <i t="grand" i="6">
      <x/>
    </i>
    <i t="grand" i="7">
      <x/>
    </i>
    <i t="grand" i="8">
      <x/>
    </i>
    <i t="grand" i="9">
      <x/>
    </i>
    <i t="grand" i="10">
      <x/>
    </i>
    <i t="grand" i="11">
      <x/>
    </i>
  </rowItems>
  <colFields count="2">
    <field x="47"/>
    <field x="3"/>
  </colFields>
  <colItems count="12">
    <i>
      <x/>
      <x/>
    </i>
    <i r="1">
      <x v="1"/>
    </i>
    <i r="1">
      <x v="2"/>
    </i>
    <i r="1">
      <x v="3"/>
    </i>
    <i r="1">
      <x v="4"/>
    </i>
    <i r="1">
      <x v="5"/>
    </i>
    <i t="default">
      <x/>
    </i>
    <i>
      <x v="1"/>
      <x v="6"/>
    </i>
    <i t="default">
      <x v="1"/>
    </i>
    <i>
      <x v="2"/>
      <x v="7"/>
    </i>
    <i t="default">
      <x v="2"/>
    </i>
    <i t="grand">
      <x/>
    </i>
  </colItems>
  <dataFields count="12">
    <dataField name="Undergrad Student Credit Hour  FTE - Old" fld="15" baseField="0" baseItem="0" numFmtId="3"/>
    <dataField name="Undergrad Student Credit Hour FTE - New" fld="17" baseField="0" baseItem="0" numFmtId="3"/>
    <dataField name=" % Change Undergrad SCH FTE" fld="48" baseField="0" baseItem="0" numFmtId="171"/>
    <dataField name=" Undergrad Contact Hour FTE - Old" fld="27" baseField="0" baseItem="0" numFmtId="3"/>
    <dataField name=" Undergrad Contact Hour FTE - New" fld="29" baseField="0" baseItem="0" numFmtId="3"/>
    <dataField name=" % Change Undergrad CH FTE" fld="44" baseField="0" baseItem="0" numFmtId="171"/>
    <dataField name="Graduate FTE - Old" fld="39" baseField="0" baseItem="0" numFmtId="3"/>
    <dataField name="Graduate FTE - New" fld="41" baseField="0" baseItem="0" numFmtId="3"/>
    <dataField name=" % Change Graduate  FTE" fld="45" baseField="0" baseItem="0" numFmtId="171"/>
    <dataField name="Grand Total FTE - Old" fld="42" baseField="0" baseItem="0" numFmtId="3"/>
    <dataField name="Grand Total FTE - New" fld="43" baseField="0" baseItem="0" numFmtId="3"/>
    <dataField name=" % Change Grand Total FTE" fld="46" baseField="0" baseItem="0" numFmtId="171"/>
  </dataFields>
  <formats count="46">
    <format dxfId="0">
      <pivotArea outline="0" fieldPosition="0" dataOnly="0" type="all"/>
    </format>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dataOnly="0">
        <references count="1">
          <reference field="4294967294" count="1">
            <x v="2"/>
          </reference>
        </references>
      </pivotArea>
    </format>
    <format dxfId="2">
      <pivotArea outline="0" fieldPosition="0">
        <references count="3">
          <reference field="4294967294" count="1">
            <x v="2"/>
          </reference>
          <reference field="0" count="1">
            <x v="0"/>
          </reference>
          <reference field="3" count="1">
            <x v="0"/>
          </reference>
        </references>
      </pivotArea>
    </format>
    <format dxfId="4">
      <pivotArea outline="0" fieldPosition="0" dataOnly="0">
        <references count="1">
          <reference field="4294967294" count="1">
            <x v="5"/>
          </reference>
        </references>
      </pivotArea>
    </format>
    <format dxfId="4">
      <pivotArea outline="0" fieldPosition="0" dataOnly="0">
        <references count="1">
          <reference field="4294967294" count="1">
            <x v="8"/>
          </reference>
        </references>
      </pivotArea>
    </format>
    <format dxfId="4">
      <pivotArea outline="0" fieldPosition="0" dataOnly="0">
        <references count="1">
          <reference field="4294967294" count="1">
            <x v="11"/>
          </reference>
        </references>
      </pivotArea>
    </format>
    <format dxfId="1">
      <pivotArea outline="0" fieldPosition="0">
        <references count="2">
          <reference field="0" count="1">
            <x v="0"/>
          </reference>
          <reference field="3" count="1">
            <x v="0"/>
          </reference>
        </references>
      </pivotArea>
    </format>
    <format dxfId="2">
      <pivotArea outline="0" fieldPosition="0">
        <references count="2">
          <reference field="0" count="1">
            <x v="0"/>
          </reference>
          <reference field="3" count="1">
            <x v="0"/>
          </reference>
        </references>
      </pivotArea>
    </format>
    <format dxfId="3">
      <pivotArea outline="0" fieldPosition="0">
        <references count="2">
          <reference field="0" count="1">
            <x v="0"/>
          </reference>
          <reference field="3" count="1">
            <x v="0"/>
          </reference>
        </references>
      </pivotArea>
    </format>
    <format dxfId="5">
      <pivotArea outline="0" fieldPosition="0" dataOnly="0">
        <references count="1">
          <reference field="4294967294" count="1">
            <x v="2"/>
          </reference>
        </references>
      </pivotArea>
    </format>
    <format dxfId="5">
      <pivotArea outline="0" fieldPosition="0" dataOnly="0">
        <references count="1">
          <reference field="4294967294" count="1">
            <x v="5"/>
          </reference>
        </references>
      </pivotArea>
    </format>
    <format dxfId="5">
      <pivotArea outline="0" fieldPosition="0" dataOnly="0">
        <references count="1">
          <reference field="4294967294" count="1">
            <x v="8"/>
          </reference>
        </references>
      </pivotArea>
    </format>
    <format dxfId="5">
      <pivotArea outline="0" fieldPosition="0" dataOnly="0">
        <references count="1">
          <reference field="4294967294" count="1">
            <x v="11"/>
          </reference>
        </references>
      </pivotArea>
    </format>
    <format dxfId="6">
      <pivotArea outline="0" fieldPosition="0">
        <references count="2">
          <reference field="0" count="1">
            <x v="4"/>
          </reference>
          <reference field="3" count="4">
            <x v="2"/>
            <x v="3"/>
            <x v="4"/>
            <x v="5"/>
          </reference>
        </references>
      </pivotArea>
    </format>
    <format dxfId="6">
      <pivotArea outline="0" fieldPosition="0">
        <references count="2">
          <reference field="0" count="1">
            <x v="8"/>
          </reference>
          <reference field="3" count="2">
            <x v="3"/>
            <x v="4"/>
          </reference>
        </references>
      </pivotArea>
    </format>
    <format dxfId="6">
      <pivotArea outline="0" fieldPosition="0">
        <references count="2">
          <reference field="0" count="1">
            <x v="13"/>
          </reference>
          <reference field="3" count="2">
            <x v="3"/>
            <x v="4"/>
          </reference>
        </references>
      </pivotArea>
    </format>
    <format dxfId="0">
      <pivotArea outline="0" fieldPosition="0" dataOnly="0" type="all"/>
    </format>
    <format dxfId="7">
      <pivotArea outline="0" fieldPosition="0" dataOnly="0" type="all"/>
    </format>
    <format dxfId="5">
      <pivotArea outline="0" fieldPosition="0" dataOnly="0" labelOnly="1">
        <references count="1">
          <reference field="0" count="1">
            <x v="0"/>
          </reference>
        </references>
      </pivotArea>
    </format>
    <format dxfId="5">
      <pivotArea outline="0" fieldPosition="0" dataOnly="0" labelOnly="1">
        <references count="1">
          <reference field="0" count="1">
            <x v="1"/>
          </reference>
        </references>
      </pivotArea>
    </format>
    <format dxfId="5">
      <pivotArea outline="0" fieldPosition="0" dataOnly="0" labelOnly="1">
        <references count="1">
          <reference field="0" count="14">
            <x v="2"/>
            <x v="3"/>
            <x v="4"/>
            <x v="5"/>
            <x v="6"/>
            <x v="7"/>
            <x v="8"/>
            <x v="9"/>
            <x v="10"/>
            <x v="11"/>
            <x v="12"/>
            <x v="13"/>
            <x v="14"/>
            <x v="15"/>
          </reference>
        </references>
      </pivotArea>
    </format>
    <format dxfId="8">
      <pivotArea outline="0" fieldPosition="0" dataOnly="0">
        <references count="1">
          <reference field="4294967294" count="4">
            <x v="2"/>
            <x v="5"/>
            <x v="8"/>
            <x v="11"/>
          </reference>
        </references>
      </pivotArea>
    </format>
    <format dxfId="9">
      <pivotArea outline="0" fieldPosition="0" dataOnly="0">
        <references count="1">
          <reference field="47" avgSubtotal="1" countASubtotal="1" countSubtotal="1" defaultSubtotal="1" maxSubtotal="1" minSubtotal="1" productSubtotal="1" stdDevPSubtotal="1" stdDevSubtotal="1" sumSubtotal="1" varPSubtotal="1" varSubtotal="1" count="1">
            <x v="0"/>
          </reference>
        </references>
      </pivotArea>
    </format>
    <format dxfId="10">
      <pivotArea outline="0" fieldPosition="0" dataOnly="0">
        <references count="1">
          <reference field="47" avgSubtotal="1" countASubtotal="1" countSubtotal="1" defaultSubtotal="1" maxSubtotal="1" minSubtotal="1" productSubtotal="1" stdDevPSubtotal="1" stdDevSubtotal="1" sumSubtotal="1" varPSubtotal="1" varSubtotal="1" count="0"/>
        </references>
      </pivotArea>
    </format>
    <format dxfId="10">
      <pivotArea outline="0" fieldPosition="0" dataOnly="0">
        <references count="1">
          <reference field="47" count="1">
            <x v="2"/>
          </reference>
        </references>
      </pivotArea>
    </format>
    <format dxfId="11">
      <pivotArea outline="0" fieldPosition="0" dataOnly="0">
        <references count="1">
          <reference field="47" avgSubtotal="1" countASubtotal="1" countSubtotal="1" defaultSubtotal="1" maxSubtotal="1" minSubtotal="1" productSubtotal="1" stdDevPSubtotal="1" stdDevSubtotal="1" sumSubtotal="1" varPSubtotal="1" varSubtotal="1" count="0"/>
        </references>
      </pivotArea>
    </format>
    <format dxfId="4">
      <pivotArea outline="0" fieldPosition="0" axis="axisRow" dataOnly="0" field="0" grandRow="1">
        <references count="1">
          <reference field="4294967294" count="1">
            <x v="2"/>
          </reference>
        </references>
      </pivotArea>
    </format>
    <format dxfId="12">
      <pivotArea outline="0" fieldPosition="0" axis="axisRow" dataOnly="0" field="0" grandRow="1">
        <references count="1">
          <reference field="4294967294" count="1">
            <x v="2"/>
          </reference>
        </references>
      </pivotArea>
    </format>
    <format dxfId="5">
      <pivotArea outline="0" fieldPosition="0" axis="axisRow" dataOnly="0" field="0" grandRow="1">
        <references count="1">
          <reference field="4294967294" count="1">
            <x v="2"/>
          </reference>
        </references>
      </pivotArea>
    </format>
    <format dxfId="5">
      <pivotArea outline="0" fieldPosition="0" axis="axisRow" dataOnly="0" field="0" grandRow="1">
        <references count="1">
          <reference field="4294967294" count="1">
            <x v="5"/>
          </reference>
        </references>
      </pivotArea>
    </format>
    <format dxfId="5">
      <pivotArea outline="0" fieldPosition="0" axis="axisRow" dataOnly="0" field="0" grandRow="1">
        <references count="1">
          <reference field="4294967294" count="1">
            <x v="8"/>
          </reference>
        </references>
      </pivotArea>
    </format>
    <format dxfId="5">
      <pivotArea outline="0" fieldPosition="0" axis="axisRow" dataOnly="0" field="0" grandRow="1">
        <references count="1">
          <reference field="4294967294" count="1">
            <x v="11"/>
          </reference>
        </references>
      </pivotArea>
    </format>
    <format dxfId="4">
      <pivotArea outline="0" fieldPosition="0" axis="axisRow" dataOnly="0" field="0" grandRow="1">
        <references count="1">
          <reference field="4294967294" count="1">
            <x v="2"/>
          </reference>
        </references>
      </pivotArea>
    </format>
    <format dxfId="13">
      <pivotArea outline="0" fieldPosition="0" axis="axisRow" dataOnly="0" field="0" grandRow="1">
        <references count="1">
          <reference field="4294967294" count="1">
            <x v="2"/>
          </reference>
        </references>
      </pivotArea>
    </format>
    <format dxfId="4">
      <pivotArea outline="0" fieldPosition="0" axis="axisRow" dataOnly="0" field="0" grandRow="1">
        <references count="1">
          <reference field="4294967294" count="1">
            <x v="2"/>
          </reference>
        </references>
      </pivotArea>
    </format>
    <format dxfId="12">
      <pivotArea outline="0" fieldPosition="0" axis="axisRow" dataOnly="0" field="0" grandRow="1">
        <references count="1">
          <reference field="4294967294" count="1">
            <x v="2"/>
          </reference>
        </references>
      </pivotArea>
    </format>
    <format dxfId="4">
      <pivotArea outline="0" fieldPosition="0" axis="axisRow" dataOnly="0" field="0" grandRow="1" labelOnly="1">
        <references count="1">
          <reference field="4294967294" count="1">
            <x v="2"/>
          </reference>
        </references>
      </pivotArea>
    </format>
    <format dxfId="12">
      <pivotArea outline="0" fieldPosition="0" axis="axisRow" dataOnly="0" field="0" grandRow="1" labelOnly="1">
        <references count="1">
          <reference field="4294967294" count="1">
            <x v="2"/>
          </reference>
        </references>
      </pivotArea>
    </format>
    <format dxfId="13">
      <pivotArea outline="0" fieldPosition="0" axis="axisRow" dataOnly="0" field="0" grandRow="1" labelOnly="1">
        <references count="1">
          <reference field="4294967294" count="1">
            <x v="2"/>
          </reference>
        </references>
      </pivotArea>
    </format>
    <format dxfId="14">
      <pivotArea outline="0" fieldPosition="0" axis="axisRow" dataOnly="0" field="0" grandRow="1" labelOnly="1">
        <references count="1">
          <reference field="4294967294" count="1">
            <x v="2"/>
          </reference>
        </references>
      </pivotArea>
    </format>
    <format dxfId="4">
      <pivotArea outline="0" fieldPosition="0" axis="axisRow" dataOnly="0" field="0" grandRow="1" labelOnly="1">
        <references count="1">
          <reference field="4294967294" count="1">
            <x v="2"/>
          </reference>
        </references>
      </pivotArea>
    </format>
    <format dxfId="12">
      <pivotArea outline="0" fieldPosition="0" axis="axisRow" dataOnly="0" field="0" grandRow="1" labelOnly="1">
        <references count="1">
          <reference field="4294967294" count="1">
            <x v="2"/>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T679"/>
  <sheetViews>
    <sheetView zoomScale="75" zoomScaleNormal="75" workbookViewId="0" topLeftCell="A1">
      <pane xSplit="6" ySplit="6" topLeftCell="AJ219" activePane="bottomRight" state="frozen"/>
      <selection pane="topLeft" activeCell="A1" sqref="A1"/>
      <selection pane="topRight" activeCell="G1" sqref="G1"/>
      <selection pane="bottomLeft" activeCell="A7" sqref="A7"/>
      <selection pane="bottomRight" activeCell="AT229" sqref="AT229"/>
    </sheetView>
  </sheetViews>
  <sheetFormatPr defaultColWidth="9.33203125" defaultRowHeight="11.25"/>
  <cols>
    <col min="1" max="1" width="4.66015625" style="128" customWidth="1"/>
    <col min="2" max="2" width="15.5" style="128" customWidth="1"/>
    <col min="3" max="3" width="6.66015625" style="128" customWidth="1"/>
    <col min="4" max="4" width="4.5" style="128" customWidth="1"/>
    <col min="5" max="5" width="9.66015625" style="129" customWidth="1"/>
    <col min="6" max="6" width="9.66015625" style="130" customWidth="1"/>
    <col min="7" max="7" width="9.66015625" style="131" customWidth="1"/>
    <col min="8" max="8" width="11.5" style="65" customWidth="1"/>
    <col min="9" max="9" width="9.66015625" style="131" customWidth="1"/>
    <col min="10" max="10" width="12.33203125" style="65" customWidth="1"/>
    <col min="11" max="11" width="9.66015625" style="131" customWidth="1"/>
    <col min="12" max="12" width="11.33203125" style="65" customWidth="1"/>
    <col min="13" max="13" width="9.66015625" style="131" customWidth="1"/>
    <col min="14" max="14" width="13.83203125" style="65" customWidth="1"/>
    <col min="15" max="16" width="9.66015625" style="131" customWidth="1"/>
    <col min="17" max="17" width="12.5" style="65" customWidth="1"/>
    <col min="18" max="18" width="9.66015625" style="65" customWidth="1"/>
    <col min="19" max="19" width="9.66015625" style="131" customWidth="1"/>
    <col min="20" max="20" width="11.66015625" style="65" customWidth="1"/>
    <col min="21" max="21" width="9.66015625" style="131" customWidth="1"/>
    <col min="22" max="22" width="12" style="65" customWidth="1"/>
    <col min="23" max="23" width="9.66015625" style="131" customWidth="1"/>
    <col min="24" max="24" width="12.66015625" style="65" customWidth="1"/>
    <col min="25" max="25" width="9.66015625" style="131" customWidth="1"/>
    <col min="26" max="26" width="13" style="65" customWidth="1"/>
    <col min="27" max="28" width="9.66015625" style="131" customWidth="1"/>
    <col min="29" max="29" width="12.66015625" style="65" customWidth="1"/>
    <col min="30" max="30" width="9.66015625" style="65" customWidth="1"/>
    <col min="31" max="31" width="9.66015625" style="131" customWidth="1"/>
    <col min="32" max="32" width="9.66015625" style="65" customWidth="1"/>
    <col min="33" max="33" width="9.66015625" style="131" customWidth="1"/>
    <col min="34" max="34" width="9.66015625" style="65" customWidth="1"/>
    <col min="35" max="35" width="9.66015625" style="131" customWidth="1"/>
    <col min="36" max="36" width="9.66015625" style="65" customWidth="1"/>
    <col min="37" max="37" width="9.66015625" style="131" customWidth="1"/>
    <col min="38" max="38" width="9.66015625" style="65" customWidth="1"/>
    <col min="39" max="40" width="9.66015625" style="131" customWidth="1"/>
    <col min="41" max="41" width="9.66015625" style="65" customWidth="1"/>
    <col min="42" max="16384" width="9.33203125" style="128" customWidth="1"/>
  </cols>
  <sheetData>
    <row r="1" spans="1:44" s="36" customFormat="1" ht="15" customHeight="1">
      <c r="A1" s="44"/>
      <c r="B1" s="45"/>
      <c r="C1" s="46"/>
      <c r="D1" s="47"/>
      <c r="E1" s="48"/>
      <c r="F1" s="49"/>
      <c r="G1" s="50" t="s">
        <v>91</v>
      </c>
      <c r="H1" s="51"/>
      <c r="I1" s="52"/>
      <c r="J1" s="51"/>
      <c r="K1" s="52"/>
      <c r="L1" s="51"/>
      <c r="M1" s="52"/>
      <c r="N1" s="51"/>
      <c r="O1" s="53"/>
      <c r="P1" s="52"/>
      <c r="Q1" s="51"/>
      <c r="R1" s="54"/>
      <c r="S1" s="50" t="s">
        <v>92</v>
      </c>
      <c r="T1" s="51"/>
      <c r="U1" s="55"/>
      <c r="V1" s="56"/>
      <c r="W1" s="55"/>
      <c r="X1" s="56"/>
      <c r="Y1" s="55"/>
      <c r="Z1" s="56"/>
      <c r="AA1" s="53"/>
      <c r="AB1" s="55"/>
      <c r="AC1" s="56"/>
      <c r="AD1" s="56"/>
      <c r="AE1" s="57" t="s">
        <v>93</v>
      </c>
      <c r="AF1" s="51"/>
      <c r="AG1" s="58"/>
      <c r="AH1" s="59"/>
      <c r="AI1" s="58"/>
      <c r="AJ1" s="59"/>
      <c r="AK1" s="58"/>
      <c r="AL1" s="59"/>
      <c r="AM1" s="53"/>
      <c r="AN1" s="55"/>
      <c r="AO1" s="60"/>
      <c r="AP1" s="60"/>
      <c r="AQ1" s="61"/>
      <c r="AR1" s="62"/>
    </row>
    <row r="2" spans="1:44" s="36" customFormat="1" ht="15" customHeight="1">
      <c r="A2" s="44"/>
      <c r="B2" s="45"/>
      <c r="C2" s="46"/>
      <c r="D2" s="47"/>
      <c r="E2" s="48"/>
      <c r="F2" s="49"/>
      <c r="G2" s="63"/>
      <c r="H2" s="51"/>
      <c r="I2" s="52"/>
      <c r="J2" s="51"/>
      <c r="K2" s="52"/>
      <c r="L2" s="51"/>
      <c r="M2" s="52"/>
      <c r="N2" s="51"/>
      <c r="O2" s="52"/>
      <c r="P2" s="52"/>
      <c r="Q2" s="51"/>
      <c r="R2" s="54"/>
      <c r="S2" s="63"/>
      <c r="T2" s="51"/>
      <c r="U2" s="55"/>
      <c r="V2" s="56"/>
      <c r="W2" s="55"/>
      <c r="X2" s="56"/>
      <c r="Y2" s="55"/>
      <c r="Z2" s="56"/>
      <c r="AA2" s="55"/>
      <c r="AB2" s="55"/>
      <c r="AC2" s="56"/>
      <c r="AD2" s="56"/>
      <c r="AE2" s="64"/>
      <c r="AF2" s="51"/>
      <c r="AG2" s="58"/>
      <c r="AH2" s="59"/>
      <c r="AI2" s="58"/>
      <c r="AJ2" s="59"/>
      <c r="AK2" s="58"/>
      <c r="AL2" s="59"/>
      <c r="AM2" s="55"/>
      <c r="AN2" s="55"/>
      <c r="AO2" s="65"/>
      <c r="AP2" s="65"/>
      <c r="AQ2" s="66"/>
      <c r="AR2" s="67"/>
    </row>
    <row r="3" spans="1:44" s="80" customFormat="1" ht="15" customHeight="1">
      <c r="A3" s="68"/>
      <c r="B3" s="1"/>
      <c r="C3" s="46"/>
      <c r="D3" s="47"/>
      <c r="E3" s="48" t="s">
        <v>100</v>
      </c>
      <c r="F3" s="49" t="s">
        <v>100</v>
      </c>
      <c r="G3" s="69"/>
      <c r="H3" s="70"/>
      <c r="I3" s="71"/>
      <c r="J3" s="70"/>
      <c r="K3" s="71"/>
      <c r="L3" s="70"/>
      <c r="M3" s="71"/>
      <c r="N3" s="70"/>
      <c r="O3" s="72" t="s">
        <v>101</v>
      </c>
      <c r="P3" s="73"/>
      <c r="Q3" s="73"/>
      <c r="R3" s="73"/>
      <c r="S3" s="69"/>
      <c r="T3" s="70"/>
      <c r="U3" s="74"/>
      <c r="V3" s="75"/>
      <c r="W3" s="74"/>
      <c r="X3" s="75"/>
      <c r="Y3" s="74"/>
      <c r="Z3" s="75"/>
      <c r="AA3" s="72" t="s">
        <v>101</v>
      </c>
      <c r="AB3" s="73"/>
      <c r="AC3" s="73"/>
      <c r="AD3" s="73"/>
      <c r="AE3" s="69"/>
      <c r="AF3" s="70"/>
      <c r="AG3" s="76"/>
      <c r="AH3" s="77"/>
      <c r="AI3" s="76"/>
      <c r="AJ3" s="77"/>
      <c r="AK3" s="76"/>
      <c r="AL3" s="77"/>
      <c r="AM3" s="72" t="s">
        <v>101</v>
      </c>
      <c r="AN3" s="73"/>
      <c r="AO3" s="73"/>
      <c r="AP3" s="73"/>
      <c r="AQ3" s="78"/>
      <c r="AR3" s="79"/>
    </row>
    <row r="4" spans="1:44" s="80" customFormat="1" ht="15" customHeight="1">
      <c r="A4" s="81"/>
      <c r="B4" s="82"/>
      <c r="C4" s="83" t="s">
        <v>102</v>
      </c>
      <c r="D4" s="84"/>
      <c r="E4" s="48" t="s">
        <v>103</v>
      </c>
      <c r="F4" s="49" t="s">
        <v>103</v>
      </c>
      <c r="G4" s="85" t="s">
        <v>104</v>
      </c>
      <c r="H4" s="86" t="s">
        <v>104</v>
      </c>
      <c r="I4" s="87" t="s">
        <v>105</v>
      </c>
      <c r="J4" s="86" t="s">
        <v>105</v>
      </c>
      <c r="K4" s="87" t="s">
        <v>106</v>
      </c>
      <c r="L4" s="86" t="s">
        <v>106</v>
      </c>
      <c r="M4" s="87" t="s">
        <v>107</v>
      </c>
      <c r="N4" s="88" t="s">
        <v>107</v>
      </c>
      <c r="O4" s="89" t="s">
        <v>108</v>
      </c>
      <c r="P4" s="89" t="s">
        <v>136</v>
      </c>
      <c r="Q4" s="90" t="s">
        <v>108</v>
      </c>
      <c r="R4" s="91" t="s">
        <v>136</v>
      </c>
      <c r="S4" s="85" t="s">
        <v>104</v>
      </c>
      <c r="T4" s="86" t="s">
        <v>104</v>
      </c>
      <c r="U4" s="87" t="s">
        <v>105</v>
      </c>
      <c r="V4" s="86" t="s">
        <v>105</v>
      </c>
      <c r="W4" s="87" t="s">
        <v>106</v>
      </c>
      <c r="X4" s="86" t="s">
        <v>106</v>
      </c>
      <c r="Y4" s="87" t="s">
        <v>107</v>
      </c>
      <c r="Z4" s="88" t="s">
        <v>107</v>
      </c>
      <c r="AA4" s="89" t="s">
        <v>108</v>
      </c>
      <c r="AB4" s="89" t="s">
        <v>136</v>
      </c>
      <c r="AC4" s="90" t="s">
        <v>108</v>
      </c>
      <c r="AD4" s="91" t="s">
        <v>136</v>
      </c>
      <c r="AE4" s="92" t="s">
        <v>104</v>
      </c>
      <c r="AF4" s="93" t="s">
        <v>104</v>
      </c>
      <c r="AG4" s="87" t="s">
        <v>105</v>
      </c>
      <c r="AH4" s="86" t="s">
        <v>105</v>
      </c>
      <c r="AI4" s="87" t="s">
        <v>106</v>
      </c>
      <c r="AJ4" s="86" t="s">
        <v>106</v>
      </c>
      <c r="AK4" s="87" t="s">
        <v>107</v>
      </c>
      <c r="AL4" s="88" t="s">
        <v>107</v>
      </c>
      <c r="AM4" s="89" t="s">
        <v>108</v>
      </c>
      <c r="AN4" s="89" t="s">
        <v>136</v>
      </c>
      <c r="AO4" s="90" t="s">
        <v>108</v>
      </c>
      <c r="AP4" s="91" t="s">
        <v>136</v>
      </c>
      <c r="AQ4" s="94" t="s">
        <v>109</v>
      </c>
      <c r="AR4" s="95" t="s">
        <v>109</v>
      </c>
    </row>
    <row r="5" spans="1:44" s="111" customFormat="1" ht="15" customHeight="1">
      <c r="A5" s="96" t="s">
        <v>89</v>
      </c>
      <c r="B5" s="96" t="s">
        <v>85</v>
      </c>
      <c r="C5" s="97" t="s">
        <v>86</v>
      </c>
      <c r="D5" s="98" t="s">
        <v>87</v>
      </c>
      <c r="E5" s="99" t="s">
        <v>110</v>
      </c>
      <c r="F5" s="100" t="s">
        <v>110</v>
      </c>
      <c r="G5" s="101">
        <v>1999</v>
      </c>
      <c r="H5" s="102">
        <v>2000</v>
      </c>
      <c r="I5" s="103">
        <v>1999</v>
      </c>
      <c r="J5" s="102">
        <v>2000</v>
      </c>
      <c r="K5" s="103">
        <v>1999</v>
      </c>
      <c r="L5" s="102">
        <v>2000</v>
      </c>
      <c r="M5" s="103">
        <v>1999</v>
      </c>
      <c r="N5" s="104">
        <v>2000</v>
      </c>
      <c r="O5" s="105">
        <v>1999</v>
      </c>
      <c r="P5" s="105">
        <v>1999</v>
      </c>
      <c r="Q5" s="106">
        <v>2000</v>
      </c>
      <c r="R5" s="107">
        <v>2000</v>
      </c>
      <c r="S5" s="101">
        <v>1999</v>
      </c>
      <c r="T5" s="102">
        <v>2000</v>
      </c>
      <c r="U5" s="103">
        <v>1999</v>
      </c>
      <c r="V5" s="102">
        <v>2000</v>
      </c>
      <c r="W5" s="103">
        <v>1999</v>
      </c>
      <c r="X5" s="102">
        <v>2000</v>
      </c>
      <c r="Y5" s="103">
        <v>1999</v>
      </c>
      <c r="Z5" s="104">
        <v>2000</v>
      </c>
      <c r="AA5" s="105">
        <v>1999</v>
      </c>
      <c r="AB5" s="105">
        <v>1999</v>
      </c>
      <c r="AC5" s="106">
        <v>2000</v>
      </c>
      <c r="AD5" s="107">
        <v>2000</v>
      </c>
      <c r="AE5" s="99">
        <v>1999</v>
      </c>
      <c r="AF5" s="108">
        <v>2000</v>
      </c>
      <c r="AG5" s="103">
        <v>1999</v>
      </c>
      <c r="AH5" s="102">
        <v>2000</v>
      </c>
      <c r="AI5" s="103">
        <v>1999</v>
      </c>
      <c r="AJ5" s="102">
        <v>2000</v>
      </c>
      <c r="AK5" s="103">
        <v>1999</v>
      </c>
      <c r="AL5" s="104">
        <v>2000</v>
      </c>
      <c r="AM5" s="105">
        <v>1999</v>
      </c>
      <c r="AN5" s="105">
        <v>1999</v>
      </c>
      <c r="AO5" s="106">
        <v>2000</v>
      </c>
      <c r="AP5" s="107">
        <v>2000</v>
      </c>
      <c r="AQ5" s="109">
        <v>1999</v>
      </c>
      <c r="AR5" s="110">
        <v>2000</v>
      </c>
    </row>
    <row r="6" spans="1:44" s="43" customFormat="1" ht="14.25" customHeight="1">
      <c r="A6" s="132" t="s">
        <v>89</v>
      </c>
      <c r="B6" s="41" t="s">
        <v>85</v>
      </c>
      <c r="C6" s="42" t="s">
        <v>90</v>
      </c>
      <c r="D6" s="42" t="s">
        <v>87</v>
      </c>
      <c r="E6" s="92" t="s">
        <v>3</v>
      </c>
      <c r="F6" s="126" t="s">
        <v>4</v>
      </c>
      <c r="G6" s="6" t="s">
        <v>111</v>
      </c>
      <c r="H6" s="3" t="s">
        <v>112</v>
      </c>
      <c r="I6" s="2" t="s">
        <v>113</v>
      </c>
      <c r="J6" s="3" t="s">
        <v>114</v>
      </c>
      <c r="K6" s="2" t="s">
        <v>115</v>
      </c>
      <c r="L6" s="3" t="s">
        <v>116</v>
      </c>
      <c r="M6" s="4" t="s">
        <v>117</v>
      </c>
      <c r="N6" s="5" t="s">
        <v>118</v>
      </c>
      <c r="O6" s="8" t="s">
        <v>5</v>
      </c>
      <c r="P6" s="8" t="s">
        <v>13</v>
      </c>
      <c r="Q6" s="40" t="s">
        <v>6</v>
      </c>
      <c r="R6" s="40" t="s">
        <v>14</v>
      </c>
      <c r="S6" s="6" t="s">
        <v>119</v>
      </c>
      <c r="T6" s="3" t="s">
        <v>120</v>
      </c>
      <c r="U6" s="2" t="s">
        <v>121</v>
      </c>
      <c r="V6" s="3" t="s">
        <v>122</v>
      </c>
      <c r="W6" s="2" t="s">
        <v>123</v>
      </c>
      <c r="X6" s="3" t="s">
        <v>124</v>
      </c>
      <c r="Y6" s="4" t="s">
        <v>125</v>
      </c>
      <c r="Z6" s="5" t="s">
        <v>126</v>
      </c>
      <c r="AA6" s="8" t="s">
        <v>7</v>
      </c>
      <c r="AB6" s="8" t="s">
        <v>15</v>
      </c>
      <c r="AC6" s="40" t="s">
        <v>8</v>
      </c>
      <c r="AD6" s="40" t="s">
        <v>16</v>
      </c>
      <c r="AE6" s="6" t="s">
        <v>127</v>
      </c>
      <c r="AF6" s="3" t="s">
        <v>128</v>
      </c>
      <c r="AG6" s="2" t="s">
        <v>129</v>
      </c>
      <c r="AH6" s="3" t="s">
        <v>130</v>
      </c>
      <c r="AI6" s="2" t="s">
        <v>131</v>
      </c>
      <c r="AJ6" s="3" t="s">
        <v>132</v>
      </c>
      <c r="AK6" s="4" t="s">
        <v>133</v>
      </c>
      <c r="AL6" s="5" t="s">
        <v>134</v>
      </c>
      <c r="AM6" s="8" t="s">
        <v>9</v>
      </c>
      <c r="AN6" s="8" t="s">
        <v>11</v>
      </c>
      <c r="AO6" s="40" t="s">
        <v>10</v>
      </c>
      <c r="AP6" s="40" t="s">
        <v>12</v>
      </c>
      <c r="AQ6" s="127" t="s">
        <v>19</v>
      </c>
      <c r="AR6" s="127" t="s">
        <v>20</v>
      </c>
    </row>
    <row r="7" spans="1:44" s="36" customFormat="1" ht="15" customHeight="1">
      <c r="A7" s="44" t="s">
        <v>88</v>
      </c>
      <c r="B7" s="45" t="s">
        <v>138</v>
      </c>
      <c r="C7" s="46">
        <v>100858</v>
      </c>
      <c r="D7" s="47">
        <v>1</v>
      </c>
      <c r="E7" s="112" t="s">
        <v>139</v>
      </c>
      <c r="F7" s="133" t="s">
        <v>139</v>
      </c>
      <c r="G7" s="7">
        <v>170686</v>
      </c>
      <c r="H7" s="38">
        <v>174142</v>
      </c>
      <c r="I7" s="113">
        <v>159532</v>
      </c>
      <c r="J7" s="38">
        <v>161844</v>
      </c>
      <c r="K7" s="113">
        <v>65692</v>
      </c>
      <c r="L7" s="38">
        <v>65206</v>
      </c>
      <c r="M7" s="113">
        <v>182926</v>
      </c>
      <c r="N7" s="114">
        <v>246515</v>
      </c>
      <c r="O7" s="115">
        <f>+M7+K7+I7+G7</f>
        <v>578836</v>
      </c>
      <c r="P7" s="115">
        <f>+O7/30</f>
        <v>19294.533333333333</v>
      </c>
      <c r="Q7" s="116">
        <f>+N7+L7+J7+H7</f>
        <v>647707</v>
      </c>
      <c r="R7" s="117">
        <f>+Q7/30</f>
        <v>21590.233333333334</v>
      </c>
      <c r="S7" s="7"/>
      <c r="T7" s="38"/>
      <c r="U7" s="113"/>
      <c r="V7" s="38"/>
      <c r="W7" s="113"/>
      <c r="X7" s="38"/>
      <c r="Y7" s="113"/>
      <c r="Z7" s="114"/>
      <c r="AA7" s="115">
        <f>+Y7+W7+U7+S7</f>
        <v>0</v>
      </c>
      <c r="AB7" s="115">
        <f>+AA7/900</f>
        <v>0</v>
      </c>
      <c r="AC7" s="116">
        <f>+Z7+X7+V7+T7</f>
        <v>0</v>
      </c>
      <c r="AD7" s="118">
        <f>+AC7/900</f>
        <v>0</v>
      </c>
      <c r="AE7" s="119">
        <v>15913</v>
      </c>
      <c r="AF7" s="120">
        <v>16524</v>
      </c>
      <c r="AG7" s="113">
        <v>15441</v>
      </c>
      <c r="AH7" s="38">
        <v>16002</v>
      </c>
      <c r="AI7" s="113">
        <v>11554</v>
      </c>
      <c r="AJ7" s="38">
        <v>10878</v>
      </c>
      <c r="AK7" s="113">
        <v>16782</v>
      </c>
      <c r="AL7" s="114">
        <v>24068</v>
      </c>
      <c r="AM7" s="115">
        <f>+AK7+AI7+AG7+AE7</f>
        <v>59690</v>
      </c>
      <c r="AN7" s="37">
        <f>+AM7/24</f>
        <v>2487.0833333333335</v>
      </c>
      <c r="AO7" s="117">
        <f>+AL7+AJ7+AH7+AF7</f>
        <v>67472</v>
      </c>
      <c r="AP7" s="117">
        <f>+AO7/24</f>
        <v>2811.3333333333335</v>
      </c>
      <c r="AQ7" s="121">
        <f>+P7+AB7+AN7</f>
        <v>21781.616666666665</v>
      </c>
      <c r="AR7" s="122">
        <f>+R7+AD7+AP7</f>
        <v>24401.566666666666</v>
      </c>
    </row>
    <row r="8" spans="1:44" s="36" customFormat="1" ht="15" customHeight="1">
      <c r="A8" s="44" t="s">
        <v>88</v>
      </c>
      <c r="B8" s="45" t="s">
        <v>140</v>
      </c>
      <c r="C8" s="46">
        <v>100751</v>
      </c>
      <c r="D8" s="47">
        <v>1</v>
      </c>
      <c r="E8" s="112" t="s">
        <v>139</v>
      </c>
      <c r="F8" s="133" t="s">
        <v>139</v>
      </c>
      <c r="G8" s="7"/>
      <c r="H8" s="38"/>
      <c r="I8" s="113">
        <v>175769</v>
      </c>
      <c r="J8" s="38">
        <v>178085</v>
      </c>
      <c r="K8" s="113">
        <v>46011</v>
      </c>
      <c r="L8" s="38">
        <v>44677</v>
      </c>
      <c r="M8" s="113">
        <v>195392</v>
      </c>
      <c r="N8" s="114">
        <v>203951</v>
      </c>
      <c r="O8" s="115">
        <f aca="true" t="shared" si="0" ref="O8:O177">+M8+K8+I8+G8</f>
        <v>417172</v>
      </c>
      <c r="P8" s="115">
        <f aca="true" t="shared" si="1" ref="P8:P71">+O8/30</f>
        <v>13905.733333333334</v>
      </c>
      <c r="Q8" s="116">
        <f aca="true" t="shared" si="2" ref="Q8:Q177">+N8+L8+J8+H8</f>
        <v>426713</v>
      </c>
      <c r="R8" s="117">
        <f aca="true" t="shared" si="3" ref="R8:R71">+Q8/30</f>
        <v>14223.766666666666</v>
      </c>
      <c r="S8" s="7"/>
      <c r="T8" s="38"/>
      <c r="U8" s="113"/>
      <c r="V8" s="38"/>
      <c r="W8" s="113"/>
      <c r="X8" s="38"/>
      <c r="Y8" s="113"/>
      <c r="Z8" s="114"/>
      <c r="AA8" s="115">
        <f aca="true" t="shared" si="4" ref="AA8:AA177">+Y8+W8+U8+S8</f>
        <v>0</v>
      </c>
      <c r="AB8" s="115">
        <f aca="true" t="shared" si="5" ref="AB8:AB71">+AA8/900</f>
        <v>0</v>
      </c>
      <c r="AC8" s="116">
        <f aca="true" t="shared" si="6" ref="AC8:AC177">+Z8+X8+V8+T8</f>
        <v>0</v>
      </c>
      <c r="AD8" s="118">
        <f aca="true" t="shared" si="7" ref="AD8:AD71">+AC8/900</f>
        <v>0</v>
      </c>
      <c r="AE8" s="119"/>
      <c r="AF8" s="120"/>
      <c r="AG8" s="113">
        <v>33626</v>
      </c>
      <c r="AH8" s="38">
        <v>32087</v>
      </c>
      <c r="AI8" s="113">
        <v>16601</v>
      </c>
      <c r="AJ8" s="38">
        <v>14101</v>
      </c>
      <c r="AK8" s="113">
        <v>32014</v>
      </c>
      <c r="AL8" s="114">
        <v>33865</v>
      </c>
      <c r="AM8" s="115">
        <f aca="true" t="shared" si="8" ref="AM8:AM177">+AK8+AI8+AG8+AE8</f>
        <v>82241</v>
      </c>
      <c r="AN8" s="37">
        <f aca="true" t="shared" si="9" ref="AN8:AN71">+AM8/24</f>
        <v>3426.7083333333335</v>
      </c>
      <c r="AO8" s="117">
        <f aca="true" t="shared" si="10" ref="AO8:AO177">+AL8+AJ8+AH8+AF8</f>
        <v>80053</v>
      </c>
      <c r="AP8" s="117">
        <f aca="true" t="shared" si="11" ref="AP8:AP71">+AO8/24</f>
        <v>3335.5416666666665</v>
      </c>
      <c r="AQ8" s="121">
        <f aca="true" t="shared" si="12" ref="AQ8:AQ177">+P8+AB8+AN8</f>
        <v>17332.441666666666</v>
      </c>
      <c r="AR8" s="122">
        <f aca="true" t="shared" si="13" ref="AR8:AR177">+R8+AD8+AP8</f>
        <v>17559.308333333334</v>
      </c>
    </row>
    <row r="9" spans="1:44" s="36" customFormat="1" ht="15" customHeight="1">
      <c r="A9" s="44" t="s">
        <v>88</v>
      </c>
      <c r="B9" s="45" t="s">
        <v>141</v>
      </c>
      <c r="C9" s="46">
        <v>100663</v>
      </c>
      <c r="D9" s="47">
        <v>1</v>
      </c>
      <c r="E9" s="112" t="s">
        <v>139</v>
      </c>
      <c r="F9" s="133" t="s">
        <v>139</v>
      </c>
      <c r="G9" s="7">
        <v>71425</v>
      </c>
      <c r="H9" s="38">
        <v>71947</v>
      </c>
      <c r="I9" s="113">
        <v>65541</v>
      </c>
      <c r="J9" s="38">
        <v>67295</v>
      </c>
      <c r="K9" s="113">
        <v>34178</v>
      </c>
      <c r="L9" s="38">
        <v>35292</v>
      </c>
      <c r="M9" s="113">
        <v>75352</v>
      </c>
      <c r="N9" s="114">
        <v>78779</v>
      </c>
      <c r="O9" s="115">
        <f t="shared" si="0"/>
        <v>246496</v>
      </c>
      <c r="P9" s="115">
        <f t="shared" si="1"/>
        <v>8216.533333333333</v>
      </c>
      <c r="Q9" s="116">
        <f t="shared" si="2"/>
        <v>253313</v>
      </c>
      <c r="R9" s="117">
        <f t="shared" si="3"/>
        <v>8443.766666666666</v>
      </c>
      <c r="S9" s="7"/>
      <c r="T9" s="38"/>
      <c r="U9" s="113"/>
      <c r="V9" s="38"/>
      <c r="W9" s="113"/>
      <c r="X9" s="38"/>
      <c r="Y9" s="113"/>
      <c r="Z9" s="114"/>
      <c r="AA9" s="115">
        <f t="shared" si="4"/>
        <v>0</v>
      </c>
      <c r="AB9" s="115">
        <f t="shared" si="5"/>
        <v>0</v>
      </c>
      <c r="AC9" s="116">
        <f t="shared" si="6"/>
        <v>0</v>
      </c>
      <c r="AD9" s="118">
        <f t="shared" si="7"/>
        <v>0</v>
      </c>
      <c r="AE9" s="119">
        <v>10586</v>
      </c>
      <c r="AF9" s="120">
        <v>13356</v>
      </c>
      <c r="AG9" s="113">
        <v>9803</v>
      </c>
      <c r="AH9" s="38">
        <v>10392</v>
      </c>
      <c r="AI9" s="113">
        <v>10191</v>
      </c>
      <c r="AJ9" s="38">
        <v>10522</v>
      </c>
      <c r="AK9" s="113">
        <v>10537</v>
      </c>
      <c r="AL9" s="114">
        <v>11360</v>
      </c>
      <c r="AM9" s="115">
        <f t="shared" si="8"/>
        <v>41117</v>
      </c>
      <c r="AN9" s="37">
        <f t="shared" si="9"/>
        <v>1713.2083333333333</v>
      </c>
      <c r="AO9" s="117">
        <f t="shared" si="10"/>
        <v>45630</v>
      </c>
      <c r="AP9" s="117">
        <f t="shared" si="11"/>
        <v>1901.25</v>
      </c>
      <c r="AQ9" s="121">
        <f t="shared" si="12"/>
        <v>9929.741666666667</v>
      </c>
      <c r="AR9" s="122">
        <f t="shared" si="13"/>
        <v>10345.016666666666</v>
      </c>
    </row>
    <row r="10" spans="1:44" s="36" customFormat="1" ht="15" customHeight="1">
      <c r="A10" s="44" t="s">
        <v>88</v>
      </c>
      <c r="B10" s="45" t="s">
        <v>142</v>
      </c>
      <c r="C10" s="46">
        <v>100706</v>
      </c>
      <c r="D10" s="47">
        <v>2</v>
      </c>
      <c r="E10" s="112" t="s">
        <v>139</v>
      </c>
      <c r="F10" s="133" t="s">
        <v>139</v>
      </c>
      <c r="G10" s="7"/>
      <c r="H10" s="38"/>
      <c r="I10" s="113">
        <v>52272</v>
      </c>
      <c r="J10" s="38">
        <v>52691</v>
      </c>
      <c r="K10" s="113">
        <v>17043</v>
      </c>
      <c r="L10" s="38">
        <v>16368</v>
      </c>
      <c r="M10" s="113">
        <v>53729</v>
      </c>
      <c r="N10" s="114">
        <v>54019</v>
      </c>
      <c r="O10" s="115">
        <f t="shared" si="0"/>
        <v>123044</v>
      </c>
      <c r="P10" s="115">
        <f t="shared" si="1"/>
        <v>4101.466666666666</v>
      </c>
      <c r="Q10" s="116">
        <f t="shared" si="2"/>
        <v>123078</v>
      </c>
      <c r="R10" s="117">
        <f t="shared" si="3"/>
        <v>4102.6</v>
      </c>
      <c r="S10" s="7"/>
      <c r="T10" s="38"/>
      <c r="U10" s="113"/>
      <c r="V10" s="38"/>
      <c r="W10" s="113"/>
      <c r="X10" s="38"/>
      <c r="Y10" s="113"/>
      <c r="Z10" s="114"/>
      <c r="AA10" s="115">
        <f t="shared" si="4"/>
        <v>0</v>
      </c>
      <c r="AB10" s="115">
        <f t="shared" si="5"/>
        <v>0</v>
      </c>
      <c r="AC10" s="116">
        <f t="shared" si="6"/>
        <v>0</v>
      </c>
      <c r="AD10" s="118">
        <f t="shared" si="7"/>
        <v>0</v>
      </c>
      <c r="AE10" s="119"/>
      <c r="AF10" s="120"/>
      <c r="AG10" s="113">
        <v>7625</v>
      </c>
      <c r="AH10" s="38">
        <v>7496</v>
      </c>
      <c r="AI10" s="113">
        <v>5263</v>
      </c>
      <c r="AJ10" s="38">
        <v>4954</v>
      </c>
      <c r="AK10" s="113">
        <v>8366</v>
      </c>
      <c r="AL10" s="114">
        <v>8372</v>
      </c>
      <c r="AM10" s="115">
        <f t="shared" si="8"/>
        <v>21254</v>
      </c>
      <c r="AN10" s="37">
        <f t="shared" si="9"/>
        <v>885.5833333333334</v>
      </c>
      <c r="AO10" s="117">
        <f t="shared" si="10"/>
        <v>20822</v>
      </c>
      <c r="AP10" s="117">
        <f t="shared" si="11"/>
        <v>867.5833333333334</v>
      </c>
      <c r="AQ10" s="121">
        <f t="shared" si="12"/>
        <v>4987.049999999999</v>
      </c>
      <c r="AR10" s="122">
        <f t="shared" si="13"/>
        <v>4970.183333333333</v>
      </c>
    </row>
    <row r="11" spans="1:44" s="36" customFormat="1" ht="15" customHeight="1">
      <c r="A11" s="44" t="s">
        <v>88</v>
      </c>
      <c r="B11" s="45" t="s">
        <v>143</v>
      </c>
      <c r="C11" s="46">
        <v>100654</v>
      </c>
      <c r="D11" s="47">
        <v>3</v>
      </c>
      <c r="E11" s="112" t="s">
        <v>139</v>
      </c>
      <c r="F11" s="133" t="s">
        <v>139</v>
      </c>
      <c r="G11" s="7"/>
      <c r="H11" s="38"/>
      <c r="I11" s="113">
        <v>54059</v>
      </c>
      <c r="J11" s="38">
        <v>58603</v>
      </c>
      <c r="K11" s="113">
        <v>11005</v>
      </c>
      <c r="L11" s="38">
        <v>12220</v>
      </c>
      <c r="M11" s="113">
        <v>63009</v>
      </c>
      <c r="N11" s="114">
        <v>64592</v>
      </c>
      <c r="O11" s="115">
        <f t="shared" si="0"/>
        <v>128073</v>
      </c>
      <c r="P11" s="115">
        <f t="shared" si="1"/>
        <v>4269.1</v>
      </c>
      <c r="Q11" s="116">
        <f t="shared" si="2"/>
        <v>135415</v>
      </c>
      <c r="R11" s="117">
        <f t="shared" si="3"/>
        <v>4513.833333333333</v>
      </c>
      <c r="S11" s="7"/>
      <c r="T11" s="38"/>
      <c r="U11" s="113"/>
      <c r="V11" s="38"/>
      <c r="W11" s="113"/>
      <c r="X11" s="38"/>
      <c r="Y11" s="113"/>
      <c r="Z11" s="114"/>
      <c r="AA11" s="115">
        <f t="shared" si="4"/>
        <v>0</v>
      </c>
      <c r="AB11" s="115">
        <f t="shared" si="5"/>
        <v>0</v>
      </c>
      <c r="AC11" s="116">
        <f t="shared" si="6"/>
        <v>0</v>
      </c>
      <c r="AD11" s="118">
        <f t="shared" si="7"/>
        <v>0</v>
      </c>
      <c r="AE11" s="119"/>
      <c r="AF11" s="120"/>
      <c r="AG11" s="113">
        <v>7714</v>
      </c>
      <c r="AH11" s="38">
        <v>7219</v>
      </c>
      <c r="AI11" s="113">
        <v>5296</v>
      </c>
      <c r="AJ11" s="38">
        <v>4906</v>
      </c>
      <c r="AK11" s="113">
        <v>7414</v>
      </c>
      <c r="AL11" s="114">
        <v>7492</v>
      </c>
      <c r="AM11" s="115">
        <f t="shared" si="8"/>
        <v>20424</v>
      </c>
      <c r="AN11" s="37">
        <f t="shared" si="9"/>
        <v>851</v>
      </c>
      <c r="AO11" s="117">
        <f t="shared" si="10"/>
        <v>19617</v>
      </c>
      <c r="AP11" s="117">
        <f t="shared" si="11"/>
        <v>817.375</v>
      </c>
      <c r="AQ11" s="121">
        <f t="shared" si="12"/>
        <v>5120.1</v>
      </c>
      <c r="AR11" s="122">
        <f t="shared" si="13"/>
        <v>5331.208333333333</v>
      </c>
    </row>
    <row r="12" spans="1:44" s="36" customFormat="1" ht="15" customHeight="1">
      <c r="A12" s="44" t="s">
        <v>88</v>
      </c>
      <c r="B12" s="45" t="s">
        <v>144</v>
      </c>
      <c r="C12" s="46">
        <v>101480</v>
      </c>
      <c r="D12" s="47">
        <v>3</v>
      </c>
      <c r="E12" s="112" t="s">
        <v>139</v>
      </c>
      <c r="F12" s="133" t="s">
        <v>139</v>
      </c>
      <c r="G12" s="7"/>
      <c r="H12" s="38"/>
      <c r="I12" s="113">
        <v>80114</v>
      </c>
      <c r="J12" s="38">
        <v>79348</v>
      </c>
      <c r="K12" s="113">
        <v>28310</v>
      </c>
      <c r="L12" s="38">
        <v>26587</v>
      </c>
      <c r="M12" s="113">
        <v>87054</v>
      </c>
      <c r="N12" s="114">
        <v>86050</v>
      </c>
      <c r="O12" s="115">
        <f t="shared" si="0"/>
        <v>195478</v>
      </c>
      <c r="P12" s="115">
        <f t="shared" si="1"/>
        <v>6515.933333333333</v>
      </c>
      <c r="Q12" s="116">
        <f t="shared" si="2"/>
        <v>191985</v>
      </c>
      <c r="R12" s="117">
        <f t="shared" si="3"/>
        <v>6399.5</v>
      </c>
      <c r="S12" s="7"/>
      <c r="T12" s="38"/>
      <c r="U12" s="113"/>
      <c r="V12" s="38"/>
      <c r="W12" s="113"/>
      <c r="X12" s="38"/>
      <c r="Y12" s="113"/>
      <c r="Z12" s="114"/>
      <c r="AA12" s="115">
        <f t="shared" si="4"/>
        <v>0</v>
      </c>
      <c r="AB12" s="115">
        <f t="shared" si="5"/>
        <v>0</v>
      </c>
      <c r="AC12" s="116">
        <f t="shared" si="6"/>
        <v>0</v>
      </c>
      <c r="AD12" s="118">
        <f t="shared" si="7"/>
        <v>0</v>
      </c>
      <c r="AE12" s="119"/>
      <c r="AF12" s="120"/>
      <c r="AG12" s="113">
        <v>7228</v>
      </c>
      <c r="AH12" s="38">
        <v>7372</v>
      </c>
      <c r="AI12" s="113">
        <v>8457</v>
      </c>
      <c r="AJ12" s="38">
        <v>8928</v>
      </c>
      <c r="AK12" s="113">
        <v>7442</v>
      </c>
      <c r="AL12" s="114">
        <v>7658</v>
      </c>
      <c r="AM12" s="115">
        <f t="shared" si="8"/>
        <v>23127</v>
      </c>
      <c r="AN12" s="37">
        <f t="shared" si="9"/>
        <v>963.625</v>
      </c>
      <c r="AO12" s="117">
        <f t="shared" si="10"/>
        <v>23958</v>
      </c>
      <c r="AP12" s="117">
        <f t="shared" si="11"/>
        <v>998.25</v>
      </c>
      <c r="AQ12" s="121">
        <f t="shared" si="12"/>
        <v>7479.558333333333</v>
      </c>
      <c r="AR12" s="122">
        <f t="shared" si="13"/>
        <v>7397.75</v>
      </c>
    </row>
    <row r="13" spans="1:44" s="36" customFormat="1" ht="15" customHeight="1">
      <c r="A13" s="44" t="s">
        <v>88</v>
      </c>
      <c r="B13" s="45" t="s">
        <v>145</v>
      </c>
      <c r="C13" s="46">
        <v>102094</v>
      </c>
      <c r="D13" s="47">
        <v>3</v>
      </c>
      <c r="E13" s="112" t="s">
        <v>139</v>
      </c>
      <c r="F13" s="133" t="s">
        <v>139</v>
      </c>
      <c r="G13" s="7"/>
      <c r="H13" s="38"/>
      <c r="I13" s="113">
        <v>93395</v>
      </c>
      <c r="J13" s="38">
        <v>91450</v>
      </c>
      <c r="K13" s="113">
        <v>26892</v>
      </c>
      <c r="L13" s="38">
        <v>26955</v>
      </c>
      <c r="M13" s="113">
        <v>96076</v>
      </c>
      <c r="N13" s="114">
        <v>102585</v>
      </c>
      <c r="O13" s="115">
        <f t="shared" si="0"/>
        <v>216363</v>
      </c>
      <c r="P13" s="115">
        <f t="shared" si="1"/>
        <v>7212.1</v>
      </c>
      <c r="Q13" s="116">
        <f t="shared" si="2"/>
        <v>220990</v>
      </c>
      <c r="R13" s="117">
        <f t="shared" si="3"/>
        <v>7366.333333333333</v>
      </c>
      <c r="S13" s="7"/>
      <c r="T13" s="38"/>
      <c r="U13" s="113"/>
      <c r="V13" s="38"/>
      <c r="W13" s="113"/>
      <c r="X13" s="38"/>
      <c r="Y13" s="113"/>
      <c r="Z13" s="114"/>
      <c r="AA13" s="115">
        <f t="shared" si="4"/>
        <v>0</v>
      </c>
      <c r="AB13" s="115">
        <f t="shared" si="5"/>
        <v>0</v>
      </c>
      <c r="AC13" s="116">
        <f t="shared" si="6"/>
        <v>0</v>
      </c>
      <c r="AD13" s="118">
        <f t="shared" si="7"/>
        <v>0</v>
      </c>
      <c r="AE13" s="119"/>
      <c r="AF13" s="120"/>
      <c r="AG13" s="113">
        <v>6514</v>
      </c>
      <c r="AH13" s="38">
        <v>7293</v>
      </c>
      <c r="AI13" s="113">
        <v>4882</v>
      </c>
      <c r="AJ13" s="38">
        <v>6313</v>
      </c>
      <c r="AK13" s="113">
        <v>6960</v>
      </c>
      <c r="AL13" s="114">
        <v>8193</v>
      </c>
      <c r="AM13" s="115">
        <f t="shared" si="8"/>
        <v>18356</v>
      </c>
      <c r="AN13" s="37">
        <f t="shared" si="9"/>
        <v>764.8333333333334</v>
      </c>
      <c r="AO13" s="117">
        <f t="shared" si="10"/>
        <v>21799</v>
      </c>
      <c r="AP13" s="117">
        <f t="shared" si="11"/>
        <v>908.2916666666666</v>
      </c>
      <c r="AQ13" s="121">
        <f t="shared" si="12"/>
        <v>7976.933333333333</v>
      </c>
      <c r="AR13" s="122">
        <f t="shared" si="13"/>
        <v>8274.625</v>
      </c>
    </row>
    <row r="14" spans="1:44" s="36" customFormat="1" ht="15" customHeight="1">
      <c r="A14" s="44" t="s">
        <v>88</v>
      </c>
      <c r="B14" s="45" t="s">
        <v>146</v>
      </c>
      <c r="C14" s="46">
        <v>100830</v>
      </c>
      <c r="D14" s="47">
        <v>4</v>
      </c>
      <c r="E14" s="112" t="s">
        <v>139</v>
      </c>
      <c r="F14" s="133" t="s">
        <v>139</v>
      </c>
      <c r="G14" s="7">
        <v>37168</v>
      </c>
      <c r="H14" s="38">
        <v>37680</v>
      </c>
      <c r="I14" s="113">
        <v>35747</v>
      </c>
      <c r="J14" s="38">
        <v>34853</v>
      </c>
      <c r="K14" s="113">
        <v>20047</v>
      </c>
      <c r="L14" s="38">
        <v>19074</v>
      </c>
      <c r="M14" s="113">
        <v>38611</v>
      </c>
      <c r="N14" s="114">
        <v>46365</v>
      </c>
      <c r="O14" s="115">
        <f t="shared" si="0"/>
        <v>131573</v>
      </c>
      <c r="P14" s="115">
        <f t="shared" si="1"/>
        <v>4385.766666666666</v>
      </c>
      <c r="Q14" s="116">
        <f t="shared" si="2"/>
        <v>137972</v>
      </c>
      <c r="R14" s="117">
        <f t="shared" si="3"/>
        <v>4599.066666666667</v>
      </c>
      <c r="S14" s="7"/>
      <c r="T14" s="38"/>
      <c r="U14" s="113"/>
      <c r="V14" s="38"/>
      <c r="W14" s="113"/>
      <c r="X14" s="38"/>
      <c r="Y14" s="113"/>
      <c r="Z14" s="114"/>
      <c r="AA14" s="115">
        <f t="shared" si="4"/>
        <v>0</v>
      </c>
      <c r="AB14" s="115">
        <f t="shared" si="5"/>
        <v>0</v>
      </c>
      <c r="AC14" s="116">
        <f t="shared" si="6"/>
        <v>0</v>
      </c>
      <c r="AD14" s="118">
        <f t="shared" si="7"/>
        <v>0</v>
      </c>
      <c r="AE14" s="119">
        <v>4273</v>
      </c>
      <c r="AF14" s="120">
        <v>4214</v>
      </c>
      <c r="AG14" s="113">
        <v>3912</v>
      </c>
      <c r="AH14" s="38">
        <v>4146</v>
      </c>
      <c r="AI14" s="113">
        <v>3581</v>
      </c>
      <c r="AJ14" s="38">
        <v>3719</v>
      </c>
      <c r="AK14" s="113">
        <v>4344</v>
      </c>
      <c r="AL14" s="114">
        <v>5006</v>
      </c>
      <c r="AM14" s="115">
        <f t="shared" si="8"/>
        <v>16110</v>
      </c>
      <c r="AN14" s="37">
        <f t="shared" si="9"/>
        <v>671.25</v>
      </c>
      <c r="AO14" s="117">
        <f t="shared" si="10"/>
        <v>17085</v>
      </c>
      <c r="AP14" s="117">
        <f t="shared" si="11"/>
        <v>711.875</v>
      </c>
      <c r="AQ14" s="121">
        <f t="shared" si="12"/>
        <v>5057.016666666666</v>
      </c>
      <c r="AR14" s="122">
        <f t="shared" si="13"/>
        <v>5310.941666666667</v>
      </c>
    </row>
    <row r="15" spans="1:44" s="36" customFormat="1" ht="15" customHeight="1">
      <c r="A15" s="44" t="s">
        <v>88</v>
      </c>
      <c r="B15" s="45" t="s">
        <v>147</v>
      </c>
      <c r="C15" s="46">
        <v>102368</v>
      </c>
      <c r="D15" s="47">
        <v>4</v>
      </c>
      <c r="E15" s="112" t="s">
        <v>139</v>
      </c>
      <c r="F15" s="133" t="s">
        <v>139</v>
      </c>
      <c r="G15" s="7">
        <v>46453</v>
      </c>
      <c r="H15" s="38"/>
      <c r="I15" s="113">
        <v>42732</v>
      </c>
      <c r="J15" s="38">
        <v>54574</v>
      </c>
      <c r="K15" s="113">
        <v>16500</v>
      </c>
      <c r="L15" s="38">
        <v>13256</v>
      </c>
      <c r="M15" s="113">
        <v>39850</v>
      </c>
      <c r="N15" s="114">
        <v>57600</v>
      </c>
      <c r="O15" s="115">
        <f t="shared" si="0"/>
        <v>145535</v>
      </c>
      <c r="P15" s="115">
        <f t="shared" si="1"/>
        <v>4851.166666666667</v>
      </c>
      <c r="Q15" s="116">
        <f t="shared" si="2"/>
        <v>125430</v>
      </c>
      <c r="R15" s="117">
        <f t="shared" si="3"/>
        <v>4181</v>
      </c>
      <c r="S15" s="7"/>
      <c r="T15" s="38"/>
      <c r="U15" s="113"/>
      <c r="V15" s="38"/>
      <c r="W15" s="113"/>
      <c r="X15" s="38"/>
      <c r="Y15" s="113"/>
      <c r="Z15" s="114"/>
      <c r="AA15" s="115">
        <f t="shared" si="4"/>
        <v>0</v>
      </c>
      <c r="AB15" s="115">
        <f t="shared" si="5"/>
        <v>0</v>
      </c>
      <c r="AC15" s="116">
        <f t="shared" si="6"/>
        <v>0</v>
      </c>
      <c r="AD15" s="118">
        <f t="shared" si="7"/>
        <v>0</v>
      </c>
      <c r="AE15" s="119">
        <v>7742</v>
      </c>
      <c r="AF15" s="120"/>
      <c r="AG15" s="113">
        <v>7217</v>
      </c>
      <c r="AH15" s="38">
        <v>7404</v>
      </c>
      <c r="AI15" s="113">
        <v>8159</v>
      </c>
      <c r="AJ15" s="38">
        <v>6747</v>
      </c>
      <c r="AK15" s="113">
        <v>5918</v>
      </c>
      <c r="AL15" s="114">
        <v>10251</v>
      </c>
      <c r="AM15" s="115">
        <f t="shared" si="8"/>
        <v>29036</v>
      </c>
      <c r="AN15" s="37">
        <f t="shared" si="9"/>
        <v>1209.8333333333333</v>
      </c>
      <c r="AO15" s="117">
        <f t="shared" si="10"/>
        <v>24402</v>
      </c>
      <c r="AP15" s="117">
        <f t="shared" si="11"/>
        <v>1016.75</v>
      </c>
      <c r="AQ15" s="121">
        <f t="shared" si="12"/>
        <v>6061</v>
      </c>
      <c r="AR15" s="122">
        <f t="shared" si="13"/>
        <v>5197.75</v>
      </c>
    </row>
    <row r="16" spans="1:44" s="36" customFormat="1" ht="15" customHeight="1">
      <c r="A16" s="44" t="s">
        <v>88</v>
      </c>
      <c r="B16" s="45" t="s">
        <v>148</v>
      </c>
      <c r="C16" s="46">
        <v>101709</v>
      </c>
      <c r="D16" s="47">
        <v>4</v>
      </c>
      <c r="E16" s="112" t="s">
        <v>139</v>
      </c>
      <c r="F16" s="133" t="s">
        <v>139</v>
      </c>
      <c r="G16" s="7"/>
      <c r="H16" s="38"/>
      <c r="I16" s="113">
        <v>33408</v>
      </c>
      <c r="J16" s="38">
        <v>32645</v>
      </c>
      <c r="K16" s="113">
        <v>8338</v>
      </c>
      <c r="L16" s="38">
        <v>6290</v>
      </c>
      <c r="M16" s="113">
        <v>36184</v>
      </c>
      <c r="N16" s="114">
        <v>34168</v>
      </c>
      <c r="O16" s="115">
        <f t="shared" si="0"/>
        <v>77930</v>
      </c>
      <c r="P16" s="115">
        <f t="shared" si="1"/>
        <v>2597.6666666666665</v>
      </c>
      <c r="Q16" s="116">
        <f t="shared" si="2"/>
        <v>73103</v>
      </c>
      <c r="R16" s="117">
        <f t="shared" si="3"/>
        <v>2436.766666666667</v>
      </c>
      <c r="S16" s="7"/>
      <c r="T16" s="38"/>
      <c r="U16" s="113"/>
      <c r="V16" s="38"/>
      <c r="W16" s="113"/>
      <c r="X16" s="38"/>
      <c r="Y16" s="113"/>
      <c r="Z16" s="114"/>
      <c r="AA16" s="115">
        <f t="shared" si="4"/>
        <v>0</v>
      </c>
      <c r="AB16" s="115">
        <f t="shared" si="5"/>
        <v>0</v>
      </c>
      <c r="AC16" s="116">
        <f t="shared" si="6"/>
        <v>0</v>
      </c>
      <c r="AD16" s="118">
        <f t="shared" si="7"/>
        <v>0</v>
      </c>
      <c r="AE16" s="119"/>
      <c r="AF16" s="120"/>
      <c r="AG16" s="113">
        <v>2318</v>
      </c>
      <c r="AH16" s="38">
        <v>2327</v>
      </c>
      <c r="AI16" s="113">
        <v>2929</v>
      </c>
      <c r="AJ16" s="38">
        <v>789</v>
      </c>
      <c r="AK16" s="113">
        <v>2515</v>
      </c>
      <c r="AL16" s="114">
        <v>2574</v>
      </c>
      <c r="AM16" s="115">
        <f t="shared" si="8"/>
        <v>7762</v>
      </c>
      <c r="AN16" s="37">
        <f t="shared" si="9"/>
        <v>323.4166666666667</v>
      </c>
      <c r="AO16" s="117">
        <f t="shared" si="10"/>
        <v>5690</v>
      </c>
      <c r="AP16" s="117">
        <f t="shared" si="11"/>
        <v>237.08333333333334</v>
      </c>
      <c r="AQ16" s="121">
        <f t="shared" si="12"/>
        <v>2921.083333333333</v>
      </c>
      <c r="AR16" s="122">
        <f t="shared" si="13"/>
        <v>2673.8500000000004</v>
      </c>
    </row>
    <row r="17" spans="1:44" s="36" customFormat="1" ht="15" customHeight="1">
      <c r="A17" s="44" t="s">
        <v>88</v>
      </c>
      <c r="B17" s="45" t="s">
        <v>149</v>
      </c>
      <c r="C17" s="46">
        <v>101879</v>
      </c>
      <c r="D17" s="47">
        <v>4</v>
      </c>
      <c r="E17" s="112" t="s">
        <v>139</v>
      </c>
      <c r="F17" s="133" t="s">
        <v>139</v>
      </c>
      <c r="G17" s="7"/>
      <c r="H17" s="38"/>
      <c r="I17" s="113">
        <v>61481</v>
      </c>
      <c r="J17" s="38">
        <v>59364</v>
      </c>
      <c r="K17" s="113">
        <v>12930</v>
      </c>
      <c r="L17" s="38">
        <v>12262</v>
      </c>
      <c r="M17" s="113">
        <v>66483</v>
      </c>
      <c r="N17" s="114">
        <v>64335</v>
      </c>
      <c r="O17" s="115">
        <f t="shared" si="0"/>
        <v>140894</v>
      </c>
      <c r="P17" s="115">
        <f t="shared" si="1"/>
        <v>4696.466666666666</v>
      </c>
      <c r="Q17" s="116">
        <f t="shared" si="2"/>
        <v>135961</v>
      </c>
      <c r="R17" s="117">
        <f t="shared" si="3"/>
        <v>4532.033333333334</v>
      </c>
      <c r="S17" s="7"/>
      <c r="T17" s="38"/>
      <c r="U17" s="113"/>
      <c r="V17" s="38"/>
      <c r="W17" s="113"/>
      <c r="X17" s="38"/>
      <c r="Y17" s="113"/>
      <c r="Z17" s="114"/>
      <c r="AA17" s="115">
        <f t="shared" si="4"/>
        <v>0</v>
      </c>
      <c r="AB17" s="115">
        <f t="shared" si="5"/>
        <v>0</v>
      </c>
      <c r="AC17" s="116">
        <f t="shared" si="6"/>
        <v>0</v>
      </c>
      <c r="AD17" s="118">
        <f t="shared" si="7"/>
        <v>0</v>
      </c>
      <c r="AE17" s="119"/>
      <c r="AF17" s="120"/>
      <c r="AG17" s="113">
        <v>3648</v>
      </c>
      <c r="AH17" s="38">
        <v>3828</v>
      </c>
      <c r="AI17" s="113">
        <v>3490</v>
      </c>
      <c r="AJ17" s="38">
        <v>3285</v>
      </c>
      <c r="AK17" s="113">
        <v>3609</v>
      </c>
      <c r="AL17" s="114">
        <v>3312</v>
      </c>
      <c r="AM17" s="115">
        <f t="shared" si="8"/>
        <v>10747</v>
      </c>
      <c r="AN17" s="37">
        <f t="shared" si="9"/>
        <v>447.7916666666667</v>
      </c>
      <c r="AO17" s="117">
        <f t="shared" si="10"/>
        <v>10425</v>
      </c>
      <c r="AP17" s="117">
        <f t="shared" si="11"/>
        <v>434.375</v>
      </c>
      <c r="AQ17" s="121">
        <f t="shared" si="12"/>
        <v>5144.258333333333</v>
      </c>
      <c r="AR17" s="122">
        <f t="shared" si="13"/>
        <v>4966.408333333334</v>
      </c>
    </row>
    <row r="18" spans="1:44" s="36" customFormat="1" ht="15" customHeight="1">
      <c r="A18" s="44" t="s">
        <v>88</v>
      </c>
      <c r="B18" s="45" t="s">
        <v>150</v>
      </c>
      <c r="C18" s="46">
        <v>100724</v>
      </c>
      <c r="D18" s="47">
        <v>5</v>
      </c>
      <c r="E18" s="112" t="s">
        <v>139</v>
      </c>
      <c r="F18" s="133" t="s">
        <v>139</v>
      </c>
      <c r="G18" s="7"/>
      <c r="H18" s="38"/>
      <c r="I18" s="113">
        <v>61288</v>
      </c>
      <c r="J18" s="38">
        <v>53363</v>
      </c>
      <c r="K18" s="113">
        <v>16664</v>
      </c>
      <c r="L18" s="38">
        <v>15233</v>
      </c>
      <c r="M18" s="113">
        <v>63445</v>
      </c>
      <c r="N18" s="114">
        <v>57038</v>
      </c>
      <c r="O18" s="115">
        <f t="shared" si="0"/>
        <v>141397</v>
      </c>
      <c r="P18" s="115">
        <f t="shared" si="1"/>
        <v>4713.233333333334</v>
      </c>
      <c r="Q18" s="116">
        <f t="shared" si="2"/>
        <v>125634</v>
      </c>
      <c r="R18" s="117">
        <f t="shared" si="3"/>
        <v>4187.8</v>
      </c>
      <c r="S18" s="7"/>
      <c r="T18" s="38"/>
      <c r="U18" s="113"/>
      <c r="V18" s="38"/>
      <c r="W18" s="113"/>
      <c r="X18" s="38"/>
      <c r="Y18" s="113"/>
      <c r="Z18" s="114"/>
      <c r="AA18" s="115">
        <f t="shared" si="4"/>
        <v>0</v>
      </c>
      <c r="AB18" s="115">
        <f t="shared" si="5"/>
        <v>0</v>
      </c>
      <c r="AC18" s="116">
        <f t="shared" si="6"/>
        <v>0</v>
      </c>
      <c r="AD18" s="118">
        <f t="shared" si="7"/>
        <v>0</v>
      </c>
      <c r="AE18" s="119"/>
      <c r="AF18" s="120"/>
      <c r="AG18" s="113">
        <v>5176</v>
      </c>
      <c r="AH18" s="38">
        <v>4843</v>
      </c>
      <c r="AI18" s="113">
        <v>5654</v>
      </c>
      <c r="AJ18" s="38">
        <v>5582</v>
      </c>
      <c r="AK18" s="113">
        <v>5128</v>
      </c>
      <c r="AL18" s="114">
        <v>5129</v>
      </c>
      <c r="AM18" s="115">
        <f t="shared" si="8"/>
        <v>15958</v>
      </c>
      <c r="AN18" s="37">
        <f t="shared" si="9"/>
        <v>664.9166666666666</v>
      </c>
      <c r="AO18" s="117">
        <f t="shared" si="10"/>
        <v>15554</v>
      </c>
      <c r="AP18" s="117">
        <f t="shared" si="11"/>
        <v>648.0833333333334</v>
      </c>
      <c r="AQ18" s="121">
        <f t="shared" si="12"/>
        <v>5378.150000000001</v>
      </c>
      <c r="AR18" s="122">
        <f t="shared" si="13"/>
        <v>4835.883333333333</v>
      </c>
    </row>
    <row r="19" spans="1:44" s="36" customFormat="1" ht="15" customHeight="1">
      <c r="A19" s="44" t="s">
        <v>88</v>
      </c>
      <c r="B19" s="45" t="s">
        <v>151</v>
      </c>
      <c r="C19" s="46">
        <v>102322</v>
      </c>
      <c r="D19" s="47">
        <v>5</v>
      </c>
      <c r="E19" s="112" t="s">
        <v>139</v>
      </c>
      <c r="F19" s="133" t="s">
        <v>139</v>
      </c>
      <c r="G19" s="7">
        <v>14318</v>
      </c>
      <c r="H19" s="38"/>
      <c r="I19" s="113">
        <v>13960</v>
      </c>
      <c r="J19" s="38">
        <v>14967</v>
      </c>
      <c r="K19" s="113">
        <v>9797</v>
      </c>
      <c r="L19" s="38">
        <v>8169</v>
      </c>
      <c r="M19" s="113">
        <v>10941</v>
      </c>
      <c r="N19" s="114">
        <v>17281</v>
      </c>
      <c r="O19" s="115">
        <f t="shared" si="0"/>
        <v>49016</v>
      </c>
      <c r="P19" s="115">
        <f t="shared" si="1"/>
        <v>1633.8666666666666</v>
      </c>
      <c r="Q19" s="116">
        <f t="shared" si="2"/>
        <v>40417</v>
      </c>
      <c r="R19" s="117">
        <f t="shared" si="3"/>
        <v>1347.2333333333333</v>
      </c>
      <c r="S19" s="7"/>
      <c r="T19" s="38"/>
      <c r="U19" s="113"/>
      <c r="V19" s="38"/>
      <c r="W19" s="113"/>
      <c r="X19" s="38"/>
      <c r="Y19" s="113"/>
      <c r="Z19" s="114"/>
      <c r="AA19" s="115">
        <f t="shared" si="4"/>
        <v>0</v>
      </c>
      <c r="AB19" s="115">
        <f t="shared" si="5"/>
        <v>0</v>
      </c>
      <c r="AC19" s="116">
        <f t="shared" si="6"/>
        <v>0</v>
      </c>
      <c r="AD19" s="118">
        <f t="shared" si="7"/>
        <v>0</v>
      </c>
      <c r="AE19" s="119">
        <v>2090</v>
      </c>
      <c r="AF19" s="120"/>
      <c r="AG19" s="113">
        <v>2348</v>
      </c>
      <c r="AH19" s="38">
        <v>1635</v>
      </c>
      <c r="AI19" s="113">
        <v>2251</v>
      </c>
      <c r="AJ19" s="38">
        <v>1669</v>
      </c>
      <c r="AK19" s="113">
        <v>1370</v>
      </c>
      <c r="AL19" s="114">
        <v>1860</v>
      </c>
      <c r="AM19" s="115">
        <f t="shared" si="8"/>
        <v>8059</v>
      </c>
      <c r="AN19" s="37">
        <f t="shared" si="9"/>
        <v>335.7916666666667</v>
      </c>
      <c r="AO19" s="117">
        <f t="shared" si="10"/>
        <v>5164</v>
      </c>
      <c r="AP19" s="117">
        <f t="shared" si="11"/>
        <v>215.16666666666666</v>
      </c>
      <c r="AQ19" s="121">
        <f t="shared" si="12"/>
        <v>1969.6583333333333</v>
      </c>
      <c r="AR19" s="122">
        <f t="shared" si="13"/>
        <v>1562.4</v>
      </c>
    </row>
    <row r="20" spans="1:44" s="36" customFormat="1" ht="15" customHeight="1">
      <c r="A20" s="44" t="s">
        <v>88</v>
      </c>
      <c r="B20" s="45" t="s">
        <v>152</v>
      </c>
      <c r="C20" s="46">
        <v>102368</v>
      </c>
      <c r="D20" s="47">
        <v>5</v>
      </c>
      <c r="E20" s="112" t="s">
        <v>139</v>
      </c>
      <c r="F20" s="133" t="s">
        <v>139</v>
      </c>
      <c r="G20" s="7">
        <v>16734</v>
      </c>
      <c r="H20" s="38">
        <v>17250</v>
      </c>
      <c r="I20" s="113">
        <v>16392</v>
      </c>
      <c r="J20" s="38">
        <v>16339</v>
      </c>
      <c r="K20" s="113">
        <v>10492</v>
      </c>
      <c r="L20" s="38">
        <v>11116</v>
      </c>
      <c r="M20" s="113">
        <v>17300</v>
      </c>
      <c r="N20" s="114">
        <v>21302</v>
      </c>
      <c r="O20" s="115">
        <f t="shared" si="0"/>
        <v>60918</v>
      </c>
      <c r="P20" s="115">
        <f t="shared" si="1"/>
        <v>2030.6</v>
      </c>
      <c r="Q20" s="116">
        <f t="shared" si="2"/>
        <v>66007</v>
      </c>
      <c r="R20" s="117">
        <f t="shared" si="3"/>
        <v>2200.233333333333</v>
      </c>
      <c r="S20" s="7"/>
      <c r="T20" s="38"/>
      <c r="U20" s="113"/>
      <c r="V20" s="38"/>
      <c r="W20" s="113"/>
      <c r="X20" s="38"/>
      <c r="Y20" s="113"/>
      <c r="Z20" s="114"/>
      <c r="AA20" s="115">
        <f t="shared" si="4"/>
        <v>0</v>
      </c>
      <c r="AB20" s="115">
        <f t="shared" si="5"/>
        <v>0</v>
      </c>
      <c r="AC20" s="116">
        <f t="shared" si="6"/>
        <v>0</v>
      </c>
      <c r="AD20" s="118">
        <f t="shared" si="7"/>
        <v>0</v>
      </c>
      <c r="AE20" s="119">
        <v>2071</v>
      </c>
      <c r="AF20" s="120">
        <v>1913</v>
      </c>
      <c r="AG20" s="113">
        <v>1946</v>
      </c>
      <c r="AH20" s="38">
        <v>1879</v>
      </c>
      <c r="AI20" s="113">
        <v>1562</v>
      </c>
      <c r="AJ20" s="38">
        <v>1446</v>
      </c>
      <c r="AK20" s="113">
        <v>2158</v>
      </c>
      <c r="AL20" s="114">
        <v>2112</v>
      </c>
      <c r="AM20" s="115">
        <f t="shared" si="8"/>
        <v>7737</v>
      </c>
      <c r="AN20" s="37">
        <f t="shared" si="9"/>
        <v>322.375</v>
      </c>
      <c r="AO20" s="117">
        <f t="shared" si="10"/>
        <v>7350</v>
      </c>
      <c r="AP20" s="117">
        <f t="shared" si="11"/>
        <v>306.25</v>
      </c>
      <c r="AQ20" s="121">
        <f t="shared" si="12"/>
        <v>2352.975</v>
      </c>
      <c r="AR20" s="122">
        <f t="shared" si="13"/>
        <v>2506.483333333333</v>
      </c>
    </row>
    <row r="21" spans="1:44" s="36" customFormat="1" ht="15" customHeight="1">
      <c r="A21" s="44" t="s">
        <v>88</v>
      </c>
      <c r="B21" s="44" t="s">
        <v>153</v>
      </c>
      <c r="C21" s="123">
        <v>101587</v>
      </c>
      <c r="D21" s="47">
        <v>5</v>
      </c>
      <c r="E21" s="112" t="s">
        <v>139</v>
      </c>
      <c r="F21" s="133" t="s">
        <v>139</v>
      </c>
      <c r="G21" s="7">
        <v>16178</v>
      </c>
      <c r="H21" s="38"/>
      <c r="I21" s="113">
        <v>14438</v>
      </c>
      <c r="J21" s="38">
        <v>19553</v>
      </c>
      <c r="K21" s="113">
        <v>5014</v>
      </c>
      <c r="L21" s="38">
        <v>4582</v>
      </c>
      <c r="M21" s="113">
        <v>21366</v>
      </c>
      <c r="N21" s="114">
        <v>20080</v>
      </c>
      <c r="O21" s="115">
        <f t="shared" si="0"/>
        <v>56996</v>
      </c>
      <c r="P21" s="115">
        <f t="shared" si="1"/>
        <v>1899.8666666666666</v>
      </c>
      <c r="Q21" s="116">
        <f t="shared" si="2"/>
        <v>44215</v>
      </c>
      <c r="R21" s="117">
        <f t="shared" si="3"/>
        <v>1473.8333333333333</v>
      </c>
      <c r="S21" s="7"/>
      <c r="T21" s="38"/>
      <c r="U21" s="113"/>
      <c r="V21" s="38"/>
      <c r="W21" s="113"/>
      <c r="X21" s="38"/>
      <c r="Y21" s="113"/>
      <c r="Z21" s="114"/>
      <c r="AA21" s="115">
        <f t="shared" si="4"/>
        <v>0</v>
      </c>
      <c r="AB21" s="115">
        <f t="shared" si="5"/>
        <v>0</v>
      </c>
      <c r="AC21" s="116">
        <f t="shared" si="6"/>
        <v>0</v>
      </c>
      <c r="AD21" s="118">
        <f t="shared" si="7"/>
        <v>0</v>
      </c>
      <c r="AE21" s="119">
        <v>1332</v>
      </c>
      <c r="AF21" s="120"/>
      <c r="AG21" s="113">
        <v>1336</v>
      </c>
      <c r="AH21" s="38">
        <v>1573</v>
      </c>
      <c r="AI21" s="113">
        <v>1621</v>
      </c>
      <c r="AJ21" s="38">
        <v>2335</v>
      </c>
      <c r="AK21" s="113">
        <v>1379</v>
      </c>
      <c r="AL21" s="114">
        <v>1393</v>
      </c>
      <c r="AM21" s="115">
        <f t="shared" si="8"/>
        <v>5668</v>
      </c>
      <c r="AN21" s="37">
        <f t="shared" si="9"/>
        <v>236.16666666666666</v>
      </c>
      <c r="AO21" s="117">
        <f t="shared" si="10"/>
        <v>5301</v>
      </c>
      <c r="AP21" s="117">
        <f t="shared" si="11"/>
        <v>220.875</v>
      </c>
      <c r="AQ21" s="121">
        <f t="shared" si="12"/>
        <v>2136.0333333333333</v>
      </c>
      <c r="AR21" s="122">
        <f t="shared" si="13"/>
        <v>1694.7083333333333</v>
      </c>
    </row>
    <row r="22" spans="1:44" s="36" customFormat="1" ht="15" customHeight="1">
      <c r="A22" s="44" t="s">
        <v>88</v>
      </c>
      <c r="B22" s="45" t="s">
        <v>154</v>
      </c>
      <c r="C22" s="46">
        <v>100812</v>
      </c>
      <c r="D22" s="47">
        <v>6</v>
      </c>
      <c r="E22" s="112" t="s">
        <v>139</v>
      </c>
      <c r="F22" s="133" t="s">
        <v>139</v>
      </c>
      <c r="G22" s="7"/>
      <c r="H22" s="38"/>
      <c r="I22" s="113">
        <v>24451</v>
      </c>
      <c r="J22" s="38">
        <v>24203</v>
      </c>
      <c r="K22" s="113">
        <v>16348</v>
      </c>
      <c r="L22" s="38">
        <v>15593</v>
      </c>
      <c r="M22" s="113">
        <v>25582</v>
      </c>
      <c r="N22" s="114">
        <v>24624</v>
      </c>
      <c r="O22" s="115">
        <f t="shared" si="0"/>
        <v>66381</v>
      </c>
      <c r="P22" s="115">
        <f t="shared" si="1"/>
        <v>2212.7</v>
      </c>
      <c r="Q22" s="116">
        <f t="shared" si="2"/>
        <v>64420</v>
      </c>
      <c r="R22" s="117">
        <f t="shared" si="3"/>
        <v>2147.3333333333335</v>
      </c>
      <c r="S22" s="7"/>
      <c r="T22" s="38"/>
      <c r="U22" s="113"/>
      <c r="V22" s="38"/>
      <c r="W22" s="113"/>
      <c r="X22" s="38"/>
      <c r="Y22" s="113"/>
      <c r="Z22" s="114"/>
      <c r="AA22" s="115">
        <f t="shared" si="4"/>
        <v>0</v>
      </c>
      <c r="AB22" s="115">
        <f t="shared" si="5"/>
        <v>0</v>
      </c>
      <c r="AC22" s="116">
        <f t="shared" si="6"/>
        <v>0</v>
      </c>
      <c r="AD22" s="118">
        <f t="shared" si="7"/>
        <v>0</v>
      </c>
      <c r="AE22" s="119"/>
      <c r="AF22" s="120"/>
      <c r="AG22" s="113"/>
      <c r="AH22" s="38"/>
      <c r="AI22" s="113"/>
      <c r="AJ22" s="38"/>
      <c r="AK22" s="113"/>
      <c r="AL22" s="114"/>
      <c r="AM22" s="115">
        <f t="shared" si="8"/>
        <v>0</v>
      </c>
      <c r="AN22" s="37">
        <f t="shared" si="9"/>
        <v>0</v>
      </c>
      <c r="AO22" s="117">
        <f t="shared" si="10"/>
        <v>0</v>
      </c>
      <c r="AP22" s="117">
        <f t="shared" si="11"/>
        <v>0</v>
      </c>
      <c r="AQ22" s="121">
        <f t="shared" si="12"/>
        <v>2212.7</v>
      </c>
      <c r="AR22" s="122">
        <f t="shared" si="13"/>
        <v>2147.3333333333335</v>
      </c>
    </row>
    <row r="23" spans="1:44" s="36" customFormat="1" ht="15" customHeight="1">
      <c r="A23" s="44" t="s">
        <v>88</v>
      </c>
      <c r="B23" s="45" t="s">
        <v>155</v>
      </c>
      <c r="C23" s="46">
        <v>101949</v>
      </c>
      <c r="D23" s="47">
        <v>7</v>
      </c>
      <c r="E23" s="112" t="s">
        <v>139</v>
      </c>
      <c r="F23" s="133" t="s">
        <v>139</v>
      </c>
      <c r="G23" s="7"/>
      <c r="H23" s="38"/>
      <c r="I23" s="113">
        <v>13230</v>
      </c>
      <c r="J23" s="38">
        <v>14008</v>
      </c>
      <c r="K23" s="113">
        <v>6535</v>
      </c>
      <c r="L23" s="38">
        <v>5911</v>
      </c>
      <c r="M23" s="113">
        <v>15288</v>
      </c>
      <c r="N23" s="114">
        <v>14843</v>
      </c>
      <c r="O23" s="115">
        <f t="shared" si="0"/>
        <v>35053</v>
      </c>
      <c r="P23" s="115">
        <f t="shared" si="1"/>
        <v>1168.4333333333334</v>
      </c>
      <c r="Q23" s="116">
        <f t="shared" si="2"/>
        <v>34762</v>
      </c>
      <c r="R23" s="117">
        <f t="shared" si="3"/>
        <v>1158.7333333333333</v>
      </c>
      <c r="S23" s="7"/>
      <c r="T23" s="38"/>
      <c r="U23" s="113"/>
      <c r="V23" s="38"/>
      <c r="W23" s="113"/>
      <c r="X23" s="38"/>
      <c r="Y23" s="113"/>
      <c r="Z23" s="114"/>
      <c r="AA23" s="115">
        <f t="shared" si="4"/>
        <v>0</v>
      </c>
      <c r="AB23" s="115">
        <f t="shared" si="5"/>
        <v>0</v>
      </c>
      <c r="AC23" s="116">
        <f t="shared" si="6"/>
        <v>0</v>
      </c>
      <c r="AD23" s="118">
        <f t="shared" si="7"/>
        <v>0</v>
      </c>
      <c r="AE23" s="119"/>
      <c r="AF23" s="120"/>
      <c r="AG23" s="113"/>
      <c r="AH23" s="38"/>
      <c r="AI23" s="113"/>
      <c r="AJ23" s="38"/>
      <c r="AK23" s="113"/>
      <c r="AL23" s="114"/>
      <c r="AM23" s="115">
        <f t="shared" si="8"/>
        <v>0</v>
      </c>
      <c r="AN23" s="37">
        <f t="shared" si="9"/>
        <v>0</v>
      </c>
      <c r="AO23" s="117">
        <f t="shared" si="10"/>
        <v>0</v>
      </c>
      <c r="AP23" s="117">
        <f t="shared" si="11"/>
        <v>0</v>
      </c>
      <c r="AQ23" s="121">
        <f t="shared" si="12"/>
        <v>1168.4333333333334</v>
      </c>
      <c r="AR23" s="122">
        <f t="shared" si="13"/>
        <v>1158.7333333333333</v>
      </c>
    </row>
    <row r="24" spans="1:44" s="36" customFormat="1" ht="15" customHeight="1">
      <c r="A24" s="44" t="s">
        <v>88</v>
      </c>
      <c r="B24" s="45" t="s">
        <v>156</v>
      </c>
      <c r="C24" s="46">
        <v>102429</v>
      </c>
      <c r="D24" s="47">
        <v>7</v>
      </c>
      <c r="E24" s="112" t="s">
        <v>139</v>
      </c>
      <c r="F24" s="133" t="s">
        <v>139</v>
      </c>
      <c r="G24" s="7"/>
      <c r="H24" s="38"/>
      <c r="I24" s="113">
        <v>44622</v>
      </c>
      <c r="J24" s="38">
        <v>42395</v>
      </c>
      <c r="K24" s="113">
        <v>19464</v>
      </c>
      <c r="L24" s="38">
        <v>18121</v>
      </c>
      <c r="M24" s="113">
        <v>45010</v>
      </c>
      <c r="N24" s="114">
        <v>42503</v>
      </c>
      <c r="O24" s="115">
        <f t="shared" si="0"/>
        <v>109096</v>
      </c>
      <c r="P24" s="115">
        <f t="shared" si="1"/>
        <v>3636.5333333333333</v>
      </c>
      <c r="Q24" s="116">
        <f t="shared" si="2"/>
        <v>103019</v>
      </c>
      <c r="R24" s="117">
        <f t="shared" si="3"/>
        <v>3433.9666666666667</v>
      </c>
      <c r="S24" s="7"/>
      <c r="T24" s="38"/>
      <c r="U24" s="113"/>
      <c r="V24" s="38"/>
      <c r="W24" s="113"/>
      <c r="X24" s="38"/>
      <c r="Y24" s="113"/>
      <c r="Z24" s="114"/>
      <c r="AA24" s="115">
        <f t="shared" si="4"/>
        <v>0</v>
      </c>
      <c r="AB24" s="115">
        <f t="shared" si="5"/>
        <v>0</v>
      </c>
      <c r="AC24" s="116">
        <f t="shared" si="6"/>
        <v>0</v>
      </c>
      <c r="AD24" s="118">
        <f t="shared" si="7"/>
        <v>0</v>
      </c>
      <c r="AE24" s="119"/>
      <c r="AF24" s="120"/>
      <c r="AG24" s="113"/>
      <c r="AH24" s="38"/>
      <c r="AI24" s="113"/>
      <c r="AJ24" s="38"/>
      <c r="AK24" s="113"/>
      <c r="AL24" s="114"/>
      <c r="AM24" s="115">
        <f t="shared" si="8"/>
        <v>0</v>
      </c>
      <c r="AN24" s="37">
        <f t="shared" si="9"/>
        <v>0</v>
      </c>
      <c r="AO24" s="117">
        <f t="shared" si="10"/>
        <v>0</v>
      </c>
      <c r="AP24" s="117">
        <f t="shared" si="11"/>
        <v>0</v>
      </c>
      <c r="AQ24" s="121">
        <f t="shared" si="12"/>
        <v>3636.5333333333333</v>
      </c>
      <c r="AR24" s="122">
        <f t="shared" si="13"/>
        <v>3433.9666666666667</v>
      </c>
    </row>
    <row r="25" spans="1:44" s="36" customFormat="1" ht="15" customHeight="1">
      <c r="A25" s="44" t="s">
        <v>88</v>
      </c>
      <c r="B25" s="45" t="s">
        <v>157</v>
      </c>
      <c r="C25" s="46">
        <v>102030</v>
      </c>
      <c r="D25" s="47">
        <v>7</v>
      </c>
      <c r="E25" s="112" t="s">
        <v>139</v>
      </c>
      <c r="F25" s="133" t="s">
        <v>139</v>
      </c>
      <c r="G25" s="7"/>
      <c r="H25" s="38"/>
      <c r="I25" s="113">
        <v>36587</v>
      </c>
      <c r="J25" s="38">
        <v>38465</v>
      </c>
      <c r="K25" s="113">
        <v>18026</v>
      </c>
      <c r="L25" s="38">
        <v>20812</v>
      </c>
      <c r="M25" s="113">
        <v>34525</v>
      </c>
      <c r="N25" s="114">
        <v>39721</v>
      </c>
      <c r="O25" s="115">
        <f t="shared" si="0"/>
        <v>89138</v>
      </c>
      <c r="P25" s="115">
        <f t="shared" si="1"/>
        <v>2971.266666666667</v>
      </c>
      <c r="Q25" s="116">
        <f t="shared" si="2"/>
        <v>98998</v>
      </c>
      <c r="R25" s="117">
        <f t="shared" si="3"/>
        <v>3299.9333333333334</v>
      </c>
      <c r="S25" s="7"/>
      <c r="T25" s="38"/>
      <c r="U25" s="113"/>
      <c r="V25" s="38"/>
      <c r="W25" s="113"/>
      <c r="X25" s="38"/>
      <c r="Y25" s="113"/>
      <c r="Z25" s="114"/>
      <c r="AA25" s="115">
        <f t="shared" si="4"/>
        <v>0</v>
      </c>
      <c r="AB25" s="115">
        <f t="shared" si="5"/>
        <v>0</v>
      </c>
      <c r="AC25" s="116">
        <f t="shared" si="6"/>
        <v>0</v>
      </c>
      <c r="AD25" s="118">
        <f t="shared" si="7"/>
        <v>0</v>
      </c>
      <c r="AE25" s="119"/>
      <c r="AF25" s="120"/>
      <c r="AG25" s="113"/>
      <c r="AH25" s="38"/>
      <c r="AI25" s="113"/>
      <c r="AJ25" s="38"/>
      <c r="AK25" s="113"/>
      <c r="AL25" s="114"/>
      <c r="AM25" s="115">
        <f t="shared" si="8"/>
        <v>0</v>
      </c>
      <c r="AN25" s="37">
        <f t="shared" si="9"/>
        <v>0</v>
      </c>
      <c r="AO25" s="117">
        <f t="shared" si="10"/>
        <v>0</v>
      </c>
      <c r="AP25" s="117">
        <f t="shared" si="11"/>
        <v>0</v>
      </c>
      <c r="AQ25" s="121">
        <f t="shared" si="12"/>
        <v>2971.266666666667</v>
      </c>
      <c r="AR25" s="122">
        <f t="shared" si="13"/>
        <v>3299.9333333333334</v>
      </c>
    </row>
    <row r="26" spans="1:44" s="36" customFormat="1" ht="15" customHeight="1">
      <c r="A26" s="44" t="s">
        <v>88</v>
      </c>
      <c r="B26" s="45" t="s">
        <v>158</v>
      </c>
      <c r="C26" s="46">
        <v>100760</v>
      </c>
      <c r="D26" s="47">
        <v>7</v>
      </c>
      <c r="E26" s="112" t="s">
        <v>139</v>
      </c>
      <c r="F26" s="133" t="s">
        <v>139</v>
      </c>
      <c r="G26" s="7"/>
      <c r="H26" s="38"/>
      <c r="I26" s="113">
        <v>16307</v>
      </c>
      <c r="J26" s="38">
        <v>16615</v>
      </c>
      <c r="K26" s="113">
        <v>7861</v>
      </c>
      <c r="L26" s="38">
        <v>8705</v>
      </c>
      <c r="M26" s="113">
        <v>17446</v>
      </c>
      <c r="N26" s="114">
        <v>17617</v>
      </c>
      <c r="O26" s="115">
        <f t="shared" si="0"/>
        <v>41614</v>
      </c>
      <c r="P26" s="115">
        <f t="shared" si="1"/>
        <v>1387.1333333333334</v>
      </c>
      <c r="Q26" s="116">
        <f t="shared" si="2"/>
        <v>42937</v>
      </c>
      <c r="R26" s="117">
        <f t="shared" si="3"/>
        <v>1431.2333333333333</v>
      </c>
      <c r="S26" s="7"/>
      <c r="T26" s="38"/>
      <c r="U26" s="113"/>
      <c r="V26" s="38"/>
      <c r="W26" s="113"/>
      <c r="X26" s="38"/>
      <c r="Y26" s="113"/>
      <c r="Z26" s="114"/>
      <c r="AA26" s="115">
        <f t="shared" si="4"/>
        <v>0</v>
      </c>
      <c r="AB26" s="115">
        <f t="shared" si="5"/>
        <v>0</v>
      </c>
      <c r="AC26" s="116">
        <f t="shared" si="6"/>
        <v>0</v>
      </c>
      <c r="AD26" s="118">
        <f t="shared" si="7"/>
        <v>0</v>
      </c>
      <c r="AE26" s="119"/>
      <c r="AF26" s="120"/>
      <c r="AG26" s="113"/>
      <c r="AH26" s="38"/>
      <c r="AI26" s="113"/>
      <c r="AJ26" s="38"/>
      <c r="AK26" s="113"/>
      <c r="AL26" s="114"/>
      <c r="AM26" s="115">
        <f t="shared" si="8"/>
        <v>0</v>
      </c>
      <c r="AN26" s="37">
        <f t="shared" si="9"/>
        <v>0</v>
      </c>
      <c r="AO26" s="117">
        <f t="shared" si="10"/>
        <v>0</v>
      </c>
      <c r="AP26" s="117">
        <f t="shared" si="11"/>
        <v>0</v>
      </c>
      <c r="AQ26" s="121">
        <f t="shared" si="12"/>
        <v>1387.1333333333334</v>
      </c>
      <c r="AR26" s="122">
        <f t="shared" si="13"/>
        <v>1431.2333333333333</v>
      </c>
    </row>
    <row r="27" spans="1:44" s="36" customFormat="1" ht="15" customHeight="1">
      <c r="A27" s="44" t="s">
        <v>88</v>
      </c>
      <c r="B27" s="45" t="s">
        <v>159</v>
      </c>
      <c r="C27" s="46">
        <v>101028</v>
      </c>
      <c r="D27" s="47">
        <v>7</v>
      </c>
      <c r="E27" s="112" t="s">
        <v>139</v>
      </c>
      <c r="F27" s="133" t="s">
        <v>139</v>
      </c>
      <c r="G27" s="7"/>
      <c r="H27" s="38"/>
      <c r="I27" s="113">
        <v>15408</v>
      </c>
      <c r="J27" s="38">
        <v>16838</v>
      </c>
      <c r="K27" s="113">
        <v>8142</v>
      </c>
      <c r="L27" s="38">
        <v>8534</v>
      </c>
      <c r="M27" s="113">
        <v>16491</v>
      </c>
      <c r="N27" s="114">
        <v>16379</v>
      </c>
      <c r="O27" s="115">
        <f t="shared" si="0"/>
        <v>40041</v>
      </c>
      <c r="P27" s="115">
        <f t="shared" si="1"/>
        <v>1334.7</v>
      </c>
      <c r="Q27" s="116">
        <f t="shared" si="2"/>
        <v>41751</v>
      </c>
      <c r="R27" s="117">
        <f t="shared" si="3"/>
        <v>1391.7</v>
      </c>
      <c r="S27" s="7"/>
      <c r="T27" s="38"/>
      <c r="U27" s="113"/>
      <c r="V27" s="38"/>
      <c r="W27" s="113"/>
      <c r="X27" s="38"/>
      <c r="Y27" s="113"/>
      <c r="Z27" s="114"/>
      <c r="AA27" s="115">
        <f t="shared" si="4"/>
        <v>0</v>
      </c>
      <c r="AB27" s="115">
        <f t="shared" si="5"/>
        <v>0</v>
      </c>
      <c r="AC27" s="116">
        <f t="shared" si="6"/>
        <v>0</v>
      </c>
      <c r="AD27" s="118">
        <f t="shared" si="7"/>
        <v>0</v>
      </c>
      <c r="AE27" s="119"/>
      <c r="AF27" s="120"/>
      <c r="AG27" s="113"/>
      <c r="AH27" s="38"/>
      <c r="AI27" s="113"/>
      <c r="AJ27" s="38"/>
      <c r="AK27" s="113"/>
      <c r="AL27" s="114"/>
      <c r="AM27" s="115">
        <f t="shared" si="8"/>
        <v>0</v>
      </c>
      <c r="AN27" s="37">
        <f t="shared" si="9"/>
        <v>0</v>
      </c>
      <c r="AO27" s="117">
        <f t="shared" si="10"/>
        <v>0</v>
      </c>
      <c r="AP27" s="117">
        <f t="shared" si="11"/>
        <v>0</v>
      </c>
      <c r="AQ27" s="121">
        <f t="shared" si="12"/>
        <v>1334.7</v>
      </c>
      <c r="AR27" s="122">
        <f t="shared" si="13"/>
        <v>1391.7</v>
      </c>
    </row>
    <row r="28" spans="1:44" s="36" customFormat="1" ht="15" customHeight="1">
      <c r="A28" s="44" t="s">
        <v>88</v>
      </c>
      <c r="B28" s="45" t="s">
        <v>160</v>
      </c>
      <c r="C28" s="46">
        <v>101143</v>
      </c>
      <c r="D28" s="47">
        <v>7</v>
      </c>
      <c r="E28" s="112" t="s">
        <v>139</v>
      </c>
      <c r="F28" s="133" t="s">
        <v>139</v>
      </c>
      <c r="G28" s="7"/>
      <c r="H28" s="38"/>
      <c r="I28" s="113">
        <v>16306</v>
      </c>
      <c r="J28" s="38">
        <v>15623</v>
      </c>
      <c r="K28" s="113">
        <v>7409</v>
      </c>
      <c r="L28" s="38">
        <v>8088</v>
      </c>
      <c r="M28" s="113">
        <v>16266</v>
      </c>
      <c r="N28" s="114">
        <v>16341</v>
      </c>
      <c r="O28" s="115">
        <f t="shared" si="0"/>
        <v>39981</v>
      </c>
      <c r="P28" s="115">
        <f t="shared" si="1"/>
        <v>1332.7</v>
      </c>
      <c r="Q28" s="116">
        <f t="shared" si="2"/>
        <v>40052</v>
      </c>
      <c r="R28" s="117">
        <f t="shared" si="3"/>
        <v>1335.0666666666666</v>
      </c>
      <c r="S28" s="7"/>
      <c r="T28" s="38"/>
      <c r="U28" s="113"/>
      <c r="V28" s="38"/>
      <c r="W28" s="113"/>
      <c r="X28" s="38"/>
      <c r="Y28" s="113"/>
      <c r="Z28" s="114"/>
      <c r="AA28" s="115">
        <f t="shared" si="4"/>
        <v>0</v>
      </c>
      <c r="AB28" s="115">
        <f t="shared" si="5"/>
        <v>0</v>
      </c>
      <c r="AC28" s="116">
        <f t="shared" si="6"/>
        <v>0</v>
      </c>
      <c r="AD28" s="118">
        <f t="shared" si="7"/>
        <v>0</v>
      </c>
      <c r="AE28" s="119"/>
      <c r="AF28" s="120"/>
      <c r="AG28" s="113"/>
      <c r="AH28" s="38"/>
      <c r="AI28" s="113"/>
      <c r="AJ28" s="38"/>
      <c r="AK28" s="113"/>
      <c r="AL28" s="114"/>
      <c r="AM28" s="115">
        <f t="shared" si="8"/>
        <v>0</v>
      </c>
      <c r="AN28" s="37">
        <f t="shared" si="9"/>
        <v>0</v>
      </c>
      <c r="AO28" s="117">
        <f t="shared" si="10"/>
        <v>0</v>
      </c>
      <c r="AP28" s="117">
        <f t="shared" si="11"/>
        <v>0</v>
      </c>
      <c r="AQ28" s="121">
        <f t="shared" si="12"/>
        <v>1332.7</v>
      </c>
      <c r="AR28" s="122">
        <f t="shared" si="13"/>
        <v>1335.0666666666666</v>
      </c>
    </row>
    <row r="29" spans="1:44" s="36" customFormat="1" ht="15" customHeight="1">
      <c r="A29" s="44" t="s">
        <v>88</v>
      </c>
      <c r="B29" s="45" t="s">
        <v>161</v>
      </c>
      <c r="C29" s="46">
        <v>101240</v>
      </c>
      <c r="D29" s="47">
        <v>7</v>
      </c>
      <c r="E29" s="112" t="s">
        <v>139</v>
      </c>
      <c r="F29" s="133" t="s">
        <v>139</v>
      </c>
      <c r="G29" s="7"/>
      <c r="H29" s="38"/>
      <c r="I29" s="113">
        <v>49868</v>
      </c>
      <c r="J29" s="38">
        <v>46609</v>
      </c>
      <c r="K29" s="113">
        <v>24134</v>
      </c>
      <c r="L29" s="38">
        <v>23295</v>
      </c>
      <c r="M29" s="113">
        <v>50084</v>
      </c>
      <c r="N29" s="114">
        <v>49749</v>
      </c>
      <c r="O29" s="115">
        <f t="shared" si="0"/>
        <v>124086</v>
      </c>
      <c r="P29" s="115">
        <f t="shared" si="1"/>
        <v>4136.2</v>
      </c>
      <c r="Q29" s="116">
        <f t="shared" si="2"/>
        <v>119653</v>
      </c>
      <c r="R29" s="117">
        <f t="shared" si="3"/>
        <v>3988.4333333333334</v>
      </c>
      <c r="S29" s="7"/>
      <c r="T29" s="38"/>
      <c r="U29" s="113"/>
      <c r="V29" s="38"/>
      <c r="W29" s="113"/>
      <c r="X29" s="38"/>
      <c r="Y29" s="113"/>
      <c r="Z29" s="114"/>
      <c r="AA29" s="115">
        <f t="shared" si="4"/>
        <v>0</v>
      </c>
      <c r="AB29" s="115">
        <f t="shared" si="5"/>
        <v>0</v>
      </c>
      <c r="AC29" s="116">
        <f t="shared" si="6"/>
        <v>0</v>
      </c>
      <c r="AD29" s="118">
        <f t="shared" si="7"/>
        <v>0</v>
      </c>
      <c r="AE29" s="119"/>
      <c r="AF29" s="120"/>
      <c r="AG29" s="113"/>
      <c r="AH29" s="38"/>
      <c r="AI29" s="113"/>
      <c r="AJ29" s="38"/>
      <c r="AK29" s="113"/>
      <c r="AL29" s="114"/>
      <c r="AM29" s="115">
        <f t="shared" si="8"/>
        <v>0</v>
      </c>
      <c r="AN29" s="37">
        <f t="shared" si="9"/>
        <v>0</v>
      </c>
      <c r="AO29" s="117">
        <f t="shared" si="10"/>
        <v>0</v>
      </c>
      <c r="AP29" s="117">
        <f t="shared" si="11"/>
        <v>0</v>
      </c>
      <c r="AQ29" s="121">
        <f t="shared" si="12"/>
        <v>4136.2</v>
      </c>
      <c r="AR29" s="122">
        <f t="shared" si="13"/>
        <v>3988.4333333333334</v>
      </c>
    </row>
    <row r="30" spans="1:44" s="36" customFormat="1" ht="15" customHeight="1">
      <c r="A30" s="44" t="s">
        <v>88</v>
      </c>
      <c r="B30" s="45" t="s">
        <v>162</v>
      </c>
      <c r="C30" s="46">
        <v>101286</v>
      </c>
      <c r="D30" s="47">
        <v>7</v>
      </c>
      <c r="E30" s="112" t="s">
        <v>139</v>
      </c>
      <c r="F30" s="133" t="s">
        <v>139</v>
      </c>
      <c r="G30" s="7"/>
      <c r="H30" s="38"/>
      <c r="I30" s="113">
        <f>31495+7091</f>
        <v>38586</v>
      </c>
      <c r="J30" s="38">
        <f>31514+6630</f>
        <v>38144</v>
      </c>
      <c r="K30" s="113">
        <f>15308+5726</f>
        <v>21034</v>
      </c>
      <c r="L30" s="38">
        <f>17711+4832</f>
        <v>22543</v>
      </c>
      <c r="M30" s="113">
        <f>33107+6832</f>
        <v>39939</v>
      </c>
      <c r="N30" s="114">
        <v>40745</v>
      </c>
      <c r="O30" s="115">
        <f t="shared" si="0"/>
        <v>99559</v>
      </c>
      <c r="P30" s="115">
        <f t="shared" si="1"/>
        <v>3318.633333333333</v>
      </c>
      <c r="Q30" s="116">
        <f t="shared" si="2"/>
        <v>101432</v>
      </c>
      <c r="R30" s="117">
        <f t="shared" si="3"/>
        <v>3381.0666666666666</v>
      </c>
      <c r="S30" s="7"/>
      <c r="T30" s="38"/>
      <c r="U30" s="113"/>
      <c r="V30" s="38"/>
      <c r="W30" s="113"/>
      <c r="X30" s="38"/>
      <c r="Y30" s="113"/>
      <c r="Z30" s="114"/>
      <c r="AA30" s="115">
        <f t="shared" si="4"/>
        <v>0</v>
      </c>
      <c r="AB30" s="115">
        <f t="shared" si="5"/>
        <v>0</v>
      </c>
      <c r="AC30" s="116">
        <f t="shared" si="6"/>
        <v>0</v>
      </c>
      <c r="AD30" s="118">
        <f t="shared" si="7"/>
        <v>0</v>
      </c>
      <c r="AE30" s="119"/>
      <c r="AF30" s="120"/>
      <c r="AG30" s="113"/>
      <c r="AH30" s="38"/>
      <c r="AI30" s="113"/>
      <c r="AJ30" s="38"/>
      <c r="AK30" s="113"/>
      <c r="AL30" s="114"/>
      <c r="AM30" s="115">
        <f t="shared" si="8"/>
        <v>0</v>
      </c>
      <c r="AN30" s="37">
        <f t="shared" si="9"/>
        <v>0</v>
      </c>
      <c r="AO30" s="117">
        <f t="shared" si="10"/>
        <v>0</v>
      </c>
      <c r="AP30" s="117">
        <f t="shared" si="11"/>
        <v>0</v>
      </c>
      <c r="AQ30" s="121">
        <f t="shared" si="12"/>
        <v>3318.633333333333</v>
      </c>
      <c r="AR30" s="122">
        <f t="shared" si="13"/>
        <v>3381.0666666666666</v>
      </c>
    </row>
    <row r="31" spans="1:44" s="36" customFormat="1" ht="15" customHeight="1">
      <c r="A31" s="44" t="s">
        <v>88</v>
      </c>
      <c r="B31" s="45" t="s">
        <v>163</v>
      </c>
      <c r="C31" s="46">
        <v>101301</v>
      </c>
      <c r="D31" s="47">
        <v>7</v>
      </c>
      <c r="E31" s="112" t="s">
        <v>139</v>
      </c>
      <c r="F31" s="133" t="s">
        <v>139</v>
      </c>
      <c r="G31" s="7"/>
      <c r="H31" s="38"/>
      <c r="I31" s="113">
        <v>15121</v>
      </c>
      <c r="J31" s="38">
        <v>15162</v>
      </c>
      <c r="K31" s="113">
        <v>9602</v>
      </c>
      <c r="L31" s="38">
        <v>9461</v>
      </c>
      <c r="M31" s="113">
        <v>16057</v>
      </c>
      <c r="N31" s="114">
        <v>15262</v>
      </c>
      <c r="O31" s="115">
        <f t="shared" si="0"/>
        <v>40780</v>
      </c>
      <c r="P31" s="115">
        <f t="shared" si="1"/>
        <v>1359.3333333333333</v>
      </c>
      <c r="Q31" s="116">
        <f t="shared" si="2"/>
        <v>39885</v>
      </c>
      <c r="R31" s="117">
        <f t="shared" si="3"/>
        <v>1329.5</v>
      </c>
      <c r="S31" s="7"/>
      <c r="T31" s="38"/>
      <c r="U31" s="113"/>
      <c r="V31" s="38"/>
      <c r="W31" s="113"/>
      <c r="X31" s="38"/>
      <c r="Y31" s="113"/>
      <c r="Z31" s="114"/>
      <c r="AA31" s="115">
        <f t="shared" si="4"/>
        <v>0</v>
      </c>
      <c r="AB31" s="115">
        <f t="shared" si="5"/>
        <v>0</v>
      </c>
      <c r="AC31" s="116">
        <f t="shared" si="6"/>
        <v>0</v>
      </c>
      <c r="AD31" s="118">
        <f t="shared" si="7"/>
        <v>0</v>
      </c>
      <c r="AE31" s="119"/>
      <c r="AF31" s="120"/>
      <c r="AG31" s="113"/>
      <c r="AH31" s="38"/>
      <c r="AI31" s="113"/>
      <c r="AJ31" s="38"/>
      <c r="AK31" s="113"/>
      <c r="AL31" s="114"/>
      <c r="AM31" s="115">
        <f t="shared" si="8"/>
        <v>0</v>
      </c>
      <c r="AN31" s="37">
        <f t="shared" si="9"/>
        <v>0</v>
      </c>
      <c r="AO31" s="117">
        <f t="shared" si="10"/>
        <v>0</v>
      </c>
      <c r="AP31" s="117">
        <f t="shared" si="11"/>
        <v>0</v>
      </c>
      <c r="AQ31" s="121">
        <f t="shared" si="12"/>
        <v>1359.3333333333333</v>
      </c>
      <c r="AR31" s="122">
        <f t="shared" si="13"/>
        <v>1329.5</v>
      </c>
    </row>
    <row r="32" spans="1:44" s="36" customFormat="1" ht="15" customHeight="1">
      <c r="A32" s="44" t="s">
        <v>88</v>
      </c>
      <c r="B32" s="45" t="s">
        <v>164</v>
      </c>
      <c r="C32" s="46">
        <v>101161</v>
      </c>
      <c r="D32" s="47">
        <v>7</v>
      </c>
      <c r="E32" s="112" t="s">
        <v>139</v>
      </c>
      <c r="F32" s="133" t="s">
        <v>139</v>
      </c>
      <c r="G32" s="7"/>
      <c r="H32" s="38"/>
      <c r="I32" s="113">
        <v>28810</v>
      </c>
      <c r="J32" s="38">
        <v>29043</v>
      </c>
      <c r="K32" s="113">
        <v>11120</v>
      </c>
      <c r="L32" s="38">
        <v>11845</v>
      </c>
      <c r="M32" s="113">
        <v>30842</v>
      </c>
      <c r="N32" s="114">
        <v>30006</v>
      </c>
      <c r="O32" s="115">
        <f t="shared" si="0"/>
        <v>70772</v>
      </c>
      <c r="P32" s="115">
        <f t="shared" si="1"/>
        <v>2359.0666666666666</v>
      </c>
      <c r="Q32" s="116">
        <f t="shared" si="2"/>
        <v>70894</v>
      </c>
      <c r="R32" s="117">
        <f t="shared" si="3"/>
        <v>2363.133333333333</v>
      </c>
      <c r="S32" s="7"/>
      <c r="T32" s="38"/>
      <c r="U32" s="113"/>
      <c r="V32" s="38"/>
      <c r="W32" s="113"/>
      <c r="X32" s="38"/>
      <c r="Y32" s="113"/>
      <c r="Z32" s="114"/>
      <c r="AA32" s="115">
        <f t="shared" si="4"/>
        <v>0</v>
      </c>
      <c r="AB32" s="115">
        <f t="shared" si="5"/>
        <v>0</v>
      </c>
      <c r="AC32" s="116">
        <f t="shared" si="6"/>
        <v>0</v>
      </c>
      <c r="AD32" s="118">
        <f t="shared" si="7"/>
        <v>0</v>
      </c>
      <c r="AE32" s="119"/>
      <c r="AF32" s="120"/>
      <c r="AG32" s="113"/>
      <c r="AH32" s="38"/>
      <c r="AI32" s="113"/>
      <c r="AJ32" s="38"/>
      <c r="AK32" s="113"/>
      <c r="AL32" s="114"/>
      <c r="AM32" s="115">
        <f t="shared" si="8"/>
        <v>0</v>
      </c>
      <c r="AN32" s="37">
        <f t="shared" si="9"/>
        <v>0</v>
      </c>
      <c r="AO32" s="117">
        <f t="shared" si="10"/>
        <v>0</v>
      </c>
      <c r="AP32" s="117">
        <f t="shared" si="11"/>
        <v>0</v>
      </c>
      <c r="AQ32" s="121">
        <f t="shared" si="12"/>
        <v>2359.0666666666666</v>
      </c>
      <c r="AR32" s="122">
        <f t="shared" si="13"/>
        <v>2363.133333333333</v>
      </c>
    </row>
    <row r="33" spans="1:44" s="36" customFormat="1" ht="15" customHeight="1">
      <c r="A33" s="44" t="s">
        <v>88</v>
      </c>
      <c r="B33" s="45" t="s">
        <v>165</v>
      </c>
      <c r="C33" s="46">
        <v>101499</v>
      </c>
      <c r="D33" s="47">
        <v>7</v>
      </c>
      <c r="E33" s="112" t="s">
        <v>139</v>
      </c>
      <c r="F33" s="133" t="s">
        <v>139</v>
      </c>
      <c r="G33" s="7"/>
      <c r="H33" s="38"/>
      <c r="I33" s="113">
        <v>14162</v>
      </c>
      <c r="J33" s="38">
        <v>14041</v>
      </c>
      <c r="K33" s="113">
        <v>8776</v>
      </c>
      <c r="L33" s="38">
        <v>8221</v>
      </c>
      <c r="M33" s="113">
        <v>14410</v>
      </c>
      <c r="N33" s="114">
        <v>13624</v>
      </c>
      <c r="O33" s="115">
        <f t="shared" si="0"/>
        <v>37348</v>
      </c>
      <c r="P33" s="115">
        <f t="shared" si="1"/>
        <v>1244.9333333333334</v>
      </c>
      <c r="Q33" s="116">
        <f t="shared" si="2"/>
        <v>35886</v>
      </c>
      <c r="R33" s="117">
        <f t="shared" si="3"/>
        <v>1196.2</v>
      </c>
      <c r="S33" s="7"/>
      <c r="T33" s="38"/>
      <c r="U33" s="113"/>
      <c r="V33" s="38"/>
      <c r="W33" s="113"/>
      <c r="X33" s="38"/>
      <c r="Y33" s="113"/>
      <c r="Z33" s="114"/>
      <c r="AA33" s="115">
        <f t="shared" si="4"/>
        <v>0</v>
      </c>
      <c r="AB33" s="115">
        <f t="shared" si="5"/>
        <v>0</v>
      </c>
      <c r="AC33" s="116">
        <f t="shared" si="6"/>
        <v>0</v>
      </c>
      <c r="AD33" s="118">
        <f t="shared" si="7"/>
        <v>0</v>
      </c>
      <c r="AE33" s="119"/>
      <c r="AF33" s="120"/>
      <c r="AG33" s="113"/>
      <c r="AH33" s="38"/>
      <c r="AI33" s="113"/>
      <c r="AJ33" s="38"/>
      <c r="AK33" s="113"/>
      <c r="AL33" s="114"/>
      <c r="AM33" s="115">
        <f t="shared" si="8"/>
        <v>0</v>
      </c>
      <c r="AN33" s="37">
        <f t="shared" si="9"/>
        <v>0</v>
      </c>
      <c r="AO33" s="117">
        <f t="shared" si="10"/>
        <v>0</v>
      </c>
      <c r="AP33" s="117">
        <f t="shared" si="11"/>
        <v>0</v>
      </c>
      <c r="AQ33" s="121">
        <f t="shared" si="12"/>
        <v>1244.9333333333334</v>
      </c>
      <c r="AR33" s="122">
        <f t="shared" si="13"/>
        <v>1196.2</v>
      </c>
    </row>
    <row r="34" spans="1:44" s="36" customFormat="1" ht="15" customHeight="1">
      <c r="A34" s="44" t="s">
        <v>88</v>
      </c>
      <c r="B34" s="45" t="s">
        <v>166</v>
      </c>
      <c r="C34" s="46">
        <v>101505</v>
      </c>
      <c r="D34" s="47">
        <v>7</v>
      </c>
      <c r="E34" s="112" t="s">
        <v>139</v>
      </c>
      <c r="F34" s="133" t="s">
        <v>139</v>
      </c>
      <c r="G34" s="7"/>
      <c r="H34" s="38"/>
      <c r="I34" s="113">
        <v>44370</v>
      </c>
      <c r="J34" s="38">
        <v>43031</v>
      </c>
      <c r="K34" s="113">
        <v>21692</v>
      </c>
      <c r="L34" s="38">
        <v>21865</v>
      </c>
      <c r="M34" s="113">
        <v>46018</v>
      </c>
      <c r="N34" s="114">
        <v>48790</v>
      </c>
      <c r="O34" s="115">
        <f t="shared" si="0"/>
        <v>112080</v>
      </c>
      <c r="P34" s="115">
        <f t="shared" si="1"/>
        <v>3736</v>
      </c>
      <c r="Q34" s="116">
        <f t="shared" si="2"/>
        <v>113686</v>
      </c>
      <c r="R34" s="117">
        <f t="shared" si="3"/>
        <v>3789.5333333333333</v>
      </c>
      <c r="S34" s="7"/>
      <c r="T34" s="38"/>
      <c r="U34" s="113"/>
      <c r="V34" s="38"/>
      <c r="W34" s="113"/>
      <c r="X34" s="38"/>
      <c r="Y34" s="113"/>
      <c r="Z34" s="114"/>
      <c r="AA34" s="115">
        <f t="shared" si="4"/>
        <v>0</v>
      </c>
      <c r="AB34" s="115">
        <f t="shared" si="5"/>
        <v>0</v>
      </c>
      <c r="AC34" s="116">
        <f t="shared" si="6"/>
        <v>0</v>
      </c>
      <c r="AD34" s="118">
        <f t="shared" si="7"/>
        <v>0</v>
      </c>
      <c r="AE34" s="119"/>
      <c r="AF34" s="120"/>
      <c r="AG34" s="113"/>
      <c r="AH34" s="38"/>
      <c r="AI34" s="113"/>
      <c r="AJ34" s="38"/>
      <c r="AK34" s="113"/>
      <c r="AL34" s="114"/>
      <c r="AM34" s="115">
        <f t="shared" si="8"/>
        <v>0</v>
      </c>
      <c r="AN34" s="37">
        <f t="shared" si="9"/>
        <v>0</v>
      </c>
      <c r="AO34" s="117">
        <f t="shared" si="10"/>
        <v>0</v>
      </c>
      <c r="AP34" s="117">
        <f t="shared" si="11"/>
        <v>0</v>
      </c>
      <c r="AQ34" s="121">
        <f t="shared" si="12"/>
        <v>3736</v>
      </c>
      <c r="AR34" s="122">
        <f t="shared" si="13"/>
        <v>3789.5333333333333</v>
      </c>
    </row>
    <row r="35" spans="1:44" s="36" customFormat="1" ht="15" customHeight="1">
      <c r="A35" s="44" t="s">
        <v>88</v>
      </c>
      <c r="B35" s="45" t="s">
        <v>167</v>
      </c>
      <c r="C35" s="46">
        <v>101514</v>
      </c>
      <c r="D35" s="47">
        <v>7</v>
      </c>
      <c r="E35" s="112" t="s">
        <v>139</v>
      </c>
      <c r="F35" s="133" t="s">
        <v>139</v>
      </c>
      <c r="G35" s="7"/>
      <c r="H35" s="38"/>
      <c r="I35" s="113">
        <v>65083</v>
      </c>
      <c r="J35" s="38">
        <v>66023</v>
      </c>
      <c r="K35" s="113">
        <v>26312</v>
      </c>
      <c r="L35" s="38">
        <v>24919</v>
      </c>
      <c r="M35" s="113">
        <v>66889</v>
      </c>
      <c r="N35" s="114">
        <v>67752</v>
      </c>
      <c r="O35" s="115">
        <f t="shared" si="0"/>
        <v>158284</v>
      </c>
      <c r="P35" s="115">
        <f t="shared" si="1"/>
        <v>5276.133333333333</v>
      </c>
      <c r="Q35" s="116">
        <f t="shared" si="2"/>
        <v>158694</v>
      </c>
      <c r="R35" s="117">
        <f t="shared" si="3"/>
        <v>5289.8</v>
      </c>
      <c r="S35" s="7"/>
      <c r="T35" s="38"/>
      <c r="U35" s="113"/>
      <c r="V35" s="38"/>
      <c r="W35" s="113"/>
      <c r="X35" s="38"/>
      <c r="Y35" s="113"/>
      <c r="Z35" s="114"/>
      <c r="AA35" s="115">
        <f t="shared" si="4"/>
        <v>0</v>
      </c>
      <c r="AB35" s="115">
        <f t="shared" si="5"/>
        <v>0</v>
      </c>
      <c r="AC35" s="116">
        <f t="shared" si="6"/>
        <v>0</v>
      </c>
      <c r="AD35" s="118">
        <f t="shared" si="7"/>
        <v>0</v>
      </c>
      <c r="AE35" s="119"/>
      <c r="AF35" s="120"/>
      <c r="AG35" s="113"/>
      <c r="AH35" s="38"/>
      <c r="AI35" s="113"/>
      <c r="AJ35" s="38"/>
      <c r="AK35" s="113"/>
      <c r="AL35" s="114"/>
      <c r="AM35" s="115">
        <f t="shared" si="8"/>
        <v>0</v>
      </c>
      <c r="AN35" s="37">
        <f t="shared" si="9"/>
        <v>0</v>
      </c>
      <c r="AO35" s="117">
        <f t="shared" si="10"/>
        <v>0</v>
      </c>
      <c r="AP35" s="117">
        <f t="shared" si="11"/>
        <v>0</v>
      </c>
      <c r="AQ35" s="121">
        <f t="shared" si="12"/>
        <v>5276.133333333333</v>
      </c>
      <c r="AR35" s="122">
        <f t="shared" si="13"/>
        <v>5289.8</v>
      </c>
    </row>
    <row r="36" spans="1:44" s="36" customFormat="1" ht="15" customHeight="1">
      <c r="A36" s="44" t="s">
        <v>88</v>
      </c>
      <c r="B36" s="45" t="s">
        <v>168</v>
      </c>
      <c r="C36" s="46">
        <v>101569</v>
      </c>
      <c r="D36" s="47">
        <v>7</v>
      </c>
      <c r="E36" s="112" t="s">
        <v>139</v>
      </c>
      <c r="F36" s="133" t="s">
        <v>139</v>
      </c>
      <c r="G36" s="7"/>
      <c r="H36" s="38"/>
      <c r="I36" s="113">
        <v>16743</v>
      </c>
      <c r="J36" s="38">
        <v>18066</v>
      </c>
      <c r="K36" s="113">
        <v>9016</v>
      </c>
      <c r="L36" s="38">
        <v>10155</v>
      </c>
      <c r="M36" s="113">
        <v>16821</v>
      </c>
      <c r="N36" s="114">
        <v>18129</v>
      </c>
      <c r="O36" s="115">
        <f t="shared" si="0"/>
        <v>42580</v>
      </c>
      <c r="P36" s="115">
        <f t="shared" si="1"/>
        <v>1419.3333333333333</v>
      </c>
      <c r="Q36" s="116">
        <f t="shared" si="2"/>
        <v>46350</v>
      </c>
      <c r="R36" s="117">
        <f t="shared" si="3"/>
        <v>1545</v>
      </c>
      <c r="S36" s="7"/>
      <c r="T36" s="38"/>
      <c r="U36" s="113"/>
      <c r="V36" s="38"/>
      <c r="W36" s="113"/>
      <c r="X36" s="38"/>
      <c r="Y36" s="113"/>
      <c r="Z36" s="114"/>
      <c r="AA36" s="115">
        <f t="shared" si="4"/>
        <v>0</v>
      </c>
      <c r="AB36" s="115">
        <f t="shared" si="5"/>
        <v>0</v>
      </c>
      <c r="AC36" s="116">
        <f t="shared" si="6"/>
        <v>0</v>
      </c>
      <c r="AD36" s="118">
        <f t="shared" si="7"/>
        <v>0</v>
      </c>
      <c r="AE36" s="119"/>
      <c r="AF36" s="120"/>
      <c r="AG36" s="113"/>
      <c r="AH36" s="38"/>
      <c r="AI36" s="113"/>
      <c r="AJ36" s="38"/>
      <c r="AK36" s="113"/>
      <c r="AL36" s="114"/>
      <c r="AM36" s="115">
        <f t="shared" si="8"/>
        <v>0</v>
      </c>
      <c r="AN36" s="37">
        <f t="shared" si="9"/>
        <v>0</v>
      </c>
      <c r="AO36" s="117">
        <f t="shared" si="10"/>
        <v>0</v>
      </c>
      <c r="AP36" s="117">
        <f t="shared" si="11"/>
        <v>0</v>
      </c>
      <c r="AQ36" s="121">
        <f t="shared" si="12"/>
        <v>1419.3333333333333</v>
      </c>
      <c r="AR36" s="122">
        <f t="shared" si="13"/>
        <v>1545</v>
      </c>
    </row>
    <row r="37" spans="1:44" s="36" customFormat="1" ht="15" customHeight="1">
      <c r="A37" s="44" t="s">
        <v>88</v>
      </c>
      <c r="B37" s="45" t="s">
        <v>169</v>
      </c>
      <c r="C37" s="46">
        <v>101602</v>
      </c>
      <c r="D37" s="47">
        <v>7</v>
      </c>
      <c r="E37" s="112" t="s">
        <v>139</v>
      </c>
      <c r="F37" s="133" t="s">
        <v>139</v>
      </c>
      <c r="G37" s="7"/>
      <c r="H37" s="38"/>
      <c r="I37" s="113">
        <v>9734</v>
      </c>
      <c r="J37" s="38">
        <v>9579</v>
      </c>
      <c r="K37" s="113">
        <v>4068</v>
      </c>
      <c r="L37" s="38">
        <v>3993</v>
      </c>
      <c r="M37" s="113">
        <v>10103</v>
      </c>
      <c r="N37" s="114">
        <v>9814</v>
      </c>
      <c r="O37" s="115">
        <f t="shared" si="0"/>
        <v>23905</v>
      </c>
      <c r="P37" s="115">
        <f t="shared" si="1"/>
        <v>796.8333333333334</v>
      </c>
      <c r="Q37" s="116">
        <f t="shared" si="2"/>
        <v>23386</v>
      </c>
      <c r="R37" s="117">
        <f t="shared" si="3"/>
        <v>779.5333333333333</v>
      </c>
      <c r="S37" s="7"/>
      <c r="T37" s="38"/>
      <c r="U37" s="113"/>
      <c r="V37" s="38"/>
      <c r="W37" s="113"/>
      <c r="X37" s="38"/>
      <c r="Y37" s="113"/>
      <c r="Z37" s="114"/>
      <c r="AA37" s="115">
        <f t="shared" si="4"/>
        <v>0</v>
      </c>
      <c r="AB37" s="115">
        <f t="shared" si="5"/>
        <v>0</v>
      </c>
      <c r="AC37" s="116">
        <f t="shared" si="6"/>
        <v>0</v>
      </c>
      <c r="AD37" s="118">
        <f t="shared" si="7"/>
        <v>0</v>
      </c>
      <c r="AE37" s="119"/>
      <c r="AF37" s="120"/>
      <c r="AG37" s="113"/>
      <c r="AH37" s="38"/>
      <c r="AI37" s="113"/>
      <c r="AJ37" s="38"/>
      <c r="AK37" s="113"/>
      <c r="AL37" s="114"/>
      <c r="AM37" s="115">
        <f t="shared" si="8"/>
        <v>0</v>
      </c>
      <c r="AN37" s="37">
        <f t="shared" si="9"/>
        <v>0</v>
      </c>
      <c r="AO37" s="117">
        <f t="shared" si="10"/>
        <v>0</v>
      </c>
      <c r="AP37" s="117">
        <f t="shared" si="11"/>
        <v>0</v>
      </c>
      <c r="AQ37" s="121">
        <f t="shared" si="12"/>
        <v>796.8333333333334</v>
      </c>
      <c r="AR37" s="122">
        <f t="shared" si="13"/>
        <v>779.5333333333333</v>
      </c>
    </row>
    <row r="38" spans="1:44" s="36" customFormat="1" ht="15" customHeight="1">
      <c r="A38" s="44" t="s">
        <v>88</v>
      </c>
      <c r="B38" s="45" t="s">
        <v>170</v>
      </c>
      <c r="C38" s="46">
        <v>101897</v>
      </c>
      <c r="D38" s="47">
        <v>7</v>
      </c>
      <c r="E38" s="112" t="s">
        <v>139</v>
      </c>
      <c r="F38" s="133" t="s">
        <v>139</v>
      </c>
      <c r="G38" s="7"/>
      <c r="H38" s="38"/>
      <c r="I38" s="113">
        <v>15207</v>
      </c>
      <c r="J38" s="38">
        <v>15480</v>
      </c>
      <c r="K38" s="113">
        <v>6031</v>
      </c>
      <c r="L38" s="38">
        <v>6519</v>
      </c>
      <c r="M38" s="113">
        <v>16684</v>
      </c>
      <c r="N38" s="114">
        <v>17451</v>
      </c>
      <c r="O38" s="115">
        <f t="shared" si="0"/>
        <v>37922</v>
      </c>
      <c r="P38" s="115">
        <f t="shared" si="1"/>
        <v>1264.0666666666666</v>
      </c>
      <c r="Q38" s="116">
        <f t="shared" si="2"/>
        <v>39450</v>
      </c>
      <c r="R38" s="117">
        <f t="shared" si="3"/>
        <v>1315</v>
      </c>
      <c r="S38" s="7"/>
      <c r="T38" s="38"/>
      <c r="U38" s="113"/>
      <c r="V38" s="38"/>
      <c r="W38" s="113"/>
      <c r="X38" s="38"/>
      <c r="Y38" s="113"/>
      <c r="Z38" s="114"/>
      <c r="AA38" s="115">
        <f t="shared" si="4"/>
        <v>0</v>
      </c>
      <c r="AB38" s="115">
        <f t="shared" si="5"/>
        <v>0</v>
      </c>
      <c r="AC38" s="116">
        <f t="shared" si="6"/>
        <v>0</v>
      </c>
      <c r="AD38" s="118">
        <f t="shared" si="7"/>
        <v>0</v>
      </c>
      <c r="AE38" s="119"/>
      <c r="AF38" s="120"/>
      <c r="AG38" s="113"/>
      <c r="AH38" s="38"/>
      <c r="AI38" s="113"/>
      <c r="AJ38" s="38"/>
      <c r="AK38" s="113"/>
      <c r="AL38" s="114"/>
      <c r="AM38" s="115">
        <f t="shared" si="8"/>
        <v>0</v>
      </c>
      <c r="AN38" s="37">
        <f t="shared" si="9"/>
        <v>0</v>
      </c>
      <c r="AO38" s="117">
        <f t="shared" si="10"/>
        <v>0</v>
      </c>
      <c r="AP38" s="117">
        <f t="shared" si="11"/>
        <v>0</v>
      </c>
      <c r="AQ38" s="121">
        <f t="shared" si="12"/>
        <v>1264.0666666666666</v>
      </c>
      <c r="AR38" s="122">
        <f t="shared" si="13"/>
        <v>1315</v>
      </c>
    </row>
    <row r="39" spans="1:44" s="36" customFormat="1" ht="15" customHeight="1">
      <c r="A39" s="44" t="s">
        <v>88</v>
      </c>
      <c r="B39" s="45" t="s">
        <v>171</v>
      </c>
      <c r="C39" s="46">
        <v>101736</v>
      </c>
      <c r="D39" s="47">
        <v>7</v>
      </c>
      <c r="E39" s="112" t="s">
        <v>139</v>
      </c>
      <c r="F39" s="133" t="s">
        <v>139</v>
      </c>
      <c r="G39" s="7"/>
      <c r="H39" s="38"/>
      <c r="I39" s="113">
        <v>36366</v>
      </c>
      <c r="J39" s="38">
        <v>36591</v>
      </c>
      <c r="K39" s="113">
        <v>14395</v>
      </c>
      <c r="L39" s="38">
        <v>14309</v>
      </c>
      <c r="M39" s="113">
        <v>37678</v>
      </c>
      <c r="N39" s="114">
        <v>37720</v>
      </c>
      <c r="O39" s="115">
        <f t="shared" si="0"/>
        <v>88439</v>
      </c>
      <c r="P39" s="115">
        <f t="shared" si="1"/>
        <v>2947.9666666666667</v>
      </c>
      <c r="Q39" s="116">
        <f t="shared" si="2"/>
        <v>88620</v>
      </c>
      <c r="R39" s="117">
        <f t="shared" si="3"/>
        <v>2954</v>
      </c>
      <c r="S39" s="7"/>
      <c r="T39" s="38"/>
      <c r="U39" s="113"/>
      <c r="V39" s="38"/>
      <c r="W39" s="113"/>
      <c r="X39" s="38"/>
      <c r="Y39" s="113"/>
      <c r="Z39" s="114"/>
      <c r="AA39" s="115">
        <f t="shared" si="4"/>
        <v>0</v>
      </c>
      <c r="AB39" s="115">
        <f t="shared" si="5"/>
        <v>0</v>
      </c>
      <c r="AC39" s="116">
        <f t="shared" si="6"/>
        <v>0</v>
      </c>
      <c r="AD39" s="118">
        <f t="shared" si="7"/>
        <v>0</v>
      </c>
      <c r="AE39" s="119"/>
      <c r="AF39" s="120"/>
      <c r="AG39" s="113"/>
      <c r="AH39" s="38"/>
      <c r="AI39" s="113"/>
      <c r="AJ39" s="38"/>
      <c r="AK39" s="113"/>
      <c r="AL39" s="114"/>
      <c r="AM39" s="115">
        <f t="shared" si="8"/>
        <v>0</v>
      </c>
      <c r="AN39" s="37">
        <f t="shared" si="9"/>
        <v>0</v>
      </c>
      <c r="AO39" s="117">
        <f t="shared" si="10"/>
        <v>0</v>
      </c>
      <c r="AP39" s="117">
        <f t="shared" si="11"/>
        <v>0</v>
      </c>
      <c r="AQ39" s="121">
        <f t="shared" si="12"/>
        <v>2947.9666666666667</v>
      </c>
      <c r="AR39" s="122">
        <f t="shared" si="13"/>
        <v>2954</v>
      </c>
    </row>
    <row r="40" spans="1:44" s="36" customFormat="1" ht="15" customHeight="1">
      <c r="A40" s="44" t="s">
        <v>88</v>
      </c>
      <c r="B40" s="45" t="s">
        <v>172</v>
      </c>
      <c r="C40" s="46">
        <v>102067</v>
      </c>
      <c r="D40" s="47">
        <v>7</v>
      </c>
      <c r="E40" s="112" t="s">
        <v>139</v>
      </c>
      <c r="F40" s="133" t="s">
        <v>139</v>
      </c>
      <c r="G40" s="7"/>
      <c r="H40" s="38"/>
      <c r="I40" s="113">
        <v>51283</v>
      </c>
      <c r="J40" s="38">
        <v>49749</v>
      </c>
      <c r="K40" s="113">
        <v>23509</v>
      </c>
      <c r="L40" s="38">
        <v>23694</v>
      </c>
      <c r="M40" s="113">
        <v>50218</v>
      </c>
      <c r="N40" s="114">
        <v>52638</v>
      </c>
      <c r="O40" s="115">
        <f t="shared" si="0"/>
        <v>125010</v>
      </c>
      <c r="P40" s="115">
        <f t="shared" si="1"/>
        <v>4167</v>
      </c>
      <c r="Q40" s="116">
        <f t="shared" si="2"/>
        <v>126081</v>
      </c>
      <c r="R40" s="117">
        <f t="shared" si="3"/>
        <v>4202.7</v>
      </c>
      <c r="S40" s="7"/>
      <c r="T40" s="38"/>
      <c r="U40" s="113"/>
      <c r="V40" s="38"/>
      <c r="W40" s="113"/>
      <c r="X40" s="38"/>
      <c r="Y40" s="113"/>
      <c r="Z40" s="114"/>
      <c r="AA40" s="115">
        <f t="shared" si="4"/>
        <v>0</v>
      </c>
      <c r="AB40" s="115">
        <f t="shared" si="5"/>
        <v>0</v>
      </c>
      <c r="AC40" s="116">
        <f t="shared" si="6"/>
        <v>0</v>
      </c>
      <c r="AD40" s="118">
        <f t="shared" si="7"/>
        <v>0</v>
      </c>
      <c r="AE40" s="119"/>
      <c r="AF40" s="120"/>
      <c r="AG40" s="113"/>
      <c r="AH40" s="38"/>
      <c r="AI40" s="113"/>
      <c r="AJ40" s="38"/>
      <c r="AK40" s="113"/>
      <c r="AL40" s="114"/>
      <c r="AM40" s="115">
        <f t="shared" si="8"/>
        <v>0</v>
      </c>
      <c r="AN40" s="37">
        <f t="shared" si="9"/>
        <v>0</v>
      </c>
      <c r="AO40" s="117">
        <f t="shared" si="10"/>
        <v>0</v>
      </c>
      <c r="AP40" s="117">
        <f t="shared" si="11"/>
        <v>0</v>
      </c>
      <c r="AQ40" s="121">
        <f t="shared" si="12"/>
        <v>4167</v>
      </c>
      <c r="AR40" s="122">
        <f t="shared" si="13"/>
        <v>4202.7</v>
      </c>
    </row>
    <row r="41" spans="1:44" s="36" customFormat="1" ht="15" customHeight="1">
      <c r="A41" s="44" t="s">
        <v>88</v>
      </c>
      <c r="B41" s="45" t="s">
        <v>173</v>
      </c>
      <c r="C41" s="46">
        <v>102076</v>
      </c>
      <c r="D41" s="47">
        <v>7</v>
      </c>
      <c r="E41" s="112" t="s">
        <v>139</v>
      </c>
      <c r="F41" s="133" t="s">
        <v>139</v>
      </c>
      <c r="G41" s="7"/>
      <c r="H41" s="38"/>
      <c r="I41" s="113">
        <v>20424</v>
      </c>
      <c r="J41" s="38">
        <v>17744</v>
      </c>
      <c r="K41" s="113">
        <v>7904</v>
      </c>
      <c r="L41" s="38">
        <v>5800</v>
      </c>
      <c r="M41" s="113">
        <v>19139</v>
      </c>
      <c r="N41" s="114">
        <v>17565</v>
      </c>
      <c r="O41" s="115">
        <f t="shared" si="0"/>
        <v>47467</v>
      </c>
      <c r="P41" s="115">
        <f t="shared" si="1"/>
        <v>1582.2333333333333</v>
      </c>
      <c r="Q41" s="116">
        <f t="shared" si="2"/>
        <v>41109</v>
      </c>
      <c r="R41" s="117">
        <f t="shared" si="3"/>
        <v>1370.3</v>
      </c>
      <c r="S41" s="7"/>
      <c r="T41" s="38"/>
      <c r="U41" s="113"/>
      <c r="V41" s="38"/>
      <c r="W41" s="113"/>
      <c r="X41" s="38"/>
      <c r="Y41" s="113"/>
      <c r="Z41" s="114"/>
      <c r="AA41" s="115">
        <f t="shared" si="4"/>
        <v>0</v>
      </c>
      <c r="AB41" s="115">
        <f t="shared" si="5"/>
        <v>0</v>
      </c>
      <c r="AC41" s="116">
        <f t="shared" si="6"/>
        <v>0</v>
      </c>
      <c r="AD41" s="118">
        <f t="shared" si="7"/>
        <v>0</v>
      </c>
      <c r="AE41" s="119"/>
      <c r="AF41" s="120"/>
      <c r="AG41" s="113"/>
      <c r="AH41" s="38"/>
      <c r="AI41" s="113"/>
      <c r="AJ41" s="38"/>
      <c r="AK41" s="113"/>
      <c r="AL41" s="114"/>
      <c r="AM41" s="115">
        <f t="shared" si="8"/>
        <v>0</v>
      </c>
      <c r="AN41" s="37">
        <f t="shared" si="9"/>
        <v>0</v>
      </c>
      <c r="AO41" s="117">
        <f t="shared" si="10"/>
        <v>0</v>
      </c>
      <c r="AP41" s="117">
        <f t="shared" si="11"/>
        <v>0</v>
      </c>
      <c r="AQ41" s="121">
        <f t="shared" si="12"/>
        <v>1582.2333333333333</v>
      </c>
      <c r="AR41" s="122">
        <f t="shared" si="13"/>
        <v>1370.3</v>
      </c>
    </row>
    <row r="42" spans="1:44" s="36" customFormat="1" ht="15" customHeight="1">
      <c r="A42" s="44" t="s">
        <v>88</v>
      </c>
      <c r="B42" s="45" t="s">
        <v>174</v>
      </c>
      <c r="C42" s="46">
        <v>251260</v>
      </c>
      <c r="D42" s="47">
        <v>7</v>
      </c>
      <c r="E42" s="112" t="s">
        <v>139</v>
      </c>
      <c r="F42" s="133" t="s">
        <v>139</v>
      </c>
      <c r="G42" s="7"/>
      <c r="H42" s="38"/>
      <c r="I42" s="113">
        <v>46105</v>
      </c>
      <c r="J42" s="38">
        <v>44302</v>
      </c>
      <c r="K42" s="113">
        <v>29578</v>
      </c>
      <c r="L42" s="38">
        <v>26187</v>
      </c>
      <c r="M42" s="113">
        <v>53499</v>
      </c>
      <c r="N42" s="114">
        <v>43077</v>
      </c>
      <c r="O42" s="115">
        <f t="shared" si="0"/>
        <v>129182</v>
      </c>
      <c r="P42" s="115">
        <f t="shared" si="1"/>
        <v>4306.066666666667</v>
      </c>
      <c r="Q42" s="116">
        <f t="shared" si="2"/>
        <v>113566</v>
      </c>
      <c r="R42" s="117">
        <f t="shared" si="3"/>
        <v>3785.5333333333333</v>
      </c>
      <c r="S42" s="7"/>
      <c r="T42" s="38"/>
      <c r="U42" s="113"/>
      <c r="V42" s="38"/>
      <c r="W42" s="113"/>
      <c r="X42" s="38"/>
      <c r="Y42" s="113"/>
      <c r="Z42" s="114"/>
      <c r="AA42" s="115">
        <f t="shared" si="4"/>
        <v>0</v>
      </c>
      <c r="AB42" s="115">
        <f t="shared" si="5"/>
        <v>0</v>
      </c>
      <c r="AC42" s="116">
        <f t="shared" si="6"/>
        <v>0</v>
      </c>
      <c r="AD42" s="118">
        <f t="shared" si="7"/>
        <v>0</v>
      </c>
      <c r="AE42" s="119"/>
      <c r="AF42" s="120"/>
      <c r="AG42" s="113"/>
      <c r="AH42" s="38"/>
      <c r="AI42" s="113"/>
      <c r="AJ42" s="38"/>
      <c r="AK42" s="113"/>
      <c r="AL42" s="114"/>
      <c r="AM42" s="115">
        <f t="shared" si="8"/>
        <v>0</v>
      </c>
      <c r="AN42" s="37">
        <f t="shared" si="9"/>
        <v>0</v>
      </c>
      <c r="AO42" s="117">
        <f t="shared" si="10"/>
        <v>0</v>
      </c>
      <c r="AP42" s="117">
        <f t="shared" si="11"/>
        <v>0</v>
      </c>
      <c r="AQ42" s="121">
        <f t="shared" si="12"/>
        <v>4306.066666666667</v>
      </c>
      <c r="AR42" s="122">
        <f t="shared" si="13"/>
        <v>3785.5333333333333</v>
      </c>
    </row>
    <row r="43" spans="1:44" s="36" customFormat="1" ht="15" customHeight="1">
      <c r="A43" s="44" t="s">
        <v>88</v>
      </c>
      <c r="B43" s="45" t="s">
        <v>175</v>
      </c>
      <c r="C43" s="46">
        <v>101295</v>
      </c>
      <c r="D43" s="47">
        <v>7</v>
      </c>
      <c r="E43" s="112" t="s">
        <v>139</v>
      </c>
      <c r="F43" s="133" t="s">
        <v>139</v>
      </c>
      <c r="G43" s="7"/>
      <c r="H43" s="38"/>
      <c r="I43" s="113">
        <v>47627</v>
      </c>
      <c r="J43" s="38">
        <v>45395</v>
      </c>
      <c r="K43" s="113">
        <v>22678</v>
      </c>
      <c r="L43" s="38">
        <v>21620</v>
      </c>
      <c r="M43" s="113">
        <v>47985</v>
      </c>
      <c r="N43" s="114">
        <v>47255</v>
      </c>
      <c r="O43" s="115">
        <f t="shared" si="0"/>
        <v>118290</v>
      </c>
      <c r="P43" s="115">
        <f t="shared" si="1"/>
        <v>3943</v>
      </c>
      <c r="Q43" s="116">
        <f t="shared" si="2"/>
        <v>114270</v>
      </c>
      <c r="R43" s="117">
        <f t="shared" si="3"/>
        <v>3809</v>
      </c>
      <c r="S43" s="7"/>
      <c r="T43" s="38"/>
      <c r="U43" s="113"/>
      <c r="V43" s="38"/>
      <c r="W43" s="113"/>
      <c r="X43" s="38"/>
      <c r="Y43" s="113"/>
      <c r="Z43" s="114"/>
      <c r="AA43" s="115">
        <f t="shared" si="4"/>
        <v>0</v>
      </c>
      <c r="AB43" s="115">
        <f t="shared" si="5"/>
        <v>0</v>
      </c>
      <c r="AC43" s="116">
        <f t="shared" si="6"/>
        <v>0</v>
      </c>
      <c r="AD43" s="118">
        <f t="shared" si="7"/>
        <v>0</v>
      </c>
      <c r="AE43" s="119"/>
      <c r="AF43" s="120"/>
      <c r="AG43" s="113"/>
      <c r="AH43" s="38"/>
      <c r="AI43" s="113"/>
      <c r="AJ43" s="38"/>
      <c r="AK43" s="113"/>
      <c r="AL43" s="114"/>
      <c r="AM43" s="115">
        <f t="shared" si="8"/>
        <v>0</v>
      </c>
      <c r="AN43" s="37">
        <f t="shared" si="9"/>
        <v>0</v>
      </c>
      <c r="AO43" s="117">
        <f t="shared" si="10"/>
        <v>0</v>
      </c>
      <c r="AP43" s="117">
        <f t="shared" si="11"/>
        <v>0</v>
      </c>
      <c r="AQ43" s="121">
        <f t="shared" si="12"/>
        <v>3943</v>
      </c>
      <c r="AR43" s="122">
        <f t="shared" si="13"/>
        <v>3809</v>
      </c>
    </row>
    <row r="44" spans="1:44" s="36" customFormat="1" ht="15" customHeight="1">
      <c r="A44" s="44" t="s">
        <v>88</v>
      </c>
      <c r="B44" s="45" t="s">
        <v>176</v>
      </c>
      <c r="C44" s="46">
        <v>100919</v>
      </c>
      <c r="D44" s="47">
        <v>8</v>
      </c>
      <c r="E44" s="112" t="s">
        <v>139</v>
      </c>
      <c r="F44" s="133" t="s">
        <v>139</v>
      </c>
      <c r="G44" s="7"/>
      <c r="H44" s="38"/>
      <c r="I44" s="113">
        <v>12300</v>
      </c>
      <c r="J44" s="38">
        <v>12186</v>
      </c>
      <c r="K44" s="113">
        <v>7167</v>
      </c>
      <c r="L44" s="38">
        <v>7201</v>
      </c>
      <c r="M44" s="113">
        <v>11961</v>
      </c>
      <c r="N44" s="114">
        <v>11268</v>
      </c>
      <c r="O44" s="115">
        <f t="shared" si="0"/>
        <v>31428</v>
      </c>
      <c r="P44" s="115">
        <f t="shared" si="1"/>
        <v>1047.6</v>
      </c>
      <c r="Q44" s="116">
        <f t="shared" si="2"/>
        <v>30655</v>
      </c>
      <c r="R44" s="117">
        <f t="shared" si="3"/>
        <v>1021.8333333333334</v>
      </c>
      <c r="S44" s="7"/>
      <c r="T44" s="38"/>
      <c r="U44" s="113"/>
      <c r="V44" s="38"/>
      <c r="W44" s="113"/>
      <c r="X44" s="38"/>
      <c r="Y44" s="113"/>
      <c r="Z44" s="114"/>
      <c r="AA44" s="115">
        <f t="shared" si="4"/>
        <v>0</v>
      </c>
      <c r="AB44" s="115">
        <f t="shared" si="5"/>
        <v>0</v>
      </c>
      <c r="AC44" s="116">
        <f t="shared" si="6"/>
        <v>0</v>
      </c>
      <c r="AD44" s="118">
        <f t="shared" si="7"/>
        <v>0</v>
      </c>
      <c r="AE44" s="119"/>
      <c r="AF44" s="120"/>
      <c r="AG44" s="113"/>
      <c r="AH44" s="38"/>
      <c r="AI44" s="113"/>
      <c r="AJ44" s="38"/>
      <c r="AK44" s="113"/>
      <c r="AL44" s="114"/>
      <c r="AM44" s="115">
        <f t="shared" si="8"/>
        <v>0</v>
      </c>
      <c r="AN44" s="37">
        <f t="shared" si="9"/>
        <v>0</v>
      </c>
      <c r="AO44" s="117">
        <f t="shared" si="10"/>
        <v>0</v>
      </c>
      <c r="AP44" s="117">
        <f t="shared" si="11"/>
        <v>0</v>
      </c>
      <c r="AQ44" s="121">
        <f t="shared" si="12"/>
        <v>1047.6</v>
      </c>
      <c r="AR44" s="122">
        <f t="shared" si="13"/>
        <v>1021.8333333333334</v>
      </c>
    </row>
    <row r="45" spans="1:44" s="36" customFormat="1" ht="15" customHeight="1">
      <c r="A45" s="44" t="s">
        <v>88</v>
      </c>
      <c r="B45" s="45" t="s">
        <v>177</v>
      </c>
      <c r="C45" s="46">
        <v>101347</v>
      </c>
      <c r="D45" s="47">
        <v>8</v>
      </c>
      <c r="E45" s="112" t="s">
        <v>139</v>
      </c>
      <c r="F45" s="133" t="s">
        <v>139</v>
      </c>
      <c r="G45" s="7"/>
      <c r="H45" s="38"/>
      <c r="I45" s="113">
        <v>8421</v>
      </c>
      <c r="J45" s="38">
        <v>10332</v>
      </c>
      <c r="K45" s="113">
        <v>6349</v>
      </c>
      <c r="L45" s="38">
        <v>6780</v>
      </c>
      <c r="M45" s="113">
        <v>10417</v>
      </c>
      <c r="N45" s="114">
        <v>11636</v>
      </c>
      <c r="O45" s="115">
        <f t="shared" si="0"/>
        <v>25187</v>
      </c>
      <c r="P45" s="115">
        <f t="shared" si="1"/>
        <v>839.5666666666667</v>
      </c>
      <c r="Q45" s="116">
        <f t="shared" si="2"/>
        <v>28748</v>
      </c>
      <c r="R45" s="117">
        <f t="shared" si="3"/>
        <v>958.2666666666667</v>
      </c>
      <c r="S45" s="7"/>
      <c r="T45" s="38"/>
      <c r="U45" s="113"/>
      <c r="V45" s="38"/>
      <c r="W45" s="113"/>
      <c r="X45" s="38"/>
      <c r="Y45" s="113"/>
      <c r="Z45" s="114"/>
      <c r="AA45" s="115">
        <f t="shared" si="4"/>
        <v>0</v>
      </c>
      <c r="AB45" s="115">
        <f t="shared" si="5"/>
        <v>0</v>
      </c>
      <c r="AC45" s="116">
        <f t="shared" si="6"/>
        <v>0</v>
      </c>
      <c r="AD45" s="118">
        <f t="shared" si="7"/>
        <v>0</v>
      </c>
      <c r="AE45" s="119"/>
      <c r="AF45" s="120"/>
      <c r="AG45" s="113"/>
      <c r="AH45" s="38"/>
      <c r="AI45" s="113"/>
      <c r="AJ45" s="38"/>
      <c r="AK45" s="113"/>
      <c r="AL45" s="114"/>
      <c r="AM45" s="115">
        <f t="shared" si="8"/>
        <v>0</v>
      </c>
      <c r="AN45" s="37">
        <f t="shared" si="9"/>
        <v>0</v>
      </c>
      <c r="AO45" s="117">
        <f t="shared" si="10"/>
        <v>0</v>
      </c>
      <c r="AP45" s="117">
        <f t="shared" si="11"/>
        <v>0</v>
      </c>
      <c r="AQ45" s="121">
        <f t="shared" si="12"/>
        <v>839.5666666666667</v>
      </c>
      <c r="AR45" s="122">
        <f t="shared" si="13"/>
        <v>958.2666666666667</v>
      </c>
    </row>
    <row r="46" spans="1:44" s="36" customFormat="1" ht="15" customHeight="1">
      <c r="A46" s="44" t="s">
        <v>88</v>
      </c>
      <c r="B46" s="45" t="s">
        <v>178</v>
      </c>
      <c r="C46" s="46">
        <v>101462</v>
      </c>
      <c r="D46" s="47">
        <v>8</v>
      </c>
      <c r="E46" s="112" t="s">
        <v>139</v>
      </c>
      <c r="F46" s="133" t="s">
        <v>139</v>
      </c>
      <c r="G46" s="7"/>
      <c r="H46" s="38"/>
      <c r="I46" s="113">
        <v>7090</v>
      </c>
      <c r="J46" s="38">
        <v>5724</v>
      </c>
      <c r="K46" s="113">
        <v>3707</v>
      </c>
      <c r="L46" s="38">
        <v>3163</v>
      </c>
      <c r="M46" s="113">
        <v>6255</v>
      </c>
      <c r="N46" s="114">
        <v>5522</v>
      </c>
      <c r="O46" s="115">
        <f t="shared" si="0"/>
        <v>17052</v>
      </c>
      <c r="P46" s="115">
        <f t="shared" si="1"/>
        <v>568.4</v>
      </c>
      <c r="Q46" s="116">
        <f t="shared" si="2"/>
        <v>14409</v>
      </c>
      <c r="R46" s="117">
        <f t="shared" si="3"/>
        <v>480.3</v>
      </c>
      <c r="S46" s="7"/>
      <c r="T46" s="38"/>
      <c r="U46" s="113"/>
      <c r="V46" s="38"/>
      <c r="W46" s="113"/>
      <c r="X46" s="38"/>
      <c r="Y46" s="113"/>
      <c r="Z46" s="114"/>
      <c r="AA46" s="115">
        <f t="shared" si="4"/>
        <v>0</v>
      </c>
      <c r="AB46" s="115">
        <f t="shared" si="5"/>
        <v>0</v>
      </c>
      <c r="AC46" s="116">
        <f t="shared" si="6"/>
        <v>0</v>
      </c>
      <c r="AD46" s="118">
        <f t="shared" si="7"/>
        <v>0</v>
      </c>
      <c r="AE46" s="119"/>
      <c r="AF46" s="120"/>
      <c r="AG46" s="113"/>
      <c r="AH46" s="38"/>
      <c r="AI46" s="113"/>
      <c r="AJ46" s="38"/>
      <c r="AK46" s="113"/>
      <c r="AL46" s="114"/>
      <c r="AM46" s="115">
        <f t="shared" si="8"/>
        <v>0</v>
      </c>
      <c r="AN46" s="37">
        <f t="shared" si="9"/>
        <v>0</v>
      </c>
      <c r="AO46" s="117">
        <f t="shared" si="10"/>
        <v>0</v>
      </c>
      <c r="AP46" s="117">
        <f t="shared" si="11"/>
        <v>0</v>
      </c>
      <c r="AQ46" s="121">
        <f t="shared" si="12"/>
        <v>568.4</v>
      </c>
      <c r="AR46" s="122">
        <f t="shared" si="13"/>
        <v>480.3</v>
      </c>
    </row>
    <row r="47" spans="1:44" s="36" customFormat="1" ht="15" customHeight="1">
      <c r="A47" s="44" t="s">
        <v>88</v>
      </c>
      <c r="B47" s="45" t="s">
        <v>179</v>
      </c>
      <c r="C47" s="46">
        <v>101471</v>
      </c>
      <c r="D47" s="47">
        <v>8</v>
      </c>
      <c r="E47" s="112" t="s">
        <v>139</v>
      </c>
      <c r="F47" s="133" t="s">
        <v>139</v>
      </c>
      <c r="G47" s="7"/>
      <c r="H47" s="38"/>
      <c r="I47" s="113">
        <v>9860</v>
      </c>
      <c r="J47" s="38">
        <v>9278</v>
      </c>
      <c r="K47" s="113">
        <v>8371</v>
      </c>
      <c r="L47" s="38">
        <v>7805</v>
      </c>
      <c r="M47" s="113">
        <v>9889</v>
      </c>
      <c r="N47" s="114">
        <v>8191</v>
      </c>
      <c r="O47" s="115">
        <f t="shared" si="0"/>
        <v>28120</v>
      </c>
      <c r="P47" s="115">
        <f t="shared" si="1"/>
        <v>937.3333333333334</v>
      </c>
      <c r="Q47" s="116">
        <f t="shared" si="2"/>
        <v>25274</v>
      </c>
      <c r="R47" s="117">
        <f t="shared" si="3"/>
        <v>842.4666666666667</v>
      </c>
      <c r="S47" s="7"/>
      <c r="T47" s="38"/>
      <c r="U47" s="113"/>
      <c r="V47" s="38"/>
      <c r="W47" s="113"/>
      <c r="X47" s="38"/>
      <c r="Y47" s="113"/>
      <c r="Z47" s="114"/>
      <c r="AA47" s="115">
        <f t="shared" si="4"/>
        <v>0</v>
      </c>
      <c r="AB47" s="115">
        <f t="shared" si="5"/>
        <v>0</v>
      </c>
      <c r="AC47" s="116">
        <f t="shared" si="6"/>
        <v>0</v>
      </c>
      <c r="AD47" s="118">
        <f t="shared" si="7"/>
        <v>0</v>
      </c>
      <c r="AE47" s="119"/>
      <c r="AF47" s="120"/>
      <c r="AG47" s="113"/>
      <c r="AH47" s="38"/>
      <c r="AI47" s="113"/>
      <c r="AJ47" s="38"/>
      <c r="AK47" s="113"/>
      <c r="AL47" s="114"/>
      <c r="AM47" s="115">
        <f t="shared" si="8"/>
        <v>0</v>
      </c>
      <c r="AN47" s="37">
        <f t="shared" si="9"/>
        <v>0</v>
      </c>
      <c r="AO47" s="117">
        <f t="shared" si="10"/>
        <v>0</v>
      </c>
      <c r="AP47" s="117">
        <f t="shared" si="11"/>
        <v>0</v>
      </c>
      <c r="AQ47" s="121">
        <f t="shared" si="12"/>
        <v>937.3333333333334</v>
      </c>
      <c r="AR47" s="122">
        <f t="shared" si="13"/>
        <v>842.4666666666667</v>
      </c>
    </row>
    <row r="48" spans="1:44" s="36" customFormat="1" ht="15" customHeight="1">
      <c r="A48" s="44" t="s">
        <v>88</v>
      </c>
      <c r="B48" s="45" t="s">
        <v>180</v>
      </c>
      <c r="C48" s="46">
        <v>101523</v>
      </c>
      <c r="D48" s="47">
        <v>8</v>
      </c>
      <c r="E48" s="112" t="s">
        <v>139</v>
      </c>
      <c r="F48" s="133" t="s">
        <v>139</v>
      </c>
      <c r="G48" s="7"/>
      <c r="H48" s="38"/>
      <c r="I48" s="113">
        <v>9296</v>
      </c>
      <c r="J48" s="38">
        <v>9268</v>
      </c>
      <c r="K48" s="113">
        <v>5567</v>
      </c>
      <c r="L48" s="38">
        <v>5660</v>
      </c>
      <c r="M48" s="113">
        <v>9406</v>
      </c>
      <c r="N48" s="114">
        <v>9210</v>
      </c>
      <c r="O48" s="115">
        <f t="shared" si="0"/>
        <v>24269</v>
      </c>
      <c r="P48" s="115">
        <f t="shared" si="1"/>
        <v>808.9666666666667</v>
      </c>
      <c r="Q48" s="116">
        <f t="shared" si="2"/>
        <v>24138</v>
      </c>
      <c r="R48" s="117">
        <f t="shared" si="3"/>
        <v>804.6</v>
      </c>
      <c r="S48" s="7"/>
      <c r="T48" s="38"/>
      <c r="U48" s="113"/>
      <c r="V48" s="38"/>
      <c r="W48" s="113"/>
      <c r="X48" s="38"/>
      <c r="Y48" s="113"/>
      <c r="Z48" s="114"/>
      <c r="AA48" s="115">
        <f t="shared" si="4"/>
        <v>0</v>
      </c>
      <c r="AB48" s="115">
        <f t="shared" si="5"/>
        <v>0</v>
      </c>
      <c r="AC48" s="116">
        <f t="shared" si="6"/>
        <v>0</v>
      </c>
      <c r="AD48" s="118">
        <f t="shared" si="7"/>
        <v>0</v>
      </c>
      <c r="AE48" s="119"/>
      <c r="AF48" s="120"/>
      <c r="AG48" s="113"/>
      <c r="AH48" s="38"/>
      <c r="AI48" s="113"/>
      <c r="AJ48" s="38"/>
      <c r="AK48" s="113"/>
      <c r="AL48" s="114"/>
      <c r="AM48" s="115">
        <f t="shared" si="8"/>
        <v>0</v>
      </c>
      <c r="AN48" s="37">
        <f t="shared" si="9"/>
        <v>0</v>
      </c>
      <c r="AO48" s="117">
        <f t="shared" si="10"/>
        <v>0</v>
      </c>
      <c r="AP48" s="117">
        <f t="shared" si="11"/>
        <v>0</v>
      </c>
      <c r="AQ48" s="121">
        <f t="shared" si="12"/>
        <v>808.9666666666667</v>
      </c>
      <c r="AR48" s="122">
        <f t="shared" si="13"/>
        <v>804.6</v>
      </c>
    </row>
    <row r="49" spans="1:44" s="36" customFormat="1" ht="15" customHeight="1">
      <c r="A49" s="44" t="s">
        <v>88</v>
      </c>
      <c r="B49" s="45" t="s">
        <v>181</v>
      </c>
      <c r="C49" s="46">
        <v>101107</v>
      </c>
      <c r="D49" s="47">
        <v>8</v>
      </c>
      <c r="E49" s="112" t="s">
        <v>139</v>
      </c>
      <c r="F49" s="133" t="s">
        <v>139</v>
      </c>
      <c r="G49" s="7"/>
      <c r="H49" s="38"/>
      <c r="I49" s="113">
        <v>6748</v>
      </c>
      <c r="J49" s="38">
        <v>6536</v>
      </c>
      <c r="K49" s="113">
        <v>5108</v>
      </c>
      <c r="L49" s="38">
        <v>5240</v>
      </c>
      <c r="M49" s="113">
        <v>7599</v>
      </c>
      <c r="N49" s="114">
        <v>6073</v>
      </c>
      <c r="O49" s="115">
        <f t="shared" si="0"/>
        <v>19455</v>
      </c>
      <c r="P49" s="115">
        <f t="shared" si="1"/>
        <v>648.5</v>
      </c>
      <c r="Q49" s="116">
        <f t="shared" si="2"/>
        <v>17849</v>
      </c>
      <c r="R49" s="117">
        <f t="shared" si="3"/>
        <v>594.9666666666667</v>
      </c>
      <c r="S49" s="7"/>
      <c r="T49" s="38"/>
      <c r="U49" s="113"/>
      <c r="V49" s="38"/>
      <c r="W49" s="113"/>
      <c r="X49" s="38"/>
      <c r="Y49" s="113"/>
      <c r="Z49" s="114"/>
      <c r="AA49" s="115">
        <f t="shared" si="4"/>
        <v>0</v>
      </c>
      <c r="AB49" s="115">
        <f t="shared" si="5"/>
        <v>0</v>
      </c>
      <c r="AC49" s="116">
        <f t="shared" si="6"/>
        <v>0</v>
      </c>
      <c r="AD49" s="118">
        <f t="shared" si="7"/>
        <v>0</v>
      </c>
      <c r="AE49" s="119"/>
      <c r="AF49" s="120"/>
      <c r="AG49" s="113"/>
      <c r="AH49" s="38"/>
      <c r="AI49" s="113"/>
      <c r="AJ49" s="38"/>
      <c r="AK49" s="113"/>
      <c r="AL49" s="114"/>
      <c r="AM49" s="115">
        <f t="shared" si="8"/>
        <v>0</v>
      </c>
      <c r="AN49" s="37">
        <f t="shared" si="9"/>
        <v>0</v>
      </c>
      <c r="AO49" s="117">
        <f t="shared" si="10"/>
        <v>0</v>
      </c>
      <c r="AP49" s="117">
        <f t="shared" si="11"/>
        <v>0</v>
      </c>
      <c r="AQ49" s="121">
        <f t="shared" si="12"/>
        <v>648.5</v>
      </c>
      <c r="AR49" s="122">
        <f t="shared" si="13"/>
        <v>594.9666666666667</v>
      </c>
    </row>
    <row r="50" spans="1:44" s="36" customFormat="1" ht="15" customHeight="1">
      <c r="A50" s="44" t="s">
        <v>88</v>
      </c>
      <c r="B50" s="45" t="s">
        <v>182</v>
      </c>
      <c r="C50" s="46">
        <v>101994</v>
      </c>
      <c r="D50" s="47">
        <v>8</v>
      </c>
      <c r="E50" s="112" t="s">
        <v>139</v>
      </c>
      <c r="F50" s="133" t="s">
        <v>139</v>
      </c>
      <c r="G50" s="7"/>
      <c r="H50" s="38"/>
      <c r="I50" s="113">
        <v>6700</v>
      </c>
      <c r="J50" s="38">
        <v>6842</v>
      </c>
      <c r="K50" s="113">
        <v>3947</v>
      </c>
      <c r="L50" s="38">
        <v>4130</v>
      </c>
      <c r="M50" s="113">
        <v>7794</v>
      </c>
      <c r="N50" s="114">
        <v>7555</v>
      </c>
      <c r="O50" s="115">
        <f t="shared" si="0"/>
        <v>18441</v>
      </c>
      <c r="P50" s="115">
        <f t="shared" si="1"/>
        <v>614.7</v>
      </c>
      <c r="Q50" s="116">
        <f t="shared" si="2"/>
        <v>18527</v>
      </c>
      <c r="R50" s="117">
        <f t="shared" si="3"/>
        <v>617.5666666666667</v>
      </c>
      <c r="S50" s="7"/>
      <c r="T50" s="38"/>
      <c r="U50" s="113"/>
      <c r="V50" s="38"/>
      <c r="W50" s="113"/>
      <c r="X50" s="38"/>
      <c r="Y50" s="113"/>
      <c r="Z50" s="114"/>
      <c r="AA50" s="115">
        <f t="shared" si="4"/>
        <v>0</v>
      </c>
      <c r="AB50" s="115">
        <f t="shared" si="5"/>
        <v>0</v>
      </c>
      <c r="AC50" s="116">
        <f t="shared" si="6"/>
        <v>0</v>
      </c>
      <c r="AD50" s="118">
        <f t="shared" si="7"/>
        <v>0</v>
      </c>
      <c r="AE50" s="119"/>
      <c r="AF50" s="120"/>
      <c r="AG50" s="113"/>
      <c r="AH50" s="38"/>
      <c r="AI50" s="113"/>
      <c r="AJ50" s="38"/>
      <c r="AK50" s="113"/>
      <c r="AL50" s="114"/>
      <c r="AM50" s="115">
        <f t="shared" si="8"/>
        <v>0</v>
      </c>
      <c r="AN50" s="37">
        <f t="shared" si="9"/>
        <v>0</v>
      </c>
      <c r="AO50" s="117">
        <f t="shared" si="10"/>
        <v>0</v>
      </c>
      <c r="AP50" s="117">
        <f t="shared" si="11"/>
        <v>0</v>
      </c>
      <c r="AQ50" s="121">
        <f t="shared" si="12"/>
        <v>614.7</v>
      </c>
      <c r="AR50" s="122">
        <f t="shared" si="13"/>
        <v>617.5666666666667</v>
      </c>
    </row>
    <row r="51" spans="1:44" s="36" customFormat="1" ht="15" customHeight="1">
      <c r="A51" s="44" t="s">
        <v>88</v>
      </c>
      <c r="B51" s="45" t="s">
        <v>183</v>
      </c>
      <c r="C51" s="46">
        <v>102313</v>
      </c>
      <c r="D51" s="47">
        <v>8</v>
      </c>
      <c r="E51" s="112" t="s">
        <v>139</v>
      </c>
      <c r="F51" s="133" t="s">
        <v>139</v>
      </c>
      <c r="G51" s="7"/>
      <c r="H51" s="38"/>
      <c r="I51" s="113">
        <v>6808</v>
      </c>
      <c r="J51" s="38">
        <v>7556</v>
      </c>
      <c r="K51" s="113">
        <v>6290</v>
      </c>
      <c r="L51" s="38">
        <v>6113</v>
      </c>
      <c r="M51" s="113">
        <v>7945</v>
      </c>
      <c r="N51" s="114">
        <v>7241</v>
      </c>
      <c r="O51" s="115">
        <f t="shared" si="0"/>
        <v>21043</v>
      </c>
      <c r="P51" s="115">
        <f t="shared" si="1"/>
        <v>701.4333333333333</v>
      </c>
      <c r="Q51" s="116">
        <f t="shared" si="2"/>
        <v>20910</v>
      </c>
      <c r="R51" s="117">
        <f t="shared" si="3"/>
        <v>697</v>
      </c>
      <c r="S51" s="7"/>
      <c r="T51" s="38"/>
      <c r="U51" s="113"/>
      <c r="V51" s="38"/>
      <c r="W51" s="113"/>
      <c r="X51" s="38"/>
      <c r="Y51" s="113"/>
      <c r="Z51" s="114"/>
      <c r="AA51" s="115">
        <f t="shared" si="4"/>
        <v>0</v>
      </c>
      <c r="AB51" s="115">
        <f t="shared" si="5"/>
        <v>0</v>
      </c>
      <c r="AC51" s="116">
        <f t="shared" si="6"/>
        <v>0</v>
      </c>
      <c r="AD51" s="118">
        <f t="shared" si="7"/>
        <v>0</v>
      </c>
      <c r="AE51" s="119"/>
      <c r="AF51" s="120"/>
      <c r="AG51" s="113"/>
      <c r="AH51" s="38"/>
      <c r="AI51" s="113"/>
      <c r="AJ51" s="38"/>
      <c r="AK51" s="113"/>
      <c r="AL51" s="114"/>
      <c r="AM51" s="115">
        <f t="shared" si="8"/>
        <v>0</v>
      </c>
      <c r="AN51" s="37">
        <f t="shared" si="9"/>
        <v>0</v>
      </c>
      <c r="AO51" s="117">
        <f t="shared" si="10"/>
        <v>0</v>
      </c>
      <c r="AP51" s="117">
        <f t="shared" si="11"/>
        <v>0</v>
      </c>
      <c r="AQ51" s="121">
        <f t="shared" si="12"/>
        <v>701.4333333333333</v>
      </c>
      <c r="AR51" s="122">
        <f t="shared" si="13"/>
        <v>697</v>
      </c>
    </row>
    <row r="52" spans="1:44" s="36" customFormat="1" ht="15" customHeight="1">
      <c r="A52" s="44" t="s">
        <v>94</v>
      </c>
      <c r="B52" s="45" t="s">
        <v>320</v>
      </c>
      <c r="C52" s="46">
        <v>106397</v>
      </c>
      <c r="D52" s="47">
        <v>1</v>
      </c>
      <c r="E52" s="112" t="s">
        <v>321</v>
      </c>
      <c r="F52" s="133" t="s">
        <v>139</v>
      </c>
      <c r="G52" s="7"/>
      <c r="H52" s="38"/>
      <c r="I52" s="113">
        <v>151456</v>
      </c>
      <c r="J52" s="38">
        <v>155414</v>
      </c>
      <c r="K52" s="113">
        <v>27984</v>
      </c>
      <c r="L52" s="38">
        <v>30365</v>
      </c>
      <c r="M52" s="113">
        <v>167071</v>
      </c>
      <c r="N52" s="114">
        <v>167885</v>
      </c>
      <c r="O52" s="115">
        <f t="shared" si="0"/>
        <v>346511</v>
      </c>
      <c r="P52" s="115">
        <f t="shared" si="1"/>
        <v>11550.366666666667</v>
      </c>
      <c r="Q52" s="116">
        <f t="shared" si="2"/>
        <v>353664</v>
      </c>
      <c r="R52" s="117">
        <f t="shared" si="3"/>
        <v>11788.8</v>
      </c>
      <c r="S52" s="7"/>
      <c r="T52" s="38"/>
      <c r="U52" s="113"/>
      <c r="V52" s="38"/>
      <c r="W52" s="113"/>
      <c r="X52" s="38"/>
      <c r="Y52" s="113"/>
      <c r="Z52" s="114"/>
      <c r="AA52" s="115">
        <f t="shared" si="4"/>
        <v>0</v>
      </c>
      <c r="AB52" s="115">
        <f t="shared" si="5"/>
        <v>0</v>
      </c>
      <c r="AC52" s="116">
        <f t="shared" si="6"/>
        <v>0</v>
      </c>
      <c r="AD52" s="118">
        <f t="shared" si="7"/>
        <v>0</v>
      </c>
      <c r="AE52" s="119"/>
      <c r="AF52" s="120"/>
      <c r="AG52" s="113">
        <v>20979</v>
      </c>
      <c r="AH52" s="38">
        <v>22349</v>
      </c>
      <c r="AI52" s="113">
        <v>7571</v>
      </c>
      <c r="AJ52" s="38">
        <v>6965</v>
      </c>
      <c r="AK52" s="113">
        <v>23075</v>
      </c>
      <c r="AL52" s="114">
        <v>22850</v>
      </c>
      <c r="AM52" s="115">
        <f t="shared" si="8"/>
        <v>51625</v>
      </c>
      <c r="AN52" s="37">
        <f t="shared" si="9"/>
        <v>2151.0416666666665</v>
      </c>
      <c r="AO52" s="117">
        <f t="shared" si="10"/>
        <v>52164</v>
      </c>
      <c r="AP52" s="117">
        <f t="shared" si="11"/>
        <v>2173.5</v>
      </c>
      <c r="AQ52" s="121">
        <f t="shared" si="12"/>
        <v>13701.408333333333</v>
      </c>
      <c r="AR52" s="122">
        <f t="shared" si="13"/>
        <v>13962.3</v>
      </c>
    </row>
    <row r="53" spans="1:44" s="36" customFormat="1" ht="15" customHeight="1">
      <c r="A53" s="44" t="s">
        <v>94</v>
      </c>
      <c r="B53" s="45" t="s">
        <v>322</v>
      </c>
      <c r="C53" s="46">
        <v>106458</v>
      </c>
      <c r="D53" s="47">
        <v>3</v>
      </c>
      <c r="E53" s="112" t="s">
        <v>321</v>
      </c>
      <c r="F53" s="133" t="s">
        <v>139</v>
      </c>
      <c r="G53" s="7"/>
      <c r="H53" s="38"/>
      <c r="I53" s="113">
        <v>109315</v>
      </c>
      <c r="J53" s="38">
        <v>109759</v>
      </c>
      <c r="K53" s="113">
        <v>21044</v>
      </c>
      <c r="L53" s="38">
        <v>20958</v>
      </c>
      <c r="M53" s="113">
        <v>120419</v>
      </c>
      <c r="N53" s="114">
        <v>118894</v>
      </c>
      <c r="O53" s="115">
        <f t="shared" si="0"/>
        <v>250778</v>
      </c>
      <c r="P53" s="115">
        <f t="shared" si="1"/>
        <v>8359.266666666666</v>
      </c>
      <c r="Q53" s="116">
        <f t="shared" si="2"/>
        <v>249611</v>
      </c>
      <c r="R53" s="117">
        <f t="shared" si="3"/>
        <v>8320.366666666667</v>
      </c>
      <c r="S53" s="7"/>
      <c r="T53" s="38"/>
      <c r="U53" s="113"/>
      <c r="V53" s="38"/>
      <c r="W53" s="113"/>
      <c r="X53" s="38"/>
      <c r="Y53" s="113"/>
      <c r="Z53" s="114"/>
      <c r="AA53" s="115">
        <f t="shared" si="4"/>
        <v>0</v>
      </c>
      <c r="AB53" s="115">
        <f t="shared" si="5"/>
        <v>0</v>
      </c>
      <c r="AC53" s="116">
        <f t="shared" si="6"/>
        <v>0</v>
      </c>
      <c r="AD53" s="118">
        <f t="shared" si="7"/>
        <v>0</v>
      </c>
      <c r="AE53" s="119"/>
      <c r="AF53" s="120"/>
      <c r="AG53" s="113">
        <v>6007</v>
      </c>
      <c r="AH53" s="38">
        <v>5444</v>
      </c>
      <c r="AI53" s="113">
        <v>5766</v>
      </c>
      <c r="AJ53" s="38">
        <v>5967</v>
      </c>
      <c r="AK53" s="113">
        <v>5463</v>
      </c>
      <c r="AL53" s="114">
        <v>6072</v>
      </c>
      <c r="AM53" s="115">
        <f t="shared" si="8"/>
        <v>17236</v>
      </c>
      <c r="AN53" s="37">
        <f t="shared" si="9"/>
        <v>718.1666666666666</v>
      </c>
      <c r="AO53" s="117">
        <f t="shared" si="10"/>
        <v>17483</v>
      </c>
      <c r="AP53" s="117">
        <f t="shared" si="11"/>
        <v>728.4583333333334</v>
      </c>
      <c r="AQ53" s="121">
        <f t="shared" si="12"/>
        <v>9077.433333333332</v>
      </c>
      <c r="AR53" s="122">
        <f t="shared" si="13"/>
        <v>9048.825</v>
      </c>
    </row>
    <row r="54" spans="1:44" s="36" customFormat="1" ht="15" customHeight="1">
      <c r="A54" s="44" t="s">
        <v>94</v>
      </c>
      <c r="B54" s="45" t="s">
        <v>323</v>
      </c>
      <c r="C54" s="46">
        <v>106245</v>
      </c>
      <c r="D54" s="47">
        <v>3</v>
      </c>
      <c r="E54" s="112" t="s">
        <v>321</v>
      </c>
      <c r="F54" s="133" t="s">
        <v>139</v>
      </c>
      <c r="G54" s="7"/>
      <c r="H54" s="38"/>
      <c r="I54" s="113"/>
      <c r="J54" s="38">
        <v>85535</v>
      </c>
      <c r="K54" s="113"/>
      <c r="L54" s="38">
        <v>19894</v>
      </c>
      <c r="M54" s="113"/>
      <c r="N54" s="114">
        <v>93557</v>
      </c>
      <c r="O54" s="134">
        <v>203737</v>
      </c>
      <c r="P54" s="115">
        <f t="shared" si="1"/>
        <v>6791.233333333334</v>
      </c>
      <c r="Q54" s="116">
        <f t="shared" si="2"/>
        <v>198986</v>
      </c>
      <c r="R54" s="117">
        <f t="shared" si="3"/>
        <v>6632.866666666667</v>
      </c>
      <c r="S54" s="7"/>
      <c r="T54" s="38"/>
      <c r="U54" s="113"/>
      <c r="V54" s="38"/>
      <c r="W54" s="113"/>
      <c r="X54" s="38"/>
      <c r="Y54" s="113"/>
      <c r="Z54" s="114"/>
      <c r="AA54" s="115">
        <f t="shared" si="4"/>
        <v>0</v>
      </c>
      <c r="AB54" s="115">
        <f t="shared" si="5"/>
        <v>0</v>
      </c>
      <c r="AC54" s="116">
        <f t="shared" si="6"/>
        <v>0</v>
      </c>
      <c r="AD54" s="118">
        <f t="shared" si="7"/>
        <v>0</v>
      </c>
      <c r="AE54" s="119"/>
      <c r="AF54" s="120"/>
      <c r="AG54" s="113"/>
      <c r="AH54" s="38">
        <v>15188</v>
      </c>
      <c r="AI54" s="113"/>
      <c r="AJ54" s="38">
        <v>5803</v>
      </c>
      <c r="AK54" s="113"/>
      <c r="AL54" s="114">
        <v>16681</v>
      </c>
      <c r="AM54" s="134">
        <v>37240</v>
      </c>
      <c r="AN54" s="37">
        <f t="shared" si="9"/>
        <v>1551.6666666666667</v>
      </c>
      <c r="AO54" s="117">
        <f t="shared" si="10"/>
        <v>37672</v>
      </c>
      <c r="AP54" s="117">
        <f t="shared" si="11"/>
        <v>1569.6666666666667</v>
      </c>
      <c r="AQ54" s="121">
        <f t="shared" si="12"/>
        <v>8342.9</v>
      </c>
      <c r="AR54" s="122">
        <f t="shared" si="13"/>
        <v>8202.533333333333</v>
      </c>
    </row>
    <row r="55" spans="1:44" s="36" customFormat="1" ht="15" customHeight="1">
      <c r="A55" s="44" t="s">
        <v>94</v>
      </c>
      <c r="B55" s="45" t="s">
        <v>324</v>
      </c>
      <c r="C55" s="46">
        <v>106704</v>
      </c>
      <c r="D55" s="47">
        <v>3</v>
      </c>
      <c r="E55" s="112" t="s">
        <v>321</v>
      </c>
      <c r="F55" s="133" t="s">
        <v>139</v>
      </c>
      <c r="G55" s="7"/>
      <c r="H55" s="38"/>
      <c r="I55" s="113">
        <v>96331</v>
      </c>
      <c r="J55" s="38">
        <v>97219</v>
      </c>
      <c r="K55" s="113">
        <v>14801</v>
      </c>
      <c r="L55" s="38">
        <v>14421</v>
      </c>
      <c r="M55" s="113">
        <v>106836</v>
      </c>
      <c r="N55" s="114">
        <v>105252</v>
      </c>
      <c r="O55" s="115">
        <f t="shared" si="0"/>
        <v>217968</v>
      </c>
      <c r="P55" s="115">
        <f t="shared" si="1"/>
        <v>7265.6</v>
      </c>
      <c r="Q55" s="116">
        <f t="shared" si="2"/>
        <v>216892</v>
      </c>
      <c r="R55" s="117">
        <f t="shared" si="3"/>
        <v>7229.733333333334</v>
      </c>
      <c r="S55" s="7"/>
      <c r="T55" s="38"/>
      <c r="U55" s="113"/>
      <c r="V55" s="38"/>
      <c r="W55" s="113"/>
      <c r="X55" s="38"/>
      <c r="Y55" s="113"/>
      <c r="Z55" s="114"/>
      <c r="AA55" s="115">
        <f t="shared" si="4"/>
        <v>0</v>
      </c>
      <c r="AB55" s="115">
        <f t="shared" si="5"/>
        <v>0</v>
      </c>
      <c r="AC55" s="116">
        <f t="shared" si="6"/>
        <v>0</v>
      </c>
      <c r="AD55" s="118">
        <f t="shared" si="7"/>
        <v>0</v>
      </c>
      <c r="AE55" s="119"/>
      <c r="AF55" s="120"/>
      <c r="AG55" s="113">
        <v>6410</v>
      </c>
      <c r="AH55" s="38">
        <v>5647</v>
      </c>
      <c r="AI55" s="113">
        <v>6595</v>
      </c>
      <c r="AJ55" s="38">
        <v>6121</v>
      </c>
      <c r="AK55" s="113">
        <v>7329</v>
      </c>
      <c r="AL55" s="114">
        <v>7539</v>
      </c>
      <c r="AM55" s="115">
        <f t="shared" si="8"/>
        <v>20334</v>
      </c>
      <c r="AN55" s="37">
        <f t="shared" si="9"/>
        <v>847.25</v>
      </c>
      <c r="AO55" s="117">
        <f t="shared" si="10"/>
        <v>19307</v>
      </c>
      <c r="AP55" s="117">
        <f t="shared" si="11"/>
        <v>804.4583333333334</v>
      </c>
      <c r="AQ55" s="121">
        <f t="shared" si="12"/>
        <v>8112.85</v>
      </c>
      <c r="AR55" s="122">
        <f t="shared" si="13"/>
        <v>8034.191666666667</v>
      </c>
    </row>
    <row r="56" spans="1:44" s="36" customFormat="1" ht="15" customHeight="1">
      <c r="A56" s="44" t="s">
        <v>94</v>
      </c>
      <c r="B56" s="45" t="s">
        <v>325</v>
      </c>
      <c r="C56" s="46">
        <v>106467</v>
      </c>
      <c r="D56" s="47">
        <v>5</v>
      </c>
      <c r="E56" s="112" t="s">
        <v>321</v>
      </c>
      <c r="F56" s="133" t="s">
        <v>139</v>
      </c>
      <c r="G56" s="7"/>
      <c r="H56" s="38"/>
      <c r="I56" s="113">
        <v>50968</v>
      </c>
      <c r="J56" s="38">
        <v>56435</v>
      </c>
      <c r="K56" s="113">
        <v>9425</v>
      </c>
      <c r="L56" s="38">
        <v>10471</v>
      </c>
      <c r="M56" s="113">
        <v>61552</v>
      </c>
      <c r="N56" s="114">
        <v>65681</v>
      </c>
      <c r="O56" s="115">
        <f t="shared" si="0"/>
        <v>121945</v>
      </c>
      <c r="P56" s="115">
        <f t="shared" si="1"/>
        <v>4064.8333333333335</v>
      </c>
      <c r="Q56" s="116">
        <f t="shared" si="2"/>
        <v>132587</v>
      </c>
      <c r="R56" s="117">
        <f t="shared" si="3"/>
        <v>4419.566666666667</v>
      </c>
      <c r="S56" s="7"/>
      <c r="T56" s="38"/>
      <c r="U56" s="113"/>
      <c r="V56" s="38"/>
      <c r="W56" s="113"/>
      <c r="X56" s="38"/>
      <c r="Y56" s="113"/>
      <c r="Z56" s="114"/>
      <c r="AA56" s="115">
        <f t="shared" si="4"/>
        <v>0</v>
      </c>
      <c r="AB56" s="115">
        <f t="shared" si="5"/>
        <v>0</v>
      </c>
      <c r="AC56" s="116">
        <f t="shared" si="6"/>
        <v>0</v>
      </c>
      <c r="AD56" s="118">
        <f t="shared" si="7"/>
        <v>0</v>
      </c>
      <c r="AE56" s="119"/>
      <c r="AF56" s="120"/>
      <c r="AG56" s="113">
        <v>1735</v>
      </c>
      <c r="AH56" s="38">
        <v>1732</v>
      </c>
      <c r="AI56" s="113">
        <v>2133</v>
      </c>
      <c r="AJ56" s="38">
        <v>2838</v>
      </c>
      <c r="AK56" s="113">
        <v>2329</v>
      </c>
      <c r="AL56" s="114">
        <v>1907</v>
      </c>
      <c r="AM56" s="115">
        <f t="shared" si="8"/>
        <v>6197</v>
      </c>
      <c r="AN56" s="37">
        <f t="shared" si="9"/>
        <v>258.2083333333333</v>
      </c>
      <c r="AO56" s="117">
        <f t="shared" si="10"/>
        <v>6477</v>
      </c>
      <c r="AP56" s="117">
        <f t="shared" si="11"/>
        <v>269.875</v>
      </c>
      <c r="AQ56" s="121">
        <f t="shared" si="12"/>
        <v>4323.041666666667</v>
      </c>
      <c r="AR56" s="122">
        <f t="shared" si="13"/>
        <v>4689.441666666667</v>
      </c>
    </row>
    <row r="57" spans="1:44" s="36" customFormat="1" ht="15" customHeight="1">
      <c r="A57" s="44" t="s">
        <v>94</v>
      </c>
      <c r="B57" s="45" t="s">
        <v>326</v>
      </c>
      <c r="C57" s="46">
        <v>107071</v>
      </c>
      <c r="D57" s="47">
        <v>5</v>
      </c>
      <c r="E57" s="112" t="s">
        <v>321</v>
      </c>
      <c r="F57" s="133" t="s">
        <v>139</v>
      </c>
      <c r="G57" s="7"/>
      <c r="H57" s="38"/>
      <c r="I57" s="113">
        <v>41368</v>
      </c>
      <c r="J57" s="38">
        <v>39900</v>
      </c>
      <c r="K57" s="113">
        <v>6781</v>
      </c>
      <c r="L57" s="38">
        <v>6911</v>
      </c>
      <c r="M57" s="113">
        <v>43383</v>
      </c>
      <c r="N57" s="114">
        <v>44265</v>
      </c>
      <c r="O57" s="115">
        <f t="shared" si="0"/>
        <v>91532</v>
      </c>
      <c r="P57" s="115">
        <f t="shared" si="1"/>
        <v>3051.0666666666666</v>
      </c>
      <c r="Q57" s="116">
        <f t="shared" si="2"/>
        <v>91076</v>
      </c>
      <c r="R57" s="117">
        <f t="shared" si="3"/>
        <v>3035.866666666667</v>
      </c>
      <c r="S57" s="7"/>
      <c r="T57" s="38"/>
      <c r="U57" s="113"/>
      <c r="V57" s="38"/>
      <c r="W57" s="113"/>
      <c r="X57" s="38"/>
      <c r="Y57" s="113"/>
      <c r="Z57" s="114"/>
      <c r="AA57" s="115">
        <f t="shared" si="4"/>
        <v>0</v>
      </c>
      <c r="AB57" s="115">
        <f t="shared" si="5"/>
        <v>0</v>
      </c>
      <c r="AC57" s="116">
        <f t="shared" si="6"/>
        <v>0</v>
      </c>
      <c r="AD57" s="118">
        <f t="shared" si="7"/>
        <v>0</v>
      </c>
      <c r="AE57" s="119"/>
      <c r="AF57" s="120"/>
      <c r="AG57" s="113">
        <v>2088</v>
      </c>
      <c r="AH57" s="38">
        <v>2544</v>
      </c>
      <c r="AI57" s="113">
        <v>2218</v>
      </c>
      <c r="AJ57" s="38">
        <v>2281</v>
      </c>
      <c r="AK57" s="113">
        <v>2376</v>
      </c>
      <c r="AL57" s="114">
        <v>2077</v>
      </c>
      <c r="AM57" s="115">
        <f t="shared" si="8"/>
        <v>6682</v>
      </c>
      <c r="AN57" s="37">
        <f t="shared" si="9"/>
        <v>278.4166666666667</v>
      </c>
      <c r="AO57" s="117">
        <f t="shared" si="10"/>
        <v>6902</v>
      </c>
      <c r="AP57" s="117">
        <f t="shared" si="11"/>
        <v>287.5833333333333</v>
      </c>
      <c r="AQ57" s="121">
        <f t="shared" si="12"/>
        <v>3329.483333333333</v>
      </c>
      <c r="AR57" s="122">
        <f t="shared" si="13"/>
        <v>3323.4500000000003</v>
      </c>
    </row>
    <row r="58" spans="1:44" s="36" customFormat="1" ht="15" customHeight="1">
      <c r="A58" s="44" t="s">
        <v>94</v>
      </c>
      <c r="B58" s="45" t="s">
        <v>327</v>
      </c>
      <c r="C58" s="46">
        <v>107983</v>
      </c>
      <c r="D58" s="47">
        <v>5</v>
      </c>
      <c r="E58" s="112" t="s">
        <v>321</v>
      </c>
      <c r="F58" s="133" t="s">
        <v>139</v>
      </c>
      <c r="G58" s="7"/>
      <c r="H58" s="38"/>
      <c r="I58" s="113">
        <v>31356</v>
      </c>
      <c r="J58" s="38">
        <v>33187</v>
      </c>
      <c r="K58" s="113">
        <v>5664</v>
      </c>
      <c r="L58" s="38">
        <v>6092</v>
      </c>
      <c r="M58" s="113">
        <v>36347</v>
      </c>
      <c r="N58" s="114">
        <v>38934</v>
      </c>
      <c r="O58" s="115">
        <f t="shared" si="0"/>
        <v>73367</v>
      </c>
      <c r="P58" s="115">
        <f t="shared" si="1"/>
        <v>2445.5666666666666</v>
      </c>
      <c r="Q58" s="116">
        <f t="shared" si="2"/>
        <v>78213</v>
      </c>
      <c r="R58" s="117">
        <f t="shared" si="3"/>
        <v>2607.1</v>
      </c>
      <c r="S58" s="7"/>
      <c r="T58" s="38"/>
      <c r="U58" s="113"/>
      <c r="V58" s="38"/>
      <c r="W58" s="113"/>
      <c r="X58" s="38"/>
      <c r="Y58" s="113"/>
      <c r="Z58" s="114"/>
      <c r="AA58" s="115">
        <f t="shared" si="4"/>
        <v>0</v>
      </c>
      <c r="AB58" s="115">
        <f t="shared" si="5"/>
        <v>0</v>
      </c>
      <c r="AC58" s="116">
        <f t="shared" si="6"/>
        <v>0</v>
      </c>
      <c r="AD58" s="118">
        <f t="shared" si="7"/>
        <v>0</v>
      </c>
      <c r="AE58" s="119"/>
      <c r="AF58" s="120"/>
      <c r="AG58" s="113">
        <v>777</v>
      </c>
      <c r="AH58" s="38">
        <v>1092</v>
      </c>
      <c r="AI58" s="113">
        <v>879</v>
      </c>
      <c r="AJ58" s="38">
        <v>1083</v>
      </c>
      <c r="AK58" s="113">
        <v>1404</v>
      </c>
      <c r="AL58" s="114">
        <v>1023</v>
      </c>
      <c r="AM58" s="115">
        <f t="shared" si="8"/>
        <v>3060</v>
      </c>
      <c r="AN58" s="37">
        <f t="shared" si="9"/>
        <v>127.5</v>
      </c>
      <c r="AO58" s="117">
        <f t="shared" si="10"/>
        <v>3198</v>
      </c>
      <c r="AP58" s="117">
        <f t="shared" si="11"/>
        <v>133.25</v>
      </c>
      <c r="AQ58" s="121">
        <f t="shared" si="12"/>
        <v>2573.0666666666666</v>
      </c>
      <c r="AR58" s="122">
        <f t="shared" si="13"/>
        <v>2740.35</v>
      </c>
    </row>
    <row r="59" spans="1:44" s="36" customFormat="1" ht="15" customHeight="1">
      <c r="A59" s="44" t="s">
        <v>94</v>
      </c>
      <c r="B59" s="45" t="s">
        <v>328</v>
      </c>
      <c r="C59" s="46">
        <v>106485</v>
      </c>
      <c r="D59" s="47">
        <v>6</v>
      </c>
      <c r="E59" s="112" t="s">
        <v>321</v>
      </c>
      <c r="F59" s="133" t="s">
        <v>139</v>
      </c>
      <c r="G59" s="7"/>
      <c r="H59" s="38"/>
      <c r="I59" s="113">
        <v>25779</v>
      </c>
      <c r="J59" s="38">
        <v>26643</v>
      </c>
      <c r="K59" s="113">
        <v>5137</v>
      </c>
      <c r="L59" s="38">
        <v>5571</v>
      </c>
      <c r="M59" s="113">
        <v>28048</v>
      </c>
      <c r="N59" s="114">
        <v>28241</v>
      </c>
      <c r="O59" s="115">
        <f t="shared" si="0"/>
        <v>58964</v>
      </c>
      <c r="P59" s="115">
        <f t="shared" si="1"/>
        <v>1965.4666666666667</v>
      </c>
      <c r="Q59" s="116">
        <f t="shared" si="2"/>
        <v>60455</v>
      </c>
      <c r="R59" s="117">
        <f t="shared" si="3"/>
        <v>2015.1666666666667</v>
      </c>
      <c r="S59" s="7"/>
      <c r="T59" s="38"/>
      <c r="U59" s="113"/>
      <c r="V59" s="38"/>
      <c r="W59" s="113"/>
      <c r="X59" s="38"/>
      <c r="Y59" s="113"/>
      <c r="Z59" s="114"/>
      <c r="AA59" s="115">
        <f t="shared" si="4"/>
        <v>0</v>
      </c>
      <c r="AB59" s="115">
        <f t="shared" si="5"/>
        <v>0</v>
      </c>
      <c r="AC59" s="116">
        <f t="shared" si="6"/>
        <v>0</v>
      </c>
      <c r="AD59" s="118">
        <f t="shared" si="7"/>
        <v>0</v>
      </c>
      <c r="AE59" s="119"/>
      <c r="AF59" s="120"/>
      <c r="AG59" s="113">
        <v>528</v>
      </c>
      <c r="AH59" s="38">
        <v>529</v>
      </c>
      <c r="AI59" s="113">
        <v>653</v>
      </c>
      <c r="AJ59" s="38">
        <v>734</v>
      </c>
      <c r="AK59" s="113">
        <v>643</v>
      </c>
      <c r="AL59" s="114">
        <v>722</v>
      </c>
      <c r="AM59" s="115">
        <f t="shared" si="8"/>
        <v>1824</v>
      </c>
      <c r="AN59" s="37">
        <f t="shared" si="9"/>
        <v>76</v>
      </c>
      <c r="AO59" s="117">
        <f t="shared" si="10"/>
        <v>1985</v>
      </c>
      <c r="AP59" s="117">
        <f t="shared" si="11"/>
        <v>82.70833333333333</v>
      </c>
      <c r="AQ59" s="121">
        <f t="shared" si="12"/>
        <v>2041.4666666666667</v>
      </c>
      <c r="AR59" s="122">
        <f t="shared" si="13"/>
        <v>2097.875</v>
      </c>
    </row>
    <row r="60" spans="1:44" s="36" customFormat="1" ht="15" customHeight="1">
      <c r="A60" s="44" t="s">
        <v>94</v>
      </c>
      <c r="B60" s="45" t="s">
        <v>329</v>
      </c>
      <c r="C60" s="46">
        <v>106412</v>
      </c>
      <c r="D60" s="47">
        <v>6</v>
      </c>
      <c r="E60" s="112" t="s">
        <v>321</v>
      </c>
      <c r="F60" s="133" t="s">
        <v>139</v>
      </c>
      <c r="G60" s="7"/>
      <c r="H60" s="38"/>
      <c r="I60" s="113">
        <v>38695</v>
      </c>
      <c r="J60" s="38">
        <v>38061</v>
      </c>
      <c r="K60" s="113">
        <v>6704</v>
      </c>
      <c r="L60" s="38">
        <v>6688</v>
      </c>
      <c r="M60" s="113">
        <v>41083</v>
      </c>
      <c r="N60" s="114">
        <v>40614</v>
      </c>
      <c r="O60" s="115">
        <f t="shared" si="0"/>
        <v>86482</v>
      </c>
      <c r="P60" s="115">
        <f t="shared" si="1"/>
        <v>2882.733333333333</v>
      </c>
      <c r="Q60" s="116">
        <f t="shared" si="2"/>
        <v>85363</v>
      </c>
      <c r="R60" s="117">
        <f t="shared" si="3"/>
        <v>2845.4333333333334</v>
      </c>
      <c r="S60" s="7"/>
      <c r="T60" s="38"/>
      <c r="U60" s="113"/>
      <c r="V60" s="38"/>
      <c r="W60" s="113"/>
      <c r="X60" s="38"/>
      <c r="Y60" s="113"/>
      <c r="Z60" s="114"/>
      <c r="AA60" s="115">
        <f t="shared" si="4"/>
        <v>0</v>
      </c>
      <c r="AB60" s="115">
        <f t="shared" si="5"/>
        <v>0</v>
      </c>
      <c r="AC60" s="116">
        <f t="shared" si="6"/>
        <v>0</v>
      </c>
      <c r="AD60" s="118">
        <f t="shared" si="7"/>
        <v>0</v>
      </c>
      <c r="AE60" s="119"/>
      <c r="AF60" s="120"/>
      <c r="AG60" s="113">
        <v>532</v>
      </c>
      <c r="AH60" s="38">
        <v>630</v>
      </c>
      <c r="AI60" s="113">
        <v>431</v>
      </c>
      <c r="AJ60" s="38">
        <v>468</v>
      </c>
      <c r="AK60" s="113">
        <v>317</v>
      </c>
      <c r="AL60" s="114">
        <v>640</v>
      </c>
      <c r="AM60" s="115">
        <f t="shared" si="8"/>
        <v>1280</v>
      </c>
      <c r="AN60" s="37">
        <f t="shared" si="9"/>
        <v>53.333333333333336</v>
      </c>
      <c r="AO60" s="117">
        <f t="shared" si="10"/>
        <v>1738</v>
      </c>
      <c r="AP60" s="117">
        <f t="shared" si="11"/>
        <v>72.41666666666667</v>
      </c>
      <c r="AQ60" s="121">
        <f t="shared" si="12"/>
        <v>2936.0666666666666</v>
      </c>
      <c r="AR60" s="122">
        <f t="shared" si="13"/>
        <v>2917.85</v>
      </c>
    </row>
    <row r="61" spans="1:44" s="36" customFormat="1" ht="15" customHeight="1">
      <c r="A61" s="44" t="s">
        <v>94</v>
      </c>
      <c r="B61" s="45" t="s">
        <v>330</v>
      </c>
      <c r="C61" s="46">
        <v>420538</v>
      </c>
      <c r="D61" s="47">
        <v>7</v>
      </c>
      <c r="E61" s="112" t="s">
        <v>321</v>
      </c>
      <c r="F61" s="133" t="s">
        <v>139</v>
      </c>
      <c r="G61" s="7"/>
      <c r="H61" s="38"/>
      <c r="I61" s="113">
        <v>8293</v>
      </c>
      <c r="J61" s="38">
        <v>9499</v>
      </c>
      <c r="K61" s="113">
        <v>1297</v>
      </c>
      <c r="L61" s="38">
        <v>1280</v>
      </c>
      <c r="M61" s="113">
        <v>9910</v>
      </c>
      <c r="N61" s="114">
        <v>10428</v>
      </c>
      <c r="O61" s="115">
        <f t="shared" si="0"/>
        <v>19500</v>
      </c>
      <c r="P61" s="115">
        <f t="shared" si="1"/>
        <v>650</v>
      </c>
      <c r="Q61" s="116">
        <f t="shared" si="2"/>
        <v>21207</v>
      </c>
      <c r="R61" s="117">
        <f t="shared" si="3"/>
        <v>706.9</v>
      </c>
      <c r="S61" s="7"/>
      <c r="T61" s="38"/>
      <c r="U61" s="113"/>
      <c r="V61" s="38"/>
      <c r="W61" s="113"/>
      <c r="X61" s="38"/>
      <c r="Y61" s="113"/>
      <c r="Z61" s="114"/>
      <c r="AA61" s="115">
        <f t="shared" si="4"/>
        <v>0</v>
      </c>
      <c r="AB61" s="115">
        <f t="shared" si="5"/>
        <v>0</v>
      </c>
      <c r="AC61" s="116">
        <f t="shared" si="6"/>
        <v>0</v>
      </c>
      <c r="AD61" s="118">
        <f t="shared" si="7"/>
        <v>0</v>
      </c>
      <c r="AE61" s="119"/>
      <c r="AF61" s="120"/>
      <c r="AG61" s="113"/>
      <c r="AH61" s="38"/>
      <c r="AI61" s="113"/>
      <c r="AJ61" s="38"/>
      <c r="AK61" s="113"/>
      <c r="AL61" s="114"/>
      <c r="AM61" s="115">
        <f t="shared" si="8"/>
        <v>0</v>
      </c>
      <c r="AN61" s="37">
        <f t="shared" si="9"/>
        <v>0</v>
      </c>
      <c r="AO61" s="117">
        <f t="shared" si="10"/>
        <v>0</v>
      </c>
      <c r="AP61" s="117">
        <f t="shared" si="11"/>
        <v>0</v>
      </c>
      <c r="AQ61" s="121">
        <f t="shared" si="12"/>
        <v>650</v>
      </c>
      <c r="AR61" s="122">
        <f t="shared" si="13"/>
        <v>706.9</v>
      </c>
    </row>
    <row r="62" spans="1:44" s="36" customFormat="1" ht="15" customHeight="1">
      <c r="A62" s="44" t="s">
        <v>94</v>
      </c>
      <c r="B62" s="45" t="s">
        <v>331</v>
      </c>
      <c r="C62" s="46">
        <v>106449</v>
      </c>
      <c r="D62" s="47">
        <v>7</v>
      </c>
      <c r="E62" s="112" t="s">
        <v>321</v>
      </c>
      <c r="F62" s="133" t="s">
        <v>139</v>
      </c>
      <c r="G62" s="7"/>
      <c r="H62" s="38"/>
      <c r="I62" s="113">
        <v>31773</v>
      </c>
      <c r="J62" s="38">
        <v>25019</v>
      </c>
      <c r="K62" s="113">
        <v>8039</v>
      </c>
      <c r="L62" s="38">
        <v>6494</v>
      </c>
      <c r="M62" s="113">
        <v>33941</v>
      </c>
      <c r="N62" s="114">
        <v>28030</v>
      </c>
      <c r="O62" s="115">
        <f t="shared" si="0"/>
        <v>73753</v>
      </c>
      <c r="P62" s="115">
        <f t="shared" si="1"/>
        <v>2458.4333333333334</v>
      </c>
      <c r="Q62" s="116">
        <f t="shared" si="2"/>
        <v>59543</v>
      </c>
      <c r="R62" s="117">
        <f t="shared" si="3"/>
        <v>1984.7666666666667</v>
      </c>
      <c r="S62" s="7"/>
      <c r="T62" s="38"/>
      <c r="U62" s="113"/>
      <c r="V62" s="38"/>
      <c r="W62" s="113"/>
      <c r="X62" s="38"/>
      <c r="Y62" s="113"/>
      <c r="Z62" s="114"/>
      <c r="AA62" s="115">
        <f t="shared" si="4"/>
        <v>0</v>
      </c>
      <c r="AB62" s="115">
        <f t="shared" si="5"/>
        <v>0</v>
      </c>
      <c r="AC62" s="116">
        <f t="shared" si="6"/>
        <v>0</v>
      </c>
      <c r="AD62" s="118">
        <f t="shared" si="7"/>
        <v>0</v>
      </c>
      <c r="AE62" s="119"/>
      <c r="AF62" s="120"/>
      <c r="AG62" s="113"/>
      <c r="AH62" s="38"/>
      <c r="AI62" s="113"/>
      <c r="AJ62" s="38"/>
      <c r="AK62" s="113"/>
      <c r="AL62" s="114"/>
      <c r="AM62" s="115">
        <f t="shared" si="8"/>
        <v>0</v>
      </c>
      <c r="AN62" s="37">
        <f t="shared" si="9"/>
        <v>0</v>
      </c>
      <c r="AO62" s="117">
        <f t="shared" si="10"/>
        <v>0</v>
      </c>
      <c r="AP62" s="117">
        <f t="shared" si="11"/>
        <v>0</v>
      </c>
      <c r="AQ62" s="121">
        <f t="shared" si="12"/>
        <v>2458.4333333333334</v>
      </c>
      <c r="AR62" s="122">
        <f t="shared" si="13"/>
        <v>1984.7666666666667</v>
      </c>
    </row>
    <row r="63" spans="1:44" s="36" customFormat="1" ht="15" customHeight="1">
      <c r="A63" s="44" t="s">
        <v>94</v>
      </c>
      <c r="B63" s="45" t="s">
        <v>332</v>
      </c>
      <c r="C63" s="46">
        <v>106625</v>
      </c>
      <c r="D63" s="47">
        <v>7</v>
      </c>
      <c r="E63" s="112" t="s">
        <v>321</v>
      </c>
      <c r="F63" s="133" t="s">
        <v>139</v>
      </c>
      <c r="G63" s="7"/>
      <c r="H63" s="38"/>
      <c r="I63" s="113">
        <v>11778</v>
      </c>
      <c r="J63" s="38">
        <v>12248</v>
      </c>
      <c r="K63" s="113">
        <v>2757</v>
      </c>
      <c r="L63" s="38">
        <v>1996</v>
      </c>
      <c r="M63" s="113">
        <v>12383</v>
      </c>
      <c r="N63" s="114">
        <v>13366</v>
      </c>
      <c r="O63" s="115">
        <f t="shared" si="0"/>
        <v>26918</v>
      </c>
      <c r="P63" s="115">
        <f t="shared" si="1"/>
        <v>897.2666666666667</v>
      </c>
      <c r="Q63" s="116">
        <f t="shared" si="2"/>
        <v>27610</v>
      </c>
      <c r="R63" s="117">
        <f t="shared" si="3"/>
        <v>920.3333333333334</v>
      </c>
      <c r="S63" s="7"/>
      <c r="T63" s="38"/>
      <c r="U63" s="113"/>
      <c r="V63" s="38"/>
      <c r="W63" s="113"/>
      <c r="X63" s="38"/>
      <c r="Y63" s="113"/>
      <c r="Z63" s="114"/>
      <c r="AA63" s="115">
        <f t="shared" si="4"/>
        <v>0</v>
      </c>
      <c r="AB63" s="115">
        <f t="shared" si="5"/>
        <v>0</v>
      </c>
      <c r="AC63" s="116">
        <f t="shared" si="6"/>
        <v>0</v>
      </c>
      <c r="AD63" s="118">
        <f t="shared" si="7"/>
        <v>0</v>
      </c>
      <c r="AE63" s="119"/>
      <c r="AF63" s="120"/>
      <c r="AG63" s="113"/>
      <c r="AH63" s="38"/>
      <c r="AI63" s="113"/>
      <c r="AJ63" s="38"/>
      <c r="AK63" s="113"/>
      <c r="AL63" s="114"/>
      <c r="AM63" s="115">
        <f t="shared" si="8"/>
        <v>0</v>
      </c>
      <c r="AN63" s="37">
        <f t="shared" si="9"/>
        <v>0</v>
      </c>
      <c r="AO63" s="117">
        <f t="shared" si="10"/>
        <v>0</v>
      </c>
      <c r="AP63" s="117">
        <f t="shared" si="11"/>
        <v>0</v>
      </c>
      <c r="AQ63" s="121">
        <f t="shared" si="12"/>
        <v>897.2666666666667</v>
      </c>
      <c r="AR63" s="122">
        <f t="shared" si="13"/>
        <v>920.3333333333334</v>
      </c>
    </row>
    <row r="64" spans="1:44" s="36" customFormat="1" ht="15" customHeight="1">
      <c r="A64" s="44" t="s">
        <v>94</v>
      </c>
      <c r="B64" s="45" t="s">
        <v>333</v>
      </c>
      <c r="C64" s="46">
        <v>106795</v>
      </c>
      <c r="D64" s="47">
        <v>7</v>
      </c>
      <c r="E64" s="112" t="s">
        <v>321</v>
      </c>
      <c r="F64" s="133" t="s">
        <v>139</v>
      </c>
      <c r="G64" s="7"/>
      <c r="H64" s="38"/>
      <c r="I64" s="113">
        <v>6068</v>
      </c>
      <c r="J64" s="38">
        <v>6913</v>
      </c>
      <c r="K64" s="113">
        <v>1421</v>
      </c>
      <c r="L64" s="38">
        <v>2806</v>
      </c>
      <c r="M64" s="113">
        <v>8444</v>
      </c>
      <c r="N64" s="114">
        <v>6356</v>
      </c>
      <c r="O64" s="115">
        <f t="shared" si="0"/>
        <v>15933</v>
      </c>
      <c r="P64" s="115">
        <f t="shared" si="1"/>
        <v>531.1</v>
      </c>
      <c r="Q64" s="116">
        <f t="shared" si="2"/>
        <v>16075</v>
      </c>
      <c r="R64" s="117">
        <f t="shared" si="3"/>
        <v>535.8333333333334</v>
      </c>
      <c r="S64" s="7"/>
      <c r="T64" s="38"/>
      <c r="U64" s="113"/>
      <c r="V64" s="38"/>
      <c r="W64" s="113"/>
      <c r="X64" s="38"/>
      <c r="Y64" s="113"/>
      <c r="Z64" s="114"/>
      <c r="AA64" s="115">
        <f t="shared" si="4"/>
        <v>0</v>
      </c>
      <c r="AB64" s="115">
        <f t="shared" si="5"/>
        <v>0</v>
      </c>
      <c r="AC64" s="116">
        <f t="shared" si="6"/>
        <v>0</v>
      </c>
      <c r="AD64" s="118">
        <f t="shared" si="7"/>
        <v>0</v>
      </c>
      <c r="AE64" s="119"/>
      <c r="AF64" s="120"/>
      <c r="AG64" s="113"/>
      <c r="AH64" s="38"/>
      <c r="AI64" s="113"/>
      <c r="AJ64" s="38"/>
      <c r="AK64" s="113"/>
      <c r="AL64" s="114"/>
      <c r="AM64" s="115">
        <f t="shared" si="8"/>
        <v>0</v>
      </c>
      <c r="AN64" s="37">
        <f t="shared" si="9"/>
        <v>0</v>
      </c>
      <c r="AO64" s="117">
        <f t="shared" si="10"/>
        <v>0</v>
      </c>
      <c r="AP64" s="117">
        <f t="shared" si="11"/>
        <v>0</v>
      </c>
      <c r="AQ64" s="121">
        <f t="shared" si="12"/>
        <v>531.1</v>
      </c>
      <c r="AR64" s="122">
        <f t="shared" si="13"/>
        <v>535.8333333333334</v>
      </c>
    </row>
    <row r="65" spans="1:44" s="36" customFormat="1" ht="15" customHeight="1">
      <c r="A65" s="44" t="s">
        <v>94</v>
      </c>
      <c r="B65" s="45" t="s">
        <v>334</v>
      </c>
      <c r="C65" s="46">
        <v>106883</v>
      </c>
      <c r="D65" s="47">
        <v>7</v>
      </c>
      <c r="E65" s="112" t="s">
        <v>321</v>
      </c>
      <c r="F65" s="133" t="s">
        <v>139</v>
      </c>
      <c r="G65" s="7"/>
      <c r="H65" s="38"/>
      <c r="I65" s="113">
        <v>11164</v>
      </c>
      <c r="J65" s="38">
        <v>11334</v>
      </c>
      <c r="K65" s="113">
        <v>3367</v>
      </c>
      <c r="L65" s="38">
        <v>2968</v>
      </c>
      <c r="M65" s="113">
        <v>11437</v>
      </c>
      <c r="N65" s="114">
        <v>12000</v>
      </c>
      <c r="O65" s="115">
        <f t="shared" si="0"/>
        <v>25968</v>
      </c>
      <c r="P65" s="115">
        <f t="shared" si="1"/>
        <v>865.6</v>
      </c>
      <c r="Q65" s="116">
        <f t="shared" si="2"/>
        <v>26302</v>
      </c>
      <c r="R65" s="117">
        <f t="shared" si="3"/>
        <v>876.7333333333333</v>
      </c>
      <c r="S65" s="7"/>
      <c r="T65" s="38"/>
      <c r="U65" s="113"/>
      <c r="V65" s="38"/>
      <c r="W65" s="113"/>
      <c r="X65" s="38"/>
      <c r="Y65" s="113"/>
      <c r="Z65" s="114"/>
      <c r="AA65" s="115">
        <f t="shared" si="4"/>
        <v>0</v>
      </c>
      <c r="AB65" s="115">
        <f t="shared" si="5"/>
        <v>0</v>
      </c>
      <c r="AC65" s="116">
        <f t="shared" si="6"/>
        <v>0</v>
      </c>
      <c r="AD65" s="118">
        <f t="shared" si="7"/>
        <v>0</v>
      </c>
      <c r="AE65" s="119"/>
      <c r="AF65" s="120"/>
      <c r="AG65" s="113"/>
      <c r="AH65" s="38"/>
      <c r="AI65" s="113"/>
      <c r="AJ65" s="38"/>
      <c r="AK65" s="113"/>
      <c r="AL65" s="114"/>
      <c r="AM65" s="115">
        <f t="shared" si="8"/>
        <v>0</v>
      </c>
      <c r="AN65" s="37">
        <f t="shared" si="9"/>
        <v>0</v>
      </c>
      <c r="AO65" s="117">
        <f t="shared" si="10"/>
        <v>0</v>
      </c>
      <c r="AP65" s="117">
        <f t="shared" si="11"/>
        <v>0</v>
      </c>
      <c r="AQ65" s="121">
        <f t="shared" si="12"/>
        <v>865.6</v>
      </c>
      <c r="AR65" s="122">
        <f t="shared" si="13"/>
        <v>876.7333333333333</v>
      </c>
    </row>
    <row r="66" spans="1:44" s="36" customFormat="1" ht="15" customHeight="1">
      <c r="A66" s="44" t="s">
        <v>94</v>
      </c>
      <c r="B66" s="45" t="s">
        <v>335</v>
      </c>
      <c r="C66" s="46">
        <v>106980</v>
      </c>
      <c r="D66" s="47">
        <v>7</v>
      </c>
      <c r="E66" s="112" t="s">
        <v>321</v>
      </c>
      <c r="F66" s="133" t="s">
        <v>139</v>
      </c>
      <c r="G66" s="7"/>
      <c r="H66" s="38"/>
      <c r="I66" s="113">
        <v>16506</v>
      </c>
      <c r="J66" s="38">
        <v>16588</v>
      </c>
      <c r="K66" s="113">
        <v>4445</v>
      </c>
      <c r="L66" s="38">
        <v>2605</v>
      </c>
      <c r="M66" s="113">
        <v>18510</v>
      </c>
      <c r="N66" s="114">
        <v>18107</v>
      </c>
      <c r="O66" s="115">
        <f t="shared" si="0"/>
        <v>39461</v>
      </c>
      <c r="P66" s="115">
        <f t="shared" si="1"/>
        <v>1315.3666666666666</v>
      </c>
      <c r="Q66" s="116">
        <f t="shared" si="2"/>
        <v>37300</v>
      </c>
      <c r="R66" s="117">
        <f t="shared" si="3"/>
        <v>1243.3333333333333</v>
      </c>
      <c r="S66" s="7"/>
      <c r="T66" s="38"/>
      <c r="U66" s="113"/>
      <c r="V66" s="38"/>
      <c r="W66" s="113"/>
      <c r="X66" s="38"/>
      <c r="Y66" s="113"/>
      <c r="Z66" s="114"/>
      <c r="AA66" s="115">
        <f t="shared" si="4"/>
        <v>0</v>
      </c>
      <c r="AB66" s="115">
        <f t="shared" si="5"/>
        <v>0</v>
      </c>
      <c r="AC66" s="116">
        <f t="shared" si="6"/>
        <v>0</v>
      </c>
      <c r="AD66" s="118">
        <f t="shared" si="7"/>
        <v>0</v>
      </c>
      <c r="AE66" s="119"/>
      <c r="AF66" s="120"/>
      <c r="AG66" s="113"/>
      <c r="AH66" s="38"/>
      <c r="AI66" s="113"/>
      <c r="AJ66" s="38"/>
      <c r="AK66" s="113"/>
      <c r="AL66" s="114"/>
      <c r="AM66" s="115">
        <f t="shared" si="8"/>
        <v>0</v>
      </c>
      <c r="AN66" s="37">
        <f t="shared" si="9"/>
        <v>0</v>
      </c>
      <c r="AO66" s="117">
        <f t="shared" si="10"/>
        <v>0</v>
      </c>
      <c r="AP66" s="117">
        <f t="shared" si="11"/>
        <v>0</v>
      </c>
      <c r="AQ66" s="121">
        <f t="shared" si="12"/>
        <v>1315.3666666666666</v>
      </c>
      <c r="AR66" s="122">
        <f t="shared" si="13"/>
        <v>1243.3333333333333</v>
      </c>
    </row>
    <row r="67" spans="1:44" s="36" customFormat="1" ht="15" customHeight="1">
      <c r="A67" s="44" t="s">
        <v>94</v>
      </c>
      <c r="B67" s="45" t="s">
        <v>336</v>
      </c>
      <c r="C67" s="46">
        <v>107318</v>
      </c>
      <c r="D67" s="47">
        <v>7</v>
      </c>
      <c r="E67" s="112" t="s">
        <v>321</v>
      </c>
      <c r="F67" s="133" t="s">
        <v>139</v>
      </c>
      <c r="G67" s="7"/>
      <c r="H67" s="38"/>
      <c r="I67" s="113">
        <v>7712</v>
      </c>
      <c r="J67" s="38">
        <v>8361</v>
      </c>
      <c r="K67" s="113">
        <v>1428</v>
      </c>
      <c r="L67" s="38">
        <v>1972</v>
      </c>
      <c r="M67" s="113">
        <v>9270</v>
      </c>
      <c r="N67" s="114">
        <v>10092</v>
      </c>
      <c r="O67" s="115">
        <f t="shared" si="0"/>
        <v>18410</v>
      </c>
      <c r="P67" s="115">
        <f t="shared" si="1"/>
        <v>613.6666666666666</v>
      </c>
      <c r="Q67" s="116">
        <f t="shared" si="2"/>
        <v>20425</v>
      </c>
      <c r="R67" s="117">
        <f t="shared" si="3"/>
        <v>680.8333333333334</v>
      </c>
      <c r="S67" s="7"/>
      <c r="T67" s="38"/>
      <c r="U67" s="113"/>
      <c r="V67" s="38"/>
      <c r="W67" s="113"/>
      <c r="X67" s="38"/>
      <c r="Y67" s="113"/>
      <c r="Z67" s="114"/>
      <c r="AA67" s="115">
        <f t="shared" si="4"/>
        <v>0</v>
      </c>
      <c r="AB67" s="115">
        <f t="shared" si="5"/>
        <v>0</v>
      </c>
      <c r="AC67" s="116">
        <f t="shared" si="6"/>
        <v>0</v>
      </c>
      <c r="AD67" s="118">
        <f t="shared" si="7"/>
        <v>0</v>
      </c>
      <c r="AE67" s="119"/>
      <c r="AF67" s="120"/>
      <c r="AG67" s="113"/>
      <c r="AH67" s="38"/>
      <c r="AI67" s="113"/>
      <c r="AJ67" s="38"/>
      <c r="AK67" s="113"/>
      <c r="AL67" s="114"/>
      <c r="AM67" s="115">
        <f t="shared" si="8"/>
        <v>0</v>
      </c>
      <c r="AN67" s="37">
        <f t="shared" si="9"/>
        <v>0</v>
      </c>
      <c r="AO67" s="117">
        <f t="shared" si="10"/>
        <v>0</v>
      </c>
      <c r="AP67" s="117">
        <f t="shared" si="11"/>
        <v>0</v>
      </c>
      <c r="AQ67" s="121">
        <f t="shared" si="12"/>
        <v>613.6666666666666</v>
      </c>
      <c r="AR67" s="122">
        <f t="shared" si="13"/>
        <v>680.8333333333334</v>
      </c>
    </row>
    <row r="68" spans="1:44" s="36" customFormat="1" ht="15" customHeight="1">
      <c r="A68" s="44" t="s">
        <v>94</v>
      </c>
      <c r="B68" s="45" t="s">
        <v>337</v>
      </c>
      <c r="C68" s="46">
        <v>107327</v>
      </c>
      <c r="D68" s="47">
        <v>7</v>
      </c>
      <c r="E68" s="112" t="s">
        <v>321</v>
      </c>
      <c r="F68" s="133" t="s">
        <v>139</v>
      </c>
      <c r="G68" s="7"/>
      <c r="H68" s="38"/>
      <c r="I68" s="113">
        <v>16257</v>
      </c>
      <c r="J68" s="38">
        <v>16602</v>
      </c>
      <c r="K68" s="113">
        <v>4801</v>
      </c>
      <c r="L68" s="38">
        <v>5413</v>
      </c>
      <c r="M68" s="113">
        <v>17185</v>
      </c>
      <c r="N68" s="114">
        <v>17715</v>
      </c>
      <c r="O68" s="115">
        <f t="shared" si="0"/>
        <v>38243</v>
      </c>
      <c r="P68" s="115">
        <f t="shared" si="1"/>
        <v>1274.7666666666667</v>
      </c>
      <c r="Q68" s="116">
        <f t="shared" si="2"/>
        <v>39730</v>
      </c>
      <c r="R68" s="117">
        <f t="shared" si="3"/>
        <v>1324.3333333333333</v>
      </c>
      <c r="S68" s="7"/>
      <c r="T68" s="38"/>
      <c r="U68" s="113"/>
      <c r="V68" s="38"/>
      <c r="W68" s="113"/>
      <c r="X68" s="38"/>
      <c r="Y68" s="113"/>
      <c r="Z68" s="114"/>
      <c r="AA68" s="115">
        <f t="shared" si="4"/>
        <v>0</v>
      </c>
      <c r="AB68" s="115">
        <f t="shared" si="5"/>
        <v>0</v>
      </c>
      <c r="AC68" s="116">
        <f t="shared" si="6"/>
        <v>0</v>
      </c>
      <c r="AD68" s="118">
        <f t="shared" si="7"/>
        <v>0</v>
      </c>
      <c r="AE68" s="119"/>
      <c r="AF68" s="120"/>
      <c r="AG68" s="113"/>
      <c r="AH68" s="38"/>
      <c r="AI68" s="113"/>
      <c r="AJ68" s="38"/>
      <c r="AK68" s="113"/>
      <c r="AL68" s="114"/>
      <c r="AM68" s="115">
        <f t="shared" si="8"/>
        <v>0</v>
      </c>
      <c r="AN68" s="37">
        <f t="shared" si="9"/>
        <v>0</v>
      </c>
      <c r="AO68" s="117">
        <f t="shared" si="10"/>
        <v>0</v>
      </c>
      <c r="AP68" s="117">
        <f t="shared" si="11"/>
        <v>0</v>
      </c>
      <c r="AQ68" s="121">
        <f t="shared" si="12"/>
        <v>1274.7666666666667</v>
      </c>
      <c r="AR68" s="122">
        <f t="shared" si="13"/>
        <v>1324.3333333333333</v>
      </c>
    </row>
    <row r="69" spans="1:44" s="36" customFormat="1" ht="15" customHeight="1">
      <c r="A69" s="44" t="s">
        <v>94</v>
      </c>
      <c r="B69" s="45" t="s">
        <v>338</v>
      </c>
      <c r="C69" s="46">
        <v>107460</v>
      </c>
      <c r="D69" s="47">
        <v>7</v>
      </c>
      <c r="E69" s="112" t="s">
        <v>321</v>
      </c>
      <c r="F69" s="133" t="s">
        <v>139</v>
      </c>
      <c r="G69" s="7"/>
      <c r="H69" s="38"/>
      <c r="I69" s="113">
        <v>17979</v>
      </c>
      <c r="J69" s="38">
        <v>17649</v>
      </c>
      <c r="K69" s="113">
        <v>3025</v>
      </c>
      <c r="L69" s="38">
        <v>2575</v>
      </c>
      <c r="M69" s="113">
        <v>19622</v>
      </c>
      <c r="N69" s="114">
        <v>19527</v>
      </c>
      <c r="O69" s="115">
        <f t="shared" si="0"/>
        <v>40626</v>
      </c>
      <c r="P69" s="115">
        <f t="shared" si="1"/>
        <v>1354.2</v>
      </c>
      <c r="Q69" s="116">
        <f t="shared" si="2"/>
        <v>39751</v>
      </c>
      <c r="R69" s="117">
        <f t="shared" si="3"/>
        <v>1325.0333333333333</v>
      </c>
      <c r="S69" s="7"/>
      <c r="T69" s="38"/>
      <c r="U69" s="113"/>
      <c r="V69" s="38"/>
      <c r="W69" s="113"/>
      <c r="X69" s="38"/>
      <c r="Y69" s="113"/>
      <c r="Z69" s="114"/>
      <c r="AA69" s="115">
        <f t="shared" si="4"/>
        <v>0</v>
      </c>
      <c r="AB69" s="115">
        <f t="shared" si="5"/>
        <v>0</v>
      </c>
      <c r="AC69" s="116">
        <f t="shared" si="6"/>
        <v>0</v>
      </c>
      <c r="AD69" s="118">
        <f t="shared" si="7"/>
        <v>0</v>
      </c>
      <c r="AE69" s="119"/>
      <c r="AF69" s="120"/>
      <c r="AG69" s="113"/>
      <c r="AH69" s="38"/>
      <c r="AI69" s="113"/>
      <c r="AJ69" s="38"/>
      <c r="AK69" s="113"/>
      <c r="AL69" s="114"/>
      <c r="AM69" s="115">
        <f t="shared" si="8"/>
        <v>0</v>
      </c>
      <c r="AN69" s="37">
        <f t="shared" si="9"/>
        <v>0</v>
      </c>
      <c r="AO69" s="117">
        <f t="shared" si="10"/>
        <v>0</v>
      </c>
      <c r="AP69" s="117">
        <f t="shared" si="11"/>
        <v>0</v>
      </c>
      <c r="AQ69" s="121">
        <f t="shared" si="12"/>
        <v>1354.2</v>
      </c>
      <c r="AR69" s="122">
        <f t="shared" si="13"/>
        <v>1325.0333333333333</v>
      </c>
    </row>
    <row r="70" spans="1:44" s="36" customFormat="1" ht="15" customHeight="1">
      <c r="A70" s="44" t="s">
        <v>94</v>
      </c>
      <c r="B70" s="45" t="s">
        <v>339</v>
      </c>
      <c r="C70" s="46">
        <v>367459</v>
      </c>
      <c r="D70" s="47">
        <v>7</v>
      </c>
      <c r="E70" s="112" t="s">
        <v>321</v>
      </c>
      <c r="F70" s="133" t="s">
        <v>139</v>
      </c>
      <c r="G70" s="7"/>
      <c r="H70" s="38"/>
      <c r="I70" s="113">
        <v>27116</v>
      </c>
      <c r="J70" s="38">
        <v>28502</v>
      </c>
      <c r="K70" s="113">
        <v>6043</v>
      </c>
      <c r="L70" s="38">
        <v>6306</v>
      </c>
      <c r="M70" s="113">
        <v>31365</v>
      </c>
      <c r="N70" s="114">
        <v>31755</v>
      </c>
      <c r="O70" s="115">
        <f t="shared" si="0"/>
        <v>64524</v>
      </c>
      <c r="P70" s="115">
        <f t="shared" si="1"/>
        <v>2150.8</v>
      </c>
      <c r="Q70" s="116">
        <f t="shared" si="2"/>
        <v>66563</v>
      </c>
      <c r="R70" s="117">
        <f t="shared" si="3"/>
        <v>2218.766666666667</v>
      </c>
      <c r="S70" s="7"/>
      <c r="T70" s="38"/>
      <c r="U70" s="113"/>
      <c r="V70" s="38"/>
      <c r="W70" s="113"/>
      <c r="X70" s="38"/>
      <c r="Y70" s="113"/>
      <c r="Z70" s="114"/>
      <c r="AA70" s="115">
        <f t="shared" si="4"/>
        <v>0</v>
      </c>
      <c r="AB70" s="115">
        <f t="shared" si="5"/>
        <v>0</v>
      </c>
      <c r="AC70" s="116">
        <f t="shared" si="6"/>
        <v>0</v>
      </c>
      <c r="AD70" s="118">
        <f t="shared" si="7"/>
        <v>0</v>
      </c>
      <c r="AE70" s="119"/>
      <c r="AF70" s="120"/>
      <c r="AG70" s="113"/>
      <c r="AH70" s="38"/>
      <c r="AI70" s="113"/>
      <c r="AJ70" s="38"/>
      <c r="AK70" s="113"/>
      <c r="AL70" s="114"/>
      <c r="AM70" s="115">
        <f t="shared" si="8"/>
        <v>0</v>
      </c>
      <c r="AN70" s="37">
        <f t="shared" si="9"/>
        <v>0</v>
      </c>
      <c r="AO70" s="117">
        <f t="shared" si="10"/>
        <v>0</v>
      </c>
      <c r="AP70" s="117">
        <f t="shared" si="11"/>
        <v>0</v>
      </c>
      <c r="AQ70" s="121">
        <f t="shared" si="12"/>
        <v>2150.8</v>
      </c>
      <c r="AR70" s="122">
        <f t="shared" si="13"/>
        <v>2218.766666666667</v>
      </c>
    </row>
    <row r="71" spans="1:44" s="36" customFormat="1" ht="15" customHeight="1">
      <c r="A71" s="44" t="s">
        <v>94</v>
      </c>
      <c r="B71" s="45" t="s">
        <v>340</v>
      </c>
      <c r="C71" s="46">
        <v>107521</v>
      </c>
      <c r="D71" s="47">
        <v>7</v>
      </c>
      <c r="E71" s="112" t="s">
        <v>321</v>
      </c>
      <c r="F71" s="133" t="s">
        <v>139</v>
      </c>
      <c r="G71" s="7"/>
      <c r="H71" s="38"/>
      <c r="I71" s="113">
        <v>6701</v>
      </c>
      <c r="J71" s="38">
        <v>7885</v>
      </c>
      <c r="K71" s="113">
        <v>2005</v>
      </c>
      <c r="L71" s="38">
        <v>1994</v>
      </c>
      <c r="M71" s="113">
        <v>7917</v>
      </c>
      <c r="N71" s="114">
        <v>7391</v>
      </c>
      <c r="O71" s="115">
        <f t="shared" si="0"/>
        <v>16623</v>
      </c>
      <c r="P71" s="115">
        <f t="shared" si="1"/>
        <v>554.1</v>
      </c>
      <c r="Q71" s="116">
        <f t="shared" si="2"/>
        <v>17270</v>
      </c>
      <c r="R71" s="117">
        <f t="shared" si="3"/>
        <v>575.6666666666666</v>
      </c>
      <c r="S71" s="7"/>
      <c r="T71" s="38"/>
      <c r="U71" s="113"/>
      <c r="V71" s="38"/>
      <c r="W71" s="113"/>
      <c r="X71" s="38"/>
      <c r="Y71" s="113"/>
      <c r="Z71" s="114"/>
      <c r="AA71" s="115">
        <f t="shared" si="4"/>
        <v>0</v>
      </c>
      <c r="AB71" s="115">
        <f t="shared" si="5"/>
        <v>0</v>
      </c>
      <c r="AC71" s="116">
        <f t="shared" si="6"/>
        <v>0</v>
      </c>
      <c r="AD71" s="118">
        <f t="shared" si="7"/>
        <v>0</v>
      </c>
      <c r="AE71" s="119"/>
      <c r="AF71" s="120"/>
      <c r="AG71" s="113"/>
      <c r="AH71" s="38"/>
      <c r="AI71" s="113"/>
      <c r="AJ71" s="38"/>
      <c r="AK71" s="113"/>
      <c r="AL71" s="114"/>
      <c r="AM71" s="115">
        <f t="shared" si="8"/>
        <v>0</v>
      </c>
      <c r="AN71" s="37">
        <f t="shared" si="9"/>
        <v>0</v>
      </c>
      <c r="AO71" s="117">
        <f t="shared" si="10"/>
        <v>0</v>
      </c>
      <c r="AP71" s="117">
        <f t="shared" si="11"/>
        <v>0</v>
      </c>
      <c r="AQ71" s="121">
        <f t="shared" si="12"/>
        <v>554.1</v>
      </c>
      <c r="AR71" s="122">
        <f t="shared" si="13"/>
        <v>575.6666666666666</v>
      </c>
    </row>
    <row r="72" spans="1:44" s="36" customFormat="1" ht="15" customHeight="1">
      <c r="A72" s="44" t="s">
        <v>94</v>
      </c>
      <c r="B72" s="45" t="s">
        <v>341</v>
      </c>
      <c r="C72" s="46">
        <v>107549</v>
      </c>
      <c r="D72" s="47">
        <v>7</v>
      </c>
      <c r="E72" s="112" t="s">
        <v>321</v>
      </c>
      <c r="F72" s="133" t="s">
        <v>139</v>
      </c>
      <c r="G72" s="7"/>
      <c r="H72" s="38"/>
      <c r="I72" s="113">
        <v>7119</v>
      </c>
      <c r="J72" s="38">
        <v>7675</v>
      </c>
      <c r="K72" s="113">
        <v>1408</v>
      </c>
      <c r="L72" s="38">
        <v>1171</v>
      </c>
      <c r="M72" s="113">
        <v>7964</v>
      </c>
      <c r="N72" s="114">
        <v>7349</v>
      </c>
      <c r="O72" s="115">
        <f t="shared" si="0"/>
        <v>16491</v>
      </c>
      <c r="P72" s="115">
        <f aca="true" t="shared" si="14" ref="P72:P124">+O72/30</f>
        <v>549.7</v>
      </c>
      <c r="Q72" s="116">
        <f t="shared" si="2"/>
        <v>16195</v>
      </c>
      <c r="R72" s="117">
        <f aca="true" t="shared" si="15" ref="R72:R124">+Q72/30</f>
        <v>539.8333333333334</v>
      </c>
      <c r="S72" s="7"/>
      <c r="T72" s="38"/>
      <c r="U72" s="113"/>
      <c r="V72" s="38"/>
      <c r="W72" s="113"/>
      <c r="X72" s="38"/>
      <c r="Y72" s="113"/>
      <c r="Z72" s="114"/>
      <c r="AA72" s="115">
        <f t="shared" si="4"/>
        <v>0</v>
      </c>
      <c r="AB72" s="115">
        <f aca="true" t="shared" si="16" ref="AB72:AB124">+AA72/900</f>
        <v>0</v>
      </c>
      <c r="AC72" s="116">
        <f t="shared" si="6"/>
        <v>0</v>
      </c>
      <c r="AD72" s="118">
        <f aca="true" t="shared" si="17" ref="AD72:AD124">+AC72/900</f>
        <v>0</v>
      </c>
      <c r="AE72" s="119"/>
      <c r="AF72" s="120"/>
      <c r="AG72" s="113"/>
      <c r="AH72" s="38"/>
      <c r="AI72" s="113"/>
      <c r="AJ72" s="38"/>
      <c r="AK72" s="113"/>
      <c r="AL72" s="114"/>
      <c r="AM72" s="115">
        <f t="shared" si="8"/>
        <v>0</v>
      </c>
      <c r="AN72" s="37">
        <f aca="true" t="shared" si="18" ref="AN72:AN124">+AM72/24</f>
        <v>0</v>
      </c>
      <c r="AO72" s="117">
        <f t="shared" si="10"/>
        <v>0</v>
      </c>
      <c r="AP72" s="117">
        <f aca="true" t="shared" si="19" ref="AP72:AP124">+AO72/24</f>
        <v>0</v>
      </c>
      <c r="AQ72" s="121">
        <f t="shared" si="12"/>
        <v>549.7</v>
      </c>
      <c r="AR72" s="122">
        <f t="shared" si="13"/>
        <v>539.8333333333334</v>
      </c>
    </row>
    <row r="73" spans="1:44" s="36" customFormat="1" ht="15" customHeight="1">
      <c r="A73" s="44" t="s">
        <v>94</v>
      </c>
      <c r="B73" s="45" t="s">
        <v>342</v>
      </c>
      <c r="C73" s="46">
        <v>107585</v>
      </c>
      <c r="D73" s="47">
        <v>7</v>
      </c>
      <c r="E73" s="112" t="s">
        <v>321</v>
      </c>
      <c r="F73" s="133" t="s">
        <v>139</v>
      </c>
      <c r="G73" s="7"/>
      <c r="H73" s="38"/>
      <c r="I73" s="113">
        <v>10605</v>
      </c>
      <c r="J73" s="38">
        <v>13195</v>
      </c>
      <c r="K73" s="113">
        <v>2189</v>
      </c>
      <c r="L73" s="38">
        <v>4313</v>
      </c>
      <c r="M73" s="113">
        <v>14353</v>
      </c>
      <c r="N73" s="114">
        <v>13769</v>
      </c>
      <c r="O73" s="115">
        <f t="shared" si="0"/>
        <v>27147</v>
      </c>
      <c r="P73" s="115">
        <f t="shared" si="14"/>
        <v>904.9</v>
      </c>
      <c r="Q73" s="116">
        <f t="shared" si="2"/>
        <v>31277</v>
      </c>
      <c r="R73" s="117">
        <f t="shared" si="15"/>
        <v>1042.5666666666666</v>
      </c>
      <c r="S73" s="7"/>
      <c r="T73" s="38"/>
      <c r="U73" s="113"/>
      <c r="V73" s="38"/>
      <c r="W73" s="113"/>
      <c r="X73" s="38"/>
      <c r="Y73" s="113"/>
      <c r="Z73" s="114"/>
      <c r="AA73" s="115">
        <f t="shared" si="4"/>
        <v>0</v>
      </c>
      <c r="AB73" s="115">
        <f t="shared" si="16"/>
        <v>0</v>
      </c>
      <c r="AC73" s="116">
        <f t="shared" si="6"/>
        <v>0</v>
      </c>
      <c r="AD73" s="118">
        <f t="shared" si="17"/>
        <v>0</v>
      </c>
      <c r="AE73" s="119"/>
      <c r="AF73" s="120"/>
      <c r="AG73" s="113"/>
      <c r="AH73" s="38"/>
      <c r="AI73" s="113"/>
      <c r="AJ73" s="38"/>
      <c r="AK73" s="113"/>
      <c r="AL73" s="114"/>
      <c r="AM73" s="115">
        <f t="shared" si="8"/>
        <v>0</v>
      </c>
      <c r="AN73" s="37">
        <f t="shared" si="18"/>
        <v>0</v>
      </c>
      <c r="AO73" s="117">
        <f t="shared" si="10"/>
        <v>0</v>
      </c>
      <c r="AP73" s="117">
        <f t="shared" si="19"/>
        <v>0</v>
      </c>
      <c r="AQ73" s="121">
        <f t="shared" si="12"/>
        <v>904.9</v>
      </c>
      <c r="AR73" s="122">
        <f t="shared" si="13"/>
        <v>1042.5666666666666</v>
      </c>
    </row>
    <row r="74" spans="1:44" s="36" customFormat="1" ht="15" customHeight="1">
      <c r="A74" s="44" t="s">
        <v>94</v>
      </c>
      <c r="B74" s="45" t="s">
        <v>343</v>
      </c>
      <c r="C74" s="46">
        <v>107619</v>
      </c>
      <c r="D74" s="47">
        <v>7</v>
      </c>
      <c r="E74" s="112" t="s">
        <v>321</v>
      </c>
      <c r="F74" s="133" t="s">
        <v>139</v>
      </c>
      <c r="G74" s="7"/>
      <c r="H74" s="38"/>
      <c r="I74" s="113">
        <v>15660</v>
      </c>
      <c r="J74" s="38">
        <v>16556</v>
      </c>
      <c r="K74" s="113">
        <v>3293</v>
      </c>
      <c r="L74" s="38">
        <v>4073</v>
      </c>
      <c r="M74" s="113">
        <v>17564</v>
      </c>
      <c r="N74" s="114">
        <v>18834</v>
      </c>
      <c r="O74" s="115">
        <f t="shared" si="0"/>
        <v>36517</v>
      </c>
      <c r="P74" s="115">
        <f t="shared" si="14"/>
        <v>1217.2333333333333</v>
      </c>
      <c r="Q74" s="116">
        <f t="shared" si="2"/>
        <v>39463</v>
      </c>
      <c r="R74" s="117">
        <f t="shared" si="15"/>
        <v>1315.4333333333334</v>
      </c>
      <c r="S74" s="7"/>
      <c r="T74" s="38"/>
      <c r="U74" s="113"/>
      <c r="V74" s="38"/>
      <c r="W74" s="113"/>
      <c r="X74" s="38"/>
      <c r="Y74" s="113"/>
      <c r="Z74" s="114"/>
      <c r="AA74" s="115">
        <f t="shared" si="4"/>
        <v>0</v>
      </c>
      <c r="AB74" s="115">
        <f t="shared" si="16"/>
        <v>0</v>
      </c>
      <c r="AC74" s="116">
        <f t="shared" si="6"/>
        <v>0</v>
      </c>
      <c r="AD74" s="118">
        <f t="shared" si="17"/>
        <v>0</v>
      </c>
      <c r="AE74" s="119"/>
      <c r="AF74" s="120"/>
      <c r="AG74" s="113"/>
      <c r="AH74" s="38"/>
      <c r="AI74" s="113"/>
      <c r="AJ74" s="38"/>
      <c r="AK74" s="113"/>
      <c r="AL74" s="114"/>
      <c r="AM74" s="115">
        <f t="shared" si="8"/>
        <v>0</v>
      </c>
      <c r="AN74" s="37">
        <f t="shared" si="18"/>
        <v>0</v>
      </c>
      <c r="AO74" s="117">
        <f t="shared" si="10"/>
        <v>0</v>
      </c>
      <c r="AP74" s="117">
        <f t="shared" si="19"/>
        <v>0</v>
      </c>
      <c r="AQ74" s="121">
        <f t="shared" si="12"/>
        <v>1217.2333333333333</v>
      </c>
      <c r="AR74" s="122">
        <f t="shared" si="13"/>
        <v>1315.4333333333334</v>
      </c>
    </row>
    <row r="75" spans="1:44" s="36" customFormat="1" ht="15" customHeight="1">
      <c r="A75" s="44" t="s">
        <v>94</v>
      </c>
      <c r="B75" s="45" t="s">
        <v>344</v>
      </c>
      <c r="C75" s="46">
        <v>107664</v>
      </c>
      <c r="D75" s="47">
        <v>7</v>
      </c>
      <c r="E75" s="112" t="s">
        <v>321</v>
      </c>
      <c r="F75" s="133" t="s">
        <v>139</v>
      </c>
      <c r="G75" s="7"/>
      <c r="H75" s="38"/>
      <c r="I75" s="113">
        <v>32594</v>
      </c>
      <c r="J75" s="38">
        <v>38242</v>
      </c>
      <c r="K75" s="113">
        <v>9349</v>
      </c>
      <c r="L75" s="38">
        <v>10938</v>
      </c>
      <c r="M75" s="113">
        <v>39621</v>
      </c>
      <c r="N75" s="114">
        <v>41703</v>
      </c>
      <c r="O75" s="115">
        <f t="shared" si="0"/>
        <v>81564</v>
      </c>
      <c r="P75" s="115">
        <f t="shared" si="14"/>
        <v>2718.8</v>
      </c>
      <c r="Q75" s="116">
        <f t="shared" si="2"/>
        <v>90883</v>
      </c>
      <c r="R75" s="117">
        <f t="shared" si="15"/>
        <v>3029.4333333333334</v>
      </c>
      <c r="S75" s="7"/>
      <c r="T75" s="38"/>
      <c r="U75" s="113"/>
      <c r="V75" s="38"/>
      <c r="W75" s="113"/>
      <c r="X75" s="38"/>
      <c r="Y75" s="113"/>
      <c r="Z75" s="114"/>
      <c r="AA75" s="115">
        <f t="shared" si="4"/>
        <v>0</v>
      </c>
      <c r="AB75" s="115">
        <f t="shared" si="16"/>
        <v>0</v>
      </c>
      <c r="AC75" s="116">
        <f t="shared" si="6"/>
        <v>0</v>
      </c>
      <c r="AD75" s="118">
        <f t="shared" si="17"/>
        <v>0</v>
      </c>
      <c r="AE75" s="119"/>
      <c r="AF75" s="120"/>
      <c r="AG75" s="113"/>
      <c r="AH75" s="38"/>
      <c r="AI75" s="113"/>
      <c r="AJ75" s="38"/>
      <c r="AK75" s="113"/>
      <c r="AL75" s="114"/>
      <c r="AM75" s="115">
        <f t="shared" si="8"/>
        <v>0</v>
      </c>
      <c r="AN75" s="37">
        <f t="shared" si="18"/>
        <v>0</v>
      </c>
      <c r="AO75" s="117">
        <f t="shared" si="10"/>
        <v>0</v>
      </c>
      <c r="AP75" s="117">
        <f t="shared" si="19"/>
        <v>0</v>
      </c>
      <c r="AQ75" s="121">
        <f t="shared" si="12"/>
        <v>2718.8</v>
      </c>
      <c r="AR75" s="122">
        <f t="shared" si="13"/>
        <v>3029.4333333333334</v>
      </c>
    </row>
    <row r="76" spans="1:44" s="36" customFormat="1" ht="15" customHeight="1">
      <c r="A76" s="44" t="s">
        <v>94</v>
      </c>
      <c r="B76" s="45" t="s">
        <v>345</v>
      </c>
      <c r="C76" s="46">
        <v>107743</v>
      </c>
      <c r="D76" s="47">
        <v>7</v>
      </c>
      <c r="E76" s="112" t="s">
        <v>321</v>
      </c>
      <c r="F76" s="133" t="s">
        <v>139</v>
      </c>
      <c r="G76" s="7"/>
      <c r="H76" s="38"/>
      <c r="I76" s="113">
        <v>5820</v>
      </c>
      <c r="J76" s="38">
        <v>6729</v>
      </c>
      <c r="K76" s="113">
        <v>888</v>
      </c>
      <c r="L76" s="38">
        <v>885</v>
      </c>
      <c r="M76" s="113">
        <v>6587</v>
      </c>
      <c r="N76" s="114">
        <v>7585</v>
      </c>
      <c r="O76" s="115">
        <f t="shared" si="0"/>
        <v>13295</v>
      </c>
      <c r="P76" s="115">
        <f t="shared" si="14"/>
        <v>443.1666666666667</v>
      </c>
      <c r="Q76" s="116">
        <f t="shared" si="2"/>
        <v>15199</v>
      </c>
      <c r="R76" s="117">
        <f t="shared" si="15"/>
        <v>506.6333333333333</v>
      </c>
      <c r="S76" s="7"/>
      <c r="T76" s="38"/>
      <c r="U76" s="113"/>
      <c r="V76" s="38"/>
      <c r="W76" s="113"/>
      <c r="X76" s="38"/>
      <c r="Y76" s="113"/>
      <c r="Z76" s="114"/>
      <c r="AA76" s="115">
        <f t="shared" si="4"/>
        <v>0</v>
      </c>
      <c r="AB76" s="115">
        <f t="shared" si="16"/>
        <v>0</v>
      </c>
      <c r="AC76" s="116">
        <f t="shared" si="6"/>
        <v>0</v>
      </c>
      <c r="AD76" s="118">
        <f t="shared" si="17"/>
        <v>0</v>
      </c>
      <c r="AE76" s="119"/>
      <c r="AF76" s="120"/>
      <c r="AG76" s="113"/>
      <c r="AH76" s="38"/>
      <c r="AI76" s="113"/>
      <c r="AJ76" s="38"/>
      <c r="AK76" s="113"/>
      <c r="AL76" s="114"/>
      <c r="AM76" s="115">
        <f t="shared" si="8"/>
        <v>0</v>
      </c>
      <c r="AN76" s="37">
        <f t="shared" si="18"/>
        <v>0</v>
      </c>
      <c r="AO76" s="117">
        <f t="shared" si="10"/>
        <v>0</v>
      </c>
      <c r="AP76" s="117">
        <f t="shared" si="19"/>
        <v>0</v>
      </c>
      <c r="AQ76" s="121">
        <f t="shared" si="12"/>
        <v>443.1666666666667</v>
      </c>
      <c r="AR76" s="122">
        <f t="shared" si="13"/>
        <v>506.6333333333333</v>
      </c>
    </row>
    <row r="77" spans="1:44" s="36" customFormat="1" ht="15" customHeight="1">
      <c r="A77" s="44" t="s">
        <v>94</v>
      </c>
      <c r="B77" s="45" t="s">
        <v>346</v>
      </c>
      <c r="C77" s="46">
        <v>107974</v>
      </c>
      <c r="D77" s="47">
        <v>7</v>
      </c>
      <c r="E77" s="112" t="s">
        <v>321</v>
      </c>
      <c r="F77" s="133" t="s">
        <v>139</v>
      </c>
      <c r="G77" s="7"/>
      <c r="H77" s="38"/>
      <c r="I77" s="113">
        <v>10008</v>
      </c>
      <c r="J77" s="38">
        <v>10343</v>
      </c>
      <c r="K77" s="113">
        <v>3624</v>
      </c>
      <c r="L77" s="38">
        <v>3601</v>
      </c>
      <c r="M77" s="113">
        <v>10748</v>
      </c>
      <c r="N77" s="114">
        <v>10687</v>
      </c>
      <c r="O77" s="115">
        <f t="shared" si="0"/>
        <v>24380</v>
      </c>
      <c r="P77" s="115">
        <f t="shared" si="14"/>
        <v>812.6666666666666</v>
      </c>
      <c r="Q77" s="116">
        <f t="shared" si="2"/>
        <v>24631</v>
      </c>
      <c r="R77" s="117">
        <f t="shared" si="15"/>
        <v>821.0333333333333</v>
      </c>
      <c r="S77" s="7"/>
      <c r="T77" s="38"/>
      <c r="U77" s="113"/>
      <c r="V77" s="38"/>
      <c r="W77" s="113"/>
      <c r="X77" s="38"/>
      <c r="Y77" s="113"/>
      <c r="Z77" s="114"/>
      <c r="AA77" s="115">
        <f t="shared" si="4"/>
        <v>0</v>
      </c>
      <c r="AB77" s="115">
        <f t="shared" si="16"/>
        <v>0</v>
      </c>
      <c r="AC77" s="116">
        <f t="shared" si="6"/>
        <v>0</v>
      </c>
      <c r="AD77" s="118">
        <f t="shared" si="17"/>
        <v>0</v>
      </c>
      <c r="AE77" s="119"/>
      <c r="AF77" s="120"/>
      <c r="AG77" s="113"/>
      <c r="AH77" s="38"/>
      <c r="AI77" s="113"/>
      <c r="AJ77" s="38"/>
      <c r="AK77" s="113"/>
      <c r="AL77" s="114"/>
      <c r="AM77" s="115">
        <f t="shared" si="8"/>
        <v>0</v>
      </c>
      <c r="AN77" s="37">
        <f t="shared" si="18"/>
        <v>0</v>
      </c>
      <c r="AO77" s="117">
        <f t="shared" si="10"/>
        <v>0</v>
      </c>
      <c r="AP77" s="117">
        <f t="shared" si="19"/>
        <v>0</v>
      </c>
      <c r="AQ77" s="121">
        <f t="shared" si="12"/>
        <v>812.6666666666666</v>
      </c>
      <c r="AR77" s="122">
        <f t="shared" si="13"/>
        <v>821.0333333333333</v>
      </c>
    </row>
    <row r="78" spans="1:44" s="36" customFormat="1" ht="15" customHeight="1">
      <c r="A78" s="44" t="s">
        <v>94</v>
      </c>
      <c r="B78" s="45" t="s">
        <v>347</v>
      </c>
      <c r="C78" s="46">
        <v>107637</v>
      </c>
      <c r="D78" s="47">
        <v>7</v>
      </c>
      <c r="E78" s="112" t="s">
        <v>321</v>
      </c>
      <c r="F78" s="133" t="s">
        <v>139</v>
      </c>
      <c r="G78" s="7"/>
      <c r="H78" s="38"/>
      <c r="I78" s="113">
        <v>15634</v>
      </c>
      <c r="J78" s="38">
        <v>16263</v>
      </c>
      <c r="K78" s="113">
        <v>5245</v>
      </c>
      <c r="L78" s="38">
        <v>6000</v>
      </c>
      <c r="M78" s="113">
        <v>16152</v>
      </c>
      <c r="N78" s="114">
        <v>18362</v>
      </c>
      <c r="O78" s="115">
        <f t="shared" si="0"/>
        <v>37031</v>
      </c>
      <c r="P78" s="115">
        <f t="shared" si="14"/>
        <v>1234.3666666666666</v>
      </c>
      <c r="Q78" s="116">
        <f t="shared" si="2"/>
        <v>40625</v>
      </c>
      <c r="R78" s="117">
        <f t="shared" si="15"/>
        <v>1354.1666666666667</v>
      </c>
      <c r="S78" s="7"/>
      <c r="T78" s="38"/>
      <c r="U78" s="113"/>
      <c r="V78" s="38"/>
      <c r="W78" s="113"/>
      <c r="X78" s="38"/>
      <c r="Y78" s="113"/>
      <c r="Z78" s="114"/>
      <c r="AA78" s="115">
        <f t="shared" si="4"/>
        <v>0</v>
      </c>
      <c r="AB78" s="115">
        <f t="shared" si="16"/>
        <v>0</v>
      </c>
      <c r="AC78" s="116">
        <f t="shared" si="6"/>
        <v>0</v>
      </c>
      <c r="AD78" s="118">
        <f t="shared" si="17"/>
        <v>0</v>
      </c>
      <c r="AE78" s="119"/>
      <c r="AF78" s="120"/>
      <c r="AG78" s="113"/>
      <c r="AH78" s="38"/>
      <c r="AI78" s="113"/>
      <c r="AJ78" s="38"/>
      <c r="AK78" s="113"/>
      <c r="AL78" s="114"/>
      <c r="AM78" s="115">
        <f t="shared" si="8"/>
        <v>0</v>
      </c>
      <c r="AN78" s="37">
        <f t="shared" si="18"/>
        <v>0</v>
      </c>
      <c r="AO78" s="117">
        <f t="shared" si="10"/>
        <v>0</v>
      </c>
      <c r="AP78" s="117">
        <f t="shared" si="19"/>
        <v>0</v>
      </c>
      <c r="AQ78" s="121">
        <f t="shared" si="12"/>
        <v>1234.3666666666666</v>
      </c>
      <c r="AR78" s="122">
        <f t="shared" si="13"/>
        <v>1354.1666666666667</v>
      </c>
    </row>
    <row r="79" spans="1:44" s="36" customFormat="1" ht="15" customHeight="1">
      <c r="A79" s="44" t="s">
        <v>94</v>
      </c>
      <c r="B79" s="45" t="s">
        <v>348</v>
      </c>
      <c r="C79" s="46">
        <v>107992</v>
      </c>
      <c r="D79" s="47">
        <v>7</v>
      </c>
      <c r="E79" s="112" t="s">
        <v>321</v>
      </c>
      <c r="F79" s="133" t="s">
        <v>139</v>
      </c>
      <c r="G79" s="7"/>
      <c r="H79" s="38"/>
      <c r="I79" s="113">
        <v>7899</v>
      </c>
      <c r="J79" s="38">
        <v>8804</v>
      </c>
      <c r="K79" s="113">
        <v>2256</v>
      </c>
      <c r="L79" s="38">
        <v>2651</v>
      </c>
      <c r="M79" s="113">
        <v>8657</v>
      </c>
      <c r="N79" s="114">
        <v>7946</v>
      </c>
      <c r="O79" s="115">
        <f t="shared" si="0"/>
        <v>18812</v>
      </c>
      <c r="P79" s="115">
        <f t="shared" si="14"/>
        <v>627.0666666666667</v>
      </c>
      <c r="Q79" s="116">
        <f t="shared" si="2"/>
        <v>19401</v>
      </c>
      <c r="R79" s="117">
        <f t="shared" si="15"/>
        <v>646.7</v>
      </c>
      <c r="S79" s="7"/>
      <c r="T79" s="38"/>
      <c r="U79" s="113"/>
      <c r="V79" s="38"/>
      <c r="W79" s="113"/>
      <c r="X79" s="38"/>
      <c r="Y79" s="113"/>
      <c r="Z79" s="114"/>
      <c r="AA79" s="115">
        <f t="shared" si="4"/>
        <v>0</v>
      </c>
      <c r="AB79" s="115">
        <f t="shared" si="16"/>
        <v>0</v>
      </c>
      <c r="AC79" s="116">
        <f t="shared" si="6"/>
        <v>0</v>
      </c>
      <c r="AD79" s="118">
        <f t="shared" si="17"/>
        <v>0</v>
      </c>
      <c r="AE79" s="119"/>
      <c r="AF79" s="120"/>
      <c r="AG79" s="113"/>
      <c r="AH79" s="38"/>
      <c r="AI79" s="113"/>
      <c r="AJ79" s="38"/>
      <c r="AK79" s="113"/>
      <c r="AL79" s="114"/>
      <c r="AM79" s="115">
        <f t="shared" si="8"/>
        <v>0</v>
      </c>
      <c r="AN79" s="37">
        <f t="shared" si="18"/>
        <v>0</v>
      </c>
      <c r="AO79" s="117">
        <f t="shared" si="10"/>
        <v>0</v>
      </c>
      <c r="AP79" s="117">
        <f t="shared" si="19"/>
        <v>0</v>
      </c>
      <c r="AQ79" s="121">
        <f t="shared" si="12"/>
        <v>627.0666666666667</v>
      </c>
      <c r="AR79" s="122">
        <f t="shared" si="13"/>
        <v>646.7</v>
      </c>
    </row>
    <row r="80" spans="1:44" s="36" customFormat="1" ht="15" customHeight="1">
      <c r="A80" s="44" t="s">
        <v>94</v>
      </c>
      <c r="B80" s="45" t="s">
        <v>349</v>
      </c>
      <c r="C80" s="46">
        <v>106999</v>
      </c>
      <c r="D80" s="47">
        <v>7</v>
      </c>
      <c r="E80" s="112" t="s">
        <v>321</v>
      </c>
      <c r="F80" s="133" t="s">
        <v>139</v>
      </c>
      <c r="G80" s="7"/>
      <c r="H80" s="38"/>
      <c r="I80" s="113">
        <v>7101</v>
      </c>
      <c r="J80" s="38">
        <v>8889</v>
      </c>
      <c r="K80" s="113">
        <v>1778</v>
      </c>
      <c r="L80" s="38">
        <v>1822</v>
      </c>
      <c r="M80" s="113">
        <v>8950</v>
      </c>
      <c r="N80" s="114">
        <v>9980</v>
      </c>
      <c r="O80" s="115">
        <f t="shared" si="0"/>
        <v>17829</v>
      </c>
      <c r="P80" s="115">
        <f t="shared" si="14"/>
        <v>594.3</v>
      </c>
      <c r="Q80" s="116">
        <f t="shared" si="2"/>
        <v>20691</v>
      </c>
      <c r="R80" s="117">
        <f t="shared" si="15"/>
        <v>689.7</v>
      </c>
      <c r="S80" s="7"/>
      <c r="T80" s="38"/>
      <c r="U80" s="113"/>
      <c r="V80" s="38"/>
      <c r="W80" s="113"/>
      <c r="X80" s="38"/>
      <c r="Y80" s="113"/>
      <c r="Z80" s="114"/>
      <c r="AA80" s="115">
        <f t="shared" si="4"/>
        <v>0</v>
      </c>
      <c r="AB80" s="115">
        <f t="shared" si="16"/>
        <v>0</v>
      </c>
      <c r="AC80" s="116">
        <f t="shared" si="6"/>
        <v>0</v>
      </c>
      <c r="AD80" s="118">
        <f t="shared" si="17"/>
        <v>0</v>
      </c>
      <c r="AE80" s="119"/>
      <c r="AF80" s="120"/>
      <c r="AG80" s="113"/>
      <c r="AH80" s="38"/>
      <c r="AI80" s="113"/>
      <c r="AJ80" s="38"/>
      <c r="AK80" s="113"/>
      <c r="AL80" s="114"/>
      <c r="AM80" s="115">
        <f t="shared" si="8"/>
        <v>0</v>
      </c>
      <c r="AN80" s="37">
        <f t="shared" si="18"/>
        <v>0</v>
      </c>
      <c r="AO80" s="117">
        <f t="shared" si="10"/>
        <v>0</v>
      </c>
      <c r="AP80" s="117">
        <f t="shared" si="19"/>
        <v>0</v>
      </c>
      <c r="AQ80" s="121">
        <f t="shared" si="12"/>
        <v>594.3</v>
      </c>
      <c r="AR80" s="122">
        <f t="shared" si="13"/>
        <v>689.7</v>
      </c>
    </row>
    <row r="81" spans="1:44" s="36" customFormat="1" ht="15" customHeight="1">
      <c r="A81" s="44" t="s">
        <v>94</v>
      </c>
      <c r="B81" s="45" t="s">
        <v>350</v>
      </c>
      <c r="C81" s="46">
        <v>107725</v>
      </c>
      <c r="D81" s="47">
        <v>7</v>
      </c>
      <c r="E81" s="112" t="s">
        <v>321</v>
      </c>
      <c r="F81" s="133" t="s">
        <v>139</v>
      </c>
      <c r="G81" s="7"/>
      <c r="H81" s="38"/>
      <c r="I81" s="113">
        <v>13216</v>
      </c>
      <c r="J81" s="38">
        <v>12065</v>
      </c>
      <c r="K81" s="113">
        <v>2501</v>
      </c>
      <c r="L81" s="38">
        <v>1902</v>
      </c>
      <c r="M81" s="113">
        <v>13288</v>
      </c>
      <c r="N81" s="114">
        <v>12493</v>
      </c>
      <c r="O81" s="115">
        <f t="shared" si="0"/>
        <v>29005</v>
      </c>
      <c r="P81" s="115">
        <f t="shared" si="14"/>
        <v>966.8333333333334</v>
      </c>
      <c r="Q81" s="116">
        <f t="shared" si="2"/>
        <v>26460</v>
      </c>
      <c r="R81" s="117">
        <f t="shared" si="15"/>
        <v>882</v>
      </c>
      <c r="S81" s="7"/>
      <c r="T81" s="38"/>
      <c r="U81" s="113"/>
      <c r="V81" s="38"/>
      <c r="W81" s="113"/>
      <c r="X81" s="38"/>
      <c r="Y81" s="113"/>
      <c r="Z81" s="114"/>
      <c r="AA81" s="115">
        <f t="shared" si="4"/>
        <v>0</v>
      </c>
      <c r="AB81" s="115">
        <f t="shared" si="16"/>
        <v>0</v>
      </c>
      <c r="AC81" s="116">
        <f t="shared" si="6"/>
        <v>0</v>
      </c>
      <c r="AD81" s="118">
        <f t="shared" si="17"/>
        <v>0</v>
      </c>
      <c r="AE81" s="119"/>
      <c r="AF81" s="120"/>
      <c r="AG81" s="113"/>
      <c r="AH81" s="38"/>
      <c r="AI81" s="113"/>
      <c r="AJ81" s="38"/>
      <c r="AK81" s="113"/>
      <c r="AL81" s="114"/>
      <c r="AM81" s="115">
        <f t="shared" si="8"/>
        <v>0</v>
      </c>
      <c r="AN81" s="37">
        <f t="shared" si="18"/>
        <v>0</v>
      </c>
      <c r="AO81" s="117">
        <f t="shared" si="10"/>
        <v>0</v>
      </c>
      <c r="AP81" s="117">
        <f t="shared" si="19"/>
        <v>0</v>
      </c>
      <c r="AQ81" s="121">
        <f t="shared" si="12"/>
        <v>966.8333333333334</v>
      </c>
      <c r="AR81" s="122">
        <f t="shared" si="13"/>
        <v>882</v>
      </c>
    </row>
    <row r="82" spans="1:44" s="36" customFormat="1" ht="15" customHeight="1">
      <c r="A82" s="44" t="s">
        <v>94</v>
      </c>
      <c r="B82" s="45" t="s">
        <v>351</v>
      </c>
      <c r="C82" s="46">
        <v>108092</v>
      </c>
      <c r="D82" s="47">
        <v>7</v>
      </c>
      <c r="E82" s="112" t="s">
        <v>321</v>
      </c>
      <c r="F82" s="133" t="s">
        <v>139</v>
      </c>
      <c r="G82" s="7"/>
      <c r="H82" s="38"/>
      <c r="I82" s="113">
        <v>45282</v>
      </c>
      <c r="J82" s="38">
        <v>44407</v>
      </c>
      <c r="K82" s="113">
        <v>11583</v>
      </c>
      <c r="L82" s="38">
        <v>10995</v>
      </c>
      <c r="M82" s="113">
        <v>51215</v>
      </c>
      <c r="N82" s="114">
        <v>46950</v>
      </c>
      <c r="O82" s="115">
        <f t="shared" si="0"/>
        <v>108080</v>
      </c>
      <c r="P82" s="115">
        <f t="shared" si="14"/>
        <v>3602.6666666666665</v>
      </c>
      <c r="Q82" s="116">
        <f t="shared" si="2"/>
        <v>102352</v>
      </c>
      <c r="R82" s="117">
        <f t="shared" si="15"/>
        <v>3411.733333333333</v>
      </c>
      <c r="S82" s="7"/>
      <c r="T82" s="38"/>
      <c r="U82" s="113"/>
      <c r="V82" s="38"/>
      <c r="W82" s="113"/>
      <c r="X82" s="38"/>
      <c r="Y82" s="113"/>
      <c r="Z82" s="114"/>
      <c r="AA82" s="115">
        <f t="shared" si="4"/>
        <v>0</v>
      </c>
      <c r="AB82" s="115">
        <f t="shared" si="16"/>
        <v>0</v>
      </c>
      <c r="AC82" s="116">
        <f t="shared" si="6"/>
        <v>0</v>
      </c>
      <c r="AD82" s="118">
        <f t="shared" si="17"/>
        <v>0</v>
      </c>
      <c r="AE82" s="119"/>
      <c r="AF82" s="120"/>
      <c r="AG82" s="113"/>
      <c r="AH82" s="38"/>
      <c r="AI82" s="113"/>
      <c r="AJ82" s="38"/>
      <c r="AK82" s="113"/>
      <c r="AL82" s="114"/>
      <c r="AM82" s="115">
        <f t="shared" si="8"/>
        <v>0</v>
      </c>
      <c r="AN82" s="37">
        <f t="shared" si="18"/>
        <v>0</v>
      </c>
      <c r="AO82" s="117">
        <f t="shared" si="10"/>
        <v>0</v>
      </c>
      <c r="AP82" s="117">
        <f t="shared" si="19"/>
        <v>0</v>
      </c>
      <c r="AQ82" s="121">
        <f t="shared" si="12"/>
        <v>3602.6666666666665</v>
      </c>
      <c r="AR82" s="122">
        <f t="shared" si="13"/>
        <v>3411.733333333333</v>
      </c>
    </row>
    <row r="83" spans="1:44" s="36" customFormat="1" ht="15" customHeight="1">
      <c r="A83" s="163" t="s">
        <v>624</v>
      </c>
      <c r="B83" s="45" t="s">
        <v>625</v>
      </c>
      <c r="C83" s="68">
        <v>130943</v>
      </c>
      <c r="D83" s="47">
        <v>1</v>
      </c>
      <c r="E83" s="112" t="s">
        <v>321</v>
      </c>
      <c r="F83" s="133" t="s">
        <v>139</v>
      </c>
      <c r="G83" s="7">
        <v>33846</v>
      </c>
      <c r="H83" s="38">
        <v>31902</v>
      </c>
      <c r="I83" s="113">
        <v>212612</v>
      </c>
      <c r="J83" s="38">
        <v>215656</v>
      </c>
      <c r="K83" s="113">
        <v>20546</v>
      </c>
      <c r="L83" s="38">
        <v>19939</v>
      </c>
      <c r="M83" s="113">
        <v>232835</v>
      </c>
      <c r="N83" s="114">
        <v>231009</v>
      </c>
      <c r="O83" s="115">
        <f aca="true" t="shared" si="20" ref="O83:O90">+M83+K83+I83+G83</f>
        <v>499839</v>
      </c>
      <c r="P83" s="115">
        <f aca="true" t="shared" si="21" ref="P83:P90">+O83/30</f>
        <v>16661.3</v>
      </c>
      <c r="Q83" s="116">
        <f aca="true" t="shared" si="22" ref="Q83:Q90">+N83+L83+J83+H83</f>
        <v>498506</v>
      </c>
      <c r="R83" s="117">
        <f aca="true" t="shared" si="23" ref="R83:R90">+Q83/30</f>
        <v>16616.866666666665</v>
      </c>
      <c r="S83" s="7"/>
      <c r="T83" s="38">
        <v>0</v>
      </c>
      <c r="U83" s="113"/>
      <c r="V83" s="38">
        <v>0</v>
      </c>
      <c r="W83" s="113"/>
      <c r="X83" s="38">
        <v>0</v>
      </c>
      <c r="Y83" s="113"/>
      <c r="Z83" s="114">
        <v>0</v>
      </c>
      <c r="AA83" s="115">
        <f aca="true" t="shared" si="24" ref="AA83:AA90">+Y83+W83+U83+S83</f>
        <v>0</v>
      </c>
      <c r="AB83" s="115">
        <f aca="true" t="shared" si="25" ref="AB83:AB90">+AA83/900</f>
        <v>0</v>
      </c>
      <c r="AC83" s="116">
        <f aca="true" t="shared" si="26" ref="AC83:AC90">+Z83+X83+V83+T83</f>
        <v>0</v>
      </c>
      <c r="AD83" s="118">
        <f aca="true" t="shared" si="27" ref="AD83:AD90">+AC83/900</f>
        <v>0</v>
      </c>
      <c r="AE83" s="119">
        <v>1885</v>
      </c>
      <c r="AF83" s="120">
        <v>1599</v>
      </c>
      <c r="AG83" s="113">
        <v>18180</v>
      </c>
      <c r="AH83" s="38">
        <v>17598</v>
      </c>
      <c r="AI83" s="113">
        <v>4700</v>
      </c>
      <c r="AJ83" s="38">
        <v>4885</v>
      </c>
      <c r="AK83" s="113">
        <v>19963</v>
      </c>
      <c r="AL83" s="114">
        <v>19207</v>
      </c>
      <c r="AM83" s="115">
        <f aca="true" t="shared" si="28" ref="AM83:AM90">+AK83+AI83+AG83+AE83</f>
        <v>44728</v>
      </c>
      <c r="AN83" s="37">
        <f aca="true" t="shared" si="29" ref="AN83:AN90">+AM83/24</f>
        <v>1863.6666666666667</v>
      </c>
      <c r="AO83" s="117">
        <f aca="true" t="shared" si="30" ref="AO83:AO90">+AL83+AJ83+AH83+AF83</f>
        <v>43289</v>
      </c>
      <c r="AP83" s="117">
        <f aca="true" t="shared" si="31" ref="AP83:AP90">+AO83/24</f>
        <v>1803.7083333333333</v>
      </c>
      <c r="AQ83" s="121">
        <f aca="true" t="shared" si="32" ref="AQ83:AQ90">+P83+AB83+AN83</f>
        <v>18524.966666666667</v>
      </c>
      <c r="AR83" s="122">
        <f aca="true" t="shared" si="33" ref="AR83:AR90">+R83+AD83+AP83</f>
        <v>18420.574999999997</v>
      </c>
    </row>
    <row r="84" spans="1:44" s="36" customFormat="1" ht="15" customHeight="1">
      <c r="A84" s="163" t="s">
        <v>624</v>
      </c>
      <c r="B84" s="45" t="s">
        <v>626</v>
      </c>
      <c r="C84" s="68">
        <v>130934</v>
      </c>
      <c r="D84" s="47">
        <v>4</v>
      </c>
      <c r="E84" s="112" t="s">
        <v>321</v>
      </c>
      <c r="F84" s="133" t="s">
        <v>139</v>
      </c>
      <c r="G84" s="164"/>
      <c r="H84" s="38">
        <v>0</v>
      </c>
      <c r="I84" s="113">
        <v>39819</v>
      </c>
      <c r="J84" s="38">
        <v>39786</v>
      </c>
      <c r="K84" s="113">
        <v>5382</v>
      </c>
      <c r="L84" s="38">
        <v>6118</v>
      </c>
      <c r="M84" s="113">
        <v>42369</v>
      </c>
      <c r="N84" s="114">
        <v>42978</v>
      </c>
      <c r="O84" s="115">
        <f t="shared" si="20"/>
        <v>87570</v>
      </c>
      <c r="P84" s="115">
        <f t="shared" si="21"/>
        <v>2919</v>
      </c>
      <c r="Q84" s="116">
        <f t="shared" si="22"/>
        <v>88882</v>
      </c>
      <c r="R84" s="117">
        <f t="shared" si="23"/>
        <v>2962.733333333333</v>
      </c>
      <c r="S84" s="7"/>
      <c r="T84" s="38">
        <v>0</v>
      </c>
      <c r="U84" s="113"/>
      <c r="V84" s="38">
        <v>0</v>
      </c>
      <c r="W84" s="113"/>
      <c r="X84" s="38">
        <v>0</v>
      </c>
      <c r="Y84" s="113"/>
      <c r="Z84" s="114">
        <v>0</v>
      </c>
      <c r="AA84" s="115">
        <f t="shared" si="24"/>
        <v>0</v>
      </c>
      <c r="AB84" s="115">
        <f t="shared" si="25"/>
        <v>0</v>
      </c>
      <c r="AC84" s="116">
        <f t="shared" si="26"/>
        <v>0</v>
      </c>
      <c r="AD84" s="118">
        <f t="shared" si="27"/>
        <v>0</v>
      </c>
      <c r="AE84" s="119"/>
      <c r="AF84" s="120">
        <v>0</v>
      </c>
      <c r="AG84" s="113">
        <v>2026</v>
      </c>
      <c r="AH84" s="38">
        <v>2041</v>
      </c>
      <c r="AI84" s="113">
        <v>1668</v>
      </c>
      <c r="AJ84" s="38">
        <v>1412</v>
      </c>
      <c r="AK84" s="113">
        <v>2256</v>
      </c>
      <c r="AL84" s="114">
        <v>1865</v>
      </c>
      <c r="AM84" s="115">
        <f t="shared" si="28"/>
        <v>5950</v>
      </c>
      <c r="AN84" s="37">
        <f t="shared" si="29"/>
        <v>247.91666666666666</v>
      </c>
      <c r="AO84" s="117">
        <f t="shared" si="30"/>
        <v>5318</v>
      </c>
      <c r="AP84" s="117">
        <f t="shared" si="31"/>
        <v>221.58333333333334</v>
      </c>
      <c r="AQ84" s="121">
        <f t="shared" si="32"/>
        <v>3166.9166666666665</v>
      </c>
      <c r="AR84" s="122">
        <f t="shared" si="33"/>
        <v>3184.3166666666666</v>
      </c>
    </row>
    <row r="85" spans="1:44" s="36" customFormat="1" ht="15" customHeight="1">
      <c r="A85" s="163" t="s">
        <v>624</v>
      </c>
      <c r="B85" s="45" t="s">
        <v>627</v>
      </c>
      <c r="C85" s="68">
        <v>130891</v>
      </c>
      <c r="D85" s="47">
        <v>7</v>
      </c>
      <c r="E85" s="112" t="s">
        <v>321</v>
      </c>
      <c r="F85" s="133" t="s">
        <v>139</v>
      </c>
      <c r="G85" s="7">
        <v>0</v>
      </c>
      <c r="H85" s="38">
        <v>0</v>
      </c>
      <c r="I85" s="113">
        <v>31431</v>
      </c>
      <c r="J85" s="38">
        <v>27407</v>
      </c>
      <c r="K85" s="113">
        <v>5424</v>
      </c>
      <c r="L85" s="38">
        <v>5977</v>
      </c>
      <c r="M85" s="113">
        <v>32957</v>
      </c>
      <c r="N85" s="114">
        <v>30545</v>
      </c>
      <c r="O85" s="115">
        <f t="shared" si="20"/>
        <v>69812</v>
      </c>
      <c r="P85" s="115">
        <f t="shared" si="21"/>
        <v>2327.0666666666666</v>
      </c>
      <c r="Q85" s="116">
        <f t="shared" si="22"/>
        <v>63929</v>
      </c>
      <c r="R85" s="117">
        <f t="shared" si="23"/>
        <v>2130.9666666666667</v>
      </c>
      <c r="S85" s="7"/>
      <c r="T85" s="38">
        <v>0</v>
      </c>
      <c r="U85" s="113"/>
      <c r="V85" s="38">
        <v>0</v>
      </c>
      <c r="W85" s="113"/>
      <c r="X85" s="38">
        <v>0</v>
      </c>
      <c r="Y85" s="113"/>
      <c r="Z85" s="114">
        <v>0</v>
      </c>
      <c r="AA85" s="115">
        <f t="shared" si="24"/>
        <v>0</v>
      </c>
      <c r="AB85" s="115">
        <f t="shared" si="25"/>
        <v>0</v>
      </c>
      <c r="AC85" s="116">
        <f t="shared" si="26"/>
        <v>0</v>
      </c>
      <c r="AD85" s="118">
        <f t="shared" si="27"/>
        <v>0</v>
      </c>
      <c r="AE85" s="119"/>
      <c r="AF85" s="120"/>
      <c r="AG85" s="113"/>
      <c r="AH85" s="38"/>
      <c r="AI85" s="113"/>
      <c r="AJ85" s="38"/>
      <c r="AK85" s="113"/>
      <c r="AL85" s="114"/>
      <c r="AM85" s="115">
        <f t="shared" si="28"/>
        <v>0</v>
      </c>
      <c r="AN85" s="37">
        <f t="shared" si="29"/>
        <v>0</v>
      </c>
      <c r="AO85" s="117">
        <f t="shared" si="30"/>
        <v>0</v>
      </c>
      <c r="AP85" s="117">
        <f t="shared" si="31"/>
        <v>0</v>
      </c>
      <c r="AQ85" s="121">
        <f t="shared" si="32"/>
        <v>2327.0666666666666</v>
      </c>
      <c r="AR85" s="122">
        <f t="shared" si="33"/>
        <v>2130.9666666666667</v>
      </c>
    </row>
    <row r="86" spans="1:44" s="36" customFormat="1" ht="15" customHeight="1">
      <c r="A86" s="163" t="s">
        <v>624</v>
      </c>
      <c r="B86" s="45" t="s">
        <v>628</v>
      </c>
      <c r="C86" s="68">
        <v>130907</v>
      </c>
      <c r="D86" s="47">
        <v>7</v>
      </c>
      <c r="E86" s="112" t="s">
        <v>321</v>
      </c>
      <c r="F86" s="133" t="s">
        <v>139</v>
      </c>
      <c r="G86" s="7">
        <v>0</v>
      </c>
      <c r="H86" s="38">
        <v>0</v>
      </c>
      <c r="I86" s="113">
        <v>16980</v>
      </c>
      <c r="J86" s="38">
        <v>15604</v>
      </c>
      <c r="K86" s="113">
        <v>4042</v>
      </c>
      <c r="L86" s="38">
        <v>4236</v>
      </c>
      <c r="M86" s="113">
        <v>18117</v>
      </c>
      <c r="N86" s="114">
        <v>16997</v>
      </c>
      <c r="O86" s="115">
        <f t="shared" si="20"/>
        <v>39139</v>
      </c>
      <c r="P86" s="115">
        <f t="shared" si="21"/>
        <v>1304.6333333333334</v>
      </c>
      <c r="Q86" s="116">
        <f t="shared" si="22"/>
        <v>36837</v>
      </c>
      <c r="R86" s="117">
        <f t="shared" si="23"/>
        <v>1227.9</v>
      </c>
      <c r="S86" s="7"/>
      <c r="T86" s="38">
        <v>0</v>
      </c>
      <c r="U86" s="113"/>
      <c r="V86" s="38">
        <v>0</v>
      </c>
      <c r="W86" s="113"/>
      <c r="X86" s="38">
        <v>0</v>
      </c>
      <c r="Y86" s="113"/>
      <c r="Z86" s="114">
        <v>0</v>
      </c>
      <c r="AA86" s="115">
        <f t="shared" si="24"/>
        <v>0</v>
      </c>
      <c r="AB86" s="115">
        <f t="shared" si="25"/>
        <v>0</v>
      </c>
      <c r="AC86" s="116">
        <f t="shared" si="26"/>
        <v>0</v>
      </c>
      <c r="AD86" s="118">
        <f t="shared" si="27"/>
        <v>0</v>
      </c>
      <c r="AE86" s="119"/>
      <c r="AF86" s="120"/>
      <c r="AG86" s="113"/>
      <c r="AH86" s="38"/>
      <c r="AI86" s="113"/>
      <c r="AJ86" s="38"/>
      <c r="AK86" s="113"/>
      <c r="AL86" s="114"/>
      <c r="AM86" s="115">
        <f t="shared" si="28"/>
        <v>0</v>
      </c>
      <c r="AN86" s="37">
        <f t="shared" si="29"/>
        <v>0</v>
      </c>
      <c r="AO86" s="117">
        <f t="shared" si="30"/>
        <v>0</v>
      </c>
      <c r="AP86" s="117">
        <f t="shared" si="31"/>
        <v>0</v>
      </c>
      <c r="AQ86" s="121">
        <f t="shared" si="32"/>
        <v>1304.6333333333334</v>
      </c>
      <c r="AR86" s="122">
        <f t="shared" si="33"/>
        <v>1227.9</v>
      </c>
    </row>
    <row r="87" spans="1:44" s="36" customFormat="1" ht="15" customHeight="1">
      <c r="A87" s="163" t="s">
        <v>624</v>
      </c>
      <c r="B87" s="45" t="s">
        <v>629</v>
      </c>
      <c r="C87" s="68">
        <v>130916</v>
      </c>
      <c r="D87" s="47">
        <v>7</v>
      </c>
      <c r="E87" s="112" t="s">
        <v>321</v>
      </c>
      <c r="F87" s="133" t="s">
        <v>139</v>
      </c>
      <c r="G87" s="7">
        <v>0</v>
      </c>
      <c r="H87" s="38">
        <v>0</v>
      </c>
      <c r="I87" s="113">
        <v>56214</v>
      </c>
      <c r="J87" s="38">
        <v>52565</v>
      </c>
      <c r="K87" s="113">
        <v>13173</v>
      </c>
      <c r="L87" s="38">
        <v>12383</v>
      </c>
      <c r="M87" s="113">
        <v>61198</v>
      </c>
      <c r="N87" s="114">
        <v>59230</v>
      </c>
      <c r="O87" s="115">
        <f t="shared" si="20"/>
        <v>130585</v>
      </c>
      <c r="P87" s="115">
        <f t="shared" si="21"/>
        <v>4352.833333333333</v>
      </c>
      <c r="Q87" s="116">
        <f t="shared" si="22"/>
        <v>124178</v>
      </c>
      <c r="R87" s="117">
        <f t="shared" si="23"/>
        <v>4139.266666666666</v>
      </c>
      <c r="S87" s="7"/>
      <c r="T87" s="38"/>
      <c r="U87" s="113"/>
      <c r="V87" s="38"/>
      <c r="W87" s="113"/>
      <c r="X87" s="38"/>
      <c r="Y87" s="113"/>
      <c r="Z87" s="114"/>
      <c r="AA87" s="115">
        <f t="shared" si="24"/>
        <v>0</v>
      </c>
      <c r="AB87" s="115">
        <f t="shared" si="25"/>
        <v>0</v>
      </c>
      <c r="AC87" s="116">
        <f t="shared" si="26"/>
        <v>0</v>
      </c>
      <c r="AD87" s="118">
        <f t="shared" si="27"/>
        <v>0</v>
      </c>
      <c r="AE87" s="119"/>
      <c r="AF87" s="120"/>
      <c r="AG87" s="113"/>
      <c r="AH87" s="38"/>
      <c r="AI87" s="113"/>
      <c r="AJ87" s="38"/>
      <c r="AK87" s="113"/>
      <c r="AL87" s="114"/>
      <c r="AM87" s="115">
        <f t="shared" si="28"/>
        <v>0</v>
      </c>
      <c r="AN87" s="37">
        <f t="shared" si="29"/>
        <v>0</v>
      </c>
      <c r="AO87" s="117">
        <f t="shared" si="30"/>
        <v>0</v>
      </c>
      <c r="AP87" s="117">
        <f t="shared" si="31"/>
        <v>0</v>
      </c>
      <c r="AQ87" s="121">
        <f t="shared" si="32"/>
        <v>4352.833333333333</v>
      </c>
      <c r="AR87" s="122">
        <f t="shared" si="33"/>
        <v>4139.266666666666</v>
      </c>
    </row>
    <row r="88" spans="1:44" s="160" customFormat="1" ht="15" customHeight="1">
      <c r="A88" s="44" t="s">
        <v>95</v>
      </c>
      <c r="B88" s="45" t="s">
        <v>759</v>
      </c>
      <c r="C88" s="1" t="s">
        <v>760</v>
      </c>
      <c r="D88" s="47">
        <v>1</v>
      </c>
      <c r="E88" s="112" t="s">
        <v>321</v>
      </c>
      <c r="F88" s="133" t="s">
        <v>139</v>
      </c>
      <c r="G88" s="7"/>
      <c r="H88" s="38"/>
      <c r="I88" s="113">
        <v>290312</v>
      </c>
      <c r="J88" s="38">
        <v>303816</v>
      </c>
      <c r="K88" s="113">
        <v>97946</v>
      </c>
      <c r="L88" s="165">
        <v>106437</v>
      </c>
      <c r="M88" s="113">
        <v>320064</v>
      </c>
      <c r="N88" s="165">
        <v>334685</v>
      </c>
      <c r="O88" s="115">
        <f t="shared" si="20"/>
        <v>708322</v>
      </c>
      <c r="P88" s="115">
        <f t="shared" si="21"/>
        <v>23610.733333333334</v>
      </c>
      <c r="Q88" s="116">
        <f t="shared" si="22"/>
        <v>744938</v>
      </c>
      <c r="R88" s="117">
        <f t="shared" si="23"/>
        <v>24831.266666666666</v>
      </c>
      <c r="S88" s="7"/>
      <c r="T88" s="38"/>
      <c r="U88" s="113"/>
      <c r="V88" s="38"/>
      <c r="W88" s="113"/>
      <c r="X88" s="38"/>
      <c r="Y88" s="113"/>
      <c r="Z88" s="114"/>
      <c r="AA88" s="115">
        <f t="shared" si="24"/>
        <v>0</v>
      </c>
      <c r="AB88" s="115">
        <f t="shared" si="25"/>
        <v>0</v>
      </c>
      <c r="AC88" s="116">
        <f t="shared" si="26"/>
        <v>0</v>
      </c>
      <c r="AD88" s="118">
        <f t="shared" si="27"/>
        <v>0</v>
      </c>
      <c r="AE88" s="119"/>
      <c r="AF88" s="120"/>
      <c r="AG88" s="113">
        <v>48884</v>
      </c>
      <c r="AH88" s="38">
        <v>53768</v>
      </c>
      <c r="AI88" s="113">
        <v>27246</v>
      </c>
      <c r="AJ88" s="165">
        <v>29585</v>
      </c>
      <c r="AK88" s="113">
        <v>56734</v>
      </c>
      <c r="AL88" s="165">
        <v>58281</v>
      </c>
      <c r="AM88" s="115">
        <f t="shared" si="28"/>
        <v>132864</v>
      </c>
      <c r="AN88" s="37">
        <f t="shared" si="29"/>
        <v>5536</v>
      </c>
      <c r="AO88" s="117">
        <f t="shared" si="30"/>
        <v>141634</v>
      </c>
      <c r="AP88" s="117">
        <f t="shared" si="31"/>
        <v>5901.416666666667</v>
      </c>
      <c r="AQ88" s="121">
        <f t="shared" si="32"/>
        <v>29146.733333333334</v>
      </c>
      <c r="AR88" s="122">
        <f t="shared" si="33"/>
        <v>30732.683333333334</v>
      </c>
    </row>
    <row r="89" spans="1:44" s="160" customFormat="1" ht="15" customHeight="1">
      <c r="A89" s="44" t="s">
        <v>95</v>
      </c>
      <c r="B89" s="45" t="s">
        <v>761</v>
      </c>
      <c r="C89" s="1" t="s">
        <v>762</v>
      </c>
      <c r="D89" s="47">
        <v>1</v>
      </c>
      <c r="E89" s="112" t="s">
        <v>321</v>
      </c>
      <c r="F89" s="133" t="s">
        <v>139</v>
      </c>
      <c r="G89" s="7"/>
      <c r="H89" s="38"/>
      <c r="I89" s="113">
        <v>385652</v>
      </c>
      <c r="J89" s="38">
        <v>385481</v>
      </c>
      <c r="K89" s="113">
        <v>133835</v>
      </c>
      <c r="L89" s="165">
        <v>138031</v>
      </c>
      <c r="M89" s="113">
        <v>410477</v>
      </c>
      <c r="N89" s="165">
        <v>423703</v>
      </c>
      <c r="O89" s="115">
        <f t="shared" si="20"/>
        <v>929964</v>
      </c>
      <c r="P89" s="115">
        <f t="shared" si="21"/>
        <v>30998.8</v>
      </c>
      <c r="Q89" s="116">
        <f t="shared" si="22"/>
        <v>947215</v>
      </c>
      <c r="R89" s="117">
        <f t="shared" si="23"/>
        <v>31573.833333333332</v>
      </c>
      <c r="S89" s="7"/>
      <c r="T89" s="38"/>
      <c r="U89" s="113"/>
      <c r="V89" s="38"/>
      <c r="W89" s="113"/>
      <c r="X89" s="38"/>
      <c r="Y89" s="113"/>
      <c r="Z89" s="114"/>
      <c r="AA89" s="115">
        <f t="shared" si="24"/>
        <v>0</v>
      </c>
      <c r="AB89" s="115">
        <f t="shared" si="25"/>
        <v>0</v>
      </c>
      <c r="AC89" s="116">
        <f t="shared" si="26"/>
        <v>0</v>
      </c>
      <c r="AD89" s="118">
        <f t="shared" si="27"/>
        <v>0</v>
      </c>
      <c r="AE89" s="119"/>
      <c r="AF89" s="120"/>
      <c r="AG89" s="113">
        <v>83501</v>
      </c>
      <c r="AH89" s="38">
        <v>95268</v>
      </c>
      <c r="AI89" s="113">
        <v>34293</v>
      </c>
      <c r="AJ89" s="165">
        <v>37310</v>
      </c>
      <c r="AK89" s="113">
        <v>97310</v>
      </c>
      <c r="AL89" s="165">
        <v>101501</v>
      </c>
      <c r="AM89" s="115">
        <f t="shared" si="28"/>
        <v>215104</v>
      </c>
      <c r="AN89" s="37">
        <f t="shared" si="29"/>
        <v>8962.666666666666</v>
      </c>
      <c r="AO89" s="117">
        <f t="shared" si="30"/>
        <v>234079</v>
      </c>
      <c r="AP89" s="117">
        <f t="shared" si="31"/>
        <v>9753.291666666666</v>
      </c>
      <c r="AQ89" s="121">
        <f t="shared" si="32"/>
        <v>39961.46666666667</v>
      </c>
      <c r="AR89" s="122">
        <f t="shared" si="33"/>
        <v>41327.125</v>
      </c>
    </row>
    <row r="90" spans="1:44" s="160" customFormat="1" ht="15" customHeight="1">
      <c r="A90" s="44" t="s">
        <v>95</v>
      </c>
      <c r="B90" s="45" t="s">
        <v>763</v>
      </c>
      <c r="C90" s="1" t="s">
        <v>764</v>
      </c>
      <c r="D90" s="47">
        <v>1</v>
      </c>
      <c r="E90" s="112" t="s">
        <v>321</v>
      </c>
      <c r="F90" s="133" t="s">
        <v>139</v>
      </c>
      <c r="G90" s="7"/>
      <c r="H90" s="38"/>
      <c r="I90" s="113">
        <v>247719</v>
      </c>
      <c r="J90" s="38">
        <v>264104</v>
      </c>
      <c r="K90" s="113">
        <v>86713</v>
      </c>
      <c r="L90" s="165">
        <v>89647</v>
      </c>
      <c r="M90" s="113">
        <v>280228</v>
      </c>
      <c r="N90" s="165">
        <v>287004</v>
      </c>
      <c r="O90" s="115">
        <f t="shared" si="20"/>
        <v>614660</v>
      </c>
      <c r="P90" s="115">
        <f t="shared" si="21"/>
        <v>20488.666666666668</v>
      </c>
      <c r="Q90" s="116">
        <f t="shared" si="22"/>
        <v>640755</v>
      </c>
      <c r="R90" s="117">
        <f t="shared" si="23"/>
        <v>21358.5</v>
      </c>
      <c r="S90" s="7"/>
      <c r="T90" s="38"/>
      <c r="U90" s="113"/>
      <c r="V90" s="38"/>
      <c r="W90" s="113"/>
      <c r="X90" s="38"/>
      <c r="Y90" s="113"/>
      <c r="Z90" s="114"/>
      <c r="AA90" s="115">
        <f t="shared" si="24"/>
        <v>0</v>
      </c>
      <c r="AB90" s="115">
        <f t="shared" si="25"/>
        <v>0</v>
      </c>
      <c r="AC90" s="116">
        <f t="shared" si="26"/>
        <v>0</v>
      </c>
      <c r="AD90" s="118">
        <f t="shared" si="27"/>
        <v>0</v>
      </c>
      <c r="AE90" s="119"/>
      <c r="AF90" s="120"/>
      <c r="AG90" s="113">
        <v>39453</v>
      </c>
      <c r="AH90" s="38">
        <v>40678</v>
      </c>
      <c r="AI90" s="113">
        <v>20813</v>
      </c>
      <c r="AJ90" s="165">
        <v>22895</v>
      </c>
      <c r="AK90" s="113">
        <v>40916</v>
      </c>
      <c r="AL90" s="165">
        <v>42534</v>
      </c>
      <c r="AM90" s="115">
        <f t="shared" si="28"/>
        <v>101182</v>
      </c>
      <c r="AN90" s="37">
        <f t="shared" si="29"/>
        <v>4215.916666666667</v>
      </c>
      <c r="AO90" s="117">
        <f t="shared" si="30"/>
        <v>106107</v>
      </c>
      <c r="AP90" s="117">
        <f t="shared" si="31"/>
        <v>4421.125</v>
      </c>
      <c r="AQ90" s="121">
        <f t="shared" si="32"/>
        <v>24704.583333333336</v>
      </c>
      <c r="AR90" s="122">
        <f t="shared" si="33"/>
        <v>25779.625</v>
      </c>
    </row>
    <row r="91" spans="1:44" s="160" customFormat="1" ht="15" customHeight="1">
      <c r="A91" s="44" t="s">
        <v>95</v>
      </c>
      <c r="B91" s="45" t="s">
        <v>745</v>
      </c>
      <c r="C91" s="1" t="s">
        <v>746</v>
      </c>
      <c r="D91" s="47">
        <v>2</v>
      </c>
      <c r="E91" s="112" t="s">
        <v>321</v>
      </c>
      <c r="F91" s="133" t="s">
        <v>139</v>
      </c>
      <c r="G91" s="7"/>
      <c r="H91" s="38"/>
      <c r="I91" s="113">
        <v>148956</v>
      </c>
      <c r="J91" s="38">
        <v>151911</v>
      </c>
      <c r="K91" s="113">
        <v>65523</v>
      </c>
      <c r="L91" s="165">
        <v>65640</v>
      </c>
      <c r="M91" s="113">
        <v>160614</v>
      </c>
      <c r="N91" s="165">
        <v>170632</v>
      </c>
      <c r="O91" s="115">
        <f aca="true" t="shared" si="34" ref="O91:O97">+M91+K91+I91+G91</f>
        <v>375093</v>
      </c>
      <c r="P91" s="115">
        <f aca="true" t="shared" si="35" ref="P91:P97">+O91/30</f>
        <v>12503.1</v>
      </c>
      <c r="Q91" s="116">
        <f aca="true" t="shared" si="36" ref="Q91:Q97">+N91+L91+J91+H91</f>
        <v>388183</v>
      </c>
      <c r="R91" s="117">
        <f aca="true" t="shared" si="37" ref="R91:R97">+Q91/30</f>
        <v>12939.433333333332</v>
      </c>
      <c r="S91" s="7"/>
      <c r="T91" s="38"/>
      <c r="U91" s="113"/>
      <c r="V91" s="38"/>
      <c r="W91" s="113"/>
      <c r="X91" s="38"/>
      <c r="Y91" s="113"/>
      <c r="Z91" s="114"/>
      <c r="AA91" s="115">
        <f aca="true" t="shared" si="38" ref="AA91:AA97">+Y91+W91+U91+S91</f>
        <v>0</v>
      </c>
      <c r="AB91" s="115">
        <f aca="true" t="shared" si="39" ref="AB91:AB97">+AA91/900</f>
        <v>0</v>
      </c>
      <c r="AC91" s="116">
        <f aca="true" t="shared" si="40" ref="AC91:AC97">+Z91+X91+V91+T91</f>
        <v>0</v>
      </c>
      <c r="AD91" s="118">
        <f aca="true" t="shared" si="41" ref="AD91:AD97">+AC91/900</f>
        <v>0</v>
      </c>
      <c r="AE91" s="119"/>
      <c r="AF91" s="120"/>
      <c r="AG91" s="113">
        <v>18057</v>
      </c>
      <c r="AH91" s="38">
        <v>18993</v>
      </c>
      <c r="AI91" s="113">
        <v>11475</v>
      </c>
      <c r="AJ91" s="165">
        <v>11678</v>
      </c>
      <c r="AK91" s="113">
        <v>20145</v>
      </c>
      <c r="AL91" s="165">
        <v>19945</v>
      </c>
      <c r="AM91" s="115">
        <f aca="true" t="shared" si="42" ref="AM91:AM97">+AK91+AI91+AG91+AE91</f>
        <v>49677</v>
      </c>
      <c r="AN91" s="37">
        <f aca="true" t="shared" si="43" ref="AN91:AN97">+AM91/24</f>
        <v>2069.875</v>
      </c>
      <c r="AO91" s="117">
        <f aca="true" t="shared" si="44" ref="AO91:AO97">+AL91+AJ91+AH91+AF91</f>
        <v>50616</v>
      </c>
      <c r="AP91" s="117">
        <f aca="true" t="shared" si="45" ref="AP91:AP97">+AO91/24</f>
        <v>2109</v>
      </c>
      <c r="AQ91" s="121">
        <f aca="true" t="shared" si="46" ref="AQ91:AQ97">+P91+AB91+AN91</f>
        <v>14572.975</v>
      </c>
      <c r="AR91" s="122">
        <f aca="true" t="shared" si="47" ref="AR91:AR97">+R91+AD91+AP91</f>
        <v>15048.433333333332</v>
      </c>
    </row>
    <row r="92" spans="1:44" s="160" customFormat="1" ht="15" customHeight="1">
      <c r="A92" s="44" t="s">
        <v>95</v>
      </c>
      <c r="B92" s="45" t="s">
        <v>747</v>
      </c>
      <c r="C92" s="1" t="s">
        <v>748</v>
      </c>
      <c r="D92" s="47">
        <v>2</v>
      </c>
      <c r="E92" s="112" t="s">
        <v>321</v>
      </c>
      <c r="F92" s="133" t="s">
        <v>139</v>
      </c>
      <c r="G92" s="7"/>
      <c r="H92" s="38"/>
      <c r="I92" s="113">
        <v>228019</v>
      </c>
      <c r="J92" s="38">
        <v>246736</v>
      </c>
      <c r="K92" s="113">
        <v>119475</v>
      </c>
      <c r="L92" s="165">
        <v>128247</v>
      </c>
      <c r="M92" s="113">
        <v>251488</v>
      </c>
      <c r="N92" s="165">
        <v>260329</v>
      </c>
      <c r="O92" s="115">
        <f t="shared" si="34"/>
        <v>598982</v>
      </c>
      <c r="P92" s="115">
        <f t="shared" si="35"/>
        <v>19966.066666666666</v>
      </c>
      <c r="Q92" s="116">
        <f t="shared" si="36"/>
        <v>635312</v>
      </c>
      <c r="R92" s="117">
        <f t="shared" si="37"/>
        <v>21177.066666666666</v>
      </c>
      <c r="S92" s="7"/>
      <c r="T92" s="38"/>
      <c r="U92" s="113"/>
      <c r="V92" s="38"/>
      <c r="W92" s="113"/>
      <c r="X92" s="38"/>
      <c r="Y92" s="113"/>
      <c r="Z92" s="114"/>
      <c r="AA92" s="115">
        <f t="shared" si="38"/>
        <v>0</v>
      </c>
      <c r="AB92" s="115">
        <f t="shared" si="39"/>
        <v>0</v>
      </c>
      <c r="AC92" s="116">
        <f t="shared" si="40"/>
        <v>0</v>
      </c>
      <c r="AD92" s="118">
        <f t="shared" si="41"/>
        <v>0</v>
      </c>
      <c r="AE92" s="119"/>
      <c r="AF92" s="120"/>
      <c r="AG92" s="113">
        <v>32069</v>
      </c>
      <c r="AH92" s="38">
        <v>34210</v>
      </c>
      <c r="AI92" s="113">
        <v>21627</v>
      </c>
      <c r="AJ92" s="165">
        <v>21633</v>
      </c>
      <c r="AK92" s="113">
        <v>32646</v>
      </c>
      <c r="AL92" s="165">
        <v>34619</v>
      </c>
      <c r="AM92" s="115">
        <f t="shared" si="42"/>
        <v>86342</v>
      </c>
      <c r="AN92" s="37">
        <f t="shared" si="43"/>
        <v>3597.5833333333335</v>
      </c>
      <c r="AO92" s="117">
        <f t="shared" si="44"/>
        <v>90462</v>
      </c>
      <c r="AP92" s="117">
        <f t="shared" si="45"/>
        <v>3769.25</v>
      </c>
      <c r="AQ92" s="121">
        <f t="shared" si="46"/>
        <v>23563.649999999998</v>
      </c>
      <c r="AR92" s="122">
        <f t="shared" si="47"/>
        <v>24946.316666666666</v>
      </c>
    </row>
    <row r="93" spans="1:44" s="160" customFormat="1" ht="15" customHeight="1">
      <c r="A93" s="44" t="s">
        <v>95</v>
      </c>
      <c r="B93" s="45" t="s">
        <v>749</v>
      </c>
      <c r="C93" s="1" t="s">
        <v>750</v>
      </c>
      <c r="D93" s="47">
        <v>2</v>
      </c>
      <c r="E93" s="112" t="s">
        <v>321</v>
      </c>
      <c r="F93" s="133" t="s">
        <v>139</v>
      </c>
      <c r="G93" s="7"/>
      <c r="H93" s="38"/>
      <c r="I93" s="113">
        <v>268395</v>
      </c>
      <c r="J93" s="38">
        <v>283416</v>
      </c>
      <c r="K93" s="113">
        <v>94172</v>
      </c>
      <c r="L93" s="165">
        <v>103591</v>
      </c>
      <c r="M93" s="113">
        <v>297361</v>
      </c>
      <c r="N93" s="165">
        <v>320517</v>
      </c>
      <c r="O93" s="115">
        <f t="shared" si="34"/>
        <v>659928</v>
      </c>
      <c r="P93" s="115">
        <f t="shared" si="35"/>
        <v>21997.6</v>
      </c>
      <c r="Q93" s="116">
        <f t="shared" si="36"/>
        <v>707524</v>
      </c>
      <c r="R93" s="117">
        <f t="shared" si="37"/>
        <v>23584.133333333335</v>
      </c>
      <c r="S93" s="7"/>
      <c r="T93" s="38"/>
      <c r="U93" s="113"/>
      <c r="V93" s="38"/>
      <c r="W93" s="113"/>
      <c r="X93" s="38"/>
      <c r="Y93" s="113"/>
      <c r="Z93" s="114"/>
      <c r="AA93" s="115">
        <f t="shared" si="38"/>
        <v>0</v>
      </c>
      <c r="AB93" s="115">
        <f t="shared" si="39"/>
        <v>0</v>
      </c>
      <c r="AC93" s="116">
        <f t="shared" si="40"/>
        <v>0</v>
      </c>
      <c r="AD93" s="118">
        <f t="shared" si="41"/>
        <v>0</v>
      </c>
      <c r="AE93" s="119"/>
      <c r="AF93" s="120"/>
      <c r="AG93" s="113">
        <v>27790</v>
      </c>
      <c r="AH93" s="38">
        <v>29281</v>
      </c>
      <c r="AI93" s="113">
        <v>18373</v>
      </c>
      <c r="AJ93" s="165">
        <v>20229</v>
      </c>
      <c r="AK93" s="113">
        <v>28991</v>
      </c>
      <c r="AL93" s="165">
        <v>33361</v>
      </c>
      <c r="AM93" s="115">
        <f t="shared" si="42"/>
        <v>75154</v>
      </c>
      <c r="AN93" s="37">
        <f t="shared" si="43"/>
        <v>3131.4166666666665</v>
      </c>
      <c r="AO93" s="117">
        <f t="shared" si="44"/>
        <v>82871</v>
      </c>
      <c r="AP93" s="117">
        <f t="shared" si="45"/>
        <v>3452.9583333333335</v>
      </c>
      <c r="AQ93" s="121">
        <f t="shared" si="46"/>
        <v>25129.016666666666</v>
      </c>
      <c r="AR93" s="122">
        <f t="shared" si="47"/>
        <v>27037.091666666667</v>
      </c>
    </row>
    <row r="94" spans="1:44" s="160" customFormat="1" ht="15" customHeight="1">
      <c r="A94" s="44" t="s">
        <v>95</v>
      </c>
      <c r="B94" s="45" t="s">
        <v>751</v>
      </c>
      <c r="C94" s="1" t="s">
        <v>752</v>
      </c>
      <c r="D94" s="47">
        <v>3</v>
      </c>
      <c r="E94" s="112" t="s">
        <v>321</v>
      </c>
      <c r="F94" s="133" t="s">
        <v>139</v>
      </c>
      <c r="G94" s="7"/>
      <c r="H94" s="38"/>
      <c r="I94" s="113">
        <v>126865</v>
      </c>
      <c r="J94" s="38">
        <v>123676</v>
      </c>
      <c r="K94" s="113">
        <v>27255</v>
      </c>
      <c r="L94" s="165">
        <v>24125</v>
      </c>
      <c r="M94" s="113">
        <v>134165</v>
      </c>
      <c r="N94" s="165">
        <v>132822</v>
      </c>
      <c r="O94" s="115">
        <f t="shared" si="34"/>
        <v>288285</v>
      </c>
      <c r="P94" s="115">
        <f t="shared" si="35"/>
        <v>9609.5</v>
      </c>
      <c r="Q94" s="116">
        <f t="shared" si="36"/>
        <v>280623</v>
      </c>
      <c r="R94" s="117">
        <f t="shared" si="37"/>
        <v>9354.1</v>
      </c>
      <c r="S94" s="7"/>
      <c r="T94" s="38"/>
      <c r="U94" s="113"/>
      <c r="V94" s="38"/>
      <c r="W94" s="113"/>
      <c r="X94" s="38"/>
      <c r="Y94" s="113"/>
      <c r="Z94" s="114"/>
      <c r="AA94" s="115">
        <f t="shared" si="38"/>
        <v>0</v>
      </c>
      <c r="AB94" s="115">
        <f t="shared" si="39"/>
        <v>0</v>
      </c>
      <c r="AC94" s="116">
        <f t="shared" si="40"/>
        <v>0</v>
      </c>
      <c r="AD94" s="118">
        <f t="shared" si="41"/>
        <v>0</v>
      </c>
      <c r="AE94" s="119"/>
      <c r="AF94" s="120"/>
      <c r="AG94" s="113">
        <v>8504</v>
      </c>
      <c r="AH94" s="38">
        <v>10577</v>
      </c>
      <c r="AI94" s="113">
        <v>4751</v>
      </c>
      <c r="AJ94" s="165">
        <v>4593</v>
      </c>
      <c r="AK94" s="113">
        <v>10218</v>
      </c>
      <c r="AL94" s="165">
        <v>10480</v>
      </c>
      <c r="AM94" s="115">
        <f t="shared" si="42"/>
        <v>23473</v>
      </c>
      <c r="AN94" s="37">
        <f t="shared" si="43"/>
        <v>978.0416666666666</v>
      </c>
      <c r="AO94" s="117">
        <f t="shared" si="44"/>
        <v>25650</v>
      </c>
      <c r="AP94" s="117">
        <f t="shared" si="45"/>
        <v>1068.75</v>
      </c>
      <c r="AQ94" s="121">
        <f t="shared" si="46"/>
        <v>10587.541666666666</v>
      </c>
      <c r="AR94" s="122">
        <f t="shared" si="47"/>
        <v>10422.85</v>
      </c>
    </row>
    <row r="95" spans="1:44" s="160" customFormat="1" ht="15" customHeight="1">
      <c r="A95" s="44" t="s">
        <v>95</v>
      </c>
      <c r="B95" s="45" t="s">
        <v>753</v>
      </c>
      <c r="C95" s="1" t="s">
        <v>754</v>
      </c>
      <c r="D95" s="47">
        <v>3</v>
      </c>
      <c r="E95" s="112" t="s">
        <v>321</v>
      </c>
      <c r="F95" s="133" t="s">
        <v>139</v>
      </c>
      <c r="G95" s="7"/>
      <c r="H95" s="38"/>
      <c r="I95" s="113">
        <v>95255</v>
      </c>
      <c r="J95" s="38">
        <v>100046</v>
      </c>
      <c r="K95" s="113">
        <v>39112</v>
      </c>
      <c r="L95" s="165">
        <v>40523</v>
      </c>
      <c r="M95" s="113">
        <v>109004</v>
      </c>
      <c r="N95" s="165">
        <v>113545</v>
      </c>
      <c r="O95" s="115">
        <f t="shared" si="34"/>
        <v>243371</v>
      </c>
      <c r="P95" s="115">
        <f t="shared" si="35"/>
        <v>8112.366666666667</v>
      </c>
      <c r="Q95" s="116">
        <f t="shared" si="36"/>
        <v>254114</v>
      </c>
      <c r="R95" s="117">
        <f t="shared" si="37"/>
        <v>8470.466666666667</v>
      </c>
      <c r="S95" s="7"/>
      <c r="T95" s="38"/>
      <c r="U95" s="113"/>
      <c r="V95" s="38"/>
      <c r="W95" s="113"/>
      <c r="X95" s="38"/>
      <c r="Y95" s="113"/>
      <c r="Z95" s="114"/>
      <c r="AA95" s="115">
        <f t="shared" si="38"/>
        <v>0</v>
      </c>
      <c r="AB95" s="115">
        <f t="shared" si="39"/>
        <v>0</v>
      </c>
      <c r="AC95" s="116">
        <f t="shared" si="40"/>
        <v>0</v>
      </c>
      <c r="AD95" s="118">
        <f t="shared" si="41"/>
        <v>0</v>
      </c>
      <c r="AE95" s="119"/>
      <c r="AF95" s="120"/>
      <c r="AG95" s="113">
        <v>9107</v>
      </c>
      <c r="AH95" s="38">
        <v>2268</v>
      </c>
      <c r="AI95" s="113">
        <v>6631</v>
      </c>
      <c r="AJ95" s="165">
        <v>8132</v>
      </c>
      <c r="AK95" s="113">
        <v>8687</v>
      </c>
      <c r="AL95" s="165">
        <v>10249</v>
      </c>
      <c r="AM95" s="115">
        <f t="shared" si="42"/>
        <v>24425</v>
      </c>
      <c r="AN95" s="37">
        <f t="shared" si="43"/>
        <v>1017.7083333333334</v>
      </c>
      <c r="AO95" s="117">
        <f t="shared" si="44"/>
        <v>20649</v>
      </c>
      <c r="AP95" s="117">
        <f t="shared" si="45"/>
        <v>860.375</v>
      </c>
      <c r="AQ95" s="121">
        <f t="shared" si="46"/>
        <v>9130.075</v>
      </c>
      <c r="AR95" s="122">
        <f t="shared" si="47"/>
        <v>9330.841666666667</v>
      </c>
    </row>
    <row r="96" spans="1:44" s="160" customFormat="1" ht="15" customHeight="1">
      <c r="A96" s="44" t="s">
        <v>95</v>
      </c>
      <c r="B96" s="45" t="s">
        <v>755</v>
      </c>
      <c r="C96" s="1" t="s">
        <v>756</v>
      </c>
      <c r="D96" s="47">
        <v>3</v>
      </c>
      <c r="E96" s="112" t="s">
        <v>321</v>
      </c>
      <c r="F96" s="133" t="s">
        <v>139</v>
      </c>
      <c r="G96" s="7"/>
      <c r="H96" s="38"/>
      <c r="I96" s="113">
        <v>63841</v>
      </c>
      <c r="J96" s="38">
        <v>65000</v>
      </c>
      <c r="K96" s="113">
        <v>24428</v>
      </c>
      <c r="L96" s="165">
        <v>25610</v>
      </c>
      <c r="M96" s="113">
        <v>67608</v>
      </c>
      <c r="N96" s="165">
        <v>72096</v>
      </c>
      <c r="O96" s="115">
        <f t="shared" si="34"/>
        <v>155877</v>
      </c>
      <c r="P96" s="115">
        <f t="shared" si="35"/>
        <v>5195.9</v>
      </c>
      <c r="Q96" s="116">
        <f t="shared" si="36"/>
        <v>162706</v>
      </c>
      <c r="R96" s="117">
        <f t="shared" si="37"/>
        <v>5423.533333333334</v>
      </c>
      <c r="S96" s="7"/>
      <c r="T96" s="38"/>
      <c r="U96" s="113"/>
      <c r="V96" s="38"/>
      <c r="W96" s="113"/>
      <c r="X96" s="38"/>
      <c r="Y96" s="113"/>
      <c r="Z96" s="114"/>
      <c r="AA96" s="115">
        <f t="shared" si="38"/>
        <v>0</v>
      </c>
      <c r="AB96" s="115">
        <f t="shared" si="39"/>
        <v>0</v>
      </c>
      <c r="AC96" s="116">
        <f t="shared" si="40"/>
        <v>0</v>
      </c>
      <c r="AD96" s="118">
        <f t="shared" si="41"/>
        <v>0</v>
      </c>
      <c r="AE96" s="119"/>
      <c r="AF96" s="120"/>
      <c r="AG96" s="113">
        <v>7412</v>
      </c>
      <c r="AH96" s="38">
        <v>7970</v>
      </c>
      <c r="AI96" s="113">
        <v>6043</v>
      </c>
      <c r="AJ96" s="165">
        <v>6326</v>
      </c>
      <c r="AK96" s="113">
        <v>7872</v>
      </c>
      <c r="AL96" s="165">
        <v>8037</v>
      </c>
      <c r="AM96" s="115">
        <f t="shared" si="42"/>
        <v>21327</v>
      </c>
      <c r="AN96" s="37">
        <f t="shared" si="43"/>
        <v>888.625</v>
      </c>
      <c r="AO96" s="117">
        <f t="shared" si="44"/>
        <v>22333</v>
      </c>
      <c r="AP96" s="117">
        <f t="shared" si="45"/>
        <v>930.5416666666666</v>
      </c>
      <c r="AQ96" s="121">
        <f t="shared" si="46"/>
        <v>6084.525</v>
      </c>
      <c r="AR96" s="122">
        <f t="shared" si="47"/>
        <v>6354.075000000001</v>
      </c>
    </row>
    <row r="97" spans="1:44" s="160" customFormat="1" ht="15" customHeight="1">
      <c r="A97" s="44" t="s">
        <v>95</v>
      </c>
      <c r="B97" s="45" t="s">
        <v>757</v>
      </c>
      <c r="C97" s="1" t="s">
        <v>758</v>
      </c>
      <c r="D97" s="47">
        <v>5</v>
      </c>
      <c r="E97" s="112" t="s">
        <v>321</v>
      </c>
      <c r="F97" s="133" t="s">
        <v>139</v>
      </c>
      <c r="G97" s="7"/>
      <c r="H97" s="38"/>
      <c r="I97" s="113">
        <v>21906</v>
      </c>
      <c r="J97" s="38">
        <v>23926</v>
      </c>
      <c r="K97" s="113">
        <v>8178</v>
      </c>
      <c r="L97" s="166">
        <v>6488</v>
      </c>
      <c r="M97" s="113">
        <v>25109</v>
      </c>
      <c r="N97" s="166">
        <v>28679</v>
      </c>
      <c r="O97" s="115">
        <f t="shared" si="34"/>
        <v>55193</v>
      </c>
      <c r="P97" s="115">
        <f t="shared" si="35"/>
        <v>1839.7666666666667</v>
      </c>
      <c r="Q97" s="116">
        <f t="shared" si="36"/>
        <v>59093</v>
      </c>
      <c r="R97" s="117">
        <f t="shared" si="37"/>
        <v>1969.7666666666667</v>
      </c>
      <c r="S97" s="7"/>
      <c r="T97" s="38"/>
      <c r="U97" s="113"/>
      <c r="V97" s="38"/>
      <c r="W97" s="113"/>
      <c r="X97" s="38"/>
      <c r="Y97" s="113"/>
      <c r="Z97" s="114"/>
      <c r="AA97" s="115">
        <f t="shared" si="38"/>
        <v>0</v>
      </c>
      <c r="AB97" s="115">
        <f t="shared" si="39"/>
        <v>0</v>
      </c>
      <c r="AC97" s="116">
        <f t="shared" si="40"/>
        <v>0</v>
      </c>
      <c r="AD97" s="118">
        <f t="shared" si="41"/>
        <v>0</v>
      </c>
      <c r="AE97" s="119"/>
      <c r="AF97" s="120"/>
      <c r="AG97" s="113">
        <v>3057</v>
      </c>
      <c r="AH97" s="38">
        <v>3420</v>
      </c>
      <c r="AI97" s="113">
        <v>2419</v>
      </c>
      <c r="AJ97" s="166">
        <v>2413</v>
      </c>
      <c r="AK97" s="113">
        <v>3502</v>
      </c>
      <c r="AL97" s="166">
        <v>3713</v>
      </c>
      <c r="AM97" s="115">
        <f t="shared" si="42"/>
        <v>8978</v>
      </c>
      <c r="AN97" s="37">
        <f t="shared" si="43"/>
        <v>374.0833333333333</v>
      </c>
      <c r="AO97" s="117">
        <f t="shared" si="44"/>
        <v>9546</v>
      </c>
      <c r="AP97" s="117">
        <f t="shared" si="45"/>
        <v>397.75</v>
      </c>
      <c r="AQ97" s="121">
        <f t="shared" si="46"/>
        <v>2213.85</v>
      </c>
      <c r="AR97" s="122">
        <f t="shared" si="47"/>
        <v>2367.5166666666664</v>
      </c>
    </row>
    <row r="98" spans="1:44" s="36" customFormat="1" ht="15" customHeight="1">
      <c r="A98" s="44" t="s">
        <v>95</v>
      </c>
      <c r="B98" s="45" t="s">
        <v>445</v>
      </c>
      <c r="C98" s="1" t="s">
        <v>446</v>
      </c>
      <c r="D98" s="47">
        <v>7</v>
      </c>
      <c r="E98" s="112" t="s">
        <v>321</v>
      </c>
      <c r="F98" s="133" t="s">
        <v>139</v>
      </c>
      <c r="G98" s="7"/>
      <c r="H98" s="38"/>
      <c r="I98" s="113">
        <v>96660</v>
      </c>
      <c r="J98" s="38">
        <v>89203</v>
      </c>
      <c r="K98" s="113">
        <v>34007</v>
      </c>
      <c r="L98" s="38">
        <v>31790</v>
      </c>
      <c r="M98" s="113">
        <v>97745</v>
      </c>
      <c r="N98" s="114">
        <v>99079</v>
      </c>
      <c r="O98" s="115">
        <f t="shared" si="0"/>
        <v>228412</v>
      </c>
      <c r="P98" s="115">
        <f t="shared" si="14"/>
        <v>7613.733333333334</v>
      </c>
      <c r="Q98" s="116">
        <f t="shared" si="2"/>
        <v>220072</v>
      </c>
      <c r="R98" s="117">
        <f t="shared" si="15"/>
        <v>7335.733333333334</v>
      </c>
      <c r="S98" s="7"/>
      <c r="T98" s="38"/>
      <c r="U98" s="113">
        <v>505842</v>
      </c>
      <c r="V98" s="38">
        <v>608680</v>
      </c>
      <c r="W98" s="113">
        <v>161136</v>
      </c>
      <c r="X98" s="226">
        <v>153744</v>
      </c>
      <c r="Y98" s="113">
        <v>504252</v>
      </c>
      <c r="Z98" s="114">
        <v>568262</v>
      </c>
      <c r="AA98" s="115">
        <f t="shared" si="4"/>
        <v>1171230</v>
      </c>
      <c r="AB98" s="115">
        <f t="shared" si="16"/>
        <v>1301.3666666666666</v>
      </c>
      <c r="AC98" s="116">
        <f t="shared" si="6"/>
        <v>1330686</v>
      </c>
      <c r="AD98" s="118">
        <f t="shared" si="17"/>
        <v>1478.54</v>
      </c>
      <c r="AE98" s="119"/>
      <c r="AF98" s="120"/>
      <c r="AG98" s="113"/>
      <c r="AH98" s="38"/>
      <c r="AI98" s="113"/>
      <c r="AJ98" s="38"/>
      <c r="AK98" s="113"/>
      <c r="AL98" s="114"/>
      <c r="AM98" s="115">
        <f t="shared" si="8"/>
        <v>0</v>
      </c>
      <c r="AN98" s="37">
        <f t="shared" si="18"/>
        <v>0</v>
      </c>
      <c r="AO98" s="117">
        <f t="shared" si="10"/>
        <v>0</v>
      </c>
      <c r="AP98" s="117">
        <f t="shared" si="19"/>
        <v>0</v>
      </c>
      <c r="AQ98" s="121">
        <f t="shared" si="12"/>
        <v>8915.1</v>
      </c>
      <c r="AR98" s="122">
        <f t="shared" si="13"/>
        <v>8814.273333333334</v>
      </c>
    </row>
    <row r="99" spans="1:44" s="36" customFormat="1" ht="15" customHeight="1">
      <c r="A99" s="44" t="s">
        <v>95</v>
      </c>
      <c r="B99" s="45" t="s">
        <v>447</v>
      </c>
      <c r="C99" s="1" t="s">
        <v>448</v>
      </c>
      <c r="D99" s="47">
        <v>7</v>
      </c>
      <c r="E99" s="112" t="s">
        <v>321</v>
      </c>
      <c r="F99" s="133" t="s">
        <v>139</v>
      </c>
      <c r="G99" s="7"/>
      <c r="H99" s="38"/>
      <c r="I99" s="113">
        <v>190953</v>
      </c>
      <c r="J99" s="38">
        <v>205471</v>
      </c>
      <c r="K99" s="113">
        <v>95982</v>
      </c>
      <c r="L99" s="226">
        <v>101153</v>
      </c>
      <c r="M99" s="113">
        <v>208533</v>
      </c>
      <c r="N99" s="227">
        <v>220056</v>
      </c>
      <c r="O99" s="115">
        <f t="shared" si="0"/>
        <v>495468</v>
      </c>
      <c r="P99" s="115">
        <f t="shared" si="14"/>
        <v>16515.6</v>
      </c>
      <c r="Q99" s="116">
        <f t="shared" si="2"/>
        <v>526680</v>
      </c>
      <c r="R99" s="117">
        <f t="shared" si="15"/>
        <v>17556</v>
      </c>
      <c r="S99" s="7"/>
      <c r="T99" s="38"/>
      <c r="U99" s="113">
        <v>251471</v>
      </c>
      <c r="V99" s="38">
        <v>229530</v>
      </c>
      <c r="W99" s="113">
        <v>146503</v>
      </c>
      <c r="X99" s="226">
        <v>177239</v>
      </c>
      <c r="Y99" s="113">
        <v>174514</v>
      </c>
      <c r="Z99" s="227">
        <v>219301</v>
      </c>
      <c r="AA99" s="115">
        <f t="shared" si="4"/>
        <v>572488</v>
      </c>
      <c r="AB99" s="115">
        <f t="shared" si="16"/>
        <v>636.0977777777778</v>
      </c>
      <c r="AC99" s="116">
        <f t="shared" si="6"/>
        <v>626070</v>
      </c>
      <c r="AD99" s="118">
        <f t="shared" si="17"/>
        <v>695.6333333333333</v>
      </c>
      <c r="AE99" s="119"/>
      <c r="AF99" s="120"/>
      <c r="AG99" s="113"/>
      <c r="AH99" s="38"/>
      <c r="AI99" s="113"/>
      <c r="AJ99" s="38"/>
      <c r="AK99" s="113"/>
      <c r="AL99" s="114"/>
      <c r="AM99" s="115">
        <f t="shared" si="8"/>
        <v>0</v>
      </c>
      <c r="AN99" s="37">
        <f t="shared" si="18"/>
        <v>0</v>
      </c>
      <c r="AO99" s="117">
        <f t="shared" si="10"/>
        <v>0</v>
      </c>
      <c r="AP99" s="117">
        <f t="shared" si="19"/>
        <v>0</v>
      </c>
      <c r="AQ99" s="121">
        <f t="shared" si="12"/>
        <v>17151.697777777776</v>
      </c>
      <c r="AR99" s="122">
        <f t="shared" si="13"/>
        <v>18251.633333333335</v>
      </c>
    </row>
    <row r="100" spans="1:44" s="36" customFormat="1" ht="15" customHeight="1">
      <c r="A100" s="44" t="s">
        <v>95</v>
      </c>
      <c r="B100" s="45" t="s">
        <v>449</v>
      </c>
      <c r="C100" s="1" t="s">
        <v>450</v>
      </c>
      <c r="D100" s="47">
        <v>7</v>
      </c>
      <c r="E100" s="112" t="s">
        <v>321</v>
      </c>
      <c r="F100" s="133" t="s">
        <v>139</v>
      </c>
      <c r="G100" s="7"/>
      <c r="H100" s="38"/>
      <c r="I100" s="113">
        <v>43173</v>
      </c>
      <c r="J100" s="38">
        <v>43185</v>
      </c>
      <c r="K100" s="113">
        <v>13989</v>
      </c>
      <c r="L100" s="226">
        <v>13533</v>
      </c>
      <c r="M100" s="113">
        <v>45852</v>
      </c>
      <c r="N100" s="227">
        <v>46556</v>
      </c>
      <c r="O100" s="115">
        <f t="shared" si="0"/>
        <v>103014</v>
      </c>
      <c r="P100" s="115">
        <f t="shared" si="14"/>
        <v>3433.8</v>
      </c>
      <c r="Q100" s="116">
        <f t="shared" si="2"/>
        <v>103274</v>
      </c>
      <c r="R100" s="117">
        <f t="shared" si="15"/>
        <v>3442.4666666666667</v>
      </c>
      <c r="S100" s="7"/>
      <c r="T100" s="38"/>
      <c r="U100" s="113">
        <v>275112</v>
      </c>
      <c r="V100" s="38">
        <v>227805</v>
      </c>
      <c r="W100" s="113">
        <v>189909</v>
      </c>
      <c r="X100" s="38">
        <v>138602</v>
      </c>
      <c r="Y100" s="113">
        <v>257452</v>
      </c>
      <c r="Z100" s="227">
        <v>276199</v>
      </c>
      <c r="AA100" s="115">
        <f t="shared" si="4"/>
        <v>722473</v>
      </c>
      <c r="AB100" s="115">
        <f t="shared" si="16"/>
        <v>802.7477777777777</v>
      </c>
      <c r="AC100" s="116">
        <f t="shared" si="6"/>
        <v>642606</v>
      </c>
      <c r="AD100" s="118">
        <f t="shared" si="17"/>
        <v>714.0066666666667</v>
      </c>
      <c r="AE100" s="119"/>
      <c r="AF100" s="120"/>
      <c r="AG100" s="113"/>
      <c r="AH100" s="38"/>
      <c r="AI100" s="113"/>
      <c r="AJ100" s="38"/>
      <c r="AK100" s="113"/>
      <c r="AL100" s="114"/>
      <c r="AM100" s="115">
        <f t="shared" si="8"/>
        <v>0</v>
      </c>
      <c r="AN100" s="37">
        <f t="shared" si="18"/>
        <v>0</v>
      </c>
      <c r="AO100" s="117">
        <f t="shared" si="10"/>
        <v>0</v>
      </c>
      <c r="AP100" s="117">
        <f t="shared" si="19"/>
        <v>0</v>
      </c>
      <c r="AQ100" s="121">
        <f t="shared" si="12"/>
        <v>4236.547777777778</v>
      </c>
      <c r="AR100" s="122">
        <f t="shared" si="13"/>
        <v>4156.473333333333</v>
      </c>
    </row>
    <row r="101" spans="1:44" s="36" customFormat="1" ht="15" customHeight="1">
      <c r="A101" s="44" t="s">
        <v>95</v>
      </c>
      <c r="B101" s="45" t="s">
        <v>451</v>
      </c>
      <c r="C101" s="1" t="s">
        <v>452</v>
      </c>
      <c r="D101" s="47">
        <v>7</v>
      </c>
      <c r="E101" s="112" t="s">
        <v>321</v>
      </c>
      <c r="F101" s="133" t="s">
        <v>139</v>
      </c>
      <c r="G101" s="7"/>
      <c r="H101" s="38"/>
      <c r="I101" s="113">
        <v>14109</v>
      </c>
      <c r="J101" s="38">
        <v>14961</v>
      </c>
      <c r="K101" s="113">
        <v>3695</v>
      </c>
      <c r="L101" s="38">
        <v>4001</v>
      </c>
      <c r="M101" s="113">
        <v>16229</v>
      </c>
      <c r="N101" s="114">
        <v>15938</v>
      </c>
      <c r="O101" s="115">
        <f t="shared" si="0"/>
        <v>34033</v>
      </c>
      <c r="P101" s="115">
        <f t="shared" si="14"/>
        <v>1134.4333333333334</v>
      </c>
      <c r="Q101" s="116">
        <f t="shared" si="2"/>
        <v>34900</v>
      </c>
      <c r="R101" s="117">
        <f t="shared" si="15"/>
        <v>1163.3333333333333</v>
      </c>
      <c r="S101" s="7"/>
      <c r="T101" s="38"/>
      <c r="U101" s="113">
        <v>132776</v>
      </c>
      <c r="V101" s="38">
        <v>124005</v>
      </c>
      <c r="W101" s="113">
        <v>72421</v>
      </c>
      <c r="X101" s="38">
        <v>64474</v>
      </c>
      <c r="Y101" s="113">
        <v>137992</v>
      </c>
      <c r="Z101" s="114">
        <v>129517</v>
      </c>
      <c r="AA101" s="115">
        <f t="shared" si="4"/>
        <v>343189</v>
      </c>
      <c r="AB101" s="115">
        <f t="shared" si="16"/>
        <v>381.3211111111111</v>
      </c>
      <c r="AC101" s="116">
        <f t="shared" si="6"/>
        <v>317996</v>
      </c>
      <c r="AD101" s="118">
        <f t="shared" si="17"/>
        <v>353.3288888888889</v>
      </c>
      <c r="AE101" s="119"/>
      <c r="AF101" s="120"/>
      <c r="AG101" s="113"/>
      <c r="AH101" s="38"/>
      <c r="AI101" s="113"/>
      <c r="AJ101" s="38"/>
      <c r="AK101" s="113"/>
      <c r="AL101" s="114"/>
      <c r="AM101" s="115">
        <f t="shared" si="8"/>
        <v>0</v>
      </c>
      <c r="AN101" s="37">
        <f t="shared" si="18"/>
        <v>0</v>
      </c>
      <c r="AO101" s="117">
        <f t="shared" si="10"/>
        <v>0</v>
      </c>
      <c r="AP101" s="117">
        <f t="shared" si="19"/>
        <v>0</v>
      </c>
      <c r="AQ101" s="121">
        <f t="shared" si="12"/>
        <v>1515.7544444444445</v>
      </c>
      <c r="AR101" s="122">
        <f t="shared" si="13"/>
        <v>1516.6622222222222</v>
      </c>
    </row>
    <row r="102" spans="1:44" s="36" customFormat="1" ht="15" customHeight="1">
      <c r="A102" s="44" t="s">
        <v>95</v>
      </c>
      <c r="B102" s="45" t="s">
        <v>453</v>
      </c>
      <c r="C102" s="1" t="s">
        <v>454</v>
      </c>
      <c r="D102" s="47">
        <v>7</v>
      </c>
      <c r="E102" s="112" t="s">
        <v>321</v>
      </c>
      <c r="F102" s="133" t="s">
        <v>139</v>
      </c>
      <c r="G102" s="7"/>
      <c r="H102" s="38"/>
      <c r="I102" s="113">
        <v>85591</v>
      </c>
      <c r="J102" s="38">
        <v>81772</v>
      </c>
      <c r="K102" s="113">
        <v>29182</v>
      </c>
      <c r="L102" s="38">
        <v>26475</v>
      </c>
      <c r="M102" s="113">
        <v>87592</v>
      </c>
      <c r="N102" s="227">
        <v>84140</v>
      </c>
      <c r="O102" s="115">
        <f t="shared" si="0"/>
        <v>202365</v>
      </c>
      <c r="P102" s="115">
        <f t="shared" si="14"/>
        <v>6745.5</v>
      </c>
      <c r="Q102" s="116">
        <f t="shared" si="2"/>
        <v>192387</v>
      </c>
      <c r="R102" s="117">
        <f t="shared" si="15"/>
        <v>6412.9</v>
      </c>
      <c r="S102" s="7"/>
      <c r="T102" s="38"/>
      <c r="U102" s="113">
        <v>1680779</v>
      </c>
      <c r="V102" s="38">
        <v>1792616</v>
      </c>
      <c r="W102" s="113">
        <v>928109</v>
      </c>
      <c r="X102" s="38">
        <v>1011639</v>
      </c>
      <c r="Y102" s="113">
        <v>1791168</v>
      </c>
      <c r="Z102" s="227">
        <v>1699792</v>
      </c>
      <c r="AA102" s="115">
        <f t="shared" si="4"/>
        <v>4400056</v>
      </c>
      <c r="AB102" s="115">
        <f t="shared" si="16"/>
        <v>4888.9511111111115</v>
      </c>
      <c r="AC102" s="116">
        <f t="shared" si="6"/>
        <v>4504047</v>
      </c>
      <c r="AD102" s="118">
        <f t="shared" si="17"/>
        <v>5004.496666666667</v>
      </c>
      <c r="AE102" s="119"/>
      <c r="AF102" s="120"/>
      <c r="AG102" s="113"/>
      <c r="AH102" s="38"/>
      <c r="AI102" s="113"/>
      <c r="AJ102" s="38"/>
      <c r="AK102" s="113"/>
      <c r="AL102" s="114"/>
      <c r="AM102" s="115">
        <f t="shared" si="8"/>
        <v>0</v>
      </c>
      <c r="AN102" s="37">
        <f t="shared" si="18"/>
        <v>0</v>
      </c>
      <c r="AO102" s="117">
        <f t="shared" si="10"/>
        <v>0</v>
      </c>
      <c r="AP102" s="117">
        <f t="shared" si="19"/>
        <v>0</v>
      </c>
      <c r="AQ102" s="121">
        <f t="shared" si="12"/>
        <v>11634.451111111111</v>
      </c>
      <c r="AR102" s="122">
        <f t="shared" si="13"/>
        <v>11417.396666666667</v>
      </c>
    </row>
    <row r="103" spans="1:44" s="36" customFormat="1" ht="15" customHeight="1">
      <c r="A103" s="44" t="s">
        <v>95</v>
      </c>
      <c r="B103" s="45" t="s">
        <v>455</v>
      </c>
      <c r="C103" s="1" t="s">
        <v>456</v>
      </c>
      <c r="D103" s="47">
        <v>7</v>
      </c>
      <c r="E103" s="112" t="s">
        <v>321</v>
      </c>
      <c r="F103" s="133" t="s">
        <v>139</v>
      </c>
      <c r="G103" s="7"/>
      <c r="H103" s="38"/>
      <c r="I103" s="113">
        <v>67923</v>
      </c>
      <c r="J103" s="38">
        <v>67798</v>
      </c>
      <c r="K103" s="113">
        <v>25515</v>
      </c>
      <c r="L103" s="38">
        <v>24767</v>
      </c>
      <c r="M103" s="113">
        <v>76430</v>
      </c>
      <c r="N103" s="114">
        <v>75878</v>
      </c>
      <c r="O103" s="115">
        <f t="shared" si="0"/>
        <v>169868</v>
      </c>
      <c r="P103" s="115">
        <f t="shared" si="14"/>
        <v>5662.266666666666</v>
      </c>
      <c r="Q103" s="116">
        <f t="shared" si="2"/>
        <v>168443</v>
      </c>
      <c r="R103" s="117">
        <f t="shared" si="15"/>
        <v>5614.766666666666</v>
      </c>
      <c r="S103" s="7"/>
      <c r="T103" s="38"/>
      <c r="U103" s="113">
        <v>35674</v>
      </c>
      <c r="V103" s="38">
        <v>36697</v>
      </c>
      <c r="W103" s="113">
        <v>46815</v>
      </c>
      <c r="X103" s="38">
        <v>27079</v>
      </c>
      <c r="Y103" s="113">
        <v>33767</v>
      </c>
      <c r="Z103" s="114">
        <v>35911</v>
      </c>
      <c r="AA103" s="115">
        <f t="shared" si="4"/>
        <v>116256</v>
      </c>
      <c r="AB103" s="115">
        <f t="shared" si="16"/>
        <v>129.17333333333335</v>
      </c>
      <c r="AC103" s="116">
        <f t="shared" si="6"/>
        <v>99687</v>
      </c>
      <c r="AD103" s="118">
        <f t="shared" si="17"/>
        <v>110.76333333333334</v>
      </c>
      <c r="AE103" s="119"/>
      <c r="AF103" s="120"/>
      <c r="AG103" s="113"/>
      <c r="AH103" s="38"/>
      <c r="AI103" s="113"/>
      <c r="AJ103" s="38"/>
      <c r="AK103" s="113"/>
      <c r="AL103" s="114"/>
      <c r="AM103" s="115">
        <f t="shared" si="8"/>
        <v>0</v>
      </c>
      <c r="AN103" s="37">
        <f t="shared" si="18"/>
        <v>0</v>
      </c>
      <c r="AO103" s="117">
        <f t="shared" si="10"/>
        <v>0</v>
      </c>
      <c r="AP103" s="117">
        <f t="shared" si="19"/>
        <v>0</v>
      </c>
      <c r="AQ103" s="121">
        <f t="shared" si="12"/>
        <v>5791.44</v>
      </c>
      <c r="AR103" s="122">
        <f t="shared" si="13"/>
        <v>5725.53</v>
      </c>
    </row>
    <row r="104" spans="1:44" s="36" customFormat="1" ht="15" customHeight="1">
      <c r="A104" s="44" t="s">
        <v>95</v>
      </c>
      <c r="B104" s="45" t="s">
        <v>457</v>
      </c>
      <c r="C104" s="1" t="s">
        <v>458</v>
      </c>
      <c r="D104" s="47">
        <v>7</v>
      </c>
      <c r="E104" s="112" t="s">
        <v>321</v>
      </c>
      <c r="F104" s="133" t="s">
        <v>139</v>
      </c>
      <c r="G104" s="7"/>
      <c r="H104" s="38"/>
      <c r="I104" s="113">
        <v>145241</v>
      </c>
      <c r="J104" s="38">
        <v>139892</v>
      </c>
      <c r="K104" s="113">
        <v>68952</v>
      </c>
      <c r="L104" s="226">
        <v>67828</v>
      </c>
      <c r="M104" s="113">
        <v>147749</v>
      </c>
      <c r="N104" s="227">
        <v>154544</v>
      </c>
      <c r="O104" s="115">
        <f t="shared" si="0"/>
        <v>361942</v>
      </c>
      <c r="P104" s="115">
        <f t="shared" si="14"/>
        <v>12064.733333333334</v>
      </c>
      <c r="Q104" s="116">
        <f t="shared" si="2"/>
        <v>362264</v>
      </c>
      <c r="R104" s="117">
        <f t="shared" si="15"/>
        <v>12075.466666666667</v>
      </c>
      <c r="S104" s="7"/>
      <c r="T104" s="38"/>
      <c r="U104" s="113">
        <v>2792327</v>
      </c>
      <c r="V104" s="38">
        <v>2397766</v>
      </c>
      <c r="W104" s="113">
        <v>1149160</v>
      </c>
      <c r="X104" s="226">
        <v>920876</v>
      </c>
      <c r="Y104" s="113">
        <v>2215004</v>
      </c>
      <c r="Z104" s="227">
        <v>2214509</v>
      </c>
      <c r="AA104" s="115">
        <f t="shared" si="4"/>
        <v>6156491</v>
      </c>
      <c r="AB104" s="115">
        <f t="shared" si="16"/>
        <v>6840.545555555555</v>
      </c>
      <c r="AC104" s="116">
        <f t="shared" si="6"/>
        <v>5533151</v>
      </c>
      <c r="AD104" s="118">
        <f t="shared" si="17"/>
        <v>6147.945555555556</v>
      </c>
      <c r="AE104" s="119"/>
      <c r="AF104" s="120"/>
      <c r="AG104" s="113"/>
      <c r="AH104" s="38"/>
      <c r="AI104" s="113"/>
      <c r="AJ104" s="38"/>
      <c r="AK104" s="113"/>
      <c r="AL104" s="114"/>
      <c r="AM104" s="115">
        <f t="shared" si="8"/>
        <v>0</v>
      </c>
      <c r="AN104" s="37">
        <f t="shared" si="18"/>
        <v>0</v>
      </c>
      <c r="AO104" s="117">
        <f t="shared" si="10"/>
        <v>0</v>
      </c>
      <c r="AP104" s="117">
        <f t="shared" si="19"/>
        <v>0</v>
      </c>
      <c r="AQ104" s="121">
        <f t="shared" si="12"/>
        <v>18905.27888888889</v>
      </c>
      <c r="AR104" s="122">
        <f t="shared" si="13"/>
        <v>18223.41222222222</v>
      </c>
    </row>
    <row r="105" spans="1:44" s="36" customFormat="1" ht="15" customHeight="1">
      <c r="A105" s="44" t="s">
        <v>95</v>
      </c>
      <c r="B105" s="45" t="s">
        <v>459</v>
      </c>
      <c r="C105" s="1" t="s">
        <v>460</v>
      </c>
      <c r="D105" s="47">
        <v>7</v>
      </c>
      <c r="E105" s="112" t="s">
        <v>321</v>
      </c>
      <c r="F105" s="133" t="s">
        <v>139</v>
      </c>
      <c r="G105" s="7"/>
      <c r="H105" s="38"/>
      <c r="I105" s="113">
        <v>10179</v>
      </c>
      <c r="J105" s="38">
        <v>10863</v>
      </c>
      <c r="K105" s="113">
        <v>4274</v>
      </c>
      <c r="L105" s="38">
        <v>4433</v>
      </c>
      <c r="M105" s="113">
        <v>10642</v>
      </c>
      <c r="N105" s="114">
        <v>10385</v>
      </c>
      <c r="O105" s="115">
        <f t="shared" si="0"/>
        <v>25095</v>
      </c>
      <c r="P105" s="115">
        <f t="shared" si="14"/>
        <v>836.5</v>
      </c>
      <c r="Q105" s="116">
        <f t="shared" si="2"/>
        <v>25681</v>
      </c>
      <c r="R105" s="117">
        <f t="shared" si="15"/>
        <v>856.0333333333333</v>
      </c>
      <c r="S105" s="7"/>
      <c r="T105" s="38"/>
      <c r="U105" s="113">
        <v>28406</v>
      </c>
      <c r="V105" s="38">
        <v>15909</v>
      </c>
      <c r="W105" s="113">
        <v>965</v>
      </c>
      <c r="X105" s="38">
        <v>17796</v>
      </c>
      <c r="Y105" s="113">
        <v>10820</v>
      </c>
      <c r="Z105" s="114">
        <v>10891</v>
      </c>
      <c r="AA105" s="115">
        <f t="shared" si="4"/>
        <v>40191</v>
      </c>
      <c r="AB105" s="115">
        <f t="shared" si="16"/>
        <v>44.656666666666666</v>
      </c>
      <c r="AC105" s="116">
        <f t="shared" si="6"/>
        <v>44596</v>
      </c>
      <c r="AD105" s="118">
        <f t="shared" si="17"/>
        <v>49.55111111111111</v>
      </c>
      <c r="AE105" s="119"/>
      <c r="AF105" s="120"/>
      <c r="AG105" s="113"/>
      <c r="AH105" s="38"/>
      <c r="AI105" s="113"/>
      <c r="AJ105" s="38"/>
      <c r="AK105" s="113"/>
      <c r="AL105" s="114"/>
      <c r="AM105" s="115">
        <f t="shared" si="8"/>
        <v>0</v>
      </c>
      <c r="AN105" s="37">
        <f t="shared" si="18"/>
        <v>0</v>
      </c>
      <c r="AO105" s="117">
        <f t="shared" si="10"/>
        <v>0</v>
      </c>
      <c r="AP105" s="117">
        <f t="shared" si="19"/>
        <v>0</v>
      </c>
      <c r="AQ105" s="121">
        <f t="shared" si="12"/>
        <v>881.1566666666666</v>
      </c>
      <c r="AR105" s="122">
        <f t="shared" si="13"/>
        <v>905.5844444444444</v>
      </c>
    </row>
    <row r="106" spans="1:44" s="36" customFormat="1" ht="15" customHeight="1">
      <c r="A106" s="44" t="s">
        <v>95</v>
      </c>
      <c r="B106" s="45" t="s">
        <v>461</v>
      </c>
      <c r="C106" s="1" t="s">
        <v>462</v>
      </c>
      <c r="D106" s="47">
        <v>7</v>
      </c>
      <c r="E106" s="112" t="s">
        <v>321</v>
      </c>
      <c r="F106" s="133" t="s">
        <v>139</v>
      </c>
      <c r="G106" s="7"/>
      <c r="H106" s="38"/>
      <c r="I106" s="113">
        <v>46997</v>
      </c>
      <c r="J106" s="38">
        <v>45561</v>
      </c>
      <c r="K106" s="113">
        <v>12900</v>
      </c>
      <c r="L106" s="38">
        <v>13773</v>
      </c>
      <c r="M106" s="113">
        <v>49309</v>
      </c>
      <c r="N106" s="114">
        <v>49179</v>
      </c>
      <c r="O106" s="115">
        <f t="shared" si="0"/>
        <v>109206</v>
      </c>
      <c r="P106" s="115">
        <f t="shared" si="14"/>
        <v>3640.2</v>
      </c>
      <c r="Q106" s="116">
        <f t="shared" si="2"/>
        <v>108513</v>
      </c>
      <c r="R106" s="117">
        <f t="shared" si="15"/>
        <v>3617.1</v>
      </c>
      <c r="S106" s="7"/>
      <c r="T106" s="38"/>
      <c r="U106" s="113">
        <v>226716</v>
      </c>
      <c r="V106" s="38">
        <v>216616</v>
      </c>
      <c r="W106" s="113">
        <v>120563</v>
      </c>
      <c r="X106" s="38">
        <v>153548</v>
      </c>
      <c r="Y106" s="113">
        <v>219159</v>
      </c>
      <c r="Z106" s="114">
        <v>250462</v>
      </c>
      <c r="AA106" s="115">
        <f t="shared" si="4"/>
        <v>566438</v>
      </c>
      <c r="AB106" s="115">
        <f t="shared" si="16"/>
        <v>629.3755555555556</v>
      </c>
      <c r="AC106" s="116">
        <f t="shared" si="6"/>
        <v>620626</v>
      </c>
      <c r="AD106" s="118">
        <f t="shared" si="17"/>
        <v>689.5844444444444</v>
      </c>
      <c r="AE106" s="119"/>
      <c r="AF106" s="120"/>
      <c r="AG106" s="113"/>
      <c r="AH106" s="38"/>
      <c r="AI106" s="113"/>
      <c r="AJ106" s="38"/>
      <c r="AK106" s="113"/>
      <c r="AL106" s="114"/>
      <c r="AM106" s="115">
        <f t="shared" si="8"/>
        <v>0</v>
      </c>
      <c r="AN106" s="37">
        <f t="shared" si="18"/>
        <v>0</v>
      </c>
      <c r="AO106" s="117">
        <f t="shared" si="10"/>
        <v>0</v>
      </c>
      <c r="AP106" s="117">
        <f t="shared" si="19"/>
        <v>0</v>
      </c>
      <c r="AQ106" s="121">
        <f t="shared" si="12"/>
        <v>4269.575555555555</v>
      </c>
      <c r="AR106" s="122">
        <f t="shared" si="13"/>
        <v>4306.684444444444</v>
      </c>
    </row>
    <row r="107" spans="1:44" s="36" customFormat="1" ht="15" customHeight="1">
      <c r="A107" s="44" t="s">
        <v>95</v>
      </c>
      <c r="B107" s="45" t="s">
        <v>463</v>
      </c>
      <c r="C107" s="1" t="s">
        <v>464</v>
      </c>
      <c r="D107" s="47">
        <v>7</v>
      </c>
      <c r="E107" s="112" t="s">
        <v>321</v>
      </c>
      <c r="F107" s="133" t="s">
        <v>139</v>
      </c>
      <c r="G107" s="7"/>
      <c r="H107" s="38"/>
      <c r="I107" s="113">
        <v>129197</v>
      </c>
      <c r="J107" s="38">
        <v>135667</v>
      </c>
      <c r="K107" s="113">
        <v>51027</v>
      </c>
      <c r="L107" s="226">
        <v>53539</v>
      </c>
      <c r="M107" s="113">
        <v>138134</v>
      </c>
      <c r="N107" s="227">
        <v>147135</v>
      </c>
      <c r="O107" s="115">
        <f t="shared" si="0"/>
        <v>318358</v>
      </c>
      <c r="P107" s="115">
        <f t="shared" si="14"/>
        <v>10611.933333333332</v>
      </c>
      <c r="Q107" s="116">
        <f t="shared" si="2"/>
        <v>336341</v>
      </c>
      <c r="R107" s="117">
        <f t="shared" si="15"/>
        <v>11211.366666666667</v>
      </c>
      <c r="S107" s="7"/>
      <c r="T107" s="38"/>
      <c r="U107" s="113">
        <v>153314</v>
      </c>
      <c r="V107" s="38">
        <v>166633</v>
      </c>
      <c r="W107" s="113">
        <v>140091</v>
      </c>
      <c r="X107" s="226">
        <v>174032</v>
      </c>
      <c r="Y107" s="113">
        <v>128388</v>
      </c>
      <c r="Z107" s="227">
        <v>405613</v>
      </c>
      <c r="AA107" s="115">
        <f t="shared" si="4"/>
        <v>421793</v>
      </c>
      <c r="AB107" s="115">
        <f t="shared" si="16"/>
        <v>468.6588888888889</v>
      </c>
      <c r="AC107" s="116">
        <f t="shared" si="6"/>
        <v>746278</v>
      </c>
      <c r="AD107" s="118">
        <f t="shared" si="17"/>
        <v>829.1977777777778</v>
      </c>
      <c r="AE107" s="119"/>
      <c r="AF107" s="120"/>
      <c r="AG107" s="113"/>
      <c r="AH107" s="38"/>
      <c r="AI107" s="113"/>
      <c r="AJ107" s="38"/>
      <c r="AK107" s="113"/>
      <c r="AL107" s="114"/>
      <c r="AM107" s="115">
        <f t="shared" si="8"/>
        <v>0</v>
      </c>
      <c r="AN107" s="37">
        <f t="shared" si="18"/>
        <v>0</v>
      </c>
      <c r="AO107" s="117">
        <f t="shared" si="10"/>
        <v>0</v>
      </c>
      <c r="AP107" s="117">
        <f t="shared" si="19"/>
        <v>0</v>
      </c>
      <c r="AQ107" s="121">
        <f t="shared" si="12"/>
        <v>11080.592222222222</v>
      </c>
      <c r="AR107" s="122">
        <f t="shared" si="13"/>
        <v>12040.564444444444</v>
      </c>
    </row>
    <row r="108" spans="1:44" s="36" customFormat="1" ht="15" customHeight="1">
      <c r="A108" s="44" t="s">
        <v>95</v>
      </c>
      <c r="B108" s="45" t="s">
        <v>465</v>
      </c>
      <c r="C108" s="1" t="s">
        <v>466</v>
      </c>
      <c r="D108" s="47">
        <v>7</v>
      </c>
      <c r="E108" s="112" t="s">
        <v>321</v>
      </c>
      <c r="F108" s="133" t="s">
        <v>139</v>
      </c>
      <c r="G108" s="7"/>
      <c r="H108" s="38"/>
      <c r="I108" s="113">
        <v>71948</v>
      </c>
      <c r="J108" s="38">
        <v>73126</v>
      </c>
      <c r="K108" s="113">
        <v>32921</v>
      </c>
      <c r="L108" s="38">
        <v>33432</v>
      </c>
      <c r="M108" s="113">
        <v>78279</v>
      </c>
      <c r="N108" s="114">
        <v>80384</v>
      </c>
      <c r="O108" s="115">
        <f t="shared" si="0"/>
        <v>183148</v>
      </c>
      <c r="P108" s="115">
        <f t="shared" si="14"/>
        <v>6104.933333333333</v>
      </c>
      <c r="Q108" s="116">
        <f t="shared" si="2"/>
        <v>186942</v>
      </c>
      <c r="R108" s="117">
        <f t="shared" si="15"/>
        <v>6231.4</v>
      </c>
      <c r="S108" s="7"/>
      <c r="T108" s="38"/>
      <c r="U108" s="113">
        <v>1367748</v>
      </c>
      <c r="V108" s="38">
        <v>1494913</v>
      </c>
      <c r="W108" s="113">
        <v>1044478</v>
      </c>
      <c r="X108" s="38">
        <v>1090926</v>
      </c>
      <c r="Y108" s="113">
        <v>1696339</v>
      </c>
      <c r="Z108" s="114">
        <v>1667614</v>
      </c>
      <c r="AA108" s="115">
        <f t="shared" si="4"/>
        <v>4108565</v>
      </c>
      <c r="AB108" s="115">
        <f t="shared" si="16"/>
        <v>4565.072222222222</v>
      </c>
      <c r="AC108" s="116">
        <f t="shared" si="6"/>
        <v>4253453</v>
      </c>
      <c r="AD108" s="118">
        <f t="shared" si="17"/>
        <v>4726.058888888889</v>
      </c>
      <c r="AE108" s="119"/>
      <c r="AF108" s="120"/>
      <c r="AG108" s="113"/>
      <c r="AH108" s="38"/>
      <c r="AI108" s="113"/>
      <c r="AJ108" s="38"/>
      <c r="AK108" s="113"/>
      <c r="AL108" s="114"/>
      <c r="AM108" s="115">
        <f t="shared" si="8"/>
        <v>0</v>
      </c>
      <c r="AN108" s="37">
        <f t="shared" si="18"/>
        <v>0</v>
      </c>
      <c r="AO108" s="117">
        <f t="shared" si="10"/>
        <v>0</v>
      </c>
      <c r="AP108" s="117">
        <f t="shared" si="19"/>
        <v>0</v>
      </c>
      <c r="AQ108" s="121">
        <f t="shared" si="12"/>
        <v>10670.005555555555</v>
      </c>
      <c r="AR108" s="122">
        <f t="shared" si="13"/>
        <v>10957.458888888888</v>
      </c>
    </row>
    <row r="109" spans="1:44" s="36" customFormat="1" ht="15" customHeight="1">
      <c r="A109" s="44" t="s">
        <v>95</v>
      </c>
      <c r="B109" s="45" t="s">
        <v>467</v>
      </c>
      <c r="C109" s="1" t="s">
        <v>468</v>
      </c>
      <c r="D109" s="47">
        <v>7</v>
      </c>
      <c r="E109" s="112" t="s">
        <v>321</v>
      </c>
      <c r="F109" s="133" t="s">
        <v>139</v>
      </c>
      <c r="G109" s="7"/>
      <c r="H109" s="38"/>
      <c r="I109" s="113">
        <v>17483</v>
      </c>
      <c r="J109" s="38">
        <v>17004</v>
      </c>
      <c r="K109" s="113">
        <v>5629</v>
      </c>
      <c r="L109" s="38">
        <v>5484</v>
      </c>
      <c r="M109" s="113">
        <v>17393</v>
      </c>
      <c r="N109" s="114">
        <v>17360</v>
      </c>
      <c r="O109" s="115">
        <f t="shared" si="0"/>
        <v>40505</v>
      </c>
      <c r="P109" s="115">
        <f t="shared" si="14"/>
        <v>1350.1666666666667</v>
      </c>
      <c r="Q109" s="116">
        <f t="shared" si="2"/>
        <v>39848</v>
      </c>
      <c r="R109" s="117">
        <f t="shared" si="15"/>
        <v>1328.2666666666667</v>
      </c>
      <c r="S109" s="7"/>
      <c r="T109" s="38"/>
      <c r="U109" s="113">
        <v>228693</v>
      </c>
      <c r="V109" s="38">
        <v>227522</v>
      </c>
      <c r="W109" s="113">
        <v>113975</v>
      </c>
      <c r="X109" s="38">
        <v>87873</v>
      </c>
      <c r="Y109" s="113">
        <v>158151</v>
      </c>
      <c r="Z109" s="114">
        <v>169451</v>
      </c>
      <c r="AA109" s="115">
        <f t="shared" si="4"/>
        <v>500819</v>
      </c>
      <c r="AB109" s="115">
        <f t="shared" si="16"/>
        <v>556.4655555555555</v>
      </c>
      <c r="AC109" s="116">
        <f t="shared" si="6"/>
        <v>484846</v>
      </c>
      <c r="AD109" s="118">
        <f t="shared" si="17"/>
        <v>538.7177777777778</v>
      </c>
      <c r="AE109" s="119"/>
      <c r="AF109" s="120"/>
      <c r="AG109" s="113"/>
      <c r="AH109" s="38"/>
      <c r="AI109" s="113"/>
      <c r="AJ109" s="38"/>
      <c r="AK109" s="113"/>
      <c r="AL109" s="114"/>
      <c r="AM109" s="115">
        <f t="shared" si="8"/>
        <v>0</v>
      </c>
      <c r="AN109" s="37">
        <f t="shared" si="18"/>
        <v>0</v>
      </c>
      <c r="AO109" s="117">
        <f t="shared" si="10"/>
        <v>0</v>
      </c>
      <c r="AP109" s="117">
        <f t="shared" si="19"/>
        <v>0</v>
      </c>
      <c r="AQ109" s="121">
        <f t="shared" si="12"/>
        <v>1906.6322222222223</v>
      </c>
      <c r="AR109" s="122">
        <f t="shared" si="13"/>
        <v>1866.9844444444443</v>
      </c>
    </row>
    <row r="110" spans="1:44" s="36" customFormat="1" ht="15" customHeight="1">
      <c r="A110" s="44" t="s">
        <v>95</v>
      </c>
      <c r="B110" s="45" t="s">
        <v>469</v>
      </c>
      <c r="C110" s="1" t="s">
        <v>470</v>
      </c>
      <c r="D110" s="47">
        <v>7</v>
      </c>
      <c r="E110" s="112" t="s">
        <v>321</v>
      </c>
      <c r="F110" s="133" t="s">
        <v>139</v>
      </c>
      <c r="G110" s="7"/>
      <c r="H110" s="38"/>
      <c r="I110" s="113">
        <v>18556</v>
      </c>
      <c r="J110" s="38">
        <v>19245</v>
      </c>
      <c r="K110" s="113">
        <v>7163</v>
      </c>
      <c r="L110" s="38">
        <v>7655</v>
      </c>
      <c r="M110" s="113">
        <v>20954</v>
      </c>
      <c r="N110" s="114">
        <v>22399</v>
      </c>
      <c r="O110" s="115">
        <f t="shared" si="0"/>
        <v>46673</v>
      </c>
      <c r="P110" s="115">
        <f t="shared" si="14"/>
        <v>1555.7666666666667</v>
      </c>
      <c r="Q110" s="116">
        <f t="shared" si="2"/>
        <v>49299</v>
      </c>
      <c r="R110" s="117">
        <f t="shared" si="15"/>
        <v>1643.3</v>
      </c>
      <c r="S110" s="7"/>
      <c r="T110" s="38"/>
      <c r="U110" s="113">
        <v>21212</v>
      </c>
      <c r="V110" s="38">
        <v>23923</v>
      </c>
      <c r="W110" s="113">
        <v>10797</v>
      </c>
      <c r="X110" s="38">
        <v>7227</v>
      </c>
      <c r="Y110" s="113">
        <v>16451</v>
      </c>
      <c r="Z110" s="114">
        <v>8680</v>
      </c>
      <c r="AA110" s="115">
        <f t="shared" si="4"/>
        <v>48460</v>
      </c>
      <c r="AB110" s="115">
        <f t="shared" si="16"/>
        <v>53.84444444444444</v>
      </c>
      <c r="AC110" s="116">
        <f t="shared" si="6"/>
        <v>39830</v>
      </c>
      <c r="AD110" s="118">
        <f t="shared" si="17"/>
        <v>44.25555555555555</v>
      </c>
      <c r="AE110" s="119"/>
      <c r="AF110" s="120"/>
      <c r="AG110" s="113"/>
      <c r="AH110" s="38"/>
      <c r="AI110" s="113"/>
      <c r="AJ110" s="38"/>
      <c r="AK110" s="113"/>
      <c r="AL110" s="114"/>
      <c r="AM110" s="115">
        <f t="shared" si="8"/>
        <v>0</v>
      </c>
      <c r="AN110" s="37">
        <f t="shared" si="18"/>
        <v>0</v>
      </c>
      <c r="AO110" s="117">
        <f t="shared" si="10"/>
        <v>0</v>
      </c>
      <c r="AP110" s="117">
        <f t="shared" si="19"/>
        <v>0</v>
      </c>
      <c r="AQ110" s="121">
        <f t="shared" si="12"/>
        <v>1609.611111111111</v>
      </c>
      <c r="AR110" s="122">
        <f t="shared" si="13"/>
        <v>1687.5555555555554</v>
      </c>
    </row>
    <row r="111" spans="1:44" s="36" customFormat="1" ht="15" customHeight="1">
      <c r="A111" s="44" t="s">
        <v>95</v>
      </c>
      <c r="B111" s="45" t="s">
        <v>471</v>
      </c>
      <c r="C111" s="1" t="s">
        <v>472</v>
      </c>
      <c r="D111" s="47">
        <v>7</v>
      </c>
      <c r="E111" s="112" t="s">
        <v>321</v>
      </c>
      <c r="F111" s="133" t="s">
        <v>139</v>
      </c>
      <c r="G111" s="7"/>
      <c r="H111" s="38"/>
      <c r="I111" s="113">
        <v>60116</v>
      </c>
      <c r="J111" s="38">
        <v>62331</v>
      </c>
      <c r="K111" s="113">
        <v>21299</v>
      </c>
      <c r="L111" s="38">
        <v>22491</v>
      </c>
      <c r="M111" s="113">
        <v>64541</v>
      </c>
      <c r="N111" s="114">
        <v>67487</v>
      </c>
      <c r="O111" s="115">
        <f t="shared" si="0"/>
        <v>145956</v>
      </c>
      <c r="P111" s="115">
        <f t="shared" si="14"/>
        <v>4865.2</v>
      </c>
      <c r="Q111" s="116">
        <f t="shared" si="2"/>
        <v>152309</v>
      </c>
      <c r="R111" s="117">
        <f t="shared" si="15"/>
        <v>5076.966666666666</v>
      </c>
      <c r="S111" s="7"/>
      <c r="T111" s="38"/>
      <c r="U111" s="113">
        <v>41018</v>
      </c>
      <c r="V111" s="38">
        <v>44386</v>
      </c>
      <c r="W111" s="113">
        <v>25301</v>
      </c>
      <c r="X111" s="38">
        <v>29792</v>
      </c>
      <c r="Y111" s="113">
        <v>45136</v>
      </c>
      <c r="Z111" s="114">
        <v>35927</v>
      </c>
      <c r="AA111" s="115">
        <f t="shared" si="4"/>
        <v>111455</v>
      </c>
      <c r="AB111" s="115">
        <f t="shared" si="16"/>
        <v>123.83888888888889</v>
      </c>
      <c r="AC111" s="116">
        <f t="shared" si="6"/>
        <v>110105</v>
      </c>
      <c r="AD111" s="118">
        <f t="shared" si="17"/>
        <v>122.33888888888889</v>
      </c>
      <c r="AE111" s="119"/>
      <c r="AF111" s="120"/>
      <c r="AG111" s="113"/>
      <c r="AH111" s="38"/>
      <c r="AI111" s="113"/>
      <c r="AJ111" s="38"/>
      <c r="AK111" s="113"/>
      <c r="AL111" s="114"/>
      <c r="AM111" s="115">
        <f t="shared" si="8"/>
        <v>0</v>
      </c>
      <c r="AN111" s="37">
        <f t="shared" si="18"/>
        <v>0</v>
      </c>
      <c r="AO111" s="117">
        <f t="shared" si="10"/>
        <v>0</v>
      </c>
      <c r="AP111" s="117">
        <f t="shared" si="19"/>
        <v>0</v>
      </c>
      <c r="AQ111" s="121">
        <f t="shared" si="12"/>
        <v>4989.038888888888</v>
      </c>
      <c r="AR111" s="122">
        <f t="shared" si="13"/>
        <v>5199.305555555555</v>
      </c>
    </row>
    <row r="112" spans="1:44" s="36" customFormat="1" ht="15" customHeight="1">
      <c r="A112" s="44" t="s">
        <v>95</v>
      </c>
      <c r="B112" s="45" t="s">
        <v>473</v>
      </c>
      <c r="C112" s="1" t="s">
        <v>474</v>
      </c>
      <c r="D112" s="47">
        <v>7</v>
      </c>
      <c r="E112" s="112" t="s">
        <v>321</v>
      </c>
      <c r="F112" s="133" t="s">
        <v>139</v>
      </c>
      <c r="G112" s="7"/>
      <c r="H112" s="38"/>
      <c r="I112" s="113">
        <v>392988</v>
      </c>
      <c r="J112" s="38">
        <v>388729</v>
      </c>
      <c r="K112" s="113">
        <v>224567</v>
      </c>
      <c r="L112" s="38">
        <v>217316</v>
      </c>
      <c r="M112" s="113">
        <v>406456</v>
      </c>
      <c r="N112" s="114">
        <v>408556</v>
      </c>
      <c r="O112" s="115">
        <f t="shared" si="0"/>
        <v>1024011</v>
      </c>
      <c r="P112" s="115">
        <f t="shared" si="14"/>
        <v>34133.7</v>
      </c>
      <c r="Q112" s="116">
        <f t="shared" si="2"/>
        <v>1014601</v>
      </c>
      <c r="R112" s="117">
        <f t="shared" si="15"/>
        <v>33820.03333333333</v>
      </c>
      <c r="S112" s="7"/>
      <c r="T112" s="38"/>
      <c r="U112" s="113">
        <v>1426786</v>
      </c>
      <c r="V112" s="38">
        <v>1414681</v>
      </c>
      <c r="W112" s="113">
        <v>1027041</v>
      </c>
      <c r="X112" s="38">
        <v>1453090</v>
      </c>
      <c r="Y112" s="113">
        <v>1249189</v>
      </c>
      <c r="Z112" s="114">
        <v>1930504</v>
      </c>
      <c r="AA112" s="115">
        <f t="shared" si="4"/>
        <v>3703016</v>
      </c>
      <c r="AB112" s="115">
        <f t="shared" si="16"/>
        <v>4114.462222222222</v>
      </c>
      <c r="AC112" s="116">
        <f t="shared" si="6"/>
        <v>4798275</v>
      </c>
      <c r="AD112" s="118">
        <f t="shared" si="17"/>
        <v>5331.416666666667</v>
      </c>
      <c r="AE112" s="119"/>
      <c r="AF112" s="120"/>
      <c r="AG112" s="113"/>
      <c r="AH112" s="38"/>
      <c r="AI112" s="113"/>
      <c r="AJ112" s="38"/>
      <c r="AK112" s="113"/>
      <c r="AL112" s="114"/>
      <c r="AM112" s="115">
        <f t="shared" si="8"/>
        <v>0</v>
      </c>
      <c r="AN112" s="37">
        <f t="shared" si="18"/>
        <v>0</v>
      </c>
      <c r="AO112" s="117">
        <f t="shared" si="10"/>
        <v>0</v>
      </c>
      <c r="AP112" s="117">
        <f t="shared" si="19"/>
        <v>0</v>
      </c>
      <c r="AQ112" s="121">
        <f t="shared" si="12"/>
        <v>38248.16222222222</v>
      </c>
      <c r="AR112" s="122">
        <f t="shared" si="13"/>
        <v>39151.45</v>
      </c>
    </row>
    <row r="113" spans="1:44" s="36" customFormat="1" ht="15" customHeight="1">
      <c r="A113" s="44" t="s">
        <v>95</v>
      </c>
      <c r="B113" s="45" t="s">
        <v>475</v>
      </c>
      <c r="C113" s="1" t="s">
        <v>476</v>
      </c>
      <c r="D113" s="47">
        <v>7</v>
      </c>
      <c r="E113" s="112" t="s">
        <v>321</v>
      </c>
      <c r="F113" s="133" t="s">
        <v>139</v>
      </c>
      <c r="G113" s="7"/>
      <c r="H113" s="38"/>
      <c r="I113" s="113">
        <v>9390</v>
      </c>
      <c r="J113" s="38">
        <v>9783</v>
      </c>
      <c r="K113" s="113">
        <v>1708</v>
      </c>
      <c r="L113" s="38">
        <v>2143</v>
      </c>
      <c r="M113" s="113">
        <v>10750</v>
      </c>
      <c r="N113" s="114">
        <v>9831</v>
      </c>
      <c r="O113" s="115">
        <f t="shared" si="0"/>
        <v>21848</v>
      </c>
      <c r="P113" s="115">
        <f t="shared" si="14"/>
        <v>728.2666666666667</v>
      </c>
      <c r="Q113" s="116">
        <f t="shared" si="2"/>
        <v>21757</v>
      </c>
      <c r="R113" s="117">
        <f t="shared" si="15"/>
        <v>725.2333333333333</v>
      </c>
      <c r="S113" s="7"/>
      <c r="T113" s="38"/>
      <c r="U113" s="113">
        <v>135359</v>
      </c>
      <c r="V113" s="38">
        <v>129707</v>
      </c>
      <c r="W113" s="113">
        <v>65234</v>
      </c>
      <c r="X113" s="38">
        <v>50602</v>
      </c>
      <c r="Y113" s="113">
        <v>126599</v>
      </c>
      <c r="Z113" s="227">
        <v>140329</v>
      </c>
      <c r="AA113" s="115">
        <f t="shared" si="4"/>
        <v>327192</v>
      </c>
      <c r="AB113" s="115">
        <f t="shared" si="16"/>
        <v>363.5466666666667</v>
      </c>
      <c r="AC113" s="116">
        <f t="shared" si="6"/>
        <v>320638</v>
      </c>
      <c r="AD113" s="118">
        <f t="shared" si="17"/>
        <v>356.26444444444445</v>
      </c>
      <c r="AE113" s="119"/>
      <c r="AF113" s="120"/>
      <c r="AG113" s="113"/>
      <c r="AH113" s="38"/>
      <c r="AI113" s="113"/>
      <c r="AJ113" s="38"/>
      <c r="AK113" s="113"/>
      <c r="AL113" s="114"/>
      <c r="AM113" s="115">
        <f t="shared" si="8"/>
        <v>0</v>
      </c>
      <c r="AN113" s="37">
        <f t="shared" si="18"/>
        <v>0</v>
      </c>
      <c r="AO113" s="117">
        <f t="shared" si="10"/>
        <v>0</v>
      </c>
      <c r="AP113" s="117">
        <f t="shared" si="19"/>
        <v>0</v>
      </c>
      <c r="AQ113" s="121">
        <f t="shared" si="12"/>
        <v>1091.8133333333333</v>
      </c>
      <c r="AR113" s="122">
        <f t="shared" si="13"/>
        <v>1081.4977777777779</v>
      </c>
    </row>
    <row r="114" spans="1:44" s="36" customFormat="1" ht="15" customHeight="1">
      <c r="A114" s="44" t="s">
        <v>95</v>
      </c>
      <c r="B114" s="45" t="s">
        <v>477</v>
      </c>
      <c r="C114" s="1" t="s">
        <v>478</v>
      </c>
      <c r="D114" s="47">
        <v>7</v>
      </c>
      <c r="E114" s="112" t="s">
        <v>321</v>
      </c>
      <c r="F114" s="133" t="s">
        <v>139</v>
      </c>
      <c r="G114" s="7"/>
      <c r="H114" s="38"/>
      <c r="I114" s="113">
        <v>46969</v>
      </c>
      <c r="J114" s="38">
        <v>47866</v>
      </c>
      <c r="K114" s="113">
        <v>21136</v>
      </c>
      <c r="L114" s="226">
        <v>21314</v>
      </c>
      <c r="M114" s="113">
        <v>51353</v>
      </c>
      <c r="N114" s="227">
        <v>52238</v>
      </c>
      <c r="O114" s="115">
        <f t="shared" si="0"/>
        <v>119458</v>
      </c>
      <c r="P114" s="115">
        <f t="shared" si="14"/>
        <v>3981.9333333333334</v>
      </c>
      <c r="Q114" s="116">
        <f t="shared" si="2"/>
        <v>121418</v>
      </c>
      <c r="R114" s="117">
        <f t="shared" si="15"/>
        <v>4047.266666666667</v>
      </c>
      <c r="S114" s="7"/>
      <c r="T114" s="38"/>
      <c r="U114" s="113">
        <v>142604</v>
      </c>
      <c r="V114" s="38">
        <v>195687</v>
      </c>
      <c r="W114" s="113">
        <v>79531</v>
      </c>
      <c r="X114" s="38">
        <v>114254</v>
      </c>
      <c r="Y114" s="113">
        <v>187686</v>
      </c>
      <c r="Z114" s="227">
        <v>170508</v>
      </c>
      <c r="AA114" s="115">
        <f t="shared" si="4"/>
        <v>409821</v>
      </c>
      <c r="AB114" s="115">
        <f t="shared" si="16"/>
        <v>455.3566666666667</v>
      </c>
      <c r="AC114" s="116">
        <f t="shared" si="6"/>
        <v>480449</v>
      </c>
      <c r="AD114" s="118">
        <f t="shared" si="17"/>
        <v>533.8322222222222</v>
      </c>
      <c r="AE114" s="119"/>
      <c r="AF114" s="120"/>
      <c r="AG114" s="113"/>
      <c r="AH114" s="38"/>
      <c r="AI114" s="113"/>
      <c r="AJ114" s="38"/>
      <c r="AK114" s="113"/>
      <c r="AL114" s="114"/>
      <c r="AM114" s="115">
        <f t="shared" si="8"/>
        <v>0</v>
      </c>
      <c r="AN114" s="37">
        <f t="shared" si="18"/>
        <v>0</v>
      </c>
      <c r="AO114" s="117">
        <f t="shared" si="10"/>
        <v>0</v>
      </c>
      <c r="AP114" s="117">
        <f t="shared" si="19"/>
        <v>0</v>
      </c>
      <c r="AQ114" s="121">
        <f t="shared" si="12"/>
        <v>4437.29</v>
      </c>
      <c r="AR114" s="122">
        <f t="shared" si="13"/>
        <v>4581.098888888889</v>
      </c>
    </row>
    <row r="115" spans="1:44" s="36" customFormat="1" ht="15" customHeight="1">
      <c r="A115" s="44" t="s">
        <v>95</v>
      </c>
      <c r="B115" s="45" t="s">
        <v>479</v>
      </c>
      <c r="C115" s="1" t="s">
        <v>480</v>
      </c>
      <c r="D115" s="47">
        <v>7</v>
      </c>
      <c r="E115" s="112" t="s">
        <v>321</v>
      </c>
      <c r="F115" s="133" t="s">
        <v>139</v>
      </c>
      <c r="G115" s="7"/>
      <c r="H115" s="38"/>
      <c r="I115" s="113">
        <v>125891</v>
      </c>
      <c r="J115" s="38">
        <v>122858</v>
      </c>
      <c r="K115" s="113">
        <v>49392</v>
      </c>
      <c r="L115" s="226">
        <v>50153</v>
      </c>
      <c r="M115" s="113">
        <v>134474</v>
      </c>
      <c r="N115" s="227">
        <v>139941</v>
      </c>
      <c r="O115" s="115">
        <f t="shared" si="0"/>
        <v>309757</v>
      </c>
      <c r="P115" s="115">
        <f t="shared" si="14"/>
        <v>10325.233333333334</v>
      </c>
      <c r="Q115" s="116">
        <f t="shared" si="2"/>
        <v>312952</v>
      </c>
      <c r="R115" s="117">
        <f t="shared" si="15"/>
        <v>10431.733333333334</v>
      </c>
      <c r="S115" s="7"/>
      <c r="T115" s="38"/>
      <c r="U115" s="113">
        <v>259810</v>
      </c>
      <c r="V115" s="38">
        <v>435292</v>
      </c>
      <c r="W115" s="113">
        <v>160787</v>
      </c>
      <c r="X115" s="226">
        <v>222335</v>
      </c>
      <c r="Y115" s="113">
        <v>338012</v>
      </c>
      <c r="Z115" s="227">
        <v>690044</v>
      </c>
      <c r="AA115" s="115">
        <f t="shared" si="4"/>
        <v>758609</v>
      </c>
      <c r="AB115" s="115">
        <f t="shared" si="16"/>
        <v>842.8988888888889</v>
      </c>
      <c r="AC115" s="116">
        <f t="shared" si="6"/>
        <v>1347671</v>
      </c>
      <c r="AD115" s="118">
        <f t="shared" si="17"/>
        <v>1497.4122222222222</v>
      </c>
      <c r="AE115" s="119"/>
      <c r="AF115" s="120"/>
      <c r="AG115" s="113"/>
      <c r="AH115" s="38"/>
      <c r="AI115" s="113"/>
      <c r="AJ115" s="38"/>
      <c r="AK115" s="113"/>
      <c r="AL115" s="114"/>
      <c r="AM115" s="115">
        <f t="shared" si="8"/>
        <v>0</v>
      </c>
      <c r="AN115" s="37">
        <f t="shared" si="18"/>
        <v>0</v>
      </c>
      <c r="AO115" s="117">
        <f t="shared" si="10"/>
        <v>0</v>
      </c>
      <c r="AP115" s="117">
        <f t="shared" si="19"/>
        <v>0</v>
      </c>
      <c r="AQ115" s="121">
        <f t="shared" si="12"/>
        <v>11168.132222222222</v>
      </c>
      <c r="AR115" s="122">
        <f t="shared" si="13"/>
        <v>11929.145555555555</v>
      </c>
    </row>
    <row r="116" spans="1:44" s="36" customFormat="1" ht="15" customHeight="1">
      <c r="A116" s="44" t="s">
        <v>95</v>
      </c>
      <c r="B116" s="45" t="s">
        <v>481</v>
      </c>
      <c r="C116" s="1" t="s">
        <v>482</v>
      </c>
      <c r="D116" s="47">
        <v>7</v>
      </c>
      <c r="E116" s="112" t="s">
        <v>321</v>
      </c>
      <c r="F116" s="133" t="s">
        <v>139</v>
      </c>
      <c r="G116" s="7"/>
      <c r="H116" s="38"/>
      <c r="I116" s="113">
        <v>35959</v>
      </c>
      <c r="J116" s="38">
        <v>36592</v>
      </c>
      <c r="K116" s="113">
        <v>13116</v>
      </c>
      <c r="L116" s="38">
        <v>13556</v>
      </c>
      <c r="M116" s="113">
        <v>38184</v>
      </c>
      <c r="N116" s="114">
        <v>40238</v>
      </c>
      <c r="O116" s="115">
        <f t="shared" si="0"/>
        <v>87259</v>
      </c>
      <c r="P116" s="115">
        <f t="shared" si="14"/>
        <v>2908.633333333333</v>
      </c>
      <c r="Q116" s="116">
        <f t="shared" si="2"/>
        <v>90386</v>
      </c>
      <c r="R116" s="117">
        <f t="shared" si="15"/>
        <v>3012.866666666667</v>
      </c>
      <c r="S116" s="7"/>
      <c r="T116" s="38"/>
      <c r="U116" s="113">
        <v>134900</v>
      </c>
      <c r="V116" s="38">
        <v>115880</v>
      </c>
      <c r="W116" s="113">
        <v>56902</v>
      </c>
      <c r="X116" s="38">
        <v>29323</v>
      </c>
      <c r="Y116" s="113">
        <v>85919</v>
      </c>
      <c r="Z116" s="114">
        <v>137473</v>
      </c>
      <c r="AA116" s="115">
        <f t="shared" si="4"/>
        <v>277721</v>
      </c>
      <c r="AB116" s="115">
        <f t="shared" si="16"/>
        <v>308.5788888888889</v>
      </c>
      <c r="AC116" s="116">
        <f t="shared" si="6"/>
        <v>282676</v>
      </c>
      <c r="AD116" s="118">
        <f t="shared" si="17"/>
        <v>314.08444444444444</v>
      </c>
      <c r="AE116" s="119"/>
      <c r="AF116" s="120"/>
      <c r="AG116" s="113"/>
      <c r="AH116" s="38"/>
      <c r="AI116" s="113"/>
      <c r="AJ116" s="38"/>
      <c r="AK116" s="113"/>
      <c r="AL116" s="114"/>
      <c r="AM116" s="115">
        <f t="shared" si="8"/>
        <v>0</v>
      </c>
      <c r="AN116" s="37">
        <f t="shared" si="18"/>
        <v>0</v>
      </c>
      <c r="AO116" s="117">
        <f t="shared" si="10"/>
        <v>0</v>
      </c>
      <c r="AP116" s="117">
        <f t="shared" si="19"/>
        <v>0</v>
      </c>
      <c r="AQ116" s="121">
        <f t="shared" si="12"/>
        <v>3217.212222222222</v>
      </c>
      <c r="AR116" s="122">
        <f t="shared" si="13"/>
        <v>3326.9511111111115</v>
      </c>
    </row>
    <row r="117" spans="1:44" s="36" customFormat="1" ht="15" customHeight="1">
      <c r="A117" s="44" t="s">
        <v>95</v>
      </c>
      <c r="B117" s="45" t="s">
        <v>483</v>
      </c>
      <c r="C117" s="1" t="s">
        <v>484</v>
      </c>
      <c r="D117" s="47">
        <v>7</v>
      </c>
      <c r="E117" s="112" t="s">
        <v>321</v>
      </c>
      <c r="F117" s="133" t="s">
        <v>139</v>
      </c>
      <c r="G117" s="7"/>
      <c r="H117" s="38"/>
      <c r="I117" s="113">
        <v>81760</v>
      </c>
      <c r="J117" s="38">
        <v>82623</v>
      </c>
      <c r="K117" s="113">
        <v>31453</v>
      </c>
      <c r="L117" s="38">
        <v>32132</v>
      </c>
      <c r="M117" s="113">
        <v>85295</v>
      </c>
      <c r="N117" s="114">
        <v>86181</v>
      </c>
      <c r="O117" s="115">
        <f t="shared" si="0"/>
        <v>198508</v>
      </c>
      <c r="P117" s="115">
        <f t="shared" si="14"/>
        <v>6616.933333333333</v>
      </c>
      <c r="Q117" s="116">
        <f t="shared" si="2"/>
        <v>200936</v>
      </c>
      <c r="R117" s="117">
        <f t="shared" si="15"/>
        <v>6697.866666666667</v>
      </c>
      <c r="S117" s="7"/>
      <c r="T117" s="38"/>
      <c r="U117" s="113">
        <v>652990</v>
      </c>
      <c r="V117" s="38">
        <v>605797</v>
      </c>
      <c r="W117" s="113">
        <v>274104</v>
      </c>
      <c r="X117" s="38">
        <v>285999</v>
      </c>
      <c r="Y117" s="113">
        <v>638968</v>
      </c>
      <c r="Z117" s="114">
        <v>615987</v>
      </c>
      <c r="AA117" s="115">
        <f t="shared" si="4"/>
        <v>1566062</v>
      </c>
      <c r="AB117" s="115">
        <f t="shared" si="16"/>
        <v>1740.068888888889</v>
      </c>
      <c r="AC117" s="116">
        <f t="shared" si="6"/>
        <v>1507783</v>
      </c>
      <c r="AD117" s="118">
        <f t="shared" si="17"/>
        <v>1675.3144444444445</v>
      </c>
      <c r="AE117" s="119"/>
      <c r="AF117" s="120"/>
      <c r="AG117" s="113"/>
      <c r="AH117" s="38"/>
      <c r="AI117" s="113"/>
      <c r="AJ117" s="38"/>
      <c r="AK117" s="113"/>
      <c r="AL117" s="114"/>
      <c r="AM117" s="115">
        <f t="shared" si="8"/>
        <v>0</v>
      </c>
      <c r="AN117" s="37">
        <f t="shared" si="18"/>
        <v>0</v>
      </c>
      <c r="AO117" s="117">
        <f t="shared" si="10"/>
        <v>0</v>
      </c>
      <c r="AP117" s="117">
        <f t="shared" si="19"/>
        <v>0</v>
      </c>
      <c r="AQ117" s="121">
        <f t="shared" si="12"/>
        <v>8357.002222222221</v>
      </c>
      <c r="AR117" s="122">
        <f t="shared" si="13"/>
        <v>8373.181111111111</v>
      </c>
    </row>
    <row r="118" spans="1:44" s="36" customFormat="1" ht="15" customHeight="1">
      <c r="A118" s="44" t="s">
        <v>95</v>
      </c>
      <c r="B118" s="45" t="s">
        <v>485</v>
      </c>
      <c r="C118" s="1" t="s">
        <v>486</v>
      </c>
      <c r="D118" s="47">
        <v>7</v>
      </c>
      <c r="E118" s="112" t="s">
        <v>321</v>
      </c>
      <c r="F118" s="133" t="s">
        <v>139</v>
      </c>
      <c r="G118" s="7"/>
      <c r="H118" s="38"/>
      <c r="I118" s="113">
        <v>39962</v>
      </c>
      <c r="J118" s="38">
        <v>42599</v>
      </c>
      <c r="K118" s="113">
        <v>17043</v>
      </c>
      <c r="L118" s="38">
        <v>17078</v>
      </c>
      <c r="M118" s="113">
        <v>45356</v>
      </c>
      <c r="N118" s="227">
        <v>45130</v>
      </c>
      <c r="O118" s="115">
        <f t="shared" si="0"/>
        <v>102361</v>
      </c>
      <c r="P118" s="115">
        <f t="shared" si="14"/>
        <v>3412.0333333333333</v>
      </c>
      <c r="Q118" s="116">
        <f t="shared" si="2"/>
        <v>104807</v>
      </c>
      <c r="R118" s="117">
        <f t="shared" si="15"/>
        <v>3493.5666666666666</v>
      </c>
      <c r="S118" s="7"/>
      <c r="T118" s="38"/>
      <c r="U118" s="113">
        <v>135193</v>
      </c>
      <c r="V118" s="38">
        <v>109887</v>
      </c>
      <c r="W118" s="113">
        <v>85133</v>
      </c>
      <c r="X118" s="38">
        <v>76342</v>
      </c>
      <c r="Y118" s="113">
        <v>105734</v>
      </c>
      <c r="Z118" s="227">
        <v>77917</v>
      </c>
      <c r="AA118" s="115">
        <f t="shared" si="4"/>
        <v>326060</v>
      </c>
      <c r="AB118" s="115">
        <f t="shared" si="16"/>
        <v>362.2888888888889</v>
      </c>
      <c r="AC118" s="116">
        <f t="shared" si="6"/>
        <v>264146</v>
      </c>
      <c r="AD118" s="118">
        <f t="shared" si="17"/>
        <v>293.49555555555554</v>
      </c>
      <c r="AE118" s="119"/>
      <c r="AF118" s="120"/>
      <c r="AG118" s="113"/>
      <c r="AH118" s="38"/>
      <c r="AI118" s="113"/>
      <c r="AJ118" s="38"/>
      <c r="AK118" s="113"/>
      <c r="AL118" s="114"/>
      <c r="AM118" s="115">
        <f t="shared" si="8"/>
        <v>0</v>
      </c>
      <c r="AN118" s="37">
        <f t="shared" si="18"/>
        <v>0</v>
      </c>
      <c r="AO118" s="117">
        <f t="shared" si="10"/>
        <v>0</v>
      </c>
      <c r="AP118" s="117">
        <f t="shared" si="19"/>
        <v>0</v>
      </c>
      <c r="AQ118" s="121">
        <f t="shared" si="12"/>
        <v>3774.322222222222</v>
      </c>
      <c r="AR118" s="122">
        <f t="shared" si="13"/>
        <v>3787.0622222222223</v>
      </c>
    </row>
    <row r="119" spans="1:44" s="36" customFormat="1" ht="15" customHeight="1">
      <c r="A119" s="44" t="s">
        <v>95</v>
      </c>
      <c r="B119" s="45" t="s">
        <v>487</v>
      </c>
      <c r="C119" s="1" t="s">
        <v>488</v>
      </c>
      <c r="D119" s="47">
        <v>7</v>
      </c>
      <c r="E119" s="112" t="s">
        <v>321</v>
      </c>
      <c r="F119" s="133" t="s">
        <v>139</v>
      </c>
      <c r="G119" s="7"/>
      <c r="H119" s="38"/>
      <c r="I119" s="113">
        <v>111211</v>
      </c>
      <c r="J119" s="38">
        <v>113041</v>
      </c>
      <c r="K119" s="113">
        <v>49353</v>
      </c>
      <c r="L119" s="38">
        <v>48074</v>
      </c>
      <c r="M119" s="113">
        <v>120200</v>
      </c>
      <c r="N119" s="114">
        <v>119717</v>
      </c>
      <c r="O119" s="115">
        <f t="shared" si="0"/>
        <v>280764</v>
      </c>
      <c r="P119" s="115">
        <f t="shared" si="14"/>
        <v>9358.8</v>
      </c>
      <c r="Q119" s="116">
        <f t="shared" si="2"/>
        <v>280832</v>
      </c>
      <c r="R119" s="117">
        <f t="shared" si="15"/>
        <v>9361.066666666668</v>
      </c>
      <c r="S119" s="7"/>
      <c r="T119" s="38"/>
      <c r="U119" s="113">
        <v>220108</v>
      </c>
      <c r="V119" s="38">
        <v>250403</v>
      </c>
      <c r="W119" s="113">
        <v>135952</v>
      </c>
      <c r="X119" s="38">
        <v>149977</v>
      </c>
      <c r="Y119" s="113">
        <v>259506</v>
      </c>
      <c r="Z119" s="114">
        <v>222023</v>
      </c>
      <c r="AA119" s="115">
        <f t="shared" si="4"/>
        <v>615566</v>
      </c>
      <c r="AB119" s="115">
        <f t="shared" si="16"/>
        <v>683.9622222222222</v>
      </c>
      <c r="AC119" s="116">
        <f t="shared" si="6"/>
        <v>622403</v>
      </c>
      <c r="AD119" s="118">
        <f t="shared" si="17"/>
        <v>691.5588888888889</v>
      </c>
      <c r="AE119" s="119"/>
      <c r="AF119" s="120"/>
      <c r="AG119" s="113"/>
      <c r="AH119" s="38"/>
      <c r="AI119" s="113"/>
      <c r="AJ119" s="38"/>
      <c r="AK119" s="113"/>
      <c r="AL119" s="114"/>
      <c r="AM119" s="115">
        <f t="shared" si="8"/>
        <v>0</v>
      </c>
      <c r="AN119" s="37">
        <f t="shared" si="18"/>
        <v>0</v>
      </c>
      <c r="AO119" s="117">
        <f t="shared" si="10"/>
        <v>0</v>
      </c>
      <c r="AP119" s="117">
        <f t="shared" si="19"/>
        <v>0</v>
      </c>
      <c r="AQ119" s="121">
        <f t="shared" si="12"/>
        <v>10042.762222222222</v>
      </c>
      <c r="AR119" s="122">
        <f t="shared" si="13"/>
        <v>10052.625555555556</v>
      </c>
    </row>
    <row r="120" spans="1:44" s="36" customFormat="1" ht="15" customHeight="1">
      <c r="A120" s="44" t="s">
        <v>95</v>
      </c>
      <c r="B120" s="45" t="s">
        <v>489</v>
      </c>
      <c r="C120" s="1" t="s">
        <v>490</v>
      </c>
      <c r="D120" s="47">
        <v>7</v>
      </c>
      <c r="E120" s="112" t="s">
        <v>321</v>
      </c>
      <c r="F120" s="133" t="s">
        <v>139</v>
      </c>
      <c r="G120" s="7"/>
      <c r="H120" s="38"/>
      <c r="I120" s="113">
        <v>55097</v>
      </c>
      <c r="J120" s="38">
        <v>56581</v>
      </c>
      <c r="K120" s="113">
        <v>26857</v>
      </c>
      <c r="L120" s="226">
        <v>29772</v>
      </c>
      <c r="M120" s="113">
        <v>60917</v>
      </c>
      <c r="N120" s="227">
        <v>65702</v>
      </c>
      <c r="O120" s="115">
        <f t="shared" si="0"/>
        <v>142871</v>
      </c>
      <c r="P120" s="115">
        <f t="shared" si="14"/>
        <v>4762.366666666667</v>
      </c>
      <c r="Q120" s="116">
        <f t="shared" si="2"/>
        <v>152055</v>
      </c>
      <c r="R120" s="117">
        <f t="shared" si="15"/>
        <v>5068.5</v>
      </c>
      <c r="S120" s="7"/>
      <c r="T120" s="38"/>
      <c r="U120" s="113">
        <v>1078840</v>
      </c>
      <c r="V120" s="38">
        <v>1041729</v>
      </c>
      <c r="W120" s="113">
        <v>740410</v>
      </c>
      <c r="X120" s="226">
        <v>747725</v>
      </c>
      <c r="Y120" s="113">
        <v>1065136</v>
      </c>
      <c r="Z120" s="227">
        <v>1074329</v>
      </c>
      <c r="AA120" s="115">
        <f t="shared" si="4"/>
        <v>2884386</v>
      </c>
      <c r="AB120" s="115">
        <f t="shared" si="16"/>
        <v>3204.8733333333334</v>
      </c>
      <c r="AC120" s="116">
        <f t="shared" si="6"/>
        <v>2863783</v>
      </c>
      <c r="AD120" s="118">
        <f t="shared" si="17"/>
        <v>3181.981111111111</v>
      </c>
      <c r="AE120" s="119"/>
      <c r="AF120" s="120"/>
      <c r="AG120" s="113"/>
      <c r="AH120" s="38"/>
      <c r="AI120" s="113"/>
      <c r="AJ120" s="38"/>
      <c r="AK120" s="113"/>
      <c r="AL120" s="114"/>
      <c r="AM120" s="115">
        <f t="shared" si="8"/>
        <v>0</v>
      </c>
      <c r="AN120" s="37">
        <f t="shared" si="18"/>
        <v>0</v>
      </c>
      <c r="AO120" s="117">
        <f t="shared" si="10"/>
        <v>0</v>
      </c>
      <c r="AP120" s="117">
        <f t="shared" si="19"/>
        <v>0</v>
      </c>
      <c r="AQ120" s="121">
        <f t="shared" si="12"/>
        <v>7967.24</v>
      </c>
      <c r="AR120" s="122">
        <f t="shared" si="13"/>
        <v>8250.481111111112</v>
      </c>
    </row>
    <row r="121" spans="1:44" s="36" customFormat="1" ht="15" customHeight="1">
      <c r="A121" s="44" t="s">
        <v>95</v>
      </c>
      <c r="B121" s="45" t="s">
        <v>491</v>
      </c>
      <c r="C121" s="1" t="s">
        <v>492</v>
      </c>
      <c r="D121" s="47">
        <v>7</v>
      </c>
      <c r="E121" s="112" t="s">
        <v>321</v>
      </c>
      <c r="F121" s="133" t="s">
        <v>139</v>
      </c>
      <c r="G121" s="7"/>
      <c r="H121" s="38"/>
      <c r="I121" s="113">
        <v>13690</v>
      </c>
      <c r="J121" s="38">
        <v>13743</v>
      </c>
      <c r="K121" s="113">
        <v>4503</v>
      </c>
      <c r="L121" s="226">
        <v>4600</v>
      </c>
      <c r="M121" s="113">
        <v>13842</v>
      </c>
      <c r="N121" s="114">
        <v>14195</v>
      </c>
      <c r="O121" s="115">
        <f t="shared" si="0"/>
        <v>32035</v>
      </c>
      <c r="P121" s="115">
        <f t="shared" si="14"/>
        <v>1067.8333333333333</v>
      </c>
      <c r="Q121" s="116">
        <f t="shared" si="2"/>
        <v>32538</v>
      </c>
      <c r="R121" s="117">
        <f t="shared" si="15"/>
        <v>1084.6</v>
      </c>
      <c r="S121" s="7"/>
      <c r="T121" s="38"/>
      <c r="U121" s="113">
        <v>573847</v>
      </c>
      <c r="V121" s="38">
        <v>564818</v>
      </c>
      <c r="W121" s="113">
        <v>297572</v>
      </c>
      <c r="X121" s="38">
        <v>299517</v>
      </c>
      <c r="Y121" s="113">
        <v>581627</v>
      </c>
      <c r="Z121" s="114">
        <v>672771</v>
      </c>
      <c r="AA121" s="115">
        <f t="shared" si="4"/>
        <v>1453046</v>
      </c>
      <c r="AB121" s="115">
        <f t="shared" si="16"/>
        <v>1614.4955555555555</v>
      </c>
      <c r="AC121" s="116">
        <f t="shared" si="6"/>
        <v>1537106</v>
      </c>
      <c r="AD121" s="118">
        <f t="shared" si="17"/>
        <v>1707.8955555555556</v>
      </c>
      <c r="AE121" s="119"/>
      <c r="AF121" s="120"/>
      <c r="AG121" s="113"/>
      <c r="AH121" s="38"/>
      <c r="AI121" s="113"/>
      <c r="AJ121" s="38"/>
      <c r="AK121" s="113"/>
      <c r="AL121" s="114"/>
      <c r="AM121" s="115">
        <f t="shared" si="8"/>
        <v>0</v>
      </c>
      <c r="AN121" s="37">
        <f t="shared" si="18"/>
        <v>0</v>
      </c>
      <c r="AO121" s="117">
        <f t="shared" si="10"/>
        <v>0</v>
      </c>
      <c r="AP121" s="117">
        <f t="shared" si="19"/>
        <v>0</v>
      </c>
      <c r="AQ121" s="121">
        <f t="shared" si="12"/>
        <v>2682.3288888888887</v>
      </c>
      <c r="AR121" s="122">
        <f t="shared" si="13"/>
        <v>2792.4955555555553</v>
      </c>
    </row>
    <row r="122" spans="1:44" s="36" customFormat="1" ht="15" customHeight="1">
      <c r="A122" s="44" t="s">
        <v>95</v>
      </c>
      <c r="B122" s="45" t="s">
        <v>493</v>
      </c>
      <c r="C122" s="1" t="s">
        <v>494</v>
      </c>
      <c r="D122" s="47">
        <v>7</v>
      </c>
      <c r="E122" s="112" t="s">
        <v>321</v>
      </c>
      <c r="F122" s="133" t="s">
        <v>139</v>
      </c>
      <c r="G122" s="7"/>
      <c r="H122" s="38"/>
      <c r="I122" s="113">
        <v>28755</v>
      </c>
      <c r="J122" s="38">
        <v>30870</v>
      </c>
      <c r="K122" s="113">
        <v>8463</v>
      </c>
      <c r="L122" s="38">
        <v>8646</v>
      </c>
      <c r="M122" s="113">
        <v>34279</v>
      </c>
      <c r="N122" s="114">
        <v>34278</v>
      </c>
      <c r="O122" s="115">
        <f t="shared" si="0"/>
        <v>71497</v>
      </c>
      <c r="P122" s="115">
        <f t="shared" si="14"/>
        <v>2383.233333333333</v>
      </c>
      <c r="Q122" s="116">
        <f t="shared" si="2"/>
        <v>73794</v>
      </c>
      <c r="R122" s="117">
        <f t="shared" si="15"/>
        <v>2459.8</v>
      </c>
      <c r="S122" s="7"/>
      <c r="T122" s="38"/>
      <c r="U122" s="113">
        <v>143468</v>
      </c>
      <c r="V122" s="38">
        <v>182004</v>
      </c>
      <c r="W122" s="113">
        <v>113401</v>
      </c>
      <c r="X122" s="226">
        <v>135059</v>
      </c>
      <c r="Y122" s="113">
        <v>258634</v>
      </c>
      <c r="Z122" s="227">
        <v>287672</v>
      </c>
      <c r="AA122" s="115">
        <f t="shared" si="4"/>
        <v>515503</v>
      </c>
      <c r="AB122" s="115">
        <f t="shared" si="16"/>
        <v>572.7811111111112</v>
      </c>
      <c r="AC122" s="116">
        <f t="shared" si="6"/>
        <v>604735</v>
      </c>
      <c r="AD122" s="118">
        <f t="shared" si="17"/>
        <v>671.9277777777778</v>
      </c>
      <c r="AE122" s="119"/>
      <c r="AF122" s="120"/>
      <c r="AG122" s="113"/>
      <c r="AH122" s="38"/>
      <c r="AI122" s="113"/>
      <c r="AJ122" s="38"/>
      <c r="AK122" s="113"/>
      <c r="AL122" s="114"/>
      <c r="AM122" s="115">
        <f t="shared" si="8"/>
        <v>0</v>
      </c>
      <c r="AN122" s="37">
        <f t="shared" si="18"/>
        <v>0</v>
      </c>
      <c r="AO122" s="117">
        <f t="shared" si="10"/>
        <v>0</v>
      </c>
      <c r="AP122" s="117">
        <f t="shared" si="19"/>
        <v>0</v>
      </c>
      <c r="AQ122" s="121">
        <f t="shared" si="12"/>
        <v>2956.014444444444</v>
      </c>
      <c r="AR122" s="122">
        <f t="shared" si="13"/>
        <v>3131.727777777778</v>
      </c>
    </row>
    <row r="123" spans="1:44" s="36" customFormat="1" ht="15" customHeight="1">
      <c r="A123" s="44" t="s">
        <v>95</v>
      </c>
      <c r="B123" s="45" t="s">
        <v>495</v>
      </c>
      <c r="C123" s="1" t="s">
        <v>496</v>
      </c>
      <c r="D123" s="47">
        <v>7</v>
      </c>
      <c r="E123" s="112" t="s">
        <v>321</v>
      </c>
      <c r="F123" s="133" t="s">
        <v>139</v>
      </c>
      <c r="G123" s="7"/>
      <c r="H123" s="38"/>
      <c r="I123" s="113">
        <v>142062</v>
      </c>
      <c r="J123" s="38">
        <v>145071</v>
      </c>
      <c r="K123" s="113">
        <v>57309</v>
      </c>
      <c r="L123" s="38">
        <v>59136</v>
      </c>
      <c r="M123" s="113">
        <v>155356</v>
      </c>
      <c r="N123" s="114">
        <v>152808</v>
      </c>
      <c r="O123" s="115">
        <f t="shared" si="0"/>
        <v>354727</v>
      </c>
      <c r="P123" s="115">
        <f t="shared" si="14"/>
        <v>11824.233333333334</v>
      </c>
      <c r="Q123" s="116">
        <f t="shared" si="2"/>
        <v>357015</v>
      </c>
      <c r="R123" s="117">
        <f t="shared" si="15"/>
        <v>11900.5</v>
      </c>
      <c r="S123" s="7"/>
      <c r="T123" s="38"/>
      <c r="U123" s="113">
        <v>155898</v>
      </c>
      <c r="V123" s="38">
        <v>135266</v>
      </c>
      <c r="W123" s="113">
        <v>78682</v>
      </c>
      <c r="X123" s="38">
        <v>96408</v>
      </c>
      <c r="Y123" s="113">
        <v>152702</v>
      </c>
      <c r="Z123" s="114">
        <v>152915</v>
      </c>
      <c r="AA123" s="115">
        <f t="shared" si="4"/>
        <v>387282</v>
      </c>
      <c r="AB123" s="115">
        <f t="shared" si="16"/>
        <v>430.31333333333333</v>
      </c>
      <c r="AC123" s="116">
        <f t="shared" si="6"/>
        <v>384589</v>
      </c>
      <c r="AD123" s="118">
        <f t="shared" si="17"/>
        <v>427.3211111111111</v>
      </c>
      <c r="AE123" s="119"/>
      <c r="AF123" s="120"/>
      <c r="AG123" s="113"/>
      <c r="AH123" s="38"/>
      <c r="AI123" s="113"/>
      <c r="AJ123" s="38"/>
      <c r="AK123" s="113"/>
      <c r="AL123" s="114"/>
      <c r="AM123" s="115">
        <f t="shared" si="8"/>
        <v>0</v>
      </c>
      <c r="AN123" s="37">
        <f t="shared" si="18"/>
        <v>0</v>
      </c>
      <c r="AO123" s="117">
        <f t="shared" si="10"/>
        <v>0</v>
      </c>
      <c r="AP123" s="117">
        <f t="shared" si="19"/>
        <v>0</v>
      </c>
      <c r="AQ123" s="121">
        <f t="shared" si="12"/>
        <v>12254.546666666667</v>
      </c>
      <c r="AR123" s="122">
        <f t="shared" si="13"/>
        <v>12327.82111111111</v>
      </c>
    </row>
    <row r="124" spans="1:44" s="36" customFormat="1" ht="15" customHeight="1">
      <c r="A124" s="44" t="s">
        <v>95</v>
      </c>
      <c r="B124" s="45" t="s">
        <v>497</v>
      </c>
      <c r="C124" s="1" t="s">
        <v>498</v>
      </c>
      <c r="D124" s="47">
        <v>7</v>
      </c>
      <c r="E124" s="112" t="s">
        <v>321</v>
      </c>
      <c r="F124" s="133" t="s">
        <v>139</v>
      </c>
      <c r="G124" s="7"/>
      <c r="H124" s="38"/>
      <c r="I124" s="113">
        <v>86900</v>
      </c>
      <c r="J124" s="38">
        <v>89967</v>
      </c>
      <c r="K124" s="113">
        <v>34179</v>
      </c>
      <c r="L124" s="226">
        <v>35474</v>
      </c>
      <c r="M124" s="113">
        <v>97475</v>
      </c>
      <c r="N124" s="227">
        <v>100365</v>
      </c>
      <c r="O124" s="115">
        <f t="shared" si="0"/>
        <v>218554</v>
      </c>
      <c r="P124" s="115">
        <f t="shared" si="14"/>
        <v>7285.133333333333</v>
      </c>
      <c r="Q124" s="116">
        <f t="shared" si="2"/>
        <v>225806</v>
      </c>
      <c r="R124" s="117">
        <f t="shared" si="15"/>
        <v>7526.866666666667</v>
      </c>
      <c r="S124" s="7"/>
      <c r="T124" s="38"/>
      <c r="U124" s="113">
        <v>44942</v>
      </c>
      <c r="V124" s="38">
        <v>157748</v>
      </c>
      <c r="W124" s="113">
        <v>23904</v>
      </c>
      <c r="X124" s="226">
        <v>162834</v>
      </c>
      <c r="Y124" s="113">
        <v>123408</v>
      </c>
      <c r="Z124" s="227">
        <v>149555</v>
      </c>
      <c r="AA124" s="115">
        <f t="shared" si="4"/>
        <v>192254</v>
      </c>
      <c r="AB124" s="115">
        <f t="shared" si="16"/>
        <v>213.61555555555555</v>
      </c>
      <c r="AC124" s="116">
        <f t="shared" si="6"/>
        <v>470137</v>
      </c>
      <c r="AD124" s="118">
        <f t="shared" si="17"/>
        <v>522.3744444444444</v>
      </c>
      <c r="AE124" s="119"/>
      <c r="AF124" s="120"/>
      <c r="AG124" s="113"/>
      <c r="AH124" s="38"/>
      <c r="AI124" s="113"/>
      <c r="AJ124" s="38"/>
      <c r="AK124" s="113"/>
      <c r="AL124" s="114"/>
      <c r="AM124" s="115">
        <f t="shared" si="8"/>
        <v>0</v>
      </c>
      <c r="AN124" s="37">
        <f t="shared" si="18"/>
        <v>0</v>
      </c>
      <c r="AO124" s="117">
        <f t="shared" si="10"/>
        <v>0</v>
      </c>
      <c r="AP124" s="117">
        <f t="shared" si="19"/>
        <v>0</v>
      </c>
      <c r="AQ124" s="121">
        <f t="shared" si="12"/>
        <v>7498.748888888888</v>
      </c>
      <c r="AR124" s="122">
        <f t="shared" si="13"/>
        <v>8049.241111111111</v>
      </c>
    </row>
    <row r="125" spans="1:44" s="36" customFormat="1" ht="15" customHeight="1">
      <c r="A125" s="44" t="s">
        <v>95</v>
      </c>
      <c r="B125" s="45" t="s">
        <v>499</v>
      </c>
      <c r="C125" s="1" t="s">
        <v>500</v>
      </c>
      <c r="D125" s="47">
        <v>7</v>
      </c>
      <c r="E125" s="112" t="s">
        <v>321</v>
      </c>
      <c r="F125" s="133" t="s">
        <v>139</v>
      </c>
      <c r="G125" s="7"/>
      <c r="H125" s="38"/>
      <c r="I125" s="113">
        <v>194950</v>
      </c>
      <c r="J125" s="38">
        <v>210303</v>
      </c>
      <c r="K125" s="113">
        <v>92185</v>
      </c>
      <c r="L125" s="38">
        <v>95063</v>
      </c>
      <c r="M125" s="113">
        <v>219252</v>
      </c>
      <c r="N125" s="114">
        <v>231453</v>
      </c>
      <c r="O125" s="115">
        <f>+M125+K125+I125+G125</f>
        <v>506387</v>
      </c>
      <c r="P125" s="115">
        <f>+O125/30</f>
        <v>16879.566666666666</v>
      </c>
      <c r="Q125" s="116">
        <f>+N125+L125+J125+H125</f>
        <v>536819</v>
      </c>
      <c r="R125" s="117">
        <f>+Q125/30</f>
        <v>17893.966666666667</v>
      </c>
      <c r="S125" s="7"/>
      <c r="T125" s="38"/>
      <c r="U125" s="113">
        <v>238310</v>
      </c>
      <c r="V125" s="38">
        <v>227962</v>
      </c>
      <c r="W125" s="113">
        <v>159804</v>
      </c>
      <c r="X125" s="38">
        <v>167968</v>
      </c>
      <c r="Y125" s="113">
        <v>255986</v>
      </c>
      <c r="Z125" s="228">
        <v>225053</v>
      </c>
      <c r="AA125" s="115">
        <f>+Y125+W125+U125+S125</f>
        <v>654100</v>
      </c>
      <c r="AB125" s="115">
        <f>+AA125/900</f>
        <v>726.7777777777778</v>
      </c>
      <c r="AC125" s="116">
        <f>+Z125+X125+V125+T125</f>
        <v>620983</v>
      </c>
      <c r="AD125" s="118">
        <f>+AC125/900</f>
        <v>689.9811111111111</v>
      </c>
      <c r="AE125" s="119"/>
      <c r="AF125" s="120"/>
      <c r="AG125" s="113"/>
      <c r="AH125" s="38"/>
      <c r="AI125" s="113"/>
      <c r="AJ125" s="38"/>
      <c r="AK125" s="113"/>
      <c r="AL125" s="114"/>
      <c r="AM125" s="115">
        <f>+AK125+AI125+AG125+AE125</f>
        <v>0</v>
      </c>
      <c r="AN125" s="37">
        <f>+AM125/24</f>
        <v>0</v>
      </c>
      <c r="AO125" s="117">
        <f>+AL125+AJ125+AH125+AF125</f>
        <v>0</v>
      </c>
      <c r="AP125" s="117">
        <f>+AO125/24</f>
        <v>0</v>
      </c>
      <c r="AQ125" s="121">
        <f>+P125+AB125+AN125</f>
        <v>17606.344444444443</v>
      </c>
      <c r="AR125" s="122">
        <f>+R125+AD125+AP125</f>
        <v>18583.94777777778</v>
      </c>
    </row>
    <row r="126" spans="1:44" s="160" customFormat="1" ht="15" customHeight="1">
      <c r="A126" s="44" t="s">
        <v>135</v>
      </c>
      <c r="B126" s="45" t="s">
        <v>592</v>
      </c>
      <c r="C126" s="1">
        <v>139940</v>
      </c>
      <c r="D126" s="47">
        <v>1</v>
      </c>
      <c r="E126" s="112" t="s">
        <v>139</v>
      </c>
      <c r="F126" s="133" t="s">
        <v>139</v>
      </c>
      <c r="G126" s="7"/>
      <c r="H126" s="38"/>
      <c r="I126" s="113">
        <v>178501</v>
      </c>
      <c r="J126" s="161">
        <v>175203</v>
      </c>
      <c r="K126" s="113">
        <v>66238.5</v>
      </c>
      <c r="L126" s="161">
        <v>61375.5</v>
      </c>
      <c r="M126" s="113">
        <v>181609</v>
      </c>
      <c r="N126" s="161">
        <v>185632.5</v>
      </c>
      <c r="O126" s="115">
        <f aca="true" t="shared" si="48" ref="O126:O155">+M126+K126+I126+G126</f>
        <v>426348.5</v>
      </c>
      <c r="P126" s="115">
        <f aca="true" t="shared" si="49" ref="P126:P155">+O126/30</f>
        <v>14211.616666666667</v>
      </c>
      <c r="Q126" s="116">
        <f aca="true" t="shared" si="50" ref="Q126:Q155">+N126+L126+J126+H126</f>
        <v>422211</v>
      </c>
      <c r="R126" s="117">
        <f aca="true" t="shared" si="51" ref="R126:R155">+Q126/30</f>
        <v>14073.7</v>
      </c>
      <c r="S126" s="7"/>
      <c r="T126" s="38"/>
      <c r="U126" s="113"/>
      <c r="V126" s="38"/>
      <c r="W126" s="113"/>
      <c r="X126" s="38"/>
      <c r="Y126" s="113"/>
      <c r="Z126" s="114"/>
      <c r="AA126" s="115">
        <f aca="true" t="shared" si="52" ref="AA126:AA155">+Y126+W126+U126+S126</f>
        <v>0</v>
      </c>
      <c r="AB126" s="115">
        <f aca="true" t="shared" si="53" ref="AB126:AB155">+AA126/900</f>
        <v>0</v>
      </c>
      <c r="AC126" s="116">
        <f aca="true" t="shared" si="54" ref="AC126:AC155">+Z126+X126+V126+T126</f>
        <v>0</v>
      </c>
      <c r="AD126" s="118">
        <f aca="true" t="shared" si="55" ref="AD126:AD155">+AC126/900</f>
        <v>0</v>
      </c>
      <c r="AE126" s="119"/>
      <c r="AF126" s="120"/>
      <c r="AG126" s="113">
        <v>54325</v>
      </c>
      <c r="AH126" s="161">
        <v>55497.8</v>
      </c>
      <c r="AI126" s="113">
        <v>30597.5</v>
      </c>
      <c r="AJ126" s="161">
        <v>31256.5</v>
      </c>
      <c r="AK126" s="113">
        <v>56565.5</v>
      </c>
      <c r="AL126" s="161">
        <v>58401.5</v>
      </c>
      <c r="AM126" s="115">
        <f aca="true" t="shared" si="56" ref="AM126:AM155">+AK126+AI126+AG126+AE126</f>
        <v>141488</v>
      </c>
      <c r="AN126" s="37">
        <f aca="true" t="shared" si="57" ref="AN126:AN155">+AM126/24</f>
        <v>5895.333333333333</v>
      </c>
      <c r="AO126" s="117">
        <f aca="true" t="shared" si="58" ref="AO126:AO155">+AL126+AJ126+AH126+AF126</f>
        <v>145155.8</v>
      </c>
      <c r="AP126" s="117">
        <f aca="true" t="shared" si="59" ref="AP126:AP155">+AO126/24</f>
        <v>6048.158333333333</v>
      </c>
      <c r="AQ126" s="121">
        <f aca="true" t="shared" si="60" ref="AQ126:AQ155">+P126+AB126+AN126</f>
        <v>20106.95</v>
      </c>
      <c r="AR126" s="122">
        <f aca="true" t="shared" si="61" ref="AR126:AR155">+R126+AD126+AP126</f>
        <v>20121.858333333334</v>
      </c>
    </row>
    <row r="127" spans="1:44" s="160" customFormat="1" ht="15" customHeight="1">
      <c r="A127" s="44" t="s">
        <v>135</v>
      </c>
      <c r="B127" s="45" t="s">
        <v>593</v>
      </c>
      <c r="C127" s="1">
        <v>139959</v>
      </c>
      <c r="D127" s="47">
        <v>1</v>
      </c>
      <c r="E127" s="112" t="s">
        <v>139</v>
      </c>
      <c r="F127" s="133" t="s">
        <v>139</v>
      </c>
      <c r="G127" s="7"/>
      <c r="H127" s="38"/>
      <c r="I127" s="113">
        <v>301624</v>
      </c>
      <c r="J127" s="161">
        <v>304641.5</v>
      </c>
      <c r="K127" s="113">
        <v>58801</v>
      </c>
      <c r="L127" s="161">
        <v>58620</v>
      </c>
      <c r="M127" s="113">
        <v>326440</v>
      </c>
      <c r="N127" s="161">
        <v>323155</v>
      </c>
      <c r="O127" s="115">
        <f t="shared" si="48"/>
        <v>686865</v>
      </c>
      <c r="P127" s="115">
        <f t="shared" si="49"/>
        <v>22895.5</v>
      </c>
      <c r="Q127" s="116">
        <f t="shared" si="50"/>
        <v>686416.5</v>
      </c>
      <c r="R127" s="117">
        <f t="shared" si="51"/>
        <v>22880.55</v>
      </c>
      <c r="S127" s="7"/>
      <c r="T127" s="38"/>
      <c r="U127" s="113"/>
      <c r="V127" s="38"/>
      <c r="W127" s="113"/>
      <c r="X127" s="38"/>
      <c r="Y127" s="113"/>
      <c r="Z127" s="114"/>
      <c r="AA127" s="115">
        <f t="shared" si="52"/>
        <v>0</v>
      </c>
      <c r="AB127" s="115">
        <f t="shared" si="53"/>
        <v>0</v>
      </c>
      <c r="AC127" s="116">
        <f t="shared" si="54"/>
        <v>0</v>
      </c>
      <c r="AD127" s="118">
        <f t="shared" si="55"/>
        <v>0</v>
      </c>
      <c r="AE127" s="119"/>
      <c r="AF127" s="120"/>
      <c r="AG127" s="113">
        <v>67135</v>
      </c>
      <c r="AH127" s="161">
        <v>69389.7</v>
      </c>
      <c r="AI127" s="113">
        <v>27028.8</v>
      </c>
      <c r="AJ127" s="161">
        <v>27506.7</v>
      </c>
      <c r="AK127" s="113">
        <v>71114.9</v>
      </c>
      <c r="AL127" s="161">
        <v>71767.6</v>
      </c>
      <c r="AM127" s="115">
        <f t="shared" si="56"/>
        <v>165278.7</v>
      </c>
      <c r="AN127" s="37">
        <f t="shared" si="57"/>
        <v>6886.6125</v>
      </c>
      <c r="AO127" s="117">
        <f t="shared" si="58"/>
        <v>168664</v>
      </c>
      <c r="AP127" s="117">
        <f t="shared" si="59"/>
        <v>7027.666666666667</v>
      </c>
      <c r="AQ127" s="121">
        <f t="shared" si="60"/>
        <v>29782.1125</v>
      </c>
      <c r="AR127" s="122">
        <f t="shared" si="61"/>
        <v>29908.216666666667</v>
      </c>
    </row>
    <row r="128" spans="1:44" s="160" customFormat="1" ht="15" customHeight="1">
      <c r="A128" s="44" t="s">
        <v>135</v>
      </c>
      <c r="B128" s="45" t="s">
        <v>594</v>
      </c>
      <c r="C128" s="1">
        <v>139755</v>
      </c>
      <c r="D128" s="47">
        <v>2</v>
      </c>
      <c r="E128" s="112" t="s">
        <v>139</v>
      </c>
      <c r="F128" s="133" t="s">
        <v>139</v>
      </c>
      <c r="G128" s="7">
        <v>93946</v>
      </c>
      <c r="H128" s="38"/>
      <c r="I128" s="113">
        <v>86439</v>
      </c>
      <c r="J128" s="161">
        <v>137283</v>
      </c>
      <c r="K128" s="113">
        <v>27341</v>
      </c>
      <c r="L128" s="161">
        <v>44838</v>
      </c>
      <c r="M128" s="113">
        <v>96301</v>
      </c>
      <c r="N128" s="161">
        <v>151268</v>
      </c>
      <c r="O128" s="115">
        <f t="shared" si="48"/>
        <v>304027</v>
      </c>
      <c r="P128" s="115">
        <f t="shared" si="49"/>
        <v>10134.233333333334</v>
      </c>
      <c r="Q128" s="116">
        <f t="shared" si="50"/>
        <v>333389</v>
      </c>
      <c r="R128" s="117">
        <f t="shared" si="51"/>
        <v>11112.966666666667</v>
      </c>
      <c r="S128" s="7"/>
      <c r="T128" s="38"/>
      <c r="U128" s="113"/>
      <c r="V128" s="38"/>
      <c r="W128" s="113"/>
      <c r="X128" s="38"/>
      <c r="Y128" s="113"/>
      <c r="Z128" s="114"/>
      <c r="AA128" s="115">
        <f t="shared" si="52"/>
        <v>0</v>
      </c>
      <c r="AB128" s="115">
        <f t="shared" si="53"/>
        <v>0</v>
      </c>
      <c r="AC128" s="116">
        <f t="shared" si="54"/>
        <v>0</v>
      </c>
      <c r="AD128" s="118">
        <f t="shared" si="55"/>
        <v>0</v>
      </c>
      <c r="AE128" s="119">
        <v>33036</v>
      </c>
      <c r="AF128" s="120"/>
      <c r="AG128" s="113">
        <v>30185</v>
      </c>
      <c r="AH128" s="161">
        <v>51488</v>
      </c>
      <c r="AI128" s="113">
        <v>16000</v>
      </c>
      <c r="AJ128" s="161">
        <v>25266</v>
      </c>
      <c r="AK128" s="113">
        <v>36753</v>
      </c>
      <c r="AL128" s="161">
        <v>57701</v>
      </c>
      <c r="AM128" s="115">
        <f t="shared" si="56"/>
        <v>115974</v>
      </c>
      <c r="AN128" s="37">
        <f t="shared" si="57"/>
        <v>4832.25</v>
      </c>
      <c r="AO128" s="117">
        <f t="shared" si="58"/>
        <v>134455</v>
      </c>
      <c r="AP128" s="117">
        <f t="shared" si="59"/>
        <v>5602.291666666667</v>
      </c>
      <c r="AQ128" s="121">
        <f t="shared" si="60"/>
        <v>14966.483333333334</v>
      </c>
      <c r="AR128" s="122">
        <f t="shared" si="61"/>
        <v>16715.258333333335</v>
      </c>
    </row>
    <row r="129" spans="1:44" s="160" customFormat="1" ht="15" customHeight="1">
      <c r="A129" s="44" t="s">
        <v>135</v>
      </c>
      <c r="B129" s="45" t="s">
        <v>595</v>
      </c>
      <c r="C129" s="1">
        <v>139931</v>
      </c>
      <c r="D129" s="47">
        <v>3</v>
      </c>
      <c r="E129" s="112" t="s">
        <v>139</v>
      </c>
      <c r="F129" s="133" t="s">
        <v>139</v>
      </c>
      <c r="G129" s="7"/>
      <c r="H129" s="38"/>
      <c r="I129" s="113">
        <v>155878</v>
      </c>
      <c r="J129" s="161">
        <v>159205</v>
      </c>
      <c r="K129" s="113">
        <v>33509</v>
      </c>
      <c r="L129" s="161">
        <v>32728</v>
      </c>
      <c r="M129" s="113">
        <v>171681</v>
      </c>
      <c r="N129" s="161">
        <v>168828</v>
      </c>
      <c r="O129" s="115">
        <f t="shared" si="48"/>
        <v>361068</v>
      </c>
      <c r="P129" s="115">
        <f t="shared" si="49"/>
        <v>12035.6</v>
      </c>
      <c r="Q129" s="116">
        <f t="shared" si="50"/>
        <v>360761</v>
      </c>
      <c r="R129" s="117">
        <f t="shared" si="51"/>
        <v>12025.366666666667</v>
      </c>
      <c r="S129" s="7"/>
      <c r="T129" s="38"/>
      <c r="U129" s="113"/>
      <c r="V129" s="38"/>
      <c r="W129" s="113"/>
      <c r="X129" s="38"/>
      <c r="Y129" s="113"/>
      <c r="Z129" s="114"/>
      <c r="AA129" s="115">
        <f t="shared" si="52"/>
        <v>0</v>
      </c>
      <c r="AB129" s="115">
        <f t="shared" si="53"/>
        <v>0</v>
      </c>
      <c r="AC129" s="116">
        <f t="shared" si="54"/>
        <v>0</v>
      </c>
      <c r="AD129" s="118">
        <f t="shared" si="55"/>
        <v>0</v>
      </c>
      <c r="AE129" s="119"/>
      <c r="AF129" s="120"/>
      <c r="AG129" s="113">
        <v>8171</v>
      </c>
      <c r="AH129" s="161">
        <v>8624</v>
      </c>
      <c r="AI129" s="113">
        <v>5536</v>
      </c>
      <c r="AJ129" s="161">
        <v>5511</v>
      </c>
      <c r="AK129" s="113">
        <v>8277</v>
      </c>
      <c r="AL129" s="161">
        <v>8348</v>
      </c>
      <c r="AM129" s="115">
        <f t="shared" si="56"/>
        <v>21984</v>
      </c>
      <c r="AN129" s="37">
        <f t="shared" si="57"/>
        <v>916</v>
      </c>
      <c r="AO129" s="117">
        <f t="shared" si="58"/>
        <v>22483</v>
      </c>
      <c r="AP129" s="117">
        <f t="shared" si="59"/>
        <v>936.7916666666666</v>
      </c>
      <c r="AQ129" s="121">
        <f t="shared" si="60"/>
        <v>12951.6</v>
      </c>
      <c r="AR129" s="122">
        <f t="shared" si="61"/>
        <v>12962.158333333333</v>
      </c>
    </row>
    <row r="130" spans="1:44" s="160" customFormat="1" ht="15" customHeight="1">
      <c r="A130" s="44" t="s">
        <v>135</v>
      </c>
      <c r="B130" s="45" t="s">
        <v>596</v>
      </c>
      <c r="C130" s="1">
        <v>141334</v>
      </c>
      <c r="D130" s="47">
        <v>3</v>
      </c>
      <c r="E130" s="112" t="s">
        <v>139</v>
      </c>
      <c r="F130" s="133" t="s">
        <v>139</v>
      </c>
      <c r="G130" s="7"/>
      <c r="H130" s="38"/>
      <c r="I130" s="113">
        <v>77033</v>
      </c>
      <c r="J130" s="161">
        <v>79278</v>
      </c>
      <c r="K130" s="113">
        <v>17026</v>
      </c>
      <c r="L130" s="161">
        <v>16989</v>
      </c>
      <c r="M130" s="113">
        <v>86341</v>
      </c>
      <c r="N130" s="161">
        <v>90798</v>
      </c>
      <c r="O130" s="115">
        <f t="shared" si="48"/>
        <v>180400</v>
      </c>
      <c r="P130" s="115">
        <f t="shared" si="49"/>
        <v>6013.333333333333</v>
      </c>
      <c r="Q130" s="116">
        <f t="shared" si="50"/>
        <v>187065</v>
      </c>
      <c r="R130" s="117">
        <f t="shared" si="51"/>
        <v>6235.5</v>
      </c>
      <c r="S130" s="7"/>
      <c r="T130" s="38"/>
      <c r="U130" s="113"/>
      <c r="V130" s="38"/>
      <c r="W130" s="113"/>
      <c r="X130" s="38"/>
      <c r="Y130" s="113"/>
      <c r="Z130" s="114"/>
      <c r="AA130" s="115">
        <f t="shared" si="52"/>
        <v>0</v>
      </c>
      <c r="AB130" s="115">
        <f t="shared" si="53"/>
        <v>0</v>
      </c>
      <c r="AC130" s="116">
        <f t="shared" si="54"/>
        <v>0</v>
      </c>
      <c r="AD130" s="118">
        <f t="shared" si="55"/>
        <v>0</v>
      </c>
      <c r="AE130" s="119"/>
      <c r="AF130" s="120"/>
      <c r="AG130" s="113">
        <v>9403</v>
      </c>
      <c r="AH130" s="161">
        <v>8559</v>
      </c>
      <c r="AI130" s="113">
        <v>8076</v>
      </c>
      <c r="AJ130" s="161">
        <v>8187</v>
      </c>
      <c r="AK130" s="113">
        <v>8914</v>
      </c>
      <c r="AL130" s="161">
        <v>8761</v>
      </c>
      <c r="AM130" s="115">
        <f t="shared" si="56"/>
        <v>26393</v>
      </c>
      <c r="AN130" s="37">
        <f t="shared" si="57"/>
        <v>1099.7083333333333</v>
      </c>
      <c r="AO130" s="117">
        <f t="shared" si="58"/>
        <v>25507</v>
      </c>
      <c r="AP130" s="117">
        <f t="shared" si="59"/>
        <v>1062.7916666666667</v>
      </c>
      <c r="AQ130" s="121">
        <f t="shared" si="60"/>
        <v>7113.041666666666</v>
      </c>
      <c r="AR130" s="122">
        <f t="shared" si="61"/>
        <v>7298.291666666667</v>
      </c>
    </row>
    <row r="131" spans="1:44" s="160" customFormat="1" ht="15" customHeight="1">
      <c r="A131" s="44" t="s">
        <v>135</v>
      </c>
      <c r="B131" s="45" t="s">
        <v>597</v>
      </c>
      <c r="C131" s="1">
        <v>138716</v>
      </c>
      <c r="D131" s="47">
        <v>4</v>
      </c>
      <c r="E131" s="112" t="s">
        <v>139</v>
      </c>
      <c r="F131" s="133" t="s">
        <v>139</v>
      </c>
      <c r="G131" s="7"/>
      <c r="H131" s="38"/>
      <c r="I131" s="113">
        <v>34911</v>
      </c>
      <c r="J131" s="161">
        <v>36541</v>
      </c>
      <c r="K131" s="113">
        <v>11089</v>
      </c>
      <c r="L131" s="161">
        <v>11444</v>
      </c>
      <c r="M131" s="113">
        <v>37324</v>
      </c>
      <c r="N131" s="161">
        <v>39584</v>
      </c>
      <c r="O131" s="115">
        <f t="shared" si="48"/>
        <v>83324</v>
      </c>
      <c r="P131" s="115">
        <f t="shared" si="49"/>
        <v>2777.4666666666667</v>
      </c>
      <c r="Q131" s="116">
        <f t="shared" si="50"/>
        <v>87569</v>
      </c>
      <c r="R131" s="117">
        <f t="shared" si="51"/>
        <v>2918.9666666666667</v>
      </c>
      <c r="S131" s="7"/>
      <c r="T131" s="38"/>
      <c r="U131" s="113"/>
      <c r="V131" s="38"/>
      <c r="W131" s="113"/>
      <c r="X131" s="38"/>
      <c r="Y131" s="113"/>
      <c r="Z131" s="114"/>
      <c r="AA131" s="115">
        <f t="shared" si="52"/>
        <v>0</v>
      </c>
      <c r="AB131" s="115">
        <f t="shared" si="53"/>
        <v>0</v>
      </c>
      <c r="AC131" s="116">
        <f t="shared" si="54"/>
        <v>0</v>
      </c>
      <c r="AD131" s="118">
        <f t="shared" si="55"/>
        <v>0</v>
      </c>
      <c r="AE131" s="119"/>
      <c r="AF131" s="120"/>
      <c r="AG131" s="113">
        <v>1962</v>
      </c>
      <c r="AH131" s="161">
        <v>2106</v>
      </c>
      <c r="AI131" s="113">
        <v>1713</v>
      </c>
      <c r="AJ131" s="161">
        <v>1702</v>
      </c>
      <c r="AK131" s="113">
        <v>1928</v>
      </c>
      <c r="AL131" s="161">
        <v>2039</v>
      </c>
      <c r="AM131" s="115">
        <f t="shared" si="56"/>
        <v>5603</v>
      </c>
      <c r="AN131" s="37">
        <f t="shared" si="57"/>
        <v>233.45833333333334</v>
      </c>
      <c r="AO131" s="117">
        <f t="shared" si="58"/>
        <v>5847</v>
      </c>
      <c r="AP131" s="117">
        <f t="shared" si="59"/>
        <v>243.625</v>
      </c>
      <c r="AQ131" s="121">
        <f t="shared" si="60"/>
        <v>3010.925</v>
      </c>
      <c r="AR131" s="122">
        <f t="shared" si="61"/>
        <v>3162.5916666666667</v>
      </c>
    </row>
    <row r="132" spans="1:44" s="160" customFormat="1" ht="15" customHeight="1">
      <c r="A132" s="44" t="s">
        <v>135</v>
      </c>
      <c r="B132" s="45" t="s">
        <v>598</v>
      </c>
      <c r="C132" s="1">
        <v>139861</v>
      </c>
      <c r="D132" s="47">
        <v>4</v>
      </c>
      <c r="E132" s="112" t="s">
        <v>139</v>
      </c>
      <c r="F132" s="133" t="s">
        <v>139</v>
      </c>
      <c r="G132" s="7"/>
      <c r="H132" s="38"/>
      <c r="I132" s="113">
        <v>46730</v>
      </c>
      <c r="J132" s="161">
        <v>47199</v>
      </c>
      <c r="K132" s="113">
        <v>11652</v>
      </c>
      <c r="L132" s="161">
        <v>11009</v>
      </c>
      <c r="M132" s="113">
        <v>49370</v>
      </c>
      <c r="N132" s="161">
        <v>50715</v>
      </c>
      <c r="O132" s="115">
        <f t="shared" si="48"/>
        <v>107752</v>
      </c>
      <c r="P132" s="115">
        <f t="shared" si="49"/>
        <v>3591.733333333333</v>
      </c>
      <c r="Q132" s="116">
        <f t="shared" si="50"/>
        <v>108923</v>
      </c>
      <c r="R132" s="117">
        <f t="shared" si="51"/>
        <v>3630.766666666667</v>
      </c>
      <c r="S132" s="7"/>
      <c r="T132" s="38"/>
      <c r="U132" s="113"/>
      <c r="V132" s="38"/>
      <c r="W132" s="113"/>
      <c r="X132" s="38"/>
      <c r="Y132" s="113"/>
      <c r="Z132" s="114"/>
      <c r="AA132" s="115">
        <f t="shared" si="52"/>
        <v>0</v>
      </c>
      <c r="AB132" s="115">
        <f t="shared" si="53"/>
        <v>0</v>
      </c>
      <c r="AC132" s="116">
        <f t="shared" si="54"/>
        <v>0</v>
      </c>
      <c r="AD132" s="118">
        <f t="shared" si="55"/>
        <v>0</v>
      </c>
      <c r="AE132" s="119"/>
      <c r="AF132" s="120"/>
      <c r="AG132" s="113">
        <v>6158</v>
      </c>
      <c r="AH132" s="161">
        <v>6604</v>
      </c>
      <c r="AI132" s="113">
        <v>6261</v>
      </c>
      <c r="AJ132" s="161">
        <v>6044</v>
      </c>
      <c r="AK132" s="113">
        <v>5881</v>
      </c>
      <c r="AL132" s="161">
        <v>6503</v>
      </c>
      <c r="AM132" s="115">
        <f t="shared" si="56"/>
        <v>18300</v>
      </c>
      <c r="AN132" s="37">
        <f t="shared" si="57"/>
        <v>762.5</v>
      </c>
      <c r="AO132" s="117">
        <f t="shared" si="58"/>
        <v>19151</v>
      </c>
      <c r="AP132" s="117">
        <f t="shared" si="59"/>
        <v>797.9583333333334</v>
      </c>
      <c r="AQ132" s="121">
        <f t="shared" si="60"/>
        <v>4354.233333333334</v>
      </c>
      <c r="AR132" s="122">
        <f t="shared" si="61"/>
        <v>4428.725</v>
      </c>
    </row>
    <row r="133" spans="1:44" s="160" customFormat="1" ht="15" customHeight="1">
      <c r="A133" s="44" t="s">
        <v>135</v>
      </c>
      <c r="B133" s="45" t="s">
        <v>599</v>
      </c>
      <c r="C133" s="1">
        <v>141264</v>
      </c>
      <c r="D133" s="47">
        <v>4</v>
      </c>
      <c r="E133" s="112" t="s">
        <v>139</v>
      </c>
      <c r="F133" s="133" t="s">
        <v>139</v>
      </c>
      <c r="G133" s="7"/>
      <c r="H133" s="38"/>
      <c r="I133" s="113">
        <v>96219</v>
      </c>
      <c r="J133" s="161">
        <v>89965</v>
      </c>
      <c r="K133" s="113">
        <v>24468</v>
      </c>
      <c r="L133" s="161">
        <v>23407</v>
      </c>
      <c r="M133" s="113">
        <v>96191</v>
      </c>
      <c r="N133" s="161">
        <v>94083</v>
      </c>
      <c r="O133" s="115">
        <f t="shared" si="48"/>
        <v>216878</v>
      </c>
      <c r="P133" s="115">
        <f t="shared" si="49"/>
        <v>7229.266666666666</v>
      </c>
      <c r="Q133" s="116">
        <f t="shared" si="50"/>
        <v>207455</v>
      </c>
      <c r="R133" s="117">
        <f t="shared" si="51"/>
        <v>6915.166666666667</v>
      </c>
      <c r="S133" s="7"/>
      <c r="T133" s="38"/>
      <c r="U133" s="113"/>
      <c r="V133" s="38"/>
      <c r="W133" s="113"/>
      <c r="X133" s="38"/>
      <c r="Y133" s="113"/>
      <c r="Z133" s="114"/>
      <c r="AA133" s="115">
        <f t="shared" si="52"/>
        <v>0</v>
      </c>
      <c r="AB133" s="115">
        <f t="shared" si="53"/>
        <v>0</v>
      </c>
      <c r="AC133" s="116">
        <f t="shared" si="54"/>
        <v>0</v>
      </c>
      <c r="AD133" s="118">
        <f t="shared" si="55"/>
        <v>0</v>
      </c>
      <c r="AE133" s="119"/>
      <c r="AF133" s="120"/>
      <c r="AG133" s="113">
        <v>7400</v>
      </c>
      <c r="AH133" s="161">
        <v>8156</v>
      </c>
      <c r="AI133" s="113">
        <v>5437</v>
      </c>
      <c r="AJ133" s="161">
        <v>6494</v>
      </c>
      <c r="AK133" s="113">
        <v>7586</v>
      </c>
      <c r="AL133" s="161">
        <v>9146</v>
      </c>
      <c r="AM133" s="115">
        <f t="shared" si="56"/>
        <v>20423</v>
      </c>
      <c r="AN133" s="37">
        <f t="shared" si="57"/>
        <v>850.9583333333334</v>
      </c>
      <c r="AO133" s="117">
        <f t="shared" si="58"/>
        <v>23796</v>
      </c>
      <c r="AP133" s="117">
        <f t="shared" si="59"/>
        <v>991.5</v>
      </c>
      <c r="AQ133" s="121">
        <f t="shared" si="60"/>
        <v>8080.224999999999</v>
      </c>
      <c r="AR133" s="122">
        <f t="shared" si="61"/>
        <v>7906.666666666667</v>
      </c>
    </row>
    <row r="134" spans="1:44" s="160" customFormat="1" ht="15" customHeight="1">
      <c r="A134" s="44" t="s">
        <v>135</v>
      </c>
      <c r="B134" s="45" t="s">
        <v>600</v>
      </c>
      <c r="C134" s="1">
        <v>140164</v>
      </c>
      <c r="D134" s="47">
        <v>4</v>
      </c>
      <c r="E134" s="112" t="s">
        <v>139</v>
      </c>
      <c r="F134" s="133" t="s">
        <v>139</v>
      </c>
      <c r="G134" s="7"/>
      <c r="H134" s="38"/>
      <c r="I134" s="113">
        <v>119458</v>
      </c>
      <c r="J134" s="161">
        <v>118327</v>
      </c>
      <c r="K134" s="113">
        <v>41447</v>
      </c>
      <c r="L134" s="161">
        <v>41424</v>
      </c>
      <c r="M134" s="113">
        <v>124506</v>
      </c>
      <c r="N134" s="161">
        <v>127401</v>
      </c>
      <c r="O134" s="115">
        <f t="shared" si="48"/>
        <v>285411</v>
      </c>
      <c r="P134" s="115">
        <f t="shared" si="49"/>
        <v>9513.7</v>
      </c>
      <c r="Q134" s="116">
        <f t="shared" si="50"/>
        <v>287152</v>
      </c>
      <c r="R134" s="117">
        <f t="shared" si="51"/>
        <v>9571.733333333334</v>
      </c>
      <c r="S134" s="7"/>
      <c r="T134" s="38"/>
      <c r="U134" s="113"/>
      <c r="V134" s="38"/>
      <c r="W134" s="113"/>
      <c r="X134" s="38"/>
      <c r="Y134" s="113"/>
      <c r="Z134" s="114"/>
      <c r="AA134" s="115">
        <f t="shared" si="52"/>
        <v>0</v>
      </c>
      <c r="AB134" s="115">
        <f t="shared" si="53"/>
        <v>0</v>
      </c>
      <c r="AC134" s="116">
        <f t="shared" si="54"/>
        <v>0</v>
      </c>
      <c r="AD134" s="118">
        <f t="shared" si="55"/>
        <v>0</v>
      </c>
      <c r="AE134" s="119"/>
      <c r="AF134" s="120"/>
      <c r="AG134" s="113">
        <v>8539</v>
      </c>
      <c r="AH134" s="161">
        <v>7550</v>
      </c>
      <c r="AI134" s="113">
        <v>5389</v>
      </c>
      <c r="AJ134" s="161">
        <v>4510</v>
      </c>
      <c r="AK134" s="113">
        <v>8396</v>
      </c>
      <c r="AL134" s="161">
        <v>7571</v>
      </c>
      <c r="AM134" s="115">
        <f t="shared" si="56"/>
        <v>22324</v>
      </c>
      <c r="AN134" s="37">
        <f t="shared" si="57"/>
        <v>930.1666666666666</v>
      </c>
      <c r="AO134" s="117">
        <f t="shared" si="58"/>
        <v>19631</v>
      </c>
      <c r="AP134" s="117">
        <f t="shared" si="59"/>
        <v>817.9583333333334</v>
      </c>
      <c r="AQ134" s="121">
        <f t="shared" si="60"/>
        <v>10443.866666666667</v>
      </c>
      <c r="AR134" s="122">
        <f t="shared" si="61"/>
        <v>10389.691666666668</v>
      </c>
    </row>
    <row r="135" spans="1:44" s="160" customFormat="1" ht="15" customHeight="1">
      <c r="A135" s="44" t="s">
        <v>135</v>
      </c>
      <c r="B135" s="45" t="s">
        <v>601</v>
      </c>
      <c r="C135" s="1">
        <v>138983</v>
      </c>
      <c r="D135" s="47">
        <v>5</v>
      </c>
      <c r="E135" s="112" t="s">
        <v>139</v>
      </c>
      <c r="F135" s="133" t="s">
        <v>139</v>
      </c>
      <c r="G135" s="7"/>
      <c r="H135" s="38"/>
      <c r="I135" s="113">
        <v>51162</v>
      </c>
      <c r="J135" s="161">
        <v>49239</v>
      </c>
      <c r="K135" s="113">
        <v>14794</v>
      </c>
      <c r="L135" s="161">
        <v>14829</v>
      </c>
      <c r="M135" s="113">
        <v>53634</v>
      </c>
      <c r="N135" s="161">
        <v>51097</v>
      </c>
      <c r="O135" s="115">
        <f t="shared" si="48"/>
        <v>119590</v>
      </c>
      <c r="P135" s="115">
        <f t="shared" si="49"/>
        <v>3986.3333333333335</v>
      </c>
      <c r="Q135" s="116">
        <f t="shared" si="50"/>
        <v>115165</v>
      </c>
      <c r="R135" s="117">
        <f t="shared" si="51"/>
        <v>3838.8333333333335</v>
      </c>
      <c r="S135" s="7"/>
      <c r="T135" s="38"/>
      <c r="U135" s="113"/>
      <c r="V135" s="38"/>
      <c r="W135" s="113"/>
      <c r="X135" s="38"/>
      <c r="Y135" s="113"/>
      <c r="Z135" s="114"/>
      <c r="AA135" s="115">
        <f t="shared" si="52"/>
        <v>0</v>
      </c>
      <c r="AB135" s="115">
        <f t="shared" si="53"/>
        <v>0</v>
      </c>
      <c r="AC135" s="116">
        <f t="shared" si="54"/>
        <v>0</v>
      </c>
      <c r="AD135" s="118">
        <f t="shared" si="55"/>
        <v>0</v>
      </c>
      <c r="AE135" s="119"/>
      <c r="AF135" s="120"/>
      <c r="AG135" s="113">
        <v>2356</v>
      </c>
      <c r="AH135" s="161">
        <v>2301</v>
      </c>
      <c r="AI135" s="113">
        <v>2021</v>
      </c>
      <c r="AJ135" s="161">
        <v>1984</v>
      </c>
      <c r="AK135" s="113">
        <v>2602</v>
      </c>
      <c r="AL135" s="161">
        <v>2075</v>
      </c>
      <c r="AM135" s="115">
        <f t="shared" si="56"/>
        <v>6979</v>
      </c>
      <c r="AN135" s="37">
        <f t="shared" si="57"/>
        <v>290.7916666666667</v>
      </c>
      <c r="AO135" s="117">
        <f t="shared" si="58"/>
        <v>6360</v>
      </c>
      <c r="AP135" s="117">
        <f t="shared" si="59"/>
        <v>265</v>
      </c>
      <c r="AQ135" s="121">
        <f t="shared" si="60"/>
        <v>4277.125</v>
      </c>
      <c r="AR135" s="122">
        <f t="shared" si="61"/>
        <v>4103.833333333334</v>
      </c>
    </row>
    <row r="136" spans="1:44" s="160" customFormat="1" ht="15" customHeight="1">
      <c r="A136" s="44" t="s">
        <v>135</v>
      </c>
      <c r="B136" s="45" t="s">
        <v>602</v>
      </c>
      <c r="C136" s="1">
        <v>139366</v>
      </c>
      <c r="D136" s="47">
        <v>5</v>
      </c>
      <c r="E136" s="112" t="s">
        <v>139</v>
      </c>
      <c r="F136" s="133" t="s">
        <v>139</v>
      </c>
      <c r="G136" s="7"/>
      <c r="H136" s="38"/>
      <c r="I136" s="113">
        <v>51162</v>
      </c>
      <c r="J136" s="161">
        <v>45925</v>
      </c>
      <c r="K136" s="113">
        <v>15904</v>
      </c>
      <c r="L136" s="161">
        <v>13390</v>
      </c>
      <c r="M136" s="113">
        <v>47774</v>
      </c>
      <c r="N136" s="161">
        <v>51767</v>
      </c>
      <c r="O136" s="115">
        <f t="shared" si="48"/>
        <v>114840</v>
      </c>
      <c r="P136" s="115">
        <f t="shared" si="49"/>
        <v>3828</v>
      </c>
      <c r="Q136" s="116">
        <f t="shared" si="50"/>
        <v>111082</v>
      </c>
      <c r="R136" s="117">
        <f t="shared" si="51"/>
        <v>3702.733333333333</v>
      </c>
      <c r="S136" s="7"/>
      <c r="T136" s="38"/>
      <c r="U136" s="113"/>
      <c r="V136" s="38"/>
      <c r="W136" s="113"/>
      <c r="X136" s="38"/>
      <c r="Y136" s="113"/>
      <c r="Z136" s="114"/>
      <c r="AA136" s="115">
        <f t="shared" si="52"/>
        <v>0</v>
      </c>
      <c r="AB136" s="115">
        <f t="shared" si="53"/>
        <v>0</v>
      </c>
      <c r="AC136" s="116">
        <f t="shared" si="54"/>
        <v>0</v>
      </c>
      <c r="AD136" s="118">
        <f t="shared" si="55"/>
        <v>0</v>
      </c>
      <c r="AE136" s="119"/>
      <c r="AF136" s="120"/>
      <c r="AG136" s="113">
        <v>3775</v>
      </c>
      <c r="AH136" s="161">
        <v>3795</v>
      </c>
      <c r="AI136" s="113">
        <v>3282</v>
      </c>
      <c r="AJ136" s="161">
        <v>3072</v>
      </c>
      <c r="AK136" s="113">
        <v>3492</v>
      </c>
      <c r="AL136" s="161">
        <v>4302</v>
      </c>
      <c r="AM136" s="115">
        <f t="shared" si="56"/>
        <v>10549</v>
      </c>
      <c r="AN136" s="37">
        <f t="shared" si="57"/>
        <v>439.5416666666667</v>
      </c>
      <c r="AO136" s="117">
        <f t="shared" si="58"/>
        <v>11169</v>
      </c>
      <c r="AP136" s="117">
        <f t="shared" si="59"/>
        <v>465.375</v>
      </c>
      <c r="AQ136" s="121">
        <f t="shared" si="60"/>
        <v>4267.541666666667</v>
      </c>
      <c r="AR136" s="122">
        <f t="shared" si="61"/>
        <v>4168.108333333334</v>
      </c>
    </row>
    <row r="137" spans="1:44" s="160" customFormat="1" ht="15" customHeight="1">
      <c r="A137" s="44" t="s">
        <v>135</v>
      </c>
      <c r="B137" s="45" t="s">
        <v>603</v>
      </c>
      <c r="C137" s="1">
        <v>139719</v>
      </c>
      <c r="D137" s="47">
        <v>5</v>
      </c>
      <c r="E137" s="112" t="s">
        <v>139</v>
      </c>
      <c r="F137" s="133" t="s">
        <v>139</v>
      </c>
      <c r="G137" s="7"/>
      <c r="H137" s="38"/>
      <c r="I137" s="113">
        <v>27950</v>
      </c>
      <c r="J137" s="161">
        <v>30433</v>
      </c>
      <c r="K137" s="113">
        <v>8219</v>
      </c>
      <c r="L137" s="161">
        <v>6613</v>
      </c>
      <c r="M137" s="113">
        <v>31365</v>
      </c>
      <c r="N137" s="161">
        <v>29462</v>
      </c>
      <c r="O137" s="115">
        <f t="shared" si="48"/>
        <v>67534</v>
      </c>
      <c r="P137" s="115">
        <f t="shared" si="49"/>
        <v>2251.133333333333</v>
      </c>
      <c r="Q137" s="116">
        <f t="shared" si="50"/>
        <v>66508</v>
      </c>
      <c r="R137" s="117">
        <f t="shared" si="51"/>
        <v>2216.9333333333334</v>
      </c>
      <c r="S137" s="7"/>
      <c r="T137" s="38"/>
      <c r="U137" s="113"/>
      <c r="V137" s="38"/>
      <c r="W137" s="113"/>
      <c r="X137" s="38"/>
      <c r="Y137" s="113"/>
      <c r="Z137" s="114"/>
      <c r="AA137" s="115">
        <f t="shared" si="52"/>
        <v>0</v>
      </c>
      <c r="AB137" s="115">
        <f t="shared" si="53"/>
        <v>0</v>
      </c>
      <c r="AC137" s="116">
        <f t="shared" si="54"/>
        <v>0</v>
      </c>
      <c r="AD137" s="118">
        <f t="shared" si="55"/>
        <v>0</v>
      </c>
      <c r="AE137" s="119"/>
      <c r="AF137" s="120"/>
      <c r="AG137" s="113">
        <v>1539</v>
      </c>
      <c r="AH137" s="161">
        <v>2158</v>
      </c>
      <c r="AI137" s="113">
        <v>1275</v>
      </c>
      <c r="AJ137" s="161">
        <v>1998</v>
      </c>
      <c r="AK137" s="113">
        <v>1879</v>
      </c>
      <c r="AL137" s="161">
        <v>2137</v>
      </c>
      <c r="AM137" s="115">
        <f t="shared" si="56"/>
        <v>4693</v>
      </c>
      <c r="AN137" s="37">
        <f t="shared" si="57"/>
        <v>195.54166666666666</v>
      </c>
      <c r="AO137" s="117">
        <f t="shared" si="58"/>
        <v>6293</v>
      </c>
      <c r="AP137" s="117">
        <f t="shared" si="59"/>
        <v>262.2083333333333</v>
      </c>
      <c r="AQ137" s="121">
        <f t="shared" si="60"/>
        <v>2446.6749999999997</v>
      </c>
      <c r="AR137" s="122">
        <f t="shared" si="61"/>
        <v>2479.141666666667</v>
      </c>
    </row>
    <row r="138" spans="1:44" s="160" customFormat="1" ht="15" customHeight="1">
      <c r="A138" s="44" t="s">
        <v>135</v>
      </c>
      <c r="B138" s="45" t="s">
        <v>604</v>
      </c>
      <c r="C138" s="1">
        <v>139764</v>
      </c>
      <c r="D138" s="47">
        <v>5</v>
      </c>
      <c r="E138" s="112" t="s">
        <v>139</v>
      </c>
      <c r="F138" s="133" t="s">
        <v>139</v>
      </c>
      <c r="G138" s="7"/>
      <c r="H138" s="38"/>
      <c r="I138" s="113">
        <v>25149</v>
      </c>
      <c r="J138" s="161">
        <v>23537</v>
      </c>
      <c r="K138" s="113">
        <v>7144</v>
      </c>
      <c r="L138" s="161">
        <v>6251</v>
      </c>
      <c r="M138" s="113">
        <v>24962</v>
      </c>
      <c r="N138" s="161">
        <v>24710</v>
      </c>
      <c r="O138" s="115">
        <f t="shared" si="48"/>
        <v>57255</v>
      </c>
      <c r="P138" s="115">
        <f t="shared" si="49"/>
        <v>1908.5</v>
      </c>
      <c r="Q138" s="116">
        <f t="shared" si="50"/>
        <v>54498</v>
      </c>
      <c r="R138" s="117">
        <f t="shared" si="51"/>
        <v>1816.6</v>
      </c>
      <c r="S138" s="7"/>
      <c r="T138" s="38"/>
      <c r="U138" s="113"/>
      <c r="V138" s="38"/>
      <c r="W138" s="113"/>
      <c r="X138" s="38"/>
      <c r="Y138" s="113"/>
      <c r="Z138" s="114"/>
      <c r="AA138" s="115">
        <f t="shared" si="52"/>
        <v>0</v>
      </c>
      <c r="AB138" s="115">
        <f t="shared" si="53"/>
        <v>0</v>
      </c>
      <c r="AC138" s="116">
        <f t="shared" si="54"/>
        <v>0</v>
      </c>
      <c r="AD138" s="118">
        <f t="shared" si="55"/>
        <v>0</v>
      </c>
      <c r="AE138" s="119"/>
      <c r="AF138" s="120"/>
      <c r="AG138" s="113">
        <v>1880</v>
      </c>
      <c r="AH138" s="161">
        <v>2805</v>
      </c>
      <c r="AI138" s="113">
        <v>2481</v>
      </c>
      <c r="AJ138" s="161">
        <v>3021</v>
      </c>
      <c r="AK138" s="113">
        <v>2365</v>
      </c>
      <c r="AL138" s="161">
        <v>3150</v>
      </c>
      <c r="AM138" s="115">
        <f t="shared" si="56"/>
        <v>6726</v>
      </c>
      <c r="AN138" s="37">
        <f t="shared" si="57"/>
        <v>280.25</v>
      </c>
      <c r="AO138" s="117">
        <f t="shared" si="58"/>
        <v>8976</v>
      </c>
      <c r="AP138" s="117">
        <f t="shared" si="59"/>
        <v>374</v>
      </c>
      <c r="AQ138" s="121">
        <f t="shared" si="60"/>
        <v>2188.75</v>
      </c>
      <c r="AR138" s="122">
        <f t="shared" si="61"/>
        <v>2190.6</v>
      </c>
    </row>
    <row r="139" spans="1:44" s="160" customFormat="1" ht="15" customHeight="1">
      <c r="A139" s="44" t="s">
        <v>135</v>
      </c>
      <c r="B139" s="45" t="s">
        <v>605</v>
      </c>
      <c r="C139" s="1">
        <v>140669</v>
      </c>
      <c r="D139" s="47">
        <v>5</v>
      </c>
      <c r="E139" s="112" t="s">
        <v>139</v>
      </c>
      <c r="F139" s="133" t="s">
        <v>139</v>
      </c>
      <c r="G139" s="7"/>
      <c r="H139" s="38"/>
      <c r="I139" s="113">
        <v>36378</v>
      </c>
      <c r="J139" s="161">
        <v>37832</v>
      </c>
      <c r="K139" s="113">
        <v>8703</v>
      </c>
      <c r="L139" s="161">
        <v>7174</v>
      </c>
      <c r="M139" s="113">
        <v>41006</v>
      </c>
      <c r="N139" s="161">
        <v>42382</v>
      </c>
      <c r="O139" s="115">
        <f t="shared" si="48"/>
        <v>86087</v>
      </c>
      <c r="P139" s="115">
        <f t="shared" si="49"/>
        <v>2869.5666666666666</v>
      </c>
      <c r="Q139" s="116">
        <f t="shared" si="50"/>
        <v>87388</v>
      </c>
      <c r="R139" s="117">
        <f t="shared" si="51"/>
        <v>2912.9333333333334</v>
      </c>
      <c r="S139" s="7"/>
      <c r="T139" s="38"/>
      <c r="U139" s="113"/>
      <c r="V139" s="38"/>
      <c r="W139" s="113"/>
      <c r="X139" s="38"/>
      <c r="Y139" s="113"/>
      <c r="Z139" s="114"/>
      <c r="AA139" s="115">
        <f t="shared" si="52"/>
        <v>0</v>
      </c>
      <c r="AB139" s="115">
        <f t="shared" si="53"/>
        <v>0</v>
      </c>
      <c r="AC139" s="116">
        <f t="shared" si="54"/>
        <v>0</v>
      </c>
      <c r="AD139" s="118">
        <f t="shared" si="55"/>
        <v>0</v>
      </c>
      <c r="AE139" s="119"/>
      <c r="AF139" s="120"/>
      <c r="AG139" s="113">
        <v>2148</v>
      </c>
      <c r="AH139" s="161">
        <v>2210</v>
      </c>
      <c r="AI139" s="113">
        <v>2432</v>
      </c>
      <c r="AJ139" s="161">
        <v>2598</v>
      </c>
      <c r="AK139" s="113">
        <v>2457</v>
      </c>
      <c r="AL139" s="161">
        <v>2624</v>
      </c>
      <c r="AM139" s="115">
        <f t="shared" si="56"/>
        <v>7037</v>
      </c>
      <c r="AN139" s="37">
        <f t="shared" si="57"/>
        <v>293.2083333333333</v>
      </c>
      <c r="AO139" s="117">
        <f t="shared" si="58"/>
        <v>7432</v>
      </c>
      <c r="AP139" s="117">
        <f t="shared" si="59"/>
        <v>309.6666666666667</v>
      </c>
      <c r="AQ139" s="121">
        <f t="shared" si="60"/>
        <v>3162.775</v>
      </c>
      <c r="AR139" s="122">
        <f t="shared" si="61"/>
        <v>3222.6</v>
      </c>
    </row>
    <row r="140" spans="1:44" s="160" customFormat="1" ht="15" customHeight="1">
      <c r="A140" s="44" t="s">
        <v>135</v>
      </c>
      <c r="B140" s="45" t="s">
        <v>606</v>
      </c>
      <c r="C140" s="1">
        <v>138789</v>
      </c>
      <c r="D140" s="47">
        <v>5</v>
      </c>
      <c r="E140" s="112" t="s">
        <v>139</v>
      </c>
      <c r="F140" s="133" t="s">
        <v>139</v>
      </c>
      <c r="G140" s="7"/>
      <c r="H140" s="38"/>
      <c r="I140" s="113">
        <v>52578</v>
      </c>
      <c r="J140" s="161">
        <v>51972</v>
      </c>
      <c r="K140" s="113">
        <v>14000</v>
      </c>
      <c r="L140" s="161">
        <v>14013</v>
      </c>
      <c r="M140" s="113">
        <v>54289</v>
      </c>
      <c r="N140" s="161">
        <v>52887</v>
      </c>
      <c r="O140" s="115">
        <f t="shared" si="48"/>
        <v>120867</v>
      </c>
      <c r="P140" s="115">
        <f t="shared" si="49"/>
        <v>4028.9</v>
      </c>
      <c r="Q140" s="116">
        <f t="shared" si="50"/>
        <v>118872</v>
      </c>
      <c r="R140" s="117">
        <f t="shared" si="51"/>
        <v>3962.4</v>
      </c>
      <c r="S140" s="7"/>
      <c r="T140" s="38"/>
      <c r="U140" s="113"/>
      <c r="V140" s="38"/>
      <c r="W140" s="113"/>
      <c r="X140" s="38"/>
      <c r="Y140" s="113"/>
      <c r="Z140" s="114"/>
      <c r="AA140" s="115">
        <f t="shared" si="52"/>
        <v>0</v>
      </c>
      <c r="AB140" s="115">
        <f t="shared" si="53"/>
        <v>0</v>
      </c>
      <c r="AC140" s="116">
        <f t="shared" si="54"/>
        <v>0</v>
      </c>
      <c r="AD140" s="118">
        <f t="shared" si="55"/>
        <v>0</v>
      </c>
      <c r="AE140" s="119"/>
      <c r="AF140" s="120"/>
      <c r="AG140" s="113">
        <v>2544</v>
      </c>
      <c r="AH140" s="161">
        <v>2864</v>
      </c>
      <c r="AI140" s="113">
        <v>2423</v>
      </c>
      <c r="AJ140" s="161">
        <v>2332</v>
      </c>
      <c r="AK140" s="113">
        <v>3119</v>
      </c>
      <c r="AL140" s="161">
        <v>2816</v>
      </c>
      <c r="AM140" s="115">
        <f t="shared" si="56"/>
        <v>8086</v>
      </c>
      <c r="AN140" s="37">
        <f t="shared" si="57"/>
        <v>336.9166666666667</v>
      </c>
      <c r="AO140" s="117">
        <f t="shared" si="58"/>
        <v>8012</v>
      </c>
      <c r="AP140" s="117">
        <f t="shared" si="59"/>
        <v>333.8333333333333</v>
      </c>
      <c r="AQ140" s="121">
        <f t="shared" si="60"/>
        <v>4365.816666666667</v>
      </c>
      <c r="AR140" s="122">
        <f t="shared" si="61"/>
        <v>4296.233333333334</v>
      </c>
    </row>
    <row r="141" spans="1:44" s="160" customFormat="1" ht="15" customHeight="1">
      <c r="A141" s="44" t="s">
        <v>135</v>
      </c>
      <c r="B141" s="45" t="s">
        <v>607</v>
      </c>
      <c r="C141" s="1">
        <v>139311</v>
      </c>
      <c r="D141" s="47">
        <v>6</v>
      </c>
      <c r="E141" s="112" t="s">
        <v>139</v>
      </c>
      <c r="F141" s="133" t="s">
        <v>139</v>
      </c>
      <c r="G141" s="7"/>
      <c r="H141" s="38"/>
      <c r="I141" s="113">
        <v>45946</v>
      </c>
      <c r="J141" s="161">
        <v>40540</v>
      </c>
      <c r="K141" s="113">
        <v>17154</v>
      </c>
      <c r="L141" s="161">
        <v>17411</v>
      </c>
      <c r="M141" s="113">
        <v>42094</v>
      </c>
      <c r="N141" s="161">
        <v>42528</v>
      </c>
      <c r="O141" s="115">
        <f t="shared" si="48"/>
        <v>105194</v>
      </c>
      <c r="P141" s="115">
        <f t="shared" si="49"/>
        <v>3506.4666666666667</v>
      </c>
      <c r="Q141" s="116">
        <f t="shared" si="50"/>
        <v>100479</v>
      </c>
      <c r="R141" s="117">
        <f t="shared" si="51"/>
        <v>3349.3</v>
      </c>
      <c r="S141" s="7"/>
      <c r="T141" s="38"/>
      <c r="U141" s="113"/>
      <c r="V141" s="38"/>
      <c r="W141" s="113"/>
      <c r="X141" s="38"/>
      <c r="Y141" s="113"/>
      <c r="Z141" s="114"/>
      <c r="AA141" s="115">
        <f t="shared" si="52"/>
        <v>0</v>
      </c>
      <c r="AB141" s="115">
        <f t="shared" si="53"/>
        <v>0</v>
      </c>
      <c r="AC141" s="116">
        <f t="shared" si="54"/>
        <v>0</v>
      </c>
      <c r="AD141" s="118">
        <f t="shared" si="55"/>
        <v>0</v>
      </c>
      <c r="AE141" s="119"/>
      <c r="AF141" s="120"/>
      <c r="AG141" s="113">
        <v>0</v>
      </c>
      <c r="AH141" s="161">
        <v>0</v>
      </c>
      <c r="AI141" s="113">
        <v>0</v>
      </c>
      <c r="AJ141" s="161">
        <v>0</v>
      </c>
      <c r="AK141" s="113">
        <v>0</v>
      </c>
      <c r="AL141" s="161">
        <v>0</v>
      </c>
      <c r="AM141" s="115">
        <f t="shared" si="56"/>
        <v>0</v>
      </c>
      <c r="AN141" s="37">
        <f t="shared" si="57"/>
        <v>0</v>
      </c>
      <c r="AO141" s="117">
        <f t="shared" si="58"/>
        <v>0</v>
      </c>
      <c r="AP141" s="117">
        <f t="shared" si="59"/>
        <v>0</v>
      </c>
      <c r="AQ141" s="121">
        <f t="shared" si="60"/>
        <v>3506.4666666666667</v>
      </c>
      <c r="AR141" s="122">
        <f t="shared" si="61"/>
        <v>3349.3</v>
      </c>
    </row>
    <row r="142" spans="1:44" s="160" customFormat="1" ht="15" customHeight="1">
      <c r="A142" s="44" t="s">
        <v>135</v>
      </c>
      <c r="B142" s="45" t="s">
        <v>608</v>
      </c>
      <c r="C142" s="1">
        <v>140960</v>
      </c>
      <c r="D142" s="47">
        <v>6</v>
      </c>
      <c r="E142" s="112" t="s">
        <v>139</v>
      </c>
      <c r="F142" s="133" t="s">
        <v>139</v>
      </c>
      <c r="G142" s="7"/>
      <c r="H142" s="38"/>
      <c r="I142" s="113">
        <v>26629</v>
      </c>
      <c r="J142" s="161">
        <v>24756</v>
      </c>
      <c r="K142" s="113">
        <v>6022</v>
      </c>
      <c r="L142" s="161">
        <v>6048</v>
      </c>
      <c r="M142" s="113">
        <v>24426</v>
      </c>
      <c r="N142" s="161">
        <v>24578</v>
      </c>
      <c r="O142" s="115">
        <f t="shared" si="48"/>
        <v>57077</v>
      </c>
      <c r="P142" s="115">
        <f t="shared" si="49"/>
        <v>1902.5666666666666</v>
      </c>
      <c r="Q142" s="116">
        <f t="shared" si="50"/>
        <v>55382</v>
      </c>
      <c r="R142" s="117">
        <f t="shared" si="51"/>
        <v>1846.0666666666666</v>
      </c>
      <c r="S142" s="7"/>
      <c r="T142" s="38"/>
      <c r="U142" s="113"/>
      <c r="V142" s="38"/>
      <c r="W142" s="113"/>
      <c r="X142" s="38"/>
      <c r="Y142" s="113"/>
      <c r="Z142" s="114"/>
      <c r="AA142" s="115">
        <f t="shared" si="52"/>
        <v>0</v>
      </c>
      <c r="AB142" s="115">
        <f t="shared" si="53"/>
        <v>0</v>
      </c>
      <c r="AC142" s="116">
        <f t="shared" si="54"/>
        <v>0</v>
      </c>
      <c r="AD142" s="118">
        <f t="shared" si="55"/>
        <v>0</v>
      </c>
      <c r="AE142" s="119"/>
      <c r="AF142" s="120"/>
      <c r="AG142" s="113">
        <v>1101</v>
      </c>
      <c r="AH142" s="161">
        <v>1042</v>
      </c>
      <c r="AI142" s="113">
        <v>291</v>
      </c>
      <c r="AJ142" s="161">
        <v>264</v>
      </c>
      <c r="AK142" s="113">
        <v>1023</v>
      </c>
      <c r="AL142" s="161">
        <v>924</v>
      </c>
      <c r="AM142" s="115">
        <f t="shared" si="56"/>
        <v>2415</v>
      </c>
      <c r="AN142" s="37">
        <f t="shared" si="57"/>
        <v>100.625</v>
      </c>
      <c r="AO142" s="117">
        <f t="shared" si="58"/>
        <v>2230</v>
      </c>
      <c r="AP142" s="117">
        <f t="shared" si="59"/>
        <v>92.91666666666667</v>
      </c>
      <c r="AQ142" s="121">
        <f t="shared" si="60"/>
        <v>2003.1916666666666</v>
      </c>
      <c r="AR142" s="122">
        <f t="shared" si="61"/>
        <v>1938.9833333333333</v>
      </c>
    </row>
    <row r="143" spans="1:44" s="160" customFormat="1" ht="15" customHeight="1">
      <c r="A143" s="44" t="s">
        <v>135</v>
      </c>
      <c r="B143" s="45" t="s">
        <v>609</v>
      </c>
      <c r="C143" s="1">
        <v>138558</v>
      </c>
      <c r="D143" s="47">
        <v>7</v>
      </c>
      <c r="E143" s="112" t="s">
        <v>139</v>
      </c>
      <c r="F143" s="133" t="s">
        <v>139</v>
      </c>
      <c r="G143" s="7"/>
      <c r="H143" s="38"/>
      <c r="I143" s="113">
        <v>27131</v>
      </c>
      <c r="J143" s="161">
        <v>24766</v>
      </c>
      <c r="K143" s="113">
        <v>7535</v>
      </c>
      <c r="L143" s="161">
        <v>7060</v>
      </c>
      <c r="M143" s="113">
        <v>28463</v>
      </c>
      <c r="N143" s="161">
        <v>30762</v>
      </c>
      <c r="O143" s="115">
        <f t="shared" si="48"/>
        <v>63129</v>
      </c>
      <c r="P143" s="115">
        <f t="shared" si="49"/>
        <v>2104.3</v>
      </c>
      <c r="Q143" s="116">
        <f t="shared" si="50"/>
        <v>62588</v>
      </c>
      <c r="R143" s="117">
        <f t="shared" si="51"/>
        <v>2086.266666666667</v>
      </c>
      <c r="S143" s="7"/>
      <c r="T143" s="38"/>
      <c r="U143" s="113"/>
      <c r="V143" s="38"/>
      <c r="W143" s="113"/>
      <c r="X143" s="38"/>
      <c r="Y143" s="113"/>
      <c r="Z143" s="114"/>
      <c r="AA143" s="115">
        <f t="shared" si="52"/>
        <v>0</v>
      </c>
      <c r="AB143" s="115">
        <f t="shared" si="53"/>
        <v>0</v>
      </c>
      <c r="AC143" s="116">
        <f t="shared" si="54"/>
        <v>0</v>
      </c>
      <c r="AD143" s="118">
        <f t="shared" si="55"/>
        <v>0</v>
      </c>
      <c r="AE143" s="119"/>
      <c r="AF143" s="120"/>
      <c r="AG143" s="113"/>
      <c r="AH143" s="38"/>
      <c r="AI143" s="113"/>
      <c r="AJ143" s="38"/>
      <c r="AK143" s="113"/>
      <c r="AL143" s="114"/>
      <c r="AM143" s="115">
        <f t="shared" si="56"/>
        <v>0</v>
      </c>
      <c r="AN143" s="37">
        <f t="shared" si="57"/>
        <v>0</v>
      </c>
      <c r="AO143" s="117">
        <f t="shared" si="58"/>
        <v>0</v>
      </c>
      <c r="AP143" s="117">
        <f t="shared" si="59"/>
        <v>0</v>
      </c>
      <c r="AQ143" s="121">
        <f t="shared" si="60"/>
        <v>2104.3</v>
      </c>
      <c r="AR143" s="122">
        <f t="shared" si="61"/>
        <v>2086.266666666667</v>
      </c>
    </row>
    <row r="144" spans="1:44" s="160" customFormat="1" ht="15" customHeight="1">
      <c r="A144" s="44" t="s">
        <v>135</v>
      </c>
      <c r="B144" s="45" t="s">
        <v>610</v>
      </c>
      <c r="C144" s="1">
        <v>138901</v>
      </c>
      <c r="D144" s="47">
        <v>7</v>
      </c>
      <c r="E144" s="112" t="s">
        <v>139</v>
      </c>
      <c r="F144" s="133" t="s">
        <v>139</v>
      </c>
      <c r="G144" s="7"/>
      <c r="H144" s="38"/>
      <c r="I144" s="113">
        <v>20234</v>
      </c>
      <c r="J144" s="161">
        <v>19815</v>
      </c>
      <c r="K144" s="113">
        <v>9588</v>
      </c>
      <c r="L144" s="161">
        <v>9615</v>
      </c>
      <c r="M144" s="113">
        <v>19377</v>
      </c>
      <c r="N144" s="161">
        <v>17765</v>
      </c>
      <c r="O144" s="115">
        <f t="shared" si="48"/>
        <v>49199</v>
      </c>
      <c r="P144" s="115">
        <f t="shared" si="49"/>
        <v>1639.9666666666667</v>
      </c>
      <c r="Q144" s="116">
        <f t="shared" si="50"/>
        <v>47195</v>
      </c>
      <c r="R144" s="117">
        <f t="shared" si="51"/>
        <v>1573.1666666666667</v>
      </c>
      <c r="S144" s="7"/>
      <c r="T144" s="38"/>
      <c r="U144" s="113"/>
      <c r="V144" s="38"/>
      <c r="W144" s="113"/>
      <c r="X144" s="38"/>
      <c r="Y144" s="113"/>
      <c r="Z144" s="114"/>
      <c r="AA144" s="115">
        <f t="shared" si="52"/>
        <v>0</v>
      </c>
      <c r="AB144" s="115">
        <f t="shared" si="53"/>
        <v>0</v>
      </c>
      <c r="AC144" s="116">
        <f t="shared" si="54"/>
        <v>0</v>
      </c>
      <c r="AD144" s="118">
        <f t="shared" si="55"/>
        <v>0</v>
      </c>
      <c r="AE144" s="119"/>
      <c r="AF144" s="120"/>
      <c r="AG144" s="113"/>
      <c r="AH144" s="38"/>
      <c r="AI144" s="113"/>
      <c r="AJ144" s="38"/>
      <c r="AK144" s="113"/>
      <c r="AL144" s="114"/>
      <c r="AM144" s="115">
        <f t="shared" si="56"/>
        <v>0</v>
      </c>
      <c r="AN144" s="37">
        <f t="shared" si="57"/>
        <v>0</v>
      </c>
      <c r="AO144" s="117">
        <f t="shared" si="58"/>
        <v>0</v>
      </c>
      <c r="AP144" s="117">
        <f t="shared" si="59"/>
        <v>0</v>
      </c>
      <c r="AQ144" s="121">
        <f t="shared" si="60"/>
        <v>1639.9666666666667</v>
      </c>
      <c r="AR144" s="122">
        <f t="shared" si="61"/>
        <v>1573.1666666666667</v>
      </c>
    </row>
    <row r="145" spans="1:44" s="160" customFormat="1" ht="15" customHeight="1">
      <c r="A145" s="44" t="s">
        <v>135</v>
      </c>
      <c r="B145" s="45" t="s">
        <v>611</v>
      </c>
      <c r="C145" s="1">
        <v>139010</v>
      </c>
      <c r="D145" s="47">
        <v>7</v>
      </c>
      <c r="E145" s="112" t="s">
        <v>139</v>
      </c>
      <c r="F145" s="133" t="s">
        <v>139</v>
      </c>
      <c r="G145" s="7"/>
      <c r="H145" s="38"/>
      <c r="I145" s="113">
        <v>9745</v>
      </c>
      <c r="J145" s="161">
        <v>10602</v>
      </c>
      <c r="K145" s="113">
        <v>3713</v>
      </c>
      <c r="L145" s="161">
        <v>3959</v>
      </c>
      <c r="M145" s="113">
        <v>10803</v>
      </c>
      <c r="N145" s="161">
        <v>11185</v>
      </c>
      <c r="O145" s="115">
        <f t="shared" si="48"/>
        <v>24261</v>
      </c>
      <c r="P145" s="115">
        <f t="shared" si="49"/>
        <v>808.7</v>
      </c>
      <c r="Q145" s="116">
        <f t="shared" si="50"/>
        <v>25746</v>
      </c>
      <c r="R145" s="117">
        <f t="shared" si="51"/>
        <v>858.2</v>
      </c>
      <c r="S145" s="7"/>
      <c r="T145" s="38"/>
      <c r="U145" s="113"/>
      <c r="V145" s="38"/>
      <c r="W145" s="113"/>
      <c r="X145" s="38"/>
      <c r="Y145" s="113"/>
      <c r="Z145" s="114"/>
      <c r="AA145" s="115">
        <f t="shared" si="52"/>
        <v>0</v>
      </c>
      <c r="AB145" s="115">
        <f t="shared" si="53"/>
        <v>0</v>
      </c>
      <c r="AC145" s="116">
        <f t="shared" si="54"/>
        <v>0</v>
      </c>
      <c r="AD145" s="118">
        <f t="shared" si="55"/>
        <v>0</v>
      </c>
      <c r="AE145" s="119"/>
      <c r="AF145" s="120"/>
      <c r="AG145" s="113"/>
      <c r="AH145" s="38"/>
      <c r="AI145" s="113"/>
      <c r="AJ145" s="38"/>
      <c r="AK145" s="113"/>
      <c r="AL145" s="114"/>
      <c r="AM145" s="115">
        <f t="shared" si="56"/>
        <v>0</v>
      </c>
      <c r="AN145" s="37">
        <f t="shared" si="57"/>
        <v>0</v>
      </c>
      <c r="AO145" s="117">
        <f t="shared" si="58"/>
        <v>0</v>
      </c>
      <c r="AP145" s="117">
        <f t="shared" si="59"/>
        <v>0</v>
      </c>
      <c r="AQ145" s="121">
        <f t="shared" si="60"/>
        <v>808.7</v>
      </c>
      <c r="AR145" s="122">
        <f t="shared" si="61"/>
        <v>858.2</v>
      </c>
    </row>
    <row r="146" spans="1:44" s="160" customFormat="1" ht="15" customHeight="1">
      <c r="A146" s="44" t="s">
        <v>135</v>
      </c>
      <c r="B146" s="45" t="s">
        <v>612</v>
      </c>
      <c r="C146" s="1">
        <v>139250</v>
      </c>
      <c r="D146" s="47">
        <v>7</v>
      </c>
      <c r="E146" s="112" t="s">
        <v>139</v>
      </c>
      <c r="F146" s="133" t="s">
        <v>139</v>
      </c>
      <c r="G146" s="7"/>
      <c r="H146" s="38"/>
      <c r="I146" s="113">
        <v>16063</v>
      </c>
      <c r="J146" s="161">
        <v>14847</v>
      </c>
      <c r="K146" s="113">
        <v>5245</v>
      </c>
      <c r="L146" s="161">
        <v>5746</v>
      </c>
      <c r="M146" s="113">
        <v>15045</v>
      </c>
      <c r="N146" s="161">
        <v>15900.5</v>
      </c>
      <c r="O146" s="115">
        <f t="shared" si="48"/>
        <v>36353</v>
      </c>
      <c r="P146" s="115">
        <f t="shared" si="49"/>
        <v>1211.7666666666667</v>
      </c>
      <c r="Q146" s="116">
        <f t="shared" si="50"/>
        <v>36493.5</v>
      </c>
      <c r="R146" s="117">
        <f t="shared" si="51"/>
        <v>1216.45</v>
      </c>
      <c r="S146" s="7"/>
      <c r="T146" s="38"/>
      <c r="U146" s="113"/>
      <c r="V146" s="38"/>
      <c r="W146" s="113"/>
      <c r="X146" s="38"/>
      <c r="Y146" s="113"/>
      <c r="Z146" s="114"/>
      <c r="AA146" s="115">
        <f t="shared" si="52"/>
        <v>0</v>
      </c>
      <c r="AB146" s="115">
        <f t="shared" si="53"/>
        <v>0</v>
      </c>
      <c r="AC146" s="116">
        <f t="shared" si="54"/>
        <v>0</v>
      </c>
      <c r="AD146" s="118">
        <f t="shared" si="55"/>
        <v>0</v>
      </c>
      <c r="AE146" s="119"/>
      <c r="AF146" s="120"/>
      <c r="AG146" s="113"/>
      <c r="AH146" s="38"/>
      <c r="AI146" s="113"/>
      <c r="AJ146" s="38"/>
      <c r="AK146" s="113"/>
      <c r="AL146" s="114"/>
      <c r="AM146" s="115">
        <f t="shared" si="56"/>
        <v>0</v>
      </c>
      <c r="AN146" s="37">
        <f t="shared" si="57"/>
        <v>0</v>
      </c>
      <c r="AO146" s="117">
        <f t="shared" si="58"/>
        <v>0</v>
      </c>
      <c r="AP146" s="117">
        <f t="shared" si="59"/>
        <v>0</v>
      </c>
      <c r="AQ146" s="121">
        <f t="shared" si="60"/>
        <v>1211.7666666666667</v>
      </c>
      <c r="AR146" s="122">
        <f t="shared" si="61"/>
        <v>1216.45</v>
      </c>
    </row>
    <row r="147" spans="1:44" s="160" customFormat="1" ht="15" customHeight="1">
      <c r="A147" s="44" t="s">
        <v>135</v>
      </c>
      <c r="B147" s="45" t="s">
        <v>613</v>
      </c>
      <c r="C147" s="1">
        <v>139463</v>
      </c>
      <c r="D147" s="47">
        <v>7</v>
      </c>
      <c r="E147" s="112" t="s">
        <v>139</v>
      </c>
      <c r="F147" s="133" t="s">
        <v>139</v>
      </c>
      <c r="G147" s="7"/>
      <c r="H147" s="38"/>
      <c r="I147" s="113">
        <v>25058</v>
      </c>
      <c r="J147" s="161">
        <v>25110</v>
      </c>
      <c r="K147" s="113">
        <v>7531</v>
      </c>
      <c r="L147" s="161">
        <v>6955</v>
      </c>
      <c r="M147" s="113">
        <v>27550</v>
      </c>
      <c r="N147" s="161">
        <v>27600</v>
      </c>
      <c r="O147" s="115">
        <f t="shared" si="48"/>
        <v>60139</v>
      </c>
      <c r="P147" s="115">
        <f t="shared" si="49"/>
        <v>2004.6333333333334</v>
      </c>
      <c r="Q147" s="116">
        <f t="shared" si="50"/>
        <v>59665</v>
      </c>
      <c r="R147" s="117">
        <f t="shared" si="51"/>
        <v>1988.8333333333333</v>
      </c>
      <c r="S147" s="7"/>
      <c r="T147" s="38"/>
      <c r="U147" s="113"/>
      <c r="V147" s="38"/>
      <c r="W147" s="113"/>
      <c r="X147" s="38"/>
      <c r="Y147" s="113"/>
      <c r="Z147" s="114"/>
      <c r="AA147" s="115">
        <f t="shared" si="52"/>
        <v>0</v>
      </c>
      <c r="AB147" s="115">
        <f t="shared" si="53"/>
        <v>0</v>
      </c>
      <c r="AC147" s="116">
        <f t="shared" si="54"/>
        <v>0</v>
      </c>
      <c r="AD147" s="118">
        <f t="shared" si="55"/>
        <v>0</v>
      </c>
      <c r="AE147" s="119"/>
      <c r="AF147" s="120"/>
      <c r="AG147" s="113"/>
      <c r="AH147" s="38"/>
      <c r="AI147" s="113"/>
      <c r="AJ147" s="38"/>
      <c r="AK147" s="113"/>
      <c r="AL147" s="114"/>
      <c r="AM147" s="115">
        <f t="shared" si="56"/>
        <v>0</v>
      </c>
      <c r="AN147" s="37">
        <f t="shared" si="57"/>
        <v>0</v>
      </c>
      <c r="AO147" s="117">
        <f t="shared" si="58"/>
        <v>0</v>
      </c>
      <c r="AP147" s="117">
        <f t="shared" si="59"/>
        <v>0</v>
      </c>
      <c r="AQ147" s="121">
        <f t="shared" si="60"/>
        <v>2004.6333333333334</v>
      </c>
      <c r="AR147" s="122">
        <f t="shared" si="61"/>
        <v>1988.8333333333333</v>
      </c>
    </row>
    <row r="148" spans="1:44" s="160" customFormat="1" ht="15" customHeight="1">
      <c r="A148" s="44" t="s">
        <v>135</v>
      </c>
      <c r="B148" s="45" t="s">
        <v>614</v>
      </c>
      <c r="C148" s="1">
        <v>138691</v>
      </c>
      <c r="D148" s="47">
        <v>7</v>
      </c>
      <c r="E148" s="112" t="s">
        <v>139</v>
      </c>
      <c r="F148" s="133" t="s">
        <v>139</v>
      </c>
      <c r="G148" s="7"/>
      <c r="H148" s="38"/>
      <c r="I148" s="113">
        <v>24065</v>
      </c>
      <c r="J148" s="161">
        <v>24367</v>
      </c>
      <c r="K148" s="113">
        <v>9235</v>
      </c>
      <c r="L148" s="161">
        <v>10565</v>
      </c>
      <c r="M148" s="113">
        <v>25417.5</v>
      </c>
      <c r="N148" s="161">
        <v>27543.5</v>
      </c>
      <c r="O148" s="115">
        <f t="shared" si="48"/>
        <v>58717.5</v>
      </c>
      <c r="P148" s="115">
        <f t="shared" si="49"/>
        <v>1957.25</v>
      </c>
      <c r="Q148" s="116">
        <f t="shared" si="50"/>
        <v>62475.5</v>
      </c>
      <c r="R148" s="117">
        <f t="shared" si="51"/>
        <v>2082.516666666667</v>
      </c>
      <c r="S148" s="7"/>
      <c r="T148" s="38"/>
      <c r="U148" s="113"/>
      <c r="V148" s="38"/>
      <c r="W148" s="113"/>
      <c r="X148" s="38"/>
      <c r="Y148" s="113"/>
      <c r="Z148" s="114"/>
      <c r="AA148" s="115">
        <f t="shared" si="52"/>
        <v>0</v>
      </c>
      <c r="AB148" s="115">
        <f t="shared" si="53"/>
        <v>0</v>
      </c>
      <c r="AC148" s="116">
        <f t="shared" si="54"/>
        <v>0</v>
      </c>
      <c r="AD148" s="118">
        <f t="shared" si="55"/>
        <v>0</v>
      </c>
      <c r="AE148" s="119"/>
      <c r="AF148" s="120"/>
      <c r="AG148" s="113"/>
      <c r="AH148" s="38"/>
      <c r="AI148" s="113"/>
      <c r="AJ148" s="38"/>
      <c r="AK148" s="113"/>
      <c r="AL148" s="114"/>
      <c r="AM148" s="115">
        <f t="shared" si="56"/>
        <v>0</v>
      </c>
      <c r="AN148" s="37">
        <f t="shared" si="57"/>
        <v>0</v>
      </c>
      <c r="AO148" s="117">
        <f t="shared" si="58"/>
        <v>0</v>
      </c>
      <c r="AP148" s="117">
        <f t="shared" si="59"/>
        <v>0</v>
      </c>
      <c r="AQ148" s="121">
        <f t="shared" si="60"/>
        <v>1957.25</v>
      </c>
      <c r="AR148" s="122">
        <f t="shared" si="61"/>
        <v>2082.516666666667</v>
      </c>
    </row>
    <row r="149" spans="1:44" s="160" customFormat="1" ht="15" customHeight="1">
      <c r="A149" s="44" t="s">
        <v>135</v>
      </c>
      <c r="B149" s="45" t="s">
        <v>615</v>
      </c>
      <c r="C149" s="1">
        <v>139621</v>
      </c>
      <c r="D149" s="47">
        <v>7</v>
      </c>
      <c r="E149" s="112" t="s">
        <v>139</v>
      </c>
      <c r="F149" s="133" t="s">
        <v>139</v>
      </c>
      <c r="G149" s="7"/>
      <c r="H149" s="38"/>
      <c r="I149" s="113">
        <v>10271</v>
      </c>
      <c r="J149" s="161">
        <v>12195</v>
      </c>
      <c r="K149" s="113">
        <v>3124</v>
      </c>
      <c r="L149" s="161">
        <v>2832</v>
      </c>
      <c r="M149" s="113">
        <v>12264</v>
      </c>
      <c r="N149" s="161">
        <v>13317</v>
      </c>
      <c r="O149" s="115">
        <f t="shared" si="48"/>
        <v>25659</v>
      </c>
      <c r="P149" s="115">
        <f t="shared" si="49"/>
        <v>855.3</v>
      </c>
      <c r="Q149" s="116">
        <f t="shared" si="50"/>
        <v>28344</v>
      </c>
      <c r="R149" s="117">
        <f t="shared" si="51"/>
        <v>944.8</v>
      </c>
      <c r="S149" s="7"/>
      <c r="T149" s="38"/>
      <c r="U149" s="113"/>
      <c r="V149" s="38"/>
      <c r="W149" s="113"/>
      <c r="X149" s="38"/>
      <c r="Y149" s="113"/>
      <c r="Z149" s="114"/>
      <c r="AA149" s="115">
        <f t="shared" si="52"/>
        <v>0</v>
      </c>
      <c r="AB149" s="115">
        <f t="shared" si="53"/>
        <v>0</v>
      </c>
      <c r="AC149" s="116">
        <f t="shared" si="54"/>
        <v>0</v>
      </c>
      <c r="AD149" s="118">
        <f t="shared" si="55"/>
        <v>0</v>
      </c>
      <c r="AE149" s="119"/>
      <c r="AF149" s="120"/>
      <c r="AG149" s="113"/>
      <c r="AH149" s="38"/>
      <c r="AI149" s="113"/>
      <c r="AJ149" s="38"/>
      <c r="AK149" s="113"/>
      <c r="AL149" s="114"/>
      <c r="AM149" s="115">
        <f t="shared" si="56"/>
        <v>0</v>
      </c>
      <c r="AN149" s="37">
        <f t="shared" si="57"/>
        <v>0</v>
      </c>
      <c r="AO149" s="117">
        <f t="shared" si="58"/>
        <v>0</v>
      </c>
      <c r="AP149" s="117">
        <f t="shared" si="59"/>
        <v>0</v>
      </c>
      <c r="AQ149" s="121">
        <f t="shared" si="60"/>
        <v>855.3</v>
      </c>
      <c r="AR149" s="122">
        <f t="shared" si="61"/>
        <v>944.8</v>
      </c>
    </row>
    <row r="150" spans="1:44" s="160" customFormat="1" ht="15" customHeight="1">
      <c r="A150" s="44" t="s">
        <v>135</v>
      </c>
      <c r="B150" s="45" t="s">
        <v>616</v>
      </c>
      <c r="C150" s="1">
        <v>139700</v>
      </c>
      <c r="D150" s="47">
        <v>7</v>
      </c>
      <c r="E150" s="112" t="s">
        <v>139</v>
      </c>
      <c r="F150" s="133" t="s">
        <v>139</v>
      </c>
      <c r="G150" s="7"/>
      <c r="H150" s="38"/>
      <c r="I150" s="113">
        <v>19646</v>
      </c>
      <c r="J150" s="161">
        <v>19754</v>
      </c>
      <c r="K150" s="113">
        <v>6250</v>
      </c>
      <c r="L150" s="161">
        <v>6753</v>
      </c>
      <c r="M150" s="113">
        <v>20334</v>
      </c>
      <c r="N150" s="161">
        <v>21178</v>
      </c>
      <c r="O150" s="115">
        <f t="shared" si="48"/>
        <v>46230</v>
      </c>
      <c r="P150" s="115">
        <f t="shared" si="49"/>
        <v>1541</v>
      </c>
      <c r="Q150" s="116">
        <f t="shared" si="50"/>
        <v>47685</v>
      </c>
      <c r="R150" s="117">
        <f t="shared" si="51"/>
        <v>1589.5</v>
      </c>
      <c r="S150" s="7"/>
      <c r="T150" s="38"/>
      <c r="U150" s="113"/>
      <c r="V150" s="38"/>
      <c r="W150" s="113"/>
      <c r="X150" s="38"/>
      <c r="Y150" s="113"/>
      <c r="Z150" s="114"/>
      <c r="AA150" s="115">
        <f t="shared" si="52"/>
        <v>0</v>
      </c>
      <c r="AB150" s="115">
        <f t="shared" si="53"/>
        <v>0</v>
      </c>
      <c r="AC150" s="116">
        <f t="shared" si="54"/>
        <v>0</v>
      </c>
      <c r="AD150" s="118">
        <f t="shared" si="55"/>
        <v>0</v>
      </c>
      <c r="AE150" s="119"/>
      <c r="AF150" s="120"/>
      <c r="AG150" s="113"/>
      <c r="AH150" s="38"/>
      <c r="AI150" s="113"/>
      <c r="AJ150" s="38"/>
      <c r="AK150" s="113"/>
      <c r="AL150" s="114"/>
      <c r="AM150" s="115">
        <f t="shared" si="56"/>
        <v>0</v>
      </c>
      <c r="AN150" s="37">
        <f t="shared" si="57"/>
        <v>0</v>
      </c>
      <c r="AO150" s="117">
        <f t="shared" si="58"/>
        <v>0</v>
      </c>
      <c r="AP150" s="117">
        <f t="shared" si="59"/>
        <v>0</v>
      </c>
      <c r="AQ150" s="121">
        <f t="shared" si="60"/>
        <v>1541</v>
      </c>
      <c r="AR150" s="122">
        <f t="shared" si="61"/>
        <v>1589.5</v>
      </c>
    </row>
    <row r="151" spans="1:44" s="160" customFormat="1" ht="15" customHeight="1">
      <c r="A151" s="44" t="s">
        <v>135</v>
      </c>
      <c r="B151" s="45" t="s">
        <v>617</v>
      </c>
      <c r="C151" s="1">
        <v>139773</v>
      </c>
      <c r="D151" s="47">
        <v>7</v>
      </c>
      <c r="E151" s="112" t="s">
        <v>139</v>
      </c>
      <c r="F151" s="133" t="s">
        <v>139</v>
      </c>
      <c r="G151" s="7"/>
      <c r="H151" s="38"/>
      <c r="I151" s="113">
        <v>26274</v>
      </c>
      <c r="J151" s="161">
        <v>27940</v>
      </c>
      <c r="K151" s="113">
        <v>8814</v>
      </c>
      <c r="L151" s="161">
        <v>10148</v>
      </c>
      <c r="M151" s="113">
        <v>29813</v>
      </c>
      <c r="N151" s="161">
        <v>32314</v>
      </c>
      <c r="O151" s="115">
        <f t="shared" si="48"/>
        <v>64901</v>
      </c>
      <c r="P151" s="115">
        <f t="shared" si="49"/>
        <v>2163.366666666667</v>
      </c>
      <c r="Q151" s="116">
        <f t="shared" si="50"/>
        <v>70402</v>
      </c>
      <c r="R151" s="117">
        <f t="shared" si="51"/>
        <v>2346.733333333333</v>
      </c>
      <c r="S151" s="7"/>
      <c r="T151" s="38"/>
      <c r="U151" s="113"/>
      <c r="V151" s="38"/>
      <c r="W151" s="113"/>
      <c r="X151" s="38"/>
      <c r="Y151" s="113"/>
      <c r="Z151" s="114"/>
      <c r="AA151" s="115">
        <f t="shared" si="52"/>
        <v>0</v>
      </c>
      <c r="AB151" s="115">
        <f t="shared" si="53"/>
        <v>0</v>
      </c>
      <c r="AC151" s="116">
        <f t="shared" si="54"/>
        <v>0</v>
      </c>
      <c r="AD151" s="118">
        <f t="shared" si="55"/>
        <v>0</v>
      </c>
      <c r="AE151" s="119"/>
      <c r="AF151" s="120"/>
      <c r="AG151" s="113"/>
      <c r="AH151" s="38"/>
      <c r="AI151" s="113"/>
      <c r="AJ151" s="38"/>
      <c r="AK151" s="113"/>
      <c r="AL151" s="114"/>
      <c r="AM151" s="115">
        <f t="shared" si="56"/>
        <v>0</v>
      </c>
      <c r="AN151" s="37">
        <f t="shared" si="57"/>
        <v>0</v>
      </c>
      <c r="AO151" s="117">
        <f t="shared" si="58"/>
        <v>0</v>
      </c>
      <c r="AP151" s="117">
        <f t="shared" si="59"/>
        <v>0</v>
      </c>
      <c r="AQ151" s="121">
        <f t="shared" si="60"/>
        <v>2163.366666666667</v>
      </c>
      <c r="AR151" s="122">
        <f t="shared" si="61"/>
        <v>2346.733333333333</v>
      </c>
    </row>
    <row r="152" spans="1:44" s="160" customFormat="1" ht="15" customHeight="1">
      <c r="A152" s="44" t="s">
        <v>135</v>
      </c>
      <c r="B152" s="45" t="s">
        <v>618</v>
      </c>
      <c r="C152" s="1">
        <v>244437</v>
      </c>
      <c r="D152" s="47">
        <v>7</v>
      </c>
      <c r="E152" s="112" t="s">
        <v>139</v>
      </c>
      <c r="F152" s="133" t="s">
        <v>139</v>
      </c>
      <c r="G152" s="7"/>
      <c r="H152" s="38"/>
      <c r="I152" s="113">
        <v>124170</v>
      </c>
      <c r="J152" s="161">
        <v>124762</v>
      </c>
      <c r="K152" s="113">
        <v>47729</v>
      </c>
      <c r="L152" s="161">
        <v>48510</v>
      </c>
      <c r="M152" s="113">
        <v>124397</v>
      </c>
      <c r="N152" s="161">
        <v>127152</v>
      </c>
      <c r="O152" s="115">
        <f t="shared" si="48"/>
        <v>296296</v>
      </c>
      <c r="P152" s="115">
        <f t="shared" si="49"/>
        <v>9876.533333333333</v>
      </c>
      <c r="Q152" s="116">
        <f t="shared" si="50"/>
        <v>300424</v>
      </c>
      <c r="R152" s="117">
        <f t="shared" si="51"/>
        <v>10014.133333333333</v>
      </c>
      <c r="S152" s="7"/>
      <c r="T152" s="38"/>
      <c r="U152" s="113"/>
      <c r="V152" s="38"/>
      <c r="W152" s="113"/>
      <c r="X152" s="38"/>
      <c r="Y152" s="113"/>
      <c r="Z152" s="114"/>
      <c r="AA152" s="115">
        <f t="shared" si="52"/>
        <v>0</v>
      </c>
      <c r="AB152" s="115">
        <f t="shared" si="53"/>
        <v>0</v>
      </c>
      <c r="AC152" s="116">
        <f t="shared" si="54"/>
        <v>0</v>
      </c>
      <c r="AD152" s="118">
        <f t="shared" si="55"/>
        <v>0</v>
      </c>
      <c r="AE152" s="119"/>
      <c r="AF152" s="120"/>
      <c r="AG152" s="113"/>
      <c r="AH152" s="38"/>
      <c r="AI152" s="113"/>
      <c r="AJ152" s="38"/>
      <c r="AK152" s="113"/>
      <c r="AL152" s="114"/>
      <c r="AM152" s="115">
        <f t="shared" si="56"/>
        <v>0</v>
      </c>
      <c r="AN152" s="37">
        <f t="shared" si="57"/>
        <v>0</v>
      </c>
      <c r="AO152" s="117">
        <f t="shared" si="58"/>
        <v>0</v>
      </c>
      <c r="AP152" s="117">
        <f t="shared" si="59"/>
        <v>0</v>
      </c>
      <c r="AQ152" s="121">
        <f t="shared" si="60"/>
        <v>9876.533333333333</v>
      </c>
      <c r="AR152" s="122">
        <f t="shared" si="61"/>
        <v>10014.133333333333</v>
      </c>
    </row>
    <row r="153" spans="1:44" s="160" customFormat="1" ht="15" customHeight="1">
      <c r="A153" s="44" t="s">
        <v>135</v>
      </c>
      <c r="B153" s="45" t="s">
        <v>619</v>
      </c>
      <c r="C153" s="1">
        <v>139968</v>
      </c>
      <c r="D153" s="47">
        <v>7</v>
      </c>
      <c r="E153" s="112" t="s">
        <v>139</v>
      </c>
      <c r="F153" s="133" t="s">
        <v>139</v>
      </c>
      <c r="G153" s="7"/>
      <c r="H153" s="38"/>
      <c r="I153" s="113">
        <v>25940</v>
      </c>
      <c r="J153" s="161">
        <v>29307</v>
      </c>
      <c r="K153" s="113">
        <v>5233</v>
      </c>
      <c r="L153" s="161">
        <v>5438</v>
      </c>
      <c r="M153" s="113">
        <v>32870</v>
      </c>
      <c r="N153" s="161">
        <v>33988</v>
      </c>
      <c r="O153" s="115">
        <f t="shared" si="48"/>
        <v>64043</v>
      </c>
      <c r="P153" s="115">
        <f t="shared" si="49"/>
        <v>2134.766666666667</v>
      </c>
      <c r="Q153" s="116">
        <f t="shared" si="50"/>
        <v>68733</v>
      </c>
      <c r="R153" s="117">
        <f t="shared" si="51"/>
        <v>2291.1</v>
      </c>
      <c r="S153" s="7"/>
      <c r="T153" s="38"/>
      <c r="U153" s="113"/>
      <c r="V153" s="38"/>
      <c r="W153" s="113"/>
      <c r="X153" s="38"/>
      <c r="Y153" s="113"/>
      <c r="Z153" s="114"/>
      <c r="AA153" s="115">
        <f t="shared" si="52"/>
        <v>0</v>
      </c>
      <c r="AB153" s="115">
        <f t="shared" si="53"/>
        <v>0</v>
      </c>
      <c r="AC153" s="116">
        <f t="shared" si="54"/>
        <v>0</v>
      </c>
      <c r="AD153" s="118">
        <f t="shared" si="55"/>
        <v>0</v>
      </c>
      <c r="AE153" s="119"/>
      <c r="AF153" s="120"/>
      <c r="AG153" s="113"/>
      <c r="AH153" s="38"/>
      <c r="AI153" s="113"/>
      <c r="AJ153" s="38"/>
      <c r="AK153" s="113"/>
      <c r="AL153" s="114"/>
      <c r="AM153" s="115">
        <f t="shared" si="56"/>
        <v>0</v>
      </c>
      <c r="AN153" s="37">
        <f t="shared" si="57"/>
        <v>0</v>
      </c>
      <c r="AO153" s="117">
        <f t="shared" si="58"/>
        <v>0</v>
      </c>
      <c r="AP153" s="117">
        <f t="shared" si="59"/>
        <v>0</v>
      </c>
      <c r="AQ153" s="121">
        <f t="shared" si="60"/>
        <v>2134.766666666667</v>
      </c>
      <c r="AR153" s="122">
        <f t="shared" si="61"/>
        <v>2291.1</v>
      </c>
    </row>
    <row r="154" spans="1:44" s="160" customFormat="1" ht="15" customHeight="1">
      <c r="A154" s="44" t="s">
        <v>135</v>
      </c>
      <c r="B154" s="45" t="s">
        <v>620</v>
      </c>
      <c r="C154" s="1">
        <v>140322</v>
      </c>
      <c r="D154" s="47">
        <v>7</v>
      </c>
      <c r="E154" s="112" t="s">
        <v>139</v>
      </c>
      <c r="F154" s="133" t="s">
        <v>139</v>
      </c>
      <c r="G154" s="7"/>
      <c r="H154" s="38"/>
      <c r="I154" s="113">
        <v>30039</v>
      </c>
      <c r="J154" s="161">
        <v>29925</v>
      </c>
      <c r="K154" s="113">
        <v>12615</v>
      </c>
      <c r="L154" s="161">
        <v>15611</v>
      </c>
      <c r="M154" s="113">
        <v>31912</v>
      </c>
      <c r="N154" s="161">
        <v>36635</v>
      </c>
      <c r="O154" s="115">
        <f t="shared" si="48"/>
        <v>74566</v>
      </c>
      <c r="P154" s="115">
        <f t="shared" si="49"/>
        <v>2485.5333333333333</v>
      </c>
      <c r="Q154" s="116">
        <f t="shared" si="50"/>
        <v>82171</v>
      </c>
      <c r="R154" s="117">
        <f t="shared" si="51"/>
        <v>2739.0333333333333</v>
      </c>
      <c r="S154" s="7"/>
      <c r="T154" s="38"/>
      <c r="U154" s="113"/>
      <c r="V154" s="38"/>
      <c r="W154" s="113"/>
      <c r="X154" s="38"/>
      <c r="Y154" s="113"/>
      <c r="Z154" s="114"/>
      <c r="AA154" s="115">
        <f t="shared" si="52"/>
        <v>0</v>
      </c>
      <c r="AB154" s="115">
        <f t="shared" si="53"/>
        <v>0</v>
      </c>
      <c r="AC154" s="116">
        <f t="shared" si="54"/>
        <v>0</v>
      </c>
      <c r="AD154" s="118">
        <f t="shared" si="55"/>
        <v>0</v>
      </c>
      <c r="AE154" s="119"/>
      <c r="AF154" s="120"/>
      <c r="AG154" s="113"/>
      <c r="AH154" s="38"/>
      <c r="AI154" s="113"/>
      <c r="AJ154" s="38"/>
      <c r="AK154" s="113"/>
      <c r="AL154" s="114"/>
      <c r="AM154" s="115">
        <f t="shared" si="56"/>
        <v>0</v>
      </c>
      <c r="AN154" s="37">
        <f t="shared" si="57"/>
        <v>0</v>
      </c>
      <c r="AO154" s="117">
        <f t="shared" si="58"/>
        <v>0</v>
      </c>
      <c r="AP154" s="117">
        <f t="shared" si="59"/>
        <v>0</v>
      </c>
      <c r="AQ154" s="121">
        <f t="shared" si="60"/>
        <v>2485.5333333333333</v>
      </c>
      <c r="AR154" s="122">
        <f t="shared" si="61"/>
        <v>2739.0333333333333</v>
      </c>
    </row>
    <row r="155" spans="1:44" s="160" customFormat="1" ht="15" customHeight="1">
      <c r="A155" s="44" t="s">
        <v>135</v>
      </c>
      <c r="B155" s="45" t="s">
        <v>621</v>
      </c>
      <c r="C155" s="1">
        <v>140483</v>
      </c>
      <c r="D155" s="47">
        <v>7</v>
      </c>
      <c r="E155" s="112" t="s">
        <v>139</v>
      </c>
      <c r="F155" s="133" t="s">
        <v>139</v>
      </c>
      <c r="G155" s="7"/>
      <c r="H155" s="38"/>
      <c r="I155" s="113">
        <v>20190</v>
      </c>
      <c r="J155" s="161">
        <v>20918</v>
      </c>
      <c r="K155" s="113">
        <v>5051</v>
      </c>
      <c r="L155" s="161">
        <v>5404</v>
      </c>
      <c r="M155" s="113">
        <v>22537</v>
      </c>
      <c r="N155" s="161">
        <v>22215</v>
      </c>
      <c r="O155" s="115">
        <f t="shared" si="48"/>
        <v>47778</v>
      </c>
      <c r="P155" s="115">
        <f t="shared" si="49"/>
        <v>1592.6</v>
      </c>
      <c r="Q155" s="116">
        <f t="shared" si="50"/>
        <v>48537</v>
      </c>
      <c r="R155" s="117">
        <f t="shared" si="51"/>
        <v>1617.9</v>
      </c>
      <c r="S155" s="7"/>
      <c r="T155" s="38"/>
      <c r="U155" s="113"/>
      <c r="V155" s="38"/>
      <c r="W155" s="113"/>
      <c r="X155" s="38"/>
      <c r="Y155" s="113"/>
      <c r="Z155" s="114"/>
      <c r="AA155" s="115">
        <f t="shared" si="52"/>
        <v>0</v>
      </c>
      <c r="AB155" s="115">
        <f t="shared" si="53"/>
        <v>0</v>
      </c>
      <c r="AC155" s="116">
        <f t="shared" si="54"/>
        <v>0</v>
      </c>
      <c r="AD155" s="118">
        <f t="shared" si="55"/>
        <v>0</v>
      </c>
      <c r="AE155" s="119"/>
      <c r="AF155" s="120"/>
      <c r="AG155" s="113"/>
      <c r="AH155" s="38"/>
      <c r="AI155" s="113"/>
      <c r="AJ155" s="38"/>
      <c r="AK155" s="113"/>
      <c r="AL155" s="114"/>
      <c r="AM155" s="115">
        <f t="shared" si="56"/>
        <v>0</v>
      </c>
      <c r="AN155" s="37">
        <f t="shared" si="57"/>
        <v>0</v>
      </c>
      <c r="AO155" s="117">
        <f t="shared" si="58"/>
        <v>0</v>
      </c>
      <c r="AP155" s="117">
        <f t="shared" si="59"/>
        <v>0</v>
      </c>
      <c r="AQ155" s="121">
        <f t="shared" si="60"/>
        <v>1592.6</v>
      </c>
      <c r="AR155" s="122">
        <f t="shared" si="61"/>
        <v>1617.9</v>
      </c>
    </row>
    <row r="156" spans="1:44" s="160" customFormat="1" ht="15" customHeight="1">
      <c r="A156" s="44" t="s">
        <v>135</v>
      </c>
      <c r="B156" s="45" t="s">
        <v>622</v>
      </c>
      <c r="C156" s="1">
        <v>140997</v>
      </c>
      <c r="D156" s="47">
        <v>7</v>
      </c>
      <c r="E156" s="112" t="s">
        <v>139</v>
      </c>
      <c r="F156" s="133" t="s">
        <v>139</v>
      </c>
      <c r="G156" s="7"/>
      <c r="H156" s="38"/>
      <c r="I156" s="113">
        <v>11022</v>
      </c>
      <c r="J156" s="161">
        <v>11534</v>
      </c>
      <c r="K156" s="113">
        <v>4077</v>
      </c>
      <c r="L156" s="161">
        <v>3675</v>
      </c>
      <c r="M156" s="113">
        <v>12453</v>
      </c>
      <c r="N156" s="161">
        <v>12663</v>
      </c>
      <c r="O156" s="115">
        <f>+M156+K156+I156+G156</f>
        <v>27552</v>
      </c>
      <c r="P156" s="115">
        <f>+O156/30</f>
        <v>918.4</v>
      </c>
      <c r="Q156" s="116">
        <f>+N156+L156+J156+H156</f>
        <v>27872</v>
      </c>
      <c r="R156" s="117">
        <f>+Q156/30</f>
        <v>929.0666666666667</v>
      </c>
      <c r="S156" s="7"/>
      <c r="T156" s="38"/>
      <c r="U156" s="113"/>
      <c r="V156" s="38"/>
      <c r="W156" s="113"/>
      <c r="X156" s="38"/>
      <c r="Y156" s="113"/>
      <c r="Z156" s="114"/>
      <c r="AA156" s="115">
        <f>+Y156+W156+U156+S156</f>
        <v>0</v>
      </c>
      <c r="AB156" s="115">
        <f>+AA156/900</f>
        <v>0</v>
      </c>
      <c r="AC156" s="116">
        <f>+Z156+X156+V156+T156</f>
        <v>0</v>
      </c>
      <c r="AD156" s="118">
        <f>+AC156/900</f>
        <v>0</v>
      </c>
      <c r="AE156" s="119"/>
      <c r="AF156" s="120"/>
      <c r="AG156" s="113"/>
      <c r="AH156" s="38"/>
      <c r="AI156" s="113"/>
      <c r="AJ156" s="38"/>
      <c r="AK156" s="113"/>
      <c r="AL156" s="114"/>
      <c r="AM156" s="115">
        <f>+AK156+AI156+AG156+AE156</f>
        <v>0</v>
      </c>
      <c r="AN156" s="37">
        <f>+AM156/24</f>
        <v>0</v>
      </c>
      <c r="AO156" s="117">
        <f>+AL156+AJ156+AH156+AF156</f>
        <v>0</v>
      </c>
      <c r="AP156" s="117">
        <f>+AO156/24</f>
        <v>0</v>
      </c>
      <c r="AQ156" s="121">
        <f>+P156+AB156+AN156</f>
        <v>918.4</v>
      </c>
      <c r="AR156" s="122">
        <f>+R156+AD156+AP156</f>
        <v>929.0666666666667</v>
      </c>
    </row>
    <row r="157" spans="1:44" s="160" customFormat="1" ht="15" customHeight="1">
      <c r="A157" s="44" t="s">
        <v>135</v>
      </c>
      <c r="B157" s="45" t="s">
        <v>623</v>
      </c>
      <c r="C157" s="1">
        <v>141307</v>
      </c>
      <c r="D157" s="47">
        <v>7</v>
      </c>
      <c r="E157" s="112" t="s">
        <v>139</v>
      </c>
      <c r="F157" s="133" t="s">
        <v>139</v>
      </c>
      <c r="G157" s="7"/>
      <c r="H157" s="38"/>
      <c r="I157" s="113">
        <v>7294</v>
      </c>
      <c r="J157" s="162">
        <v>7897</v>
      </c>
      <c r="K157" s="113">
        <v>2626</v>
      </c>
      <c r="L157" s="162">
        <v>2265</v>
      </c>
      <c r="M157" s="113">
        <v>7866</v>
      </c>
      <c r="N157" s="162">
        <v>7689</v>
      </c>
      <c r="O157" s="115">
        <f>+M157+K157+I157+G157</f>
        <v>17786</v>
      </c>
      <c r="P157" s="115">
        <f>+O157/30</f>
        <v>592.8666666666667</v>
      </c>
      <c r="Q157" s="116">
        <f>+N157+L157+J157+H157</f>
        <v>17851</v>
      </c>
      <c r="R157" s="117">
        <f>+Q157/30</f>
        <v>595.0333333333333</v>
      </c>
      <c r="S157" s="7"/>
      <c r="T157" s="38"/>
      <c r="U157" s="113"/>
      <c r="V157" s="38"/>
      <c r="W157" s="113"/>
      <c r="X157" s="38"/>
      <c r="Y157" s="113"/>
      <c r="Z157" s="114"/>
      <c r="AA157" s="115">
        <f>+Y157+W157+U157+S157</f>
        <v>0</v>
      </c>
      <c r="AB157" s="115">
        <f>+AA157/900</f>
        <v>0</v>
      </c>
      <c r="AC157" s="116">
        <f>+Z157+X157+V157+T157</f>
        <v>0</v>
      </c>
      <c r="AD157" s="118">
        <f>+AC157/900</f>
        <v>0</v>
      </c>
      <c r="AE157" s="119"/>
      <c r="AF157" s="120"/>
      <c r="AG157" s="113"/>
      <c r="AH157" s="38"/>
      <c r="AI157" s="113"/>
      <c r="AJ157" s="38"/>
      <c r="AK157" s="113"/>
      <c r="AL157" s="114"/>
      <c r="AM157" s="115">
        <f>+AK157+AI157+AG157+AE157</f>
        <v>0</v>
      </c>
      <c r="AN157" s="37">
        <f>+AM157/24</f>
        <v>0</v>
      </c>
      <c r="AO157" s="117">
        <f>+AL157+AJ157+AH157+AF157</f>
        <v>0</v>
      </c>
      <c r="AP157" s="117">
        <f>+AO157/24</f>
        <v>0</v>
      </c>
      <c r="AQ157" s="121">
        <f>+P157+AB157+AN157</f>
        <v>592.8666666666667</v>
      </c>
      <c r="AR157" s="122">
        <f>+R157+AD157+AP157</f>
        <v>595.0333333333333</v>
      </c>
    </row>
    <row r="158" spans="1:44" s="36" customFormat="1" ht="15" customHeight="1">
      <c r="A158" s="44" t="s">
        <v>135</v>
      </c>
      <c r="B158" s="45" t="s">
        <v>287</v>
      </c>
      <c r="C158" s="46">
        <v>138682</v>
      </c>
      <c r="D158" s="47">
        <v>8</v>
      </c>
      <c r="E158" s="112" t="s">
        <v>184</v>
      </c>
      <c r="F158" s="133" t="s">
        <v>184</v>
      </c>
      <c r="G158" s="7">
        <v>18553</v>
      </c>
      <c r="H158" s="38">
        <v>22901</v>
      </c>
      <c r="I158" s="113">
        <v>19038</v>
      </c>
      <c r="J158" s="38">
        <v>23106</v>
      </c>
      <c r="K158" s="113">
        <v>15429</v>
      </c>
      <c r="L158" s="38">
        <v>19294</v>
      </c>
      <c r="M158" s="113">
        <v>22094</v>
      </c>
      <c r="N158" s="114">
        <v>27514</v>
      </c>
      <c r="O158" s="115">
        <f t="shared" si="0"/>
        <v>75114</v>
      </c>
      <c r="P158" s="115">
        <f>+O158/45</f>
        <v>1669.2</v>
      </c>
      <c r="Q158" s="116">
        <f t="shared" si="2"/>
        <v>92815</v>
      </c>
      <c r="R158" s="117">
        <f>+Q158/45</f>
        <v>2062.5555555555557</v>
      </c>
      <c r="S158" s="7"/>
      <c r="T158" s="38"/>
      <c r="U158" s="113"/>
      <c r="V158" s="38"/>
      <c r="W158" s="113"/>
      <c r="X158" s="38"/>
      <c r="Y158" s="113"/>
      <c r="Z158" s="114"/>
      <c r="AA158" s="115">
        <f t="shared" si="4"/>
        <v>0</v>
      </c>
      <c r="AB158" s="115">
        <f>+AA158/45</f>
        <v>0</v>
      </c>
      <c r="AC158" s="116">
        <f t="shared" si="6"/>
        <v>0</v>
      </c>
      <c r="AD158" s="118">
        <f>+AC158/45</f>
        <v>0</v>
      </c>
      <c r="AE158" s="119"/>
      <c r="AF158" s="120"/>
      <c r="AG158" s="113"/>
      <c r="AH158" s="38"/>
      <c r="AI158" s="113"/>
      <c r="AJ158" s="38"/>
      <c r="AK158" s="113"/>
      <c r="AL158" s="114"/>
      <c r="AM158" s="115">
        <f t="shared" si="8"/>
        <v>0</v>
      </c>
      <c r="AN158" s="37">
        <f>+AM158/45</f>
        <v>0</v>
      </c>
      <c r="AO158" s="117">
        <f t="shared" si="10"/>
        <v>0</v>
      </c>
      <c r="AP158" s="117">
        <f>+AO158/45</f>
        <v>0</v>
      </c>
      <c r="AQ158" s="121">
        <f t="shared" si="12"/>
        <v>1669.2</v>
      </c>
      <c r="AR158" s="122">
        <f t="shared" si="13"/>
        <v>2062.5555555555557</v>
      </c>
    </row>
    <row r="159" spans="1:44" s="36" customFormat="1" ht="15" customHeight="1">
      <c r="A159" s="44" t="s">
        <v>135</v>
      </c>
      <c r="B159" s="45" t="s">
        <v>288</v>
      </c>
      <c r="C159" s="46">
        <v>366447</v>
      </c>
      <c r="D159" s="47">
        <v>8</v>
      </c>
      <c r="E159" s="112" t="s">
        <v>184</v>
      </c>
      <c r="F159" s="133" t="s">
        <v>184</v>
      </c>
      <c r="G159" s="7">
        <v>8230</v>
      </c>
      <c r="H159" s="38">
        <v>11041</v>
      </c>
      <c r="I159" s="113">
        <v>9572</v>
      </c>
      <c r="J159" s="38">
        <v>10555</v>
      </c>
      <c r="K159" s="113">
        <v>6444</v>
      </c>
      <c r="L159" s="38">
        <v>8730</v>
      </c>
      <c r="M159" s="113">
        <v>10786</v>
      </c>
      <c r="N159" s="114">
        <v>12817</v>
      </c>
      <c r="O159" s="115">
        <f t="shared" si="0"/>
        <v>35032</v>
      </c>
      <c r="P159" s="115">
        <f aca="true" t="shared" si="62" ref="P159:P190">+O159/45</f>
        <v>778.4888888888889</v>
      </c>
      <c r="Q159" s="116">
        <f t="shared" si="2"/>
        <v>43143</v>
      </c>
      <c r="R159" s="117">
        <f aca="true" t="shared" si="63" ref="R159:R190">+Q159/45</f>
        <v>958.7333333333333</v>
      </c>
      <c r="S159" s="7"/>
      <c r="T159" s="38"/>
      <c r="U159" s="113"/>
      <c r="V159" s="38"/>
      <c r="W159" s="113"/>
      <c r="X159" s="38"/>
      <c r="Y159" s="113"/>
      <c r="Z159" s="114"/>
      <c r="AA159" s="115">
        <f t="shared" si="4"/>
        <v>0</v>
      </c>
      <c r="AB159" s="115">
        <f aca="true" t="shared" si="64" ref="AB159:AB190">+AA159/45</f>
        <v>0</v>
      </c>
      <c r="AC159" s="116">
        <f t="shared" si="6"/>
        <v>0</v>
      </c>
      <c r="AD159" s="118">
        <f aca="true" t="shared" si="65" ref="AD159:AD190">+AC159/45</f>
        <v>0</v>
      </c>
      <c r="AE159" s="119"/>
      <c r="AF159" s="120"/>
      <c r="AG159" s="113"/>
      <c r="AH159" s="38"/>
      <c r="AI159" s="113"/>
      <c r="AJ159" s="38"/>
      <c r="AK159" s="113"/>
      <c r="AL159" s="114"/>
      <c r="AM159" s="115">
        <f t="shared" si="8"/>
        <v>0</v>
      </c>
      <c r="AN159" s="37">
        <f aca="true" t="shared" si="66" ref="AN159:AN190">+AM159/45</f>
        <v>0</v>
      </c>
      <c r="AO159" s="117">
        <f t="shared" si="10"/>
        <v>0</v>
      </c>
      <c r="AP159" s="117">
        <f aca="true" t="shared" si="67" ref="AP159:AP190">+AO159/45</f>
        <v>0</v>
      </c>
      <c r="AQ159" s="121">
        <f t="shared" si="12"/>
        <v>778.4888888888889</v>
      </c>
      <c r="AR159" s="122">
        <f t="shared" si="13"/>
        <v>958.7333333333333</v>
      </c>
    </row>
    <row r="160" spans="1:44" s="36" customFormat="1" ht="15" customHeight="1">
      <c r="A160" s="44" t="s">
        <v>135</v>
      </c>
      <c r="B160" s="45" t="s">
        <v>289</v>
      </c>
      <c r="C160" s="46">
        <v>246813</v>
      </c>
      <c r="D160" s="47">
        <v>8</v>
      </c>
      <c r="E160" s="112" t="s">
        <v>184</v>
      </c>
      <c r="F160" s="133" t="s">
        <v>184</v>
      </c>
      <c r="G160" s="7">
        <v>16271</v>
      </c>
      <c r="H160" s="38">
        <v>22208</v>
      </c>
      <c r="I160" s="113">
        <v>15742</v>
      </c>
      <c r="J160" s="38">
        <v>20419</v>
      </c>
      <c r="K160" s="113">
        <v>9073</v>
      </c>
      <c r="L160" s="38">
        <v>12349</v>
      </c>
      <c r="M160" s="113">
        <v>20372</v>
      </c>
      <c r="N160" s="114">
        <v>28253</v>
      </c>
      <c r="O160" s="115">
        <f t="shared" si="0"/>
        <v>61458</v>
      </c>
      <c r="P160" s="115">
        <f t="shared" si="62"/>
        <v>1365.7333333333333</v>
      </c>
      <c r="Q160" s="116">
        <f t="shared" si="2"/>
        <v>83229</v>
      </c>
      <c r="R160" s="117">
        <f t="shared" si="63"/>
        <v>1849.5333333333333</v>
      </c>
      <c r="S160" s="7"/>
      <c r="T160" s="38"/>
      <c r="U160" s="113"/>
      <c r="V160" s="38"/>
      <c r="W160" s="113"/>
      <c r="X160" s="38"/>
      <c r="Y160" s="113"/>
      <c r="Z160" s="114"/>
      <c r="AA160" s="115">
        <f t="shared" si="4"/>
        <v>0</v>
      </c>
      <c r="AB160" s="115">
        <f t="shared" si="64"/>
        <v>0</v>
      </c>
      <c r="AC160" s="116">
        <f t="shared" si="6"/>
        <v>0</v>
      </c>
      <c r="AD160" s="118">
        <f t="shared" si="65"/>
        <v>0</v>
      </c>
      <c r="AE160" s="119"/>
      <c r="AF160" s="120"/>
      <c r="AG160" s="113"/>
      <c r="AH160" s="38"/>
      <c r="AI160" s="113"/>
      <c r="AJ160" s="38"/>
      <c r="AK160" s="113"/>
      <c r="AL160" s="114"/>
      <c r="AM160" s="115">
        <f t="shared" si="8"/>
        <v>0</v>
      </c>
      <c r="AN160" s="37">
        <f t="shared" si="66"/>
        <v>0</v>
      </c>
      <c r="AO160" s="117">
        <f t="shared" si="10"/>
        <v>0</v>
      </c>
      <c r="AP160" s="117">
        <f t="shared" si="67"/>
        <v>0</v>
      </c>
      <c r="AQ160" s="121">
        <f t="shared" si="12"/>
        <v>1365.7333333333333</v>
      </c>
      <c r="AR160" s="122">
        <f t="shared" si="13"/>
        <v>1849.5333333333333</v>
      </c>
    </row>
    <row r="161" spans="1:44" s="36" customFormat="1" ht="15" customHeight="1">
      <c r="A161" s="44" t="s">
        <v>135</v>
      </c>
      <c r="B161" s="45" t="s">
        <v>290</v>
      </c>
      <c r="C161" s="46">
        <v>138840</v>
      </c>
      <c r="D161" s="47">
        <v>8</v>
      </c>
      <c r="E161" s="112" t="s">
        <v>184</v>
      </c>
      <c r="F161" s="133" t="s">
        <v>184</v>
      </c>
      <c r="G161" s="7">
        <v>34512</v>
      </c>
      <c r="H161" s="38">
        <v>35116</v>
      </c>
      <c r="I161" s="113">
        <v>36680</v>
      </c>
      <c r="J161" s="38">
        <v>34136</v>
      </c>
      <c r="K161" s="113">
        <v>29112</v>
      </c>
      <c r="L161" s="38">
        <v>25540</v>
      </c>
      <c r="M161" s="113">
        <v>31842</v>
      </c>
      <c r="N161" s="114">
        <v>34824</v>
      </c>
      <c r="O161" s="115">
        <f t="shared" si="0"/>
        <v>132146</v>
      </c>
      <c r="P161" s="115">
        <f t="shared" si="62"/>
        <v>2936.5777777777776</v>
      </c>
      <c r="Q161" s="116">
        <f t="shared" si="2"/>
        <v>129616</v>
      </c>
      <c r="R161" s="117">
        <f t="shared" si="63"/>
        <v>2880.3555555555554</v>
      </c>
      <c r="S161" s="7"/>
      <c r="T161" s="38"/>
      <c r="U161" s="113"/>
      <c r="V161" s="38"/>
      <c r="W161" s="113"/>
      <c r="X161" s="38"/>
      <c r="Y161" s="113"/>
      <c r="Z161" s="114"/>
      <c r="AA161" s="115">
        <f t="shared" si="4"/>
        <v>0</v>
      </c>
      <c r="AB161" s="115">
        <f t="shared" si="64"/>
        <v>0</v>
      </c>
      <c r="AC161" s="116">
        <f t="shared" si="6"/>
        <v>0</v>
      </c>
      <c r="AD161" s="118">
        <f t="shared" si="65"/>
        <v>0</v>
      </c>
      <c r="AE161" s="119"/>
      <c r="AF161" s="120"/>
      <c r="AG161" s="113"/>
      <c r="AH161" s="38"/>
      <c r="AI161" s="113"/>
      <c r="AJ161" s="38"/>
      <c r="AK161" s="113"/>
      <c r="AL161" s="114"/>
      <c r="AM161" s="115">
        <f t="shared" si="8"/>
        <v>0</v>
      </c>
      <c r="AN161" s="37">
        <f t="shared" si="66"/>
        <v>0</v>
      </c>
      <c r="AO161" s="117">
        <f t="shared" si="10"/>
        <v>0</v>
      </c>
      <c r="AP161" s="117">
        <f t="shared" si="67"/>
        <v>0</v>
      </c>
      <c r="AQ161" s="121">
        <f t="shared" si="12"/>
        <v>2936.5777777777776</v>
      </c>
      <c r="AR161" s="122">
        <f t="shared" si="13"/>
        <v>2880.3555555555554</v>
      </c>
    </row>
    <row r="162" spans="1:44" s="36" customFormat="1" ht="15" customHeight="1">
      <c r="A162" s="44" t="s">
        <v>135</v>
      </c>
      <c r="B162" s="45" t="s">
        <v>291</v>
      </c>
      <c r="C162" s="46">
        <v>138956</v>
      </c>
      <c r="D162" s="47">
        <v>8</v>
      </c>
      <c r="E162" s="112" t="s">
        <v>184</v>
      </c>
      <c r="F162" s="133" t="s">
        <v>184</v>
      </c>
      <c r="G162" s="7">
        <v>30296</v>
      </c>
      <c r="H162" s="38">
        <v>31527</v>
      </c>
      <c r="I162" s="113">
        <v>29017</v>
      </c>
      <c r="J162" s="38">
        <v>32292</v>
      </c>
      <c r="K162" s="113">
        <v>24207</v>
      </c>
      <c r="L162" s="38">
        <v>26239</v>
      </c>
      <c r="M162" s="113">
        <v>33125</v>
      </c>
      <c r="N162" s="114">
        <v>39671</v>
      </c>
      <c r="O162" s="115">
        <f t="shared" si="0"/>
        <v>116645</v>
      </c>
      <c r="P162" s="115">
        <f t="shared" si="62"/>
        <v>2592.1111111111113</v>
      </c>
      <c r="Q162" s="116">
        <f t="shared" si="2"/>
        <v>129729</v>
      </c>
      <c r="R162" s="117">
        <f t="shared" si="63"/>
        <v>2882.866666666667</v>
      </c>
      <c r="S162" s="7"/>
      <c r="T162" s="38"/>
      <c r="U162" s="113"/>
      <c r="V162" s="38"/>
      <c r="W162" s="113"/>
      <c r="X162" s="38"/>
      <c r="Y162" s="113"/>
      <c r="Z162" s="114"/>
      <c r="AA162" s="115">
        <f t="shared" si="4"/>
        <v>0</v>
      </c>
      <c r="AB162" s="115">
        <f t="shared" si="64"/>
        <v>0</v>
      </c>
      <c r="AC162" s="116">
        <f t="shared" si="6"/>
        <v>0</v>
      </c>
      <c r="AD162" s="118">
        <f t="shared" si="65"/>
        <v>0</v>
      </c>
      <c r="AE162" s="119"/>
      <c r="AF162" s="120"/>
      <c r="AG162" s="113"/>
      <c r="AH162" s="38"/>
      <c r="AI162" s="113"/>
      <c r="AJ162" s="38"/>
      <c r="AK162" s="113"/>
      <c r="AL162" s="114"/>
      <c r="AM162" s="115">
        <f t="shared" si="8"/>
        <v>0</v>
      </c>
      <c r="AN162" s="37">
        <f t="shared" si="66"/>
        <v>0</v>
      </c>
      <c r="AO162" s="117">
        <f t="shared" si="10"/>
        <v>0</v>
      </c>
      <c r="AP162" s="117">
        <f t="shared" si="67"/>
        <v>0</v>
      </c>
      <c r="AQ162" s="121">
        <f t="shared" si="12"/>
        <v>2592.1111111111113</v>
      </c>
      <c r="AR162" s="122">
        <f t="shared" si="13"/>
        <v>2882.866666666667</v>
      </c>
    </row>
    <row r="163" spans="1:44" s="36" customFormat="1" ht="15" customHeight="1">
      <c r="A163" s="44" t="s">
        <v>135</v>
      </c>
      <c r="B163" s="45" t="s">
        <v>292</v>
      </c>
      <c r="C163" s="46">
        <v>139278</v>
      </c>
      <c r="D163" s="47">
        <v>8</v>
      </c>
      <c r="E163" s="112" t="s">
        <v>184</v>
      </c>
      <c r="F163" s="133" t="s">
        <v>184</v>
      </c>
      <c r="G163" s="7">
        <v>13423</v>
      </c>
      <c r="H163" s="38">
        <v>15936.5</v>
      </c>
      <c r="I163" s="113">
        <v>13364</v>
      </c>
      <c r="J163" s="38">
        <v>14306</v>
      </c>
      <c r="K163" s="113">
        <v>8431</v>
      </c>
      <c r="L163" s="38">
        <v>11433</v>
      </c>
      <c r="M163" s="113">
        <v>14603</v>
      </c>
      <c r="N163" s="114">
        <v>19241.5</v>
      </c>
      <c r="O163" s="115">
        <f t="shared" si="0"/>
        <v>49821</v>
      </c>
      <c r="P163" s="115">
        <f t="shared" si="62"/>
        <v>1107.1333333333334</v>
      </c>
      <c r="Q163" s="116">
        <f t="shared" si="2"/>
        <v>60917</v>
      </c>
      <c r="R163" s="117">
        <f t="shared" si="63"/>
        <v>1353.7111111111112</v>
      </c>
      <c r="S163" s="7"/>
      <c r="T163" s="38"/>
      <c r="U163" s="113"/>
      <c r="V163" s="38"/>
      <c r="W163" s="113"/>
      <c r="X163" s="38"/>
      <c r="Y163" s="113"/>
      <c r="Z163" s="114"/>
      <c r="AA163" s="115">
        <f t="shared" si="4"/>
        <v>0</v>
      </c>
      <c r="AB163" s="115">
        <f t="shared" si="64"/>
        <v>0</v>
      </c>
      <c r="AC163" s="116">
        <f t="shared" si="6"/>
        <v>0</v>
      </c>
      <c r="AD163" s="118">
        <f t="shared" si="65"/>
        <v>0</v>
      </c>
      <c r="AE163" s="119"/>
      <c r="AF163" s="120"/>
      <c r="AG163" s="113"/>
      <c r="AH163" s="38"/>
      <c r="AI163" s="113"/>
      <c r="AJ163" s="38"/>
      <c r="AK163" s="113"/>
      <c r="AL163" s="114"/>
      <c r="AM163" s="115">
        <f t="shared" si="8"/>
        <v>0</v>
      </c>
      <c r="AN163" s="37">
        <f t="shared" si="66"/>
        <v>0</v>
      </c>
      <c r="AO163" s="117">
        <f t="shared" si="10"/>
        <v>0</v>
      </c>
      <c r="AP163" s="117">
        <f t="shared" si="67"/>
        <v>0</v>
      </c>
      <c r="AQ163" s="121">
        <f t="shared" si="12"/>
        <v>1107.1333333333334</v>
      </c>
      <c r="AR163" s="122">
        <f t="shared" si="13"/>
        <v>1353.7111111111112</v>
      </c>
    </row>
    <row r="164" spans="1:44" s="36" customFormat="1" ht="15" customHeight="1">
      <c r="A164" s="44" t="s">
        <v>135</v>
      </c>
      <c r="B164" s="45" t="s">
        <v>293</v>
      </c>
      <c r="C164" s="46">
        <v>140331</v>
      </c>
      <c r="D164" s="47">
        <v>8</v>
      </c>
      <c r="E164" s="112" t="s">
        <v>184</v>
      </c>
      <c r="F164" s="133" t="s">
        <v>184</v>
      </c>
      <c r="G164" s="7">
        <v>22228</v>
      </c>
      <c r="H164" s="38">
        <v>29528</v>
      </c>
      <c r="I164" s="113">
        <v>21403</v>
      </c>
      <c r="J164" s="38">
        <v>28559</v>
      </c>
      <c r="K164" s="113">
        <v>14429</v>
      </c>
      <c r="L164" s="38">
        <v>18831</v>
      </c>
      <c r="M164" s="113">
        <v>22105</v>
      </c>
      <c r="N164" s="114">
        <v>35958</v>
      </c>
      <c r="O164" s="115">
        <f t="shared" si="0"/>
        <v>80165</v>
      </c>
      <c r="P164" s="115">
        <f t="shared" si="62"/>
        <v>1781.4444444444443</v>
      </c>
      <c r="Q164" s="116">
        <f t="shared" si="2"/>
        <v>112876</v>
      </c>
      <c r="R164" s="117">
        <f t="shared" si="63"/>
        <v>2508.3555555555554</v>
      </c>
      <c r="S164" s="7"/>
      <c r="T164" s="38"/>
      <c r="U164" s="113"/>
      <c r="V164" s="38"/>
      <c r="W164" s="113"/>
      <c r="X164" s="38"/>
      <c r="Y164" s="113"/>
      <c r="Z164" s="114"/>
      <c r="AA164" s="115">
        <f t="shared" si="4"/>
        <v>0</v>
      </c>
      <c r="AB164" s="115">
        <f t="shared" si="64"/>
        <v>0</v>
      </c>
      <c r="AC164" s="116">
        <f t="shared" si="6"/>
        <v>0</v>
      </c>
      <c r="AD164" s="118">
        <f t="shared" si="65"/>
        <v>0</v>
      </c>
      <c r="AE164" s="119"/>
      <c r="AF164" s="120"/>
      <c r="AG164" s="113"/>
      <c r="AH164" s="38"/>
      <c r="AI164" s="113"/>
      <c r="AJ164" s="38"/>
      <c r="AK164" s="113"/>
      <c r="AL164" s="114"/>
      <c r="AM164" s="115">
        <f t="shared" si="8"/>
        <v>0</v>
      </c>
      <c r="AN164" s="37">
        <f t="shared" si="66"/>
        <v>0</v>
      </c>
      <c r="AO164" s="117">
        <f t="shared" si="10"/>
        <v>0</v>
      </c>
      <c r="AP164" s="117">
        <f t="shared" si="67"/>
        <v>0</v>
      </c>
      <c r="AQ164" s="121">
        <f t="shared" si="12"/>
        <v>1781.4444444444443</v>
      </c>
      <c r="AR164" s="122">
        <f t="shared" si="13"/>
        <v>2508.3555555555554</v>
      </c>
    </row>
    <row r="165" spans="1:44" s="36" customFormat="1" ht="15" customHeight="1">
      <c r="A165" s="44" t="s">
        <v>135</v>
      </c>
      <c r="B165" s="45" t="s">
        <v>294</v>
      </c>
      <c r="C165" s="46">
        <v>139357</v>
      </c>
      <c r="D165" s="47">
        <v>8</v>
      </c>
      <c r="E165" s="112" t="s">
        <v>184</v>
      </c>
      <c r="F165" s="133" t="s">
        <v>184</v>
      </c>
      <c r="G165" s="7">
        <v>15950</v>
      </c>
      <c r="H165" s="38">
        <v>19051</v>
      </c>
      <c r="I165" s="113">
        <v>15290</v>
      </c>
      <c r="J165" s="38">
        <v>19007</v>
      </c>
      <c r="K165" s="113">
        <v>12367</v>
      </c>
      <c r="L165" s="38">
        <v>16019</v>
      </c>
      <c r="M165" s="113">
        <v>17631</v>
      </c>
      <c r="N165" s="114">
        <v>24831</v>
      </c>
      <c r="O165" s="115">
        <f t="shared" si="0"/>
        <v>61238</v>
      </c>
      <c r="P165" s="115">
        <f t="shared" si="62"/>
        <v>1360.8444444444444</v>
      </c>
      <c r="Q165" s="116">
        <f t="shared" si="2"/>
        <v>78908</v>
      </c>
      <c r="R165" s="117">
        <f t="shared" si="63"/>
        <v>1753.5111111111112</v>
      </c>
      <c r="S165" s="7"/>
      <c r="T165" s="38"/>
      <c r="U165" s="113"/>
      <c r="V165" s="38"/>
      <c r="W165" s="113"/>
      <c r="X165" s="38"/>
      <c r="Y165" s="113"/>
      <c r="Z165" s="114"/>
      <c r="AA165" s="115">
        <f t="shared" si="4"/>
        <v>0</v>
      </c>
      <c r="AB165" s="115">
        <f t="shared" si="64"/>
        <v>0</v>
      </c>
      <c r="AC165" s="116">
        <f t="shared" si="6"/>
        <v>0</v>
      </c>
      <c r="AD165" s="118">
        <f t="shared" si="65"/>
        <v>0</v>
      </c>
      <c r="AE165" s="119"/>
      <c r="AF165" s="120"/>
      <c r="AG165" s="113"/>
      <c r="AH165" s="38"/>
      <c r="AI165" s="113"/>
      <c r="AJ165" s="38"/>
      <c r="AK165" s="113"/>
      <c r="AL165" s="114"/>
      <c r="AM165" s="115">
        <f t="shared" si="8"/>
        <v>0</v>
      </c>
      <c r="AN165" s="37">
        <f t="shared" si="66"/>
        <v>0</v>
      </c>
      <c r="AO165" s="117">
        <f t="shared" si="10"/>
        <v>0</v>
      </c>
      <c r="AP165" s="117">
        <f t="shared" si="67"/>
        <v>0</v>
      </c>
      <c r="AQ165" s="121">
        <f t="shared" si="12"/>
        <v>1360.8444444444444</v>
      </c>
      <c r="AR165" s="122">
        <f t="shared" si="13"/>
        <v>1753.5111111111112</v>
      </c>
    </row>
    <row r="166" spans="1:44" s="36" customFormat="1" ht="15" customHeight="1">
      <c r="A166" s="44" t="s">
        <v>135</v>
      </c>
      <c r="B166" s="45" t="s">
        <v>295</v>
      </c>
      <c r="C166" s="46">
        <v>139384</v>
      </c>
      <c r="D166" s="47">
        <v>8</v>
      </c>
      <c r="E166" s="112" t="s">
        <v>184</v>
      </c>
      <c r="F166" s="133" t="s">
        <v>184</v>
      </c>
      <c r="G166" s="7">
        <v>19987</v>
      </c>
      <c r="H166" s="38">
        <v>22571</v>
      </c>
      <c r="I166" s="113">
        <v>19541</v>
      </c>
      <c r="J166" s="38">
        <v>20272</v>
      </c>
      <c r="K166" s="113">
        <v>14907</v>
      </c>
      <c r="L166" s="38">
        <v>14603</v>
      </c>
      <c r="M166" s="113">
        <v>23850</v>
      </c>
      <c r="N166" s="114">
        <v>23467</v>
      </c>
      <c r="O166" s="115">
        <f t="shared" si="0"/>
        <v>78285</v>
      </c>
      <c r="P166" s="115">
        <f t="shared" si="62"/>
        <v>1739.6666666666667</v>
      </c>
      <c r="Q166" s="116">
        <f t="shared" si="2"/>
        <v>80913</v>
      </c>
      <c r="R166" s="117">
        <f t="shared" si="63"/>
        <v>1798.0666666666666</v>
      </c>
      <c r="S166" s="7"/>
      <c r="T166" s="38"/>
      <c r="U166" s="113"/>
      <c r="V166" s="38"/>
      <c r="W166" s="113"/>
      <c r="X166" s="38"/>
      <c r="Y166" s="113"/>
      <c r="Z166" s="114"/>
      <c r="AA166" s="115">
        <f t="shared" si="4"/>
        <v>0</v>
      </c>
      <c r="AB166" s="115">
        <f t="shared" si="64"/>
        <v>0</v>
      </c>
      <c r="AC166" s="116">
        <f t="shared" si="6"/>
        <v>0</v>
      </c>
      <c r="AD166" s="118">
        <f t="shared" si="65"/>
        <v>0</v>
      </c>
      <c r="AE166" s="119"/>
      <c r="AF166" s="120"/>
      <c r="AG166" s="113"/>
      <c r="AH166" s="38"/>
      <c r="AI166" s="113"/>
      <c r="AJ166" s="38"/>
      <c r="AK166" s="113"/>
      <c r="AL166" s="114"/>
      <c r="AM166" s="115">
        <f t="shared" si="8"/>
        <v>0</v>
      </c>
      <c r="AN166" s="37">
        <f t="shared" si="66"/>
        <v>0</v>
      </c>
      <c r="AO166" s="117">
        <f t="shared" si="10"/>
        <v>0</v>
      </c>
      <c r="AP166" s="117">
        <f t="shared" si="67"/>
        <v>0</v>
      </c>
      <c r="AQ166" s="121">
        <f t="shared" si="12"/>
        <v>1739.6666666666667</v>
      </c>
      <c r="AR166" s="122">
        <f t="shared" si="13"/>
        <v>1798.0666666666666</v>
      </c>
    </row>
    <row r="167" spans="1:44" s="36" customFormat="1" ht="15" customHeight="1">
      <c r="A167" s="44" t="s">
        <v>135</v>
      </c>
      <c r="B167" s="45" t="s">
        <v>296</v>
      </c>
      <c r="C167" s="46">
        <v>244446</v>
      </c>
      <c r="D167" s="47">
        <v>8</v>
      </c>
      <c r="E167" s="112" t="s">
        <v>184</v>
      </c>
      <c r="F167" s="133" t="s">
        <v>184</v>
      </c>
      <c r="G167" s="7">
        <v>29198</v>
      </c>
      <c r="H167" s="38">
        <v>29234</v>
      </c>
      <c r="I167" s="113">
        <v>23882</v>
      </c>
      <c r="J167" s="38">
        <v>28440</v>
      </c>
      <c r="K167" s="113">
        <v>17516</v>
      </c>
      <c r="L167" s="38">
        <v>20823.5</v>
      </c>
      <c r="M167" s="113">
        <v>26718</v>
      </c>
      <c r="N167" s="114">
        <v>33689.5</v>
      </c>
      <c r="O167" s="115">
        <f t="shared" si="0"/>
        <v>97314</v>
      </c>
      <c r="P167" s="115">
        <f t="shared" si="62"/>
        <v>2162.5333333333333</v>
      </c>
      <c r="Q167" s="116">
        <f t="shared" si="2"/>
        <v>112187</v>
      </c>
      <c r="R167" s="117">
        <f t="shared" si="63"/>
        <v>2493.0444444444443</v>
      </c>
      <c r="S167" s="7"/>
      <c r="T167" s="38"/>
      <c r="U167" s="113"/>
      <c r="V167" s="38"/>
      <c r="W167" s="113"/>
      <c r="X167" s="38"/>
      <c r="Y167" s="113"/>
      <c r="Z167" s="114"/>
      <c r="AA167" s="115">
        <f t="shared" si="4"/>
        <v>0</v>
      </c>
      <c r="AB167" s="115">
        <f t="shared" si="64"/>
        <v>0</v>
      </c>
      <c r="AC167" s="116">
        <f t="shared" si="6"/>
        <v>0</v>
      </c>
      <c r="AD167" s="118">
        <f t="shared" si="65"/>
        <v>0</v>
      </c>
      <c r="AE167" s="119"/>
      <c r="AF167" s="120"/>
      <c r="AG167" s="113"/>
      <c r="AH167" s="38"/>
      <c r="AI167" s="113"/>
      <c r="AJ167" s="38"/>
      <c r="AK167" s="113"/>
      <c r="AL167" s="114"/>
      <c r="AM167" s="115">
        <f t="shared" si="8"/>
        <v>0</v>
      </c>
      <c r="AN167" s="37">
        <f t="shared" si="66"/>
        <v>0</v>
      </c>
      <c r="AO167" s="117">
        <f t="shared" si="10"/>
        <v>0</v>
      </c>
      <c r="AP167" s="117">
        <f t="shared" si="67"/>
        <v>0</v>
      </c>
      <c r="AQ167" s="121">
        <f t="shared" si="12"/>
        <v>2162.5333333333333</v>
      </c>
      <c r="AR167" s="122">
        <f t="shared" si="13"/>
        <v>2493.0444444444443</v>
      </c>
    </row>
    <row r="168" spans="1:44" s="36" customFormat="1" ht="15" customHeight="1">
      <c r="A168" s="44" t="s">
        <v>135</v>
      </c>
      <c r="B168" s="45" t="s">
        <v>297</v>
      </c>
      <c r="C168" s="46">
        <v>139126</v>
      </c>
      <c r="D168" s="47">
        <v>8</v>
      </c>
      <c r="E168" s="112" t="s">
        <v>184</v>
      </c>
      <c r="F168" s="133" t="s">
        <v>184</v>
      </c>
      <c r="G168" s="7">
        <v>11782</v>
      </c>
      <c r="H168" s="38">
        <v>12614</v>
      </c>
      <c r="I168" s="113">
        <v>11574</v>
      </c>
      <c r="J168" s="38">
        <v>12212</v>
      </c>
      <c r="K168" s="113">
        <v>9763</v>
      </c>
      <c r="L168" s="38">
        <v>9978</v>
      </c>
      <c r="M168" s="113">
        <v>11546</v>
      </c>
      <c r="N168" s="114">
        <v>17118</v>
      </c>
      <c r="O168" s="115">
        <f t="shared" si="0"/>
        <v>44665</v>
      </c>
      <c r="P168" s="115">
        <f t="shared" si="62"/>
        <v>992.5555555555555</v>
      </c>
      <c r="Q168" s="116">
        <f t="shared" si="2"/>
        <v>51922</v>
      </c>
      <c r="R168" s="117">
        <f t="shared" si="63"/>
        <v>1153.8222222222223</v>
      </c>
      <c r="S168" s="7"/>
      <c r="T168" s="38"/>
      <c r="U168" s="113"/>
      <c r="V168" s="38"/>
      <c r="W168" s="113"/>
      <c r="X168" s="38"/>
      <c r="Y168" s="113"/>
      <c r="Z168" s="114"/>
      <c r="AA168" s="115">
        <f t="shared" si="4"/>
        <v>0</v>
      </c>
      <c r="AB168" s="115">
        <f t="shared" si="64"/>
        <v>0</v>
      </c>
      <c r="AC168" s="116">
        <f t="shared" si="6"/>
        <v>0</v>
      </c>
      <c r="AD168" s="118">
        <f t="shared" si="65"/>
        <v>0</v>
      </c>
      <c r="AE168" s="119"/>
      <c r="AF168" s="120"/>
      <c r="AG168" s="113"/>
      <c r="AH168" s="38"/>
      <c r="AI168" s="113"/>
      <c r="AJ168" s="38"/>
      <c r="AK168" s="113"/>
      <c r="AL168" s="114"/>
      <c r="AM168" s="115">
        <f t="shared" si="8"/>
        <v>0</v>
      </c>
      <c r="AN168" s="37">
        <f t="shared" si="66"/>
        <v>0</v>
      </c>
      <c r="AO168" s="117">
        <f t="shared" si="10"/>
        <v>0</v>
      </c>
      <c r="AP168" s="117">
        <f t="shared" si="67"/>
        <v>0</v>
      </c>
      <c r="AQ168" s="121">
        <f t="shared" si="12"/>
        <v>992.5555555555555</v>
      </c>
      <c r="AR168" s="122">
        <f t="shared" si="13"/>
        <v>1153.8222222222223</v>
      </c>
    </row>
    <row r="169" spans="1:44" s="36" customFormat="1" ht="15" customHeight="1">
      <c r="A169" s="44" t="s">
        <v>135</v>
      </c>
      <c r="B169" s="45" t="s">
        <v>298</v>
      </c>
      <c r="C169" s="46">
        <v>248794</v>
      </c>
      <c r="D169" s="47">
        <v>8</v>
      </c>
      <c r="E169" s="112" t="s">
        <v>184</v>
      </c>
      <c r="F169" s="133" t="s">
        <v>184</v>
      </c>
      <c r="G169" s="7">
        <v>5764</v>
      </c>
      <c r="H169" s="38">
        <v>7384</v>
      </c>
      <c r="I169" s="113">
        <v>6350</v>
      </c>
      <c r="J169" s="38">
        <v>6596</v>
      </c>
      <c r="K169" s="113">
        <v>5670</v>
      </c>
      <c r="L169" s="38">
        <v>6181</v>
      </c>
      <c r="M169" s="113">
        <v>6939</v>
      </c>
      <c r="N169" s="114">
        <v>7520</v>
      </c>
      <c r="O169" s="115">
        <f t="shared" si="0"/>
        <v>24723</v>
      </c>
      <c r="P169" s="115">
        <f t="shared" si="62"/>
        <v>549.4</v>
      </c>
      <c r="Q169" s="116">
        <f t="shared" si="2"/>
        <v>27681</v>
      </c>
      <c r="R169" s="117">
        <f t="shared" si="63"/>
        <v>615.1333333333333</v>
      </c>
      <c r="S169" s="7"/>
      <c r="T169" s="38"/>
      <c r="U169" s="113"/>
      <c r="V169" s="38"/>
      <c r="W169" s="113"/>
      <c r="X169" s="38"/>
      <c r="Y169" s="113"/>
      <c r="Z169" s="114"/>
      <c r="AA169" s="115">
        <f t="shared" si="4"/>
        <v>0</v>
      </c>
      <c r="AB169" s="115">
        <f t="shared" si="64"/>
        <v>0</v>
      </c>
      <c r="AC169" s="116">
        <f t="shared" si="6"/>
        <v>0</v>
      </c>
      <c r="AD169" s="118">
        <f t="shared" si="65"/>
        <v>0</v>
      </c>
      <c r="AE169" s="119"/>
      <c r="AF169" s="120"/>
      <c r="AG169" s="113"/>
      <c r="AH169" s="38"/>
      <c r="AI169" s="113"/>
      <c r="AJ169" s="38"/>
      <c r="AK169" s="113"/>
      <c r="AL169" s="114"/>
      <c r="AM169" s="115">
        <f t="shared" si="8"/>
        <v>0</v>
      </c>
      <c r="AN169" s="37">
        <f t="shared" si="66"/>
        <v>0</v>
      </c>
      <c r="AO169" s="117">
        <f t="shared" si="10"/>
        <v>0</v>
      </c>
      <c r="AP169" s="117">
        <f t="shared" si="67"/>
        <v>0</v>
      </c>
      <c r="AQ169" s="121">
        <f t="shared" si="12"/>
        <v>549.4</v>
      </c>
      <c r="AR169" s="122">
        <f t="shared" si="13"/>
        <v>615.1333333333333</v>
      </c>
    </row>
    <row r="170" spans="1:44" s="36" customFormat="1" ht="15" customHeight="1">
      <c r="A170" s="44" t="s">
        <v>135</v>
      </c>
      <c r="B170" s="45" t="s">
        <v>299</v>
      </c>
      <c r="C170" s="46">
        <v>139986</v>
      </c>
      <c r="D170" s="47">
        <v>8</v>
      </c>
      <c r="E170" s="112" t="s">
        <v>184</v>
      </c>
      <c r="F170" s="133" t="s">
        <v>184</v>
      </c>
      <c r="G170" s="7">
        <v>14668</v>
      </c>
      <c r="H170" s="38">
        <v>18091</v>
      </c>
      <c r="I170" s="113">
        <v>14688</v>
      </c>
      <c r="J170" s="38">
        <v>17696</v>
      </c>
      <c r="K170" s="113">
        <v>11445</v>
      </c>
      <c r="L170" s="38">
        <v>15019</v>
      </c>
      <c r="M170" s="113">
        <v>17502</v>
      </c>
      <c r="N170" s="114">
        <v>27868</v>
      </c>
      <c r="O170" s="115">
        <f t="shared" si="0"/>
        <v>58303</v>
      </c>
      <c r="P170" s="115">
        <f t="shared" si="62"/>
        <v>1295.6222222222223</v>
      </c>
      <c r="Q170" s="116">
        <f t="shared" si="2"/>
        <v>78674</v>
      </c>
      <c r="R170" s="117">
        <f t="shared" si="63"/>
        <v>1748.3111111111111</v>
      </c>
      <c r="S170" s="7"/>
      <c r="T170" s="38"/>
      <c r="U170" s="113"/>
      <c r="V170" s="38"/>
      <c r="W170" s="113"/>
      <c r="X170" s="38"/>
      <c r="Y170" s="113"/>
      <c r="Z170" s="114"/>
      <c r="AA170" s="115">
        <f t="shared" si="4"/>
        <v>0</v>
      </c>
      <c r="AB170" s="115">
        <f t="shared" si="64"/>
        <v>0</v>
      </c>
      <c r="AC170" s="116">
        <f t="shared" si="6"/>
        <v>0</v>
      </c>
      <c r="AD170" s="118">
        <f t="shared" si="65"/>
        <v>0</v>
      </c>
      <c r="AE170" s="119"/>
      <c r="AF170" s="120"/>
      <c r="AG170" s="113"/>
      <c r="AH170" s="38"/>
      <c r="AI170" s="113"/>
      <c r="AJ170" s="38"/>
      <c r="AK170" s="113"/>
      <c r="AL170" s="114"/>
      <c r="AM170" s="115">
        <f t="shared" si="8"/>
        <v>0</v>
      </c>
      <c r="AN170" s="37">
        <f t="shared" si="66"/>
        <v>0</v>
      </c>
      <c r="AO170" s="117">
        <f t="shared" si="10"/>
        <v>0</v>
      </c>
      <c r="AP170" s="117">
        <f t="shared" si="67"/>
        <v>0</v>
      </c>
      <c r="AQ170" s="121">
        <f t="shared" si="12"/>
        <v>1295.6222222222223</v>
      </c>
      <c r="AR170" s="122">
        <f t="shared" si="13"/>
        <v>1748.3111111111111</v>
      </c>
    </row>
    <row r="171" spans="1:44" s="36" customFormat="1" ht="15" customHeight="1">
      <c r="A171" s="44" t="s">
        <v>135</v>
      </c>
      <c r="B171" s="45" t="s">
        <v>300</v>
      </c>
      <c r="C171" s="46">
        <v>140012</v>
      </c>
      <c r="D171" s="47">
        <v>8</v>
      </c>
      <c r="E171" s="112" t="s">
        <v>184</v>
      </c>
      <c r="F171" s="133" t="s">
        <v>184</v>
      </c>
      <c r="G171" s="7">
        <v>31299</v>
      </c>
      <c r="H171" s="38">
        <v>31786</v>
      </c>
      <c r="I171" s="113">
        <v>30317</v>
      </c>
      <c r="J171" s="38">
        <v>32178</v>
      </c>
      <c r="K171" s="113">
        <v>19732</v>
      </c>
      <c r="L171" s="38">
        <v>22860</v>
      </c>
      <c r="M171" s="113">
        <v>31453</v>
      </c>
      <c r="N171" s="114">
        <v>38309</v>
      </c>
      <c r="O171" s="115">
        <f t="shared" si="0"/>
        <v>112801</v>
      </c>
      <c r="P171" s="115">
        <f t="shared" si="62"/>
        <v>2506.688888888889</v>
      </c>
      <c r="Q171" s="116">
        <f t="shared" si="2"/>
        <v>125133</v>
      </c>
      <c r="R171" s="117">
        <f t="shared" si="63"/>
        <v>2780.733333333333</v>
      </c>
      <c r="S171" s="7"/>
      <c r="T171" s="38"/>
      <c r="U171" s="113"/>
      <c r="V171" s="38"/>
      <c r="W171" s="113"/>
      <c r="X171" s="38"/>
      <c r="Y171" s="113"/>
      <c r="Z171" s="114"/>
      <c r="AA171" s="115">
        <f t="shared" si="4"/>
        <v>0</v>
      </c>
      <c r="AB171" s="115">
        <f t="shared" si="64"/>
        <v>0</v>
      </c>
      <c r="AC171" s="116">
        <f t="shared" si="6"/>
        <v>0</v>
      </c>
      <c r="AD171" s="118">
        <f t="shared" si="65"/>
        <v>0</v>
      </c>
      <c r="AE171" s="119"/>
      <c r="AF171" s="120"/>
      <c r="AG171" s="113"/>
      <c r="AH171" s="38"/>
      <c r="AI171" s="113"/>
      <c r="AJ171" s="38"/>
      <c r="AK171" s="113"/>
      <c r="AL171" s="114"/>
      <c r="AM171" s="115">
        <f t="shared" si="8"/>
        <v>0</v>
      </c>
      <c r="AN171" s="37">
        <f t="shared" si="66"/>
        <v>0</v>
      </c>
      <c r="AO171" s="117">
        <f t="shared" si="10"/>
        <v>0</v>
      </c>
      <c r="AP171" s="117">
        <f t="shared" si="67"/>
        <v>0</v>
      </c>
      <c r="AQ171" s="121">
        <f t="shared" si="12"/>
        <v>2506.688888888889</v>
      </c>
      <c r="AR171" s="122">
        <f t="shared" si="13"/>
        <v>2780.733333333333</v>
      </c>
    </row>
    <row r="172" spans="1:44" s="36" customFormat="1" ht="15" customHeight="1">
      <c r="A172" s="44" t="s">
        <v>135</v>
      </c>
      <c r="B172" s="45" t="s">
        <v>301</v>
      </c>
      <c r="C172" s="46">
        <v>140076</v>
      </c>
      <c r="D172" s="47">
        <v>8</v>
      </c>
      <c r="E172" s="112" t="s">
        <v>184</v>
      </c>
      <c r="F172" s="133" t="s">
        <v>184</v>
      </c>
      <c r="G172" s="7">
        <v>9347</v>
      </c>
      <c r="H172" s="38">
        <v>10142</v>
      </c>
      <c r="I172" s="113">
        <v>10090</v>
      </c>
      <c r="J172" s="38">
        <v>9582</v>
      </c>
      <c r="K172" s="113">
        <v>6597</v>
      </c>
      <c r="L172" s="38">
        <v>7779</v>
      </c>
      <c r="M172" s="113">
        <v>9394</v>
      </c>
      <c r="N172" s="114">
        <v>11459</v>
      </c>
      <c r="O172" s="115">
        <f t="shared" si="0"/>
        <v>35428</v>
      </c>
      <c r="P172" s="115">
        <f t="shared" si="62"/>
        <v>787.2888888888889</v>
      </c>
      <c r="Q172" s="116">
        <f t="shared" si="2"/>
        <v>38962</v>
      </c>
      <c r="R172" s="117">
        <f t="shared" si="63"/>
        <v>865.8222222222222</v>
      </c>
      <c r="S172" s="7"/>
      <c r="T172" s="38"/>
      <c r="U172" s="113"/>
      <c r="V172" s="38"/>
      <c r="W172" s="113"/>
      <c r="X172" s="38"/>
      <c r="Y172" s="113"/>
      <c r="Z172" s="114"/>
      <c r="AA172" s="115">
        <f t="shared" si="4"/>
        <v>0</v>
      </c>
      <c r="AB172" s="115">
        <f t="shared" si="64"/>
        <v>0</v>
      </c>
      <c r="AC172" s="116">
        <f t="shared" si="6"/>
        <v>0</v>
      </c>
      <c r="AD172" s="118">
        <f t="shared" si="65"/>
        <v>0</v>
      </c>
      <c r="AE172" s="119"/>
      <c r="AF172" s="120"/>
      <c r="AG172" s="113"/>
      <c r="AH172" s="38"/>
      <c r="AI172" s="113"/>
      <c r="AJ172" s="38"/>
      <c r="AK172" s="113"/>
      <c r="AL172" s="114"/>
      <c r="AM172" s="115">
        <f t="shared" si="8"/>
        <v>0</v>
      </c>
      <c r="AN172" s="37">
        <f t="shared" si="66"/>
        <v>0</v>
      </c>
      <c r="AO172" s="117">
        <f t="shared" si="10"/>
        <v>0</v>
      </c>
      <c r="AP172" s="117">
        <f t="shared" si="67"/>
        <v>0</v>
      </c>
      <c r="AQ172" s="121">
        <f t="shared" si="12"/>
        <v>787.2888888888889</v>
      </c>
      <c r="AR172" s="122">
        <f t="shared" si="13"/>
        <v>865.8222222222222</v>
      </c>
    </row>
    <row r="173" spans="1:44" s="36" customFormat="1" ht="15" customHeight="1">
      <c r="A173" s="44" t="s">
        <v>135</v>
      </c>
      <c r="B173" s="45" t="s">
        <v>302</v>
      </c>
      <c r="C173" s="46">
        <v>140243</v>
      </c>
      <c r="D173" s="47">
        <v>8</v>
      </c>
      <c r="E173" s="112" t="s">
        <v>184</v>
      </c>
      <c r="F173" s="133" t="s">
        <v>184</v>
      </c>
      <c r="G173" s="7">
        <v>15433</v>
      </c>
      <c r="H173" s="38">
        <v>18108</v>
      </c>
      <c r="I173" s="113">
        <v>14894</v>
      </c>
      <c r="J173" s="38">
        <v>16034</v>
      </c>
      <c r="K173" s="113">
        <v>11684</v>
      </c>
      <c r="L173" s="38">
        <v>12413</v>
      </c>
      <c r="M173" s="113">
        <v>17268</v>
      </c>
      <c r="N173" s="114">
        <v>18408</v>
      </c>
      <c r="O173" s="115">
        <f t="shared" si="0"/>
        <v>59279</v>
      </c>
      <c r="P173" s="115">
        <f t="shared" si="62"/>
        <v>1317.3111111111111</v>
      </c>
      <c r="Q173" s="116">
        <f t="shared" si="2"/>
        <v>64963</v>
      </c>
      <c r="R173" s="117">
        <f t="shared" si="63"/>
        <v>1443.6222222222223</v>
      </c>
      <c r="S173" s="7"/>
      <c r="T173" s="38"/>
      <c r="U173" s="113"/>
      <c r="V173" s="38"/>
      <c r="W173" s="113"/>
      <c r="X173" s="38"/>
      <c r="Y173" s="113"/>
      <c r="Z173" s="114"/>
      <c r="AA173" s="115">
        <f t="shared" si="4"/>
        <v>0</v>
      </c>
      <c r="AB173" s="115">
        <f t="shared" si="64"/>
        <v>0</v>
      </c>
      <c r="AC173" s="116">
        <f t="shared" si="6"/>
        <v>0</v>
      </c>
      <c r="AD173" s="118">
        <f t="shared" si="65"/>
        <v>0</v>
      </c>
      <c r="AE173" s="119"/>
      <c r="AF173" s="120"/>
      <c r="AG173" s="113"/>
      <c r="AH173" s="38"/>
      <c r="AI173" s="113"/>
      <c r="AJ173" s="38"/>
      <c r="AK173" s="113"/>
      <c r="AL173" s="114"/>
      <c r="AM173" s="115">
        <f t="shared" si="8"/>
        <v>0</v>
      </c>
      <c r="AN173" s="37">
        <f t="shared" si="66"/>
        <v>0</v>
      </c>
      <c r="AO173" s="117">
        <f t="shared" si="10"/>
        <v>0</v>
      </c>
      <c r="AP173" s="117">
        <f t="shared" si="67"/>
        <v>0</v>
      </c>
      <c r="AQ173" s="121">
        <f t="shared" si="12"/>
        <v>1317.3111111111111</v>
      </c>
      <c r="AR173" s="122">
        <f t="shared" si="13"/>
        <v>1443.6222222222223</v>
      </c>
    </row>
    <row r="174" spans="1:44" s="36" customFormat="1" ht="15" customHeight="1">
      <c r="A174" s="44" t="s">
        <v>135</v>
      </c>
      <c r="B174" s="45" t="s">
        <v>303</v>
      </c>
      <c r="C174" s="46">
        <v>140304</v>
      </c>
      <c r="D174" s="47">
        <v>8</v>
      </c>
      <c r="E174" s="112" t="s">
        <v>184</v>
      </c>
      <c r="F174" s="133" t="s">
        <v>184</v>
      </c>
      <c r="G174" s="7">
        <v>32319</v>
      </c>
      <c r="H174" s="38">
        <v>36292.3</v>
      </c>
      <c r="I174" s="113">
        <v>31177</v>
      </c>
      <c r="J174" s="38">
        <v>35317.9</v>
      </c>
      <c r="K174" s="113">
        <v>24066</v>
      </c>
      <c r="L174" s="38">
        <v>28096.6</v>
      </c>
      <c r="M174" s="113">
        <v>33970</v>
      </c>
      <c r="N174" s="114">
        <v>41044.6</v>
      </c>
      <c r="O174" s="115">
        <f t="shared" si="0"/>
        <v>121532</v>
      </c>
      <c r="P174" s="115">
        <f t="shared" si="62"/>
        <v>2700.711111111111</v>
      </c>
      <c r="Q174" s="116">
        <f t="shared" si="2"/>
        <v>140751.40000000002</v>
      </c>
      <c r="R174" s="117">
        <f t="shared" si="63"/>
        <v>3127.808888888889</v>
      </c>
      <c r="S174" s="7"/>
      <c r="T174" s="38"/>
      <c r="U174" s="113"/>
      <c r="V174" s="38"/>
      <c r="W174" s="113"/>
      <c r="X174" s="38"/>
      <c r="Y174" s="113"/>
      <c r="Z174" s="114"/>
      <c r="AA174" s="115">
        <f t="shared" si="4"/>
        <v>0</v>
      </c>
      <c r="AB174" s="115">
        <f t="shared" si="64"/>
        <v>0</v>
      </c>
      <c r="AC174" s="116">
        <f t="shared" si="6"/>
        <v>0</v>
      </c>
      <c r="AD174" s="118">
        <f t="shared" si="65"/>
        <v>0</v>
      </c>
      <c r="AE174" s="119"/>
      <c r="AF174" s="120"/>
      <c r="AG174" s="113"/>
      <c r="AH174" s="38"/>
      <c r="AI174" s="113"/>
      <c r="AJ174" s="38"/>
      <c r="AK174" s="113"/>
      <c r="AL174" s="114"/>
      <c r="AM174" s="115">
        <f t="shared" si="8"/>
        <v>0</v>
      </c>
      <c r="AN174" s="37">
        <f t="shared" si="66"/>
        <v>0</v>
      </c>
      <c r="AO174" s="117">
        <f t="shared" si="10"/>
        <v>0</v>
      </c>
      <c r="AP174" s="117">
        <f t="shared" si="67"/>
        <v>0</v>
      </c>
      <c r="AQ174" s="121">
        <f t="shared" si="12"/>
        <v>2700.711111111111</v>
      </c>
      <c r="AR174" s="122">
        <f t="shared" si="13"/>
        <v>3127.808888888889</v>
      </c>
    </row>
    <row r="175" spans="1:44" s="36" customFormat="1" ht="15" customHeight="1">
      <c r="A175" s="44" t="s">
        <v>135</v>
      </c>
      <c r="B175" s="45" t="s">
        <v>304</v>
      </c>
      <c r="C175" s="46">
        <v>140085</v>
      </c>
      <c r="D175" s="47">
        <v>8</v>
      </c>
      <c r="E175" s="112" t="s">
        <v>184</v>
      </c>
      <c r="F175" s="133" t="s">
        <v>184</v>
      </c>
      <c r="G175" s="7">
        <v>16975</v>
      </c>
      <c r="H175" s="38">
        <v>19870</v>
      </c>
      <c r="I175" s="113">
        <v>15854</v>
      </c>
      <c r="J175" s="38">
        <v>19726</v>
      </c>
      <c r="K175" s="113">
        <v>11694</v>
      </c>
      <c r="L175" s="38">
        <v>17345</v>
      </c>
      <c r="M175" s="113">
        <v>18368</v>
      </c>
      <c r="N175" s="114">
        <v>24266</v>
      </c>
      <c r="O175" s="115">
        <f t="shared" si="0"/>
        <v>62891</v>
      </c>
      <c r="P175" s="115">
        <f t="shared" si="62"/>
        <v>1397.5777777777778</v>
      </c>
      <c r="Q175" s="116">
        <f t="shared" si="2"/>
        <v>81207</v>
      </c>
      <c r="R175" s="117">
        <f t="shared" si="63"/>
        <v>1804.6</v>
      </c>
      <c r="S175" s="7"/>
      <c r="T175" s="38"/>
      <c r="U175" s="113"/>
      <c r="V175" s="38"/>
      <c r="W175" s="113"/>
      <c r="X175" s="38"/>
      <c r="Y175" s="113"/>
      <c r="Z175" s="114"/>
      <c r="AA175" s="115">
        <f t="shared" si="4"/>
        <v>0</v>
      </c>
      <c r="AB175" s="115">
        <f t="shared" si="64"/>
        <v>0</v>
      </c>
      <c r="AC175" s="116">
        <f t="shared" si="6"/>
        <v>0</v>
      </c>
      <c r="AD175" s="118">
        <f t="shared" si="65"/>
        <v>0</v>
      </c>
      <c r="AE175" s="119"/>
      <c r="AF175" s="120"/>
      <c r="AG175" s="113"/>
      <c r="AH175" s="38"/>
      <c r="AI175" s="113"/>
      <c r="AJ175" s="38"/>
      <c r="AK175" s="113"/>
      <c r="AL175" s="114"/>
      <c r="AM175" s="115">
        <f t="shared" si="8"/>
        <v>0</v>
      </c>
      <c r="AN175" s="37">
        <f t="shared" si="66"/>
        <v>0</v>
      </c>
      <c r="AO175" s="117">
        <f t="shared" si="10"/>
        <v>0</v>
      </c>
      <c r="AP175" s="117">
        <f t="shared" si="67"/>
        <v>0</v>
      </c>
      <c r="AQ175" s="121">
        <f t="shared" si="12"/>
        <v>1397.5777777777778</v>
      </c>
      <c r="AR175" s="122">
        <f t="shared" si="13"/>
        <v>1804.6</v>
      </c>
    </row>
    <row r="176" spans="1:44" s="36" customFormat="1" ht="15" customHeight="1">
      <c r="A176" s="44" t="s">
        <v>135</v>
      </c>
      <c r="B176" s="45" t="s">
        <v>305</v>
      </c>
      <c r="C176" s="46">
        <v>140599</v>
      </c>
      <c r="D176" s="47">
        <v>8</v>
      </c>
      <c r="E176" s="112" t="s">
        <v>184</v>
      </c>
      <c r="F176" s="133" t="s">
        <v>184</v>
      </c>
      <c r="G176" s="7">
        <v>11572</v>
      </c>
      <c r="H176" s="38">
        <v>13211</v>
      </c>
      <c r="I176" s="113">
        <v>9834</v>
      </c>
      <c r="J176" s="38">
        <v>11859</v>
      </c>
      <c r="K176" s="113">
        <v>9405</v>
      </c>
      <c r="L176" s="38">
        <v>10480</v>
      </c>
      <c r="M176" s="113">
        <v>13155</v>
      </c>
      <c r="N176" s="114">
        <v>14622</v>
      </c>
      <c r="O176" s="115">
        <f t="shared" si="0"/>
        <v>43966</v>
      </c>
      <c r="P176" s="115">
        <f t="shared" si="62"/>
        <v>977.0222222222222</v>
      </c>
      <c r="Q176" s="116">
        <f t="shared" si="2"/>
        <v>50172</v>
      </c>
      <c r="R176" s="117">
        <f t="shared" si="63"/>
        <v>1114.9333333333334</v>
      </c>
      <c r="S176" s="7"/>
      <c r="T176" s="38"/>
      <c r="U176" s="113"/>
      <c r="V176" s="38"/>
      <c r="W176" s="113"/>
      <c r="X176" s="38"/>
      <c r="Y176" s="113"/>
      <c r="Z176" s="114"/>
      <c r="AA176" s="115">
        <f t="shared" si="4"/>
        <v>0</v>
      </c>
      <c r="AB176" s="115">
        <f t="shared" si="64"/>
        <v>0</v>
      </c>
      <c r="AC176" s="116">
        <f t="shared" si="6"/>
        <v>0</v>
      </c>
      <c r="AD176" s="118">
        <f t="shared" si="65"/>
        <v>0</v>
      </c>
      <c r="AE176" s="119"/>
      <c r="AF176" s="120"/>
      <c r="AG176" s="113"/>
      <c r="AH176" s="38"/>
      <c r="AI176" s="113"/>
      <c r="AJ176" s="38"/>
      <c r="AK176" s="113"/>
      <c r="AL176" s="114"/>
      <c r="AM176" s="115">
        <f t="shared" si="8"/>
        <v>0</v>
      </c>
      <c r="AN176" s="37">
        <f t="shared" si="66"/>
        <v>0</v>
      </c>
      <c r="AO176" s="117">
        <f t="shared" si="10"/>
        <v>0</v>
      </c>
      <c r="AP176" s="117">
        <f t="shared" si="67"/>
        <v>0</v>
      </c>
      <c r="AQ176" s="121">
        <f t="shared" si="12"/>
        <v>977.0222222222222</v>
      </c>
      <c r="AR176" s="122">
        <f t="shared" si="13"/>
        <v>1114.9333333333334</v>
      </c>
    </row>
    <row r="177" spans="1:44" s="36" customFormat="1" ht="15" customHeight="1">
      <c r="A177" s="44" t="s">
        <v>135</v>
      </c>
      <c r="B177" s="45" t="s">
        <v>306</v>
      </c>
      <c r="C177" s="46">
        <v>140678</v>
      </c>
      <c r="D177" s="47">
        <v>8</v>
      </c>
      <c r="E177" s="112" t="s">
        <v>184</v>
      </c>
      <c r="F177" s="133" t="s">
        <v>184</v>
      </c>
      <c r="G177" s="7">
        <v>15236</v>
      </c>
      <c r="H177" s="38">
        <v>16691</v>
      </c>
      <c r="I177" s="113">
        <v>1336</v>
      </c>
      <c r="J177" s="38">
        <v>15822</v>
      </c>
      <c r="K177" s="113">
        <v>11150</v>
      </c>
      <c r="L177" s="38">
        <v>12870</v>
      </c>
      <c r="M177" s="113">
        <v>16051</v>
      </c>
      <c r="N177" s="114">
        <v>17628</v>
      </c>
      <c r="O177" s="115">
        <f t="shared" si="0"/>
        <v>43773</v>
      </c>
      <c r="P177" s="115">
        <f t="shared" si="62"/>
        <v>972.7333333333333</v>
      </c>
      <c r="Q177" s="116">
        <f t="shared" si="2"/>
        <v>63011</v>
      </c>
      <c r="R177" s="117">
        <f t="shared" si="63"/>
        <v>1400.2444444444445</v>
      </c>
      <c r="S177" s="7"/>
      <c r="T177" s="38"/>
      <c r="U177" s="113"/>
      <c r="V177" s="38"/>
      <c r="W177" s="113"/>
      <c r="X177" s="38"/>
      <c r="Y177" s="113"/>
      <c r="Z177" s="114"/>
      <c r="AA177" s="115">
        <f t="shared" si="4"/>
        <v>0</v>
      </c>
      <c r="AB177" s="115">
        <f t="shared" si="64"/>
        <v>0</v>
      </c>
      <c r="AC177" s="116">
        <f t="shared" si="6"/>
        <v>0</v>
      </c>
      <c r="AD177" s="118">
        <f t="shared" si="65"/>
        <v>0</v>
      </c>
      <c r="AE177" s="119"/>
      <c r="AF177" s="120"/>
      <c r="AG177" s="113"/>
      <c r="AH177" s="38"/>
      <c r="AI177" s="113"/>
      <c r="AJ177" s="38"/>
      <c r="AK177" s="113"/>
      <c r="AL177" s="114"/>
      <c r="AM177" s="115">
        <f t="shared" si="8"/>
        <v>0</v>
      </c>
      <c r="AN177" s="37">
        <f t="shared" si="66"/>
        <v>0</v>
      </c>
      <c r="AO177" s="117">
        <f t="shared" si="10"/>
        <v>0</v>
      </c>
      <c r="AP177" s="117">
        <f t="shared" si="67"/>
        <v>0</v>
      </c>
      <c r="AQ177" s="121">
        <f t="shared" si="12"/>
        <v>972.7333333333333</v>
      </c>
      <c r="AR177" s="122">
        <f t="shared" si="13"/>
        <v>1400.2444444444445</v>
      </c>
    </row>
    <row r="178" spans="1:44" s="36" customFormat="1" ht="15" customHeight="1">
      <c r="A178" s="44" t="s">
        <v>135</v>
      </c>
      <c r="B178" s="45" t="s">
        <v>307</v>
      </c>
      <c r="C178" s="46">
        <v>366456</v>
      </c>
      <c r="D178" s="47">
        <v>8</v>
      </c>
      <c r="E178" s="112" t="s">
        <v>184</v>
      </c>
      <c r="F178" s="133" t="s">
        <v>184</v>
      </c>
      <c r="G178" s="7">
        <v>12820</v>
      </c>
      <c r="H178" s="38">
        <v>13295</v>
      </c>
      <c r="I178" s="113">
        <v>11973</v>
      </c>
      <c r="J178" s="38">
        <v>12242</v>
      </c>
      <c r="K178" s="113">
        <v>8966</v>
      </c>
      <c r="L178" s="38">
        <v>8882</v>
      </c>
      <c r="M178" s="113">
        <v>12511</v>
      </c>
      <c r="N178" s="114">
        <v>14870</v>
      </c>
      <c r="O178" s="115">
        <f aca="true" t="shared" si="68" ref="O178:O341">+M178+K178+I178+G178</f>
        <v>46270</v>
      </c>
      <c r="P178" s="115">
        <f t="shared" si="62"/>
        <v>1028.2222222222222</v>
      </c>
      <c r="Q178" s="116">
        <f aca="true" t="shared" si="69" ref="Q178:Q341">+N178+L178+J178+H178</f>
        <v>49289</v>
      </c>
      <c r="R178" s="117">
        <f t="shared" si="63"/>
        <v>1095.3111111111111</v>
      </c>
      <c r="S178" s="7"/>
      <c r="T178" s="38"/>
      <c r="U178" s="113"/>
      <c r="V178" s="38"/>
      <c r="W178" s="113"/>
      <c r="X178" s="38"/>
      <c r="Y178" s="113"/>
      <c r="Z178" s="114"/>
      <c r="AA178" s="115">
        <f aca="true" t="shared" si="70" ref="AA178:AA341">+Y178+W178+U178+S178</f>
        <v>0</v>
      </c>
      <c r="AB178" s="115">
        <f t="shared" si="64"/>
        <v>0</v>
      </c>
      <c r="AC178" s="116">
        <f aca="true" t="shared" si="71" ref="AC178:AC341">+Z178+X178+V178+T178</f>
        <v>0</v>
      </c>
      <c r="AD178" s="118">
        <f t="shared" si="65"/>
        <v>0</v>
      </c>
      <c r="AE178" s="119"/>
      <c r="AF178" s="120"/>
      <c r="AG178" s="113"/>
      <c r="AH178" s="38"/>
      <c r="AI178" s="113"/>
      <c r="AJ178" s="38"/>
      <c r="AK178" s="113"/>
      <c r="AL178" s="114"/>
      <c r="AM178" s="115">
        <f aca="true" t="shared" si="72" ref="AM178:AM320">+AK178+AI178+AG178+AE178</f>
        <v>0</v>
      </c>
      <c r="AN178" s="37">
        <f t="shared" si="66"/>
        <v>0</v>
      </c>
      <c r="AO178" s="117">
        <f aca="true" t="shared" si="73" ref="AO178:AO320">+AL178+AJ178+AH178+AF178</f>
        <v>0</v>
      </c>
      <c r="AP178" s="117">
        <f t="shared" si="67"/>
        <v>0</v>
      </c>
      <c r="AQ178" s="121">
        <f aca="true" t="shared" si="74" ref="AQ178:AQ320">+P178+AB178+AN178</f>
        <v>1028.2222222222222</v>
      </c>
      <c r="AR178" s="122">
        <f aca="true" t="shared" si="75" ref="AR178:AR320">+R178+AD178+AP178</f>
        <v>1095.3111111111111</v>
      </c>
    </row>
    <row r="179" spans="1:44" s="36" customFormat="1" ht="15" customHeight="1">
      <c r="A179" s="44" t="s">
        <v>135</v>
      </c>
      <c r="B179" s="44" t="s">
        <v>308</v>
      </c>
      <c r="C179" s="123">
        <v>366465</v>
      </c>
      <c r="D179" s="124">
        <v>8</v>
      </c>
      <c r="E179" s="112" t="s">
        <v>184</v>
      </c>
      <c r="F179" s="133" t="s">
        <v>184</v>
      </c>
      <c r="G179" s="7">
        <v>12588</v>
      </c>
      <c r="H179" s="38">
        <v>15726</v>
      </c>
      <c r="I179" s="113">
        <v>12307</v>
      </c>
      <c r="J179" s="38">
        <v>15353</v>
      </c>
      <c r="K179" s="113">
        <v>9973</v>
      </c>
      <c r="L179" s="38">
        <v>12149</v>
      </c>
      <c r="M179" s="113">
        <v>13948</v>
      </c>
      <c r="N179" s="114">
        <v>19175</v>
      </c>
      <c r="O179" s="115">
        <f t="shared" si="68"/>
        <v>48816</v>
      </c>
      <c r="P179" s="115">
        <f t="shared" si="62"/>
        <v>1084.8</v>
      </c>
      <c r="Q179" s="116">
        <f t="shared" si="69"/>
        <v>62403</v>
      </c>
      <c r="R179" s="117">
        <f t="shared" si="63"/>
        <v>1386.7333333333333</v>
      </c>
      <c r="S179" s="7"/>
      <c r="T179" s="38"/>
      <c r="U179" s="113"/>
      <c r="V179" s="38"/>
      <c r="W179" s="113"/>
      <c r="X179" s="38"/>
      <c r="Y179" s="113"/>
      <c r="Z179" s="114"/>
      <c r="AA179" s="115">
        <f t="shared" si="70"/>
        <v>0</v>
      </c>
      <c r="AB179" s="115">
        <f t="shared" si="64"/>
        <v>0</v>
      </c>
      <c r="AC179" s="116">
        <f t="shared" si="71"/>
        <v>0</v>
      </c>
      <c r="AD179" s="118">
        <f t="shared" si="65"/>
        <v>0</v>
      </c>
      <c r="AE179" s="119"/>
      <c r="AF179" s="120"/>
      <c r="AG179" s="113"/>
      <c r="AH179" s="38"/>
      <c r="AI179" s="113"/>
      <c r="AJ179" s="38"/>
      <c r="AK179" s="113"/>
      <c r="AL179" s="114"/>
      <c r="AM179" s="115">
        <f t="shared" si="72"/>
        <v>0</v>
      </c>
      <c r="AN179" s="37">
        <f t="shared" si="66"/>
        <v>0</v>
      </c>
      <c r="AO179" s="117">
        <f t="shared" si="73"/>
        <v>0</v>
      </c>
      <c r="AP179" s="117">
        <f t="shared" si="67"/>
        <v>0</v>
      </c>
      <c r="AQ179" s="121">
        <f t="shared" si="74"/>
        <v>1084.8</v>
      </c>
      <c r="AR179" s="122">
        <f t="shared" si="75"/>
        <v>1386.7333333333333</v>
      </c>
    </row>
    <row r="180" spans="1:44" s="36" customFormat="1" ht="15" customHeight="1">
      <c r="A180" s="44" t="s">
        <v>135</v>
      </c>
      <c r="B180" s="44" t="s">
        <v>309</v>
      </c>
      <c r="C180" s="123">
        <v>248776</v>
      </c>
      <c r="D180" s="124">
        <v>8</v>
      </c>
      <c r="E180" s="112" t="s">
        <v>184</v>
      </c>
      <c r="F180" s="133" t="s">
        <v>184</v>
      </c>
      <c r="G180" s="7">
        <v>7547</v>
      </c>
      <c r="H180" s="38">
        <v>8899</v>
      </c>
      <c r="I180" s="113">
        <v>7021</v>
      </c>
      <c r="J180" s="38">
        <v>8950</v>
      </c>
      <c r="K180" s="113">
        <v>6907</v>
      </c>
      <c r="L180" s="38">
        <v>9096</v>
      </c>
      <c r="M180" s="113">
        <v>7695</v>
      </c>
      <c r="N180" s="114">
        <v>11500.5</v>
      </c>
      <c r="O180" s="115">
        <f t="shared" si="68"/>
        <v>29170</v>
      </c>
      <c r="P180" s="115">
        <f t="shared" si="62"/>
        <v>648.2222222222222</v>
      </c>
      <c r="Q180" s="116">
        <f t="shared" si="69"/>
        <v>38445.5</v>
      </c>
      <c r="R180" s="117">
        <f t="shared" si="63"/>
        <v>854.3444444444444</v>
      </c>
      <c r="S180" s="7"/>
      <c r="T180" s="38"/>
      <c r="U180" s="113"/>
      <c r="V180" s="38"/>
      <c r="W180" s="113"/>
      <c r="X180" s="38"/>
      <c r="Y180" s="113"/>
      <c r="Z180" s="114"/>
      <c r="AA180" s="115">
        <f t="shared" si="70"/>
        <v>0</v>
      </c>
      <c r="AB180" s="115">
        <f t="shared" si="64"/>
        <v>0</v>
      </c>
      <c r="AC180" s="116">
        <f t="shared" si="71"/>
        <v>0</v>
      </c>
      <c r="AD180" s="118">
        <f t="shared" si="65"/>
        <v>0</v>
      </c>
      <c r="AE180" s="119"/>
      <c r="AF180" s="120"/>
      <c r="AG180" s="113"/>
      <c r="AH180" s="38"/>
      <c r="AI180" s="113"/>
      <c r="AJ180" s="38"/>
      <c r="AK180" s="113"/>
      <c r="AL180" s="114"/>
      <c r="AM180" s="115">
        <f t="shared" si="72"/>
        <v>0</v>
      </c>
      <c r="AN180" s="37">
        <f t="shared" si="66"/>
        <v>0</v>
      </c>
      <c r="AO180" s="117">
        <f t="shared" si="73"/>
        <v>0</v>
      </c>
      <c r="AP180" s="117">
        <f t="shared" si="67"/>
        <v>0</v>
      </c>
      <c r="AQ180" s="121">
        <f t="shared" si="74"/>
        <v>648.2222222222222</v>
      </c>
      <c r="AR180" s="122">
        <f t="shared" si="75"/>
        <v>854.3444444444444</v>
      </c>
    </row>
    <row r="181" spans="1:44" s="36" customFormat="1" ht="15" customHeight="1">
      <c r="A181" s="44" t="s">
        <v>135</v>
      </c>
      <c r="B181" s="44" t="s">
        <v>310</v>
      </c>
      <c r="C181" s="123">
        <v>140809</v>
      </c>
      <c r="D181" s="124">
        <v>8</v>
      </c>
      <c r="E181" s="112" t="s">
        <v>184</v>
      </c>
      <c r="F181" s="133" t="s">
        <v>184</v>
      </c>
      <c r="G181" s="7">
        <v>7785</v>
      </c>
      <c r="H181" s="38">
        <v>7837.5</v>
      </c>
      <c r="I181" s="113">
        <v>7171</v>
      </c>
      <c r="J181" s="38">
        <v>7901</v>
      </c>
      <c r="K181" s="113">
        <v>4960</v>
      </c>
      <c r="L181" s="38">
        <v>5882</v>
      </c>
      <c r="M181" s="113">
        <v>8697</v>
      </c>
      <c r="N181" s="114">
        <v>8942</v>
      </c>
      <c r="O181" s="115">
        <f t="shared" si="68"/>
        <v>28613</v>
      </c>
      <c r="P181" s="115">
        <f t="shared" si="62"/>
        <v>635.8444444444444</v>
      </c>
      <c r="Q181" s="116">
        <f t="shared" si="69"/>
        <v>30562.5</v>
      </c>
      <c r="R181" s="117">
        <f t="shared" si="63"/>
        <v>679.1666666666666</v>
      </c>
      <c r="S181" s="7"/>
      <c r="T181" s="38"/>
      <c r="U181" s="113"/>
      <c r="V181" s="38"/>
      <c r="W181" s="113"/>
      <c r="X181" s="38"/>
      <c r="Y181" s="113"/>
      <c r="Z181" s="114"/>
      <c r="AA181" s="115">
        <f t="shared" si="70"/>
        <v>0</v>
      </c>
      <c r="AB181" s="115">
        <f t="shared" si="64"/>
        <v>0</v>
      </c>
      <c r="AC181" s="116">
        <f t="shared" si="71"/>
        <v>0</v>
      </c>
      <c r="AD181" s="118">
        <f t="shared" si="65"/>
        <v>0</v>
      </c>
      <c r="AE181" s="119"/>
      <c r="AF181" s="120"/>
      <c r="AG181" s="113"/>
      <c r="AH181" s="38"/>
      <c r="AI181" s="113"/>
      <c r="AJ181" s="38"/>
      <c r="AK181" s="113"/>
      <c r="AL181" s="114"/>
      <c r="AM181" s="115">
        <f t="shared" si="72"/>
        <v>0</v>
      </c>
      <c r="AN181" s="37">
        <f t="shared" si="66"/>
        <v>0</v>
      </c>
      <c r="AO181" s="117">
        <f t="shared" si="73"/>
        <v>0</v>
      </c>
      <c r="AP181" s="117">
        <f t="shared" si="67"/>
        <v>0</v>
      </c>
      <c r="AQ181" s="121">
        <f t="shared" si="74"/>
        <v>635.8444444444444</v>
      </c>
      <c r="AR181" s="122">
        <f t="shared" si="75"/>
        <v>679.1666666666666</v>
      </c>
    </row>
    <row r="182" spans="1:44" s="36" customFormat="1" ht="15" customHeight="1">
      <c r="A182" s="44" t="s">
        <v>135</v>
      </c>
      <c r="B182" s="44" t="s">
        <v>311</v>
      </c>
      <c r="C182" s="123">
        <v>420431</v>
      </c>
      <c r="D182" s="124">
        <v>8</v>
      </c>
      <c r="E182" s="112" t="s">
        <v>184</v>
      </c>
      <c r="F182" s="133" t="s">
        <v>184</v>
      </c>
      <c r="G182" s="7">
        <v>4047</v>
      </c>
      <c r="H182" s="38">
        <v>5068</v>
      </c>
      <c r="I182" s="113">
        <v>4496</v>
      </c>
      <c r="J182" s="38">
        <v>4715</v>
      </c>
      <c r="K182" s="113">
        <v>3457</v>
      </c>
      <c r="L182" s="38">
        <v>4350</v>
      </c>
      <c r="M182" s="113">
        <v>4762</v>
      </c>
      <c r="N182" s="114">
        <v>5693</v>
      </c>
      <c r="O182" s="115">
        <f t="shared" si="68"/>
        <v>16762</v>
      </c>
      <c r="P182" s="115">
        <f t="shared" si="62"/>
        <v>372.4888888888889</v>
      </c>
      <c r="Q182" s="116">
        <f t="shared" si="69"/>
        <v>19826</v>
      </c>
      <c r="R182" s="117">
        <f t="shared" si="63"/>
        <v>440.5777777777778</v>
      </c>
      <c r="S182" s="7"/>
      <c r="T182" s="38"/>
      <c r="U182" s="113"/>
      <c r="V182" s="38"/>
      <c r="W182" s="113"/>
      <c r="X182" s="38"/>
      <c r="Y182" s="113"/>
      <c r="Z182" s="114"/>
      <c r="AA182" s="115">
        <f t="shared" si="70"/>
        <v>0</v>
      </c>
      <c r="AB182" s="115">
        <f t="shared" si="64"/>
        <v>0</v>
      </c>
      <c r="AC182" s="116">
        <f t="shared" si="71"/>
        <v>0</v>
      </c>
      <c r="AD182" s="118">
        <f t="shared" si="65"/>
        <v>0</v>
      </c>
      <c r="AE182" s="119"/>
      <c r="AF182" s="120"/>
      <c r="AG182" s="113"/>
      <c r="AH182" s="38"/>
      <c r="AI182" s="113"/>
      <c r="AJ182" s="38"/>
      <c r="AK182" s="113"/>
      <c r="AL182" s="114"/>
      <c r="AM182" s="115">
        <f t="shared" si="72"/>
        <v>0</v>
      </c>
      <c r="AN182" s="37">
        <f t="shared" si="66"/>
        <v>0</v>
      </c>
      <c r="AO182" s="117">
        <f t="shared" si="73"/>
        <v>0</v>
      </c>
      <c r="AP182" s="117">
        <f t="shared" si="67"/>
        <v>0</v>
      </c>
      <c r="AQ182" s="121">
        <f t="shared" si="74"/>
        <v>372.4888888888889</v>
      </c>
      <c r="AR182" s="122">
        <f t="shared" si="75"/>
        <v>440.5777777777778</v>
      </c>
    </row>
    <row r="183" spans="1:44" s="36" customFormat="1" ht="15" customHeight="1">
      <c r="A183" s="44" t="s">
        <v>135</v>
      </c>
      <c r="B183" s="44" t="s">
        <v>312</v>
      </c>
      <c r="C183" s="123">
        <v>140942</v>
      </c>
      <c r="D183" s="124">
        <v>8</v>
      </c>
      <c r="E183" s="112" t="s">
        <v>184</v>
      </c>
      <c r="F183" s="133" t="s">
        <v>184</v>
      </c>
      <c r="G183" s="7">
        <v>18000</v>
      </c>
      <c r="H183" s="38">
        <v>24292</v>
      </c>
      <c r="I183" s="113">
        <v>18107</v>
      </c>
      <c r="J183" s="38">
        <v>24415</v>
      </c>
      <c r="K183" s="113">
        <v>13823</v>
      </c>
      <c r="L183" s="38">
        <v>16691</v>
      </c>
      <c r="M183" s="113">
        <v>19903</v>
      </c>
      <c r="N183" s="114">
        <v>27166</v>
      </c>
      <c r="O183" s="115">
        <f t="shared" si="68"/>
        <v>69833</v>
      </c>
      <c r="P183" s="115">
        <f t="shared" si="62"/>
        <v>1551.8444444444444</v>
      </c>
      <c r="Q183" s="116">
        <f t="shared" si="69"/>
        <v>92564</v>
      </c>
      <c r="R183" s="117">
        <f t="shared" si="63"/>
        <v>2056.9777777777776</v>
      </c>
      <c r="S183" s="7"/>
      <c r="T183" s="38"/>
      <c r="U183" s="113"/>
      <c r="V183" s="38"/>
      <c r="W183" s="113"/>
      <c r="X183" s="38"/>
      <c r="Y183" s="113"/>
      <c r="Z183" s="114"/>
      <c r="AA183" s="115">
        <f t="shared" si="70"/>
        <v>0</v>
      </c>
      <c r="AB183" s="115">
        <f t="shared" si="64"/>
        <v>0</v>
      </c>
      <c r="AC183" s="116">
        <f t="shared" si="71"/>
        <v>0</v>
      </c>
      <c r="AD183" s="118">
        <f t="shared" si="65"/>
        <v>0</v>
      </c>
      <c r="AE183" s="119"/>
      <c r="AF183" s="120"/>
      <c r="AG183" s="113"/>
      <c r="AH183" s="38"/>
      <c r="AI183" s="113"/>
      <c r="AJ183" s="38"/>
      <c r="AK183" s="113"/>
      <c r="AL183" s="114"/>
      <c r="AM183" s="115">
        <f t="shared" si="72"/>
        <v>0</v>
      </c>
      <c r="AN183" s="37">
        <f t="shared" si="66"/>
        <v>0</v>
      </c>
      <c r="AO183" s="117">
        <f t="shared" si="73"/>
        <v>0</v>
      </c>
      <c r="AP183" s="117">
        <f t="shared" si="67"/>
        <v>0</v>
      </c>
      <c r="AQ183" s="121">
        <f t="shared" si="74"/>
        <v>1551.8444444444444</v>
      </c>
      <c r="AR183" s="122">
        <f t="shared" si="75"/>
        <v>2056.9777777777776</v>
      </c>
    </row>
    <row r="184" spans="1:44" s="36" customFormat="1" ht="15" customHeight="1">
      <c r="A184" s="44" t="s">
        <v>135</v>
      </c>
      <c r="B184" s="44" t="s">
        <v>313</v>
      </c>
      <c r="C184" s="123">
        <v>141006</v>
      </c>
      <c r="D184" s="124">
        <v>8</v>
      </c>
      <c r="E184" s="112" t="s">
        <v>184</v>
      </c>
      <c r="F184" s="133" t="s">
        <v>184</v>
      </c>
      <c r="G184" s="7">
        <v>11061</v>
      </c>
      <c r="H184" s="38">
        <v>13431</v>
      </c>
      <c r="I184" s="113">
        <v>11214</v>
      </c>
      <c r="J184" s="38">
        <v>12962</v>
      </c>
      <c r="K184" s="113">
        <v>8375</v>
      </c>
      <c r="L184" s="38">
        <v>11076</v>
      </c>
      <c r="M184" s="113">
        <v>12271</v>
      </c>
      <c r="N184" s="114">
        <v>15161</v>
      </c>
      <c r="O184" s="115">
        <f t="shared" si="68"/>
        <v>42921</v>
      </c>
      <c r="P184" s="115">
        <f t="shared" si="62"/>
        <v>953.8</v>
      </c>
      <c r="Q184" s="116">
        <f t="shared" si="69"/>
        <v>52630</v>
      </c>
      <c r="R184" s="117">
        <f t="shared" si="63"/>
        <v>1169.5555555555557</v>
      </c>
      <c r="S184" s="7"/>
      <c r="T184" s="38"/>
      <c r="U184" s="113"/>
      <c r="V184" s="38"/>
      <c r="W184" s="113"/>
      <c r="X184" s="38"/>
      <c r="Y184" s="113"/>
      <c r="Z184" s="114"/>
      <c r="AA184" s="115">
        <f t="shared" si="70"/>
        <v>0</v>
      </c>
      <c r="AB184" s="115">
        <f t="shared" si="64"/>
        <v>0</v>
      </c>
      <c r="AC184" s="116">
        <f t="shared" si="71"/>
        <v>0</v>
      </c>
      <c r="AD184" s="118">
        <f t="shared" si="65"/>
        <v>0</v>
      </c>
      <c r="AE184" s="119"/>
      <c r="AF184" s="120"/>
      <c r="AG184" s="113"/>
      <c r="AH184" s="38"/>
      <c r="AI184" s="113"/>
      <c r="AJ184" s="38"/>
      <c r="AK184" s="113"/>
      <c r="AL184" s="114"/>
      <c r="AM184" s="115">
        <f t="shared" si="72"/>
        <v>0</v>
      </c>
      <c r="AN184" s="37">
        <f t="shared" si="66"/>
        <v>0</v>
      </c>
      <c r="AO184" s="117">
        <f t="shared" si="73"/>
        <v>0</v>
      </c>
      <c r="AP184" s="117">
        <f t="shared" si="67"/>
        <v>0</v>
      </c>
      <c r="AQ184" s="121">
        <f t="shared" si="74"/>
        <v>953.8</v>
      </c>
      <c r="AR184" s="122">
        <f t="shared" si="75"/>
        <v>1169.5555555555557</v>
      </c>
    </row>
    <row r="185" spans="1:44" s="36" customFormat="1" ht="15" customHeight="1">
      <c r="A185" s="44" t="s">
        <v>135</v>
      </c>
      <c r="B185" s="44" t="s">
        <v>314</v>
      </c>
      <c r="C185" s="123">
        <v>368911</v>
      </c>
      <c r="D185" s="124">
        <v>8</v>
      </c>
      <c r="E185" s="112" t="s">
        <v>184</v>
      </c>
      <c r="F185" s="133" t="s">
        <v>184</v>
      </c>
      <c r="G185" s="7">
        <v>6956</v>
      </c>
      <c r="H185" s="38">
        <v>9268</v>
      </c>
      <c r="I185" s="113">
        <v>7311</v>
      </c>
      <c r="J185" s="38">
        <v>9841</v>
      </c>
      <c r="K185" s="113">
        <v>5680</v>
      </c>
      <c r="L185" s="38">
        <v>9891</v>
      </c>
      <c r="M185" s="113">
        <v>7985</v>
      </c>
      <c r="N185" s="114">
        <v>12635</v>
      </c>
      <c r="O185" s="115">
        <f t="shared" si="68"/>
        <v>27932</v>
      </c>
      <c r="P185" s="115">
        <f t="shared" si="62"/>
        <v>620.7111111111111</v>
      </c>
      <c r="Q185" s="116">
        <f t="shared" si="69"/>
        <v>41635</v>
      </c>
      <c r="R185" s="117">
        <f t="shared" si="63"/>
        <v>925.2222222222222</v>
      </c>
      <c r="S185" s="7"/>
      <c r="T185" s="38"/>
      <c r="U185" s="113"/>
      <c r="V185" s="38"/>
      <c r="W185" s="113"/>
      <c r="X185" s="38"/>
      <c r="Y185" s="113"/>
      <c r="Z185" s="114"/>
      <c r="AA185" s="115">
        <f t="shared" si="70"/>
        <v>0</v>
      </c>
      <c r="AB185" s="115">
        <f t="shared" si="64"/>
        <v>0</v>
      </c>
      <c r="AC185" s="116">
        <f t="shared" si="71"/>
        <v>0</v>
      </c>
      <c r="AD185" s="118">
        <f t="shared" si="65"/>
        <v>0</v>
      </c>
      <c r="AE185" s="119"/>
      <c r="AF185" s="120"/>
      <c r="AG185" s="113"/>
      <c r="AH185" s="38"/>
      <c r="AI185" s="113"/>
      <c r="AJ185" s="38"/>
      <c r="AK185" s="113"/>
      <c r="AL185" s="114"/>
      <c r="AM185" s="115">
        <f t="shared" si="72"/>
        <v>0</v>
      </c>
      <c r="AN185" s="37">
        <f t="shared" si="66"/>
        <v>0</v>
      </c>
      <c r="AO185" s="117">
        <f t="shared" si="73"/>
        <v>0</v>
      </c>
      <c r="AP185" s="117">
        <f t="shared" si="67"/>
        <v>0</v>
      </c>
      <c r="AQ185" s="121">
        <f t="shared" si="74"/>
        <v>620.7111111111111</v>
      </c>
      <c r="AR185" s="122">
        <f t="shared" si="75"/>
        <v>925.2222222222222</v>
      </c>
    </row>
    <row r="186" spans="1:44" s="36" customFormat="1" ht="15" customHeight="1">
      <c r="A186" s="44" t="s">
        <v>135</v>
      </c>
      <c r="B186" s="44" t="s">
        <v>315</v>
      </c>
      <c r="C186" s="123">
        <v>141121</v>
      </c>
      <c r="D186" s="124">
        <v>8</v>
      </c>
      <c r="E186" s="112" t="s">
        <v>184</v>
      </c>
      <c r="F186" s="133" t="s">
        <v>184</v>
      </c>
      <c r="G186" s="7">
        <v>8820</v>
      </c>
      <c r="H186" s="38">
        <v>8586</v>
      </c>
      <c r="I186" s="113">
        <v>6949</v>
      </c>
      <c r="J186" s="38">
        <v>7424</v>
      </c>
      <c r="K186" s="113">
        <v>5987</v>
      </c>
      <c r="L186" s="38">
        <v>6346</v>
      </c>
      <c r="M186" s="113">
        <v>8094</v>
      </c>
      <c r="N186" s="114">
        <v>9806</v>
      </c>
      <c r="O186" s="115">
        <f t="shared" si="68"/>
        <v>29850</v>
      </c>
      <c r="P186" s="115">
        <f t="shared" si="62"/>
        <v>663.3333333333334</v>
      </c>
      <c r="Q186" s="116">
        <f t="shared" si="69"/>
        <v>32162</v>
      </c>
      <c r="R186" s="117">
        <f t="shared" si="63"/>
        <v>714.7111111111111</v>
      </c>
      <c r="S186" s="7"/>
      <c r="T186" s="38"/>
      <c r="U186" s="113"/>
      <c r="V186" s="38"/>
      <c r="W186" s="113"/>
      <c r="X186" s="38"/>
      <c r="Y186" s="113"/>
      <c r="Z186" s="114"/>
      <c r="AA186" s="115">
        <f t="shared" si="70"/>
        <v>0</v>
      </c>
      <c r="AB186" s="115">
        <f t="shared" si="64"/>
        <v>0</v>
      </c>
      <c r="AC186" s="116">
        <f t="shared" si="71"/>
        <v>0</v>
      </c>
      <c r="AD186" s="118">
        <f t="shared" si="65"/>
        <v>0</v>
      </c>
      <c r="AE186" s="119"/>
      <c r="AF186" s="120"/>
      <c r="AG186" s="113"/>
      <c r="AH186" s="38"/>
      <c r="AI186" s="113"/>
      <c r="AJ186" s="38"/>
      <c r="AK186" s="113"/>
      <c r="AL186" s="114"/>
      <c r="AM186" s="115">
        <f t="shared" si="72"/>
        <v>0</v>
      </c>
      <c r="AN186" s="37">
        <f t="shared" si="66"/>
        <v>0</v>
      </c>
      <c r="AO186" s="117">
        <f t="shared" si="73"/>
        <v>0</v>
      </c>
      <c r="AP186" s="117">
        <f t="shared" si="67"/>
        <v>0</v>
      </c>
      <c r="AQ186" s="121">
        <f t="shared" si="74"/>
        <v>663.3333333333334</v>
      </c>
      <c r="AR186" s="122">
        <f t="shared" si="75"/>
        <v>714.7111111111111</v>
      </c>
    </row>
    <row r="187" spans="1:44" s="36" customFormat="1" ht="15" customHeight="1">
      <c r="A187" s="44" t="s">
        <v>135</v>
      </c>
      <c r="B187" s="44" t="s">
        <v>316</v>
      </c>
      <c r="C187" s="123">
        <v>141158</v>
      </c>
      <c r="D187" s="124">
        <v>8</v>
      </c>
      <c r="E187" s="112" t="s">
        <v>184</v>
      </c>
      <c r="F187" s="133" t="s">
        <v>184</v>
      </c>
      <c r="G187" s="7">
        <v>10956</v>
      </c>
      <c r="H187" s="38">
        <v>12999.5</v>
      </c>
      <c r="I187" s="113">
        <v>10318</v>
      </c>
      <c r="J187" s="38">
        <v>12268.5</v>
      </c>
      <c r="K187" s="113">
        <v>10000</v>
      </c>
      <c r="L187" s="38">
        <v>12331</v>
      </c>
      <c r="M187" s="113">
        <v>11437</v>
      </c>
      <c r="N187" s="114">
        <v>14819.5</v>
      </c>
      <c r="O187" s="115">
        <f t="shared" si="68"/>
        <v>42711</v>
      </c>
      <c r="P187" s="115">
        <f t="shared" si="62"/>
        <v>949.1333333333333</v>
      </c>
      <c r="Q187" s="116">
        <f t="shared" si="69"/>
        <v>52418.5</v>
      </c>
      <c r="R187" s="117">
        <f t="shared" si="63"/>
        <v>1164.8555555555556</v>
      </c>
      <c r="S187" s="7"/>
      <c r="T187" s="38"/>
      <c r="U187" s="113"/>
      <c r="V187" s="38"/>
      <c r="W187" s="113"/>
      <c r="X187" s="38"/>
      <c r="Y187" s="113"/>
      <c r="Z187" s="114"/>
      <c r="AA187" s="115">
        <f t="shared" si="70"/>
        <v>0</v>
      </c>
      <c r="AB187" s="115">
        <f t="shared" si="64"/>
        <v>0</v>
      </c>
      <c r="AC187" s="116">
        <f t="shared" si="71"/>
        <v>0</v>
      </c>
      <c r="AD187" s="118">
        <f t="shared" si="65"/>
        <v>0</v>
      </c>
      <c r="AE187" s="119"/>
      <c r="AF187" s="120"/>
      <c r="AG187" s="113"/>
      <c r="AH187" s="38"/>
      <c r="AI187" s="113"/>
      <c r="AJ187" s="38"/>
      <c r="AK187" s="113"/>
      <c r="AL187" s="114"/>
      <c r="AM187" s="115">
        <f t="shared" si="72"/>
        <v>0</v>
      </c>
      <c r="AN187" s="37">
        <f t="shared" si="66"/>
        <v>0</v>
      </c>
      <c r="AO187" s="117">
        <f t="shared" si="73"/>
        <v>0</v>
      </c>
      <c r="AP187" s="117">
        <f t="shared" si="67"/>
        <v>0</v>
      </c>
      <c r="AQ187" s="121">
        <f t="shared" si="74"/>
        <v>949.1333333333333</v>
      </c>
      <c r="AR187" s="122">
        <f t="shared" si="75"/>
        <v>1164.8555555555556</v>
      </c>
    </row>
    <row r="188" spans="1:44" s="36" customFormat="1" ht="15" customHeight="1">
      <c r="A188" s="44" t="s">
        <v>135</v>
      </c>
      <c r="B188" s="44" t="s">
        <v>317</v>
      </c>
      <c r="C188" s="123">
        <v>141255</v>
      </c>
      <c r="D188" s="124">
        <v>8</v>
      </c>
      <c r="E188" s="112" t="s">
        <v>184</v>
      </c>
      <c r="F188" s="133" t="s">
        <v>184</v>
      </c>
      <c r="G188" s="7">
        <v>21802</v>
      </c>
      <c r="H188" s="38">
        <v>24566</v>
      </c>
      <c r="I188" s="113">
        <v>20239</v>
      </c>
      <c r="J188" s="38">
        <v>21354</v>
      </c>
      <c r="K188" s="113">
        <v>17539</v>
      </c>
      <c r="L188" s="38">
        <v>20235</v>
      </c>
      <c r="M188" s="113">
        <v>24297</v>
      </c>
      <c r="N188" s="114">
        <v>25083</v>
      </c>
      <c r="O188" s="115">
        <f t="shared" si="68"/>
        <v>83877</v>
      </c>
      <c r="P188" s="115">
        <f t="shared" si="62"/>
        <v>1863.9333333333334</v>
      </c>
      <c r="Q188" s="116">
        <f t="shared" si="69"/>
        <v>91238</v>
      </c>
      <c r="R188" s="117">
        <f t="shared" si="63"/>
        <v>2027.5111111111112</v>
      </c>
      <c r="S188" s="7"/>
      <c r="T188" s="38"/>
      <c r="U188" s="113"/>
      <c r="V188" s="38"/>
      <c r="W188" s="113"/>
      <c r="X188" s="38"/>
      <c r="Y188" s="113"/>
      <c r="Z188" s="114"/>
      <c r="AA188" s="115">
        <f t="shared" si="70"/>
        <v>0</v>
      </c>
      <c r="AB188" s="115">
        <f t="shared" si="64"/>
        <v>0</v>
      </c>
      <c r="AC188" s="116">
        <f t="shared" si="71"/>
        <v>0</v>
      </c>
      <c r="AD188" s="118">
        <f t="shared" si="65"/>
        <v>0</v>
      </c>
      <c r="AE188" s="119"/>
      <c r="AF188" s="120"/>
      <c r="AG188" s="113"/>
      <c r="AH188" s="38"/>
      <c r="AI188" s="113"/>
      <c r="AJ188" s="38"/>
      <c r="AK188" s="113"/>
      <c r="AL188" s="114"/>
      <c r="AM188" s="115">
        <f t="shared" si="72"/>
        <v>0</v>
      </c>
      <c r="AN188" s="37">
        <f t="shared" si="66"/>
        <v>0</v>
      </c>
      <c r="AO188" s="117">
        <f t="shared" si="73"/>
        <v>0</v>
      </c>
      <c r="AP188" s="117">
        <f t="shared" si="67"/>
        <v>0</v>
      </c>
      <c r="AQ188" s="121">
        <f t="shared" si="74"/>
        <v>1863.9333333333334</v>
      </c>
      <c r="AR188" s="122">
        <f t="shared" si="75"/>
        <v>2027.5111111111112</v>
      </c>
    </row>
    <row r="189" spans="1:44" s="36" customFormat="1" ht="15" customHeight="1">
      <c r="A189" s="44" t="s">
        <v>135</v>
      </c>
      <c r="B189" s="44" t="s">
        <v>318</v>
      </c>
      <c r="C189" s="123">
        <v>141273</v>
      </c>
      <c r="D189" s="124">
        <v>8</v>
      </c>
      <c r="E189" s="112" t="s">
        <v>184</v>
      </c>
      <c r="F189" s="133" t="s">
        <v>184</v>
      </c>
      <c r="G189" s="7">
        <v>12402</v>
      </c>
      <c r="H189" s="38">
        <v>13742</v>
      </c>
      <c r="I189" s="113">
        <v>11574</v>
      </c>
      <c r="J189" s="38">
        <v>12474</v>
      </c>
      <c r="K189" s="113">
        <v>8566</v>
      </c>
      <c r="L189" s="38">
        <v>9005</v>
      </c>
      <c r="M189" s="113">
        <v>12948</v>
      </c>
      <c r="N189" s="114">
        <v>15608</v>
      </c>
      <c r="O189" s="115">
        <f t="shared" si="68"/>
        <v>45490</v>
      </c>
      <c r="P189" s="115">
        <f t="shared" si="62"/>
        <v>1010.8888888888889</v>
      </c>
      <c r="Q189" s="116">
        <f t="shared" si="69"/>
        <v>50829</v>
      </c>
      <c r="R189" s="117">
        <f t="shared" si="63"/>
        <v>1129.5333333333333</v>
      </c>
      <c r="S189" s="7"/>
      <c r="T189" s="38"/>
      <c r="U189" s="113"/>
      <c r="V189" s="38"/>
      <c r="W189" s="113"/>
      <c r="X189" s="38"/>
      <c r="Y189" s="113"/>
      <c r="Z189" s="114"/>
      <c r="AA189" s="115">
        <f t="shared" si="70"/>
        <v>0</v>
      </c>
      <c r="AB189" s="115">
        <f t="shared" si="64"/>
        <v>0</v>
      </c>
      <c r="AC189" s="116">
        <f t="shared" si="71"/>
        <v>0</v>
      </c>
      <c r="AD189" s="118">
        <f t="shared" si="65"/>
        <v>0</v>
      </c>
      <c r="AE189" s="119"/>
      <c r="AF189" s="120"/>
      <c r="AG189" s="113"/>
      <c r="AH189" s="38"/>
      <c r="AI189" s="113"/>
      <c r="AJ189" s="38"/>
      <c r="AK189" s="113"/>
      <c r="AL189" s="114"/>
      <c r="AM189" s="115">
        <f t="shared" si="72"/>
        <v>0</v>
      </c>
      <c r="AN189" s="37">
        <f t="shared" si="66"/>
        <v>0</v>
      </c>
      <c r="AO189" s="117">
        <f t="shared" si="73"/>
        <v>0</v>
      </c>
      <c r="AP189" s="117">
        <f t="shared" si="67"/>
        <v>0</v>
      </c>
      <c r="AQ189" s="121">
        <f t="shared" si="74"/>
        <v>1010.8888888888889</v>
      </c>
      <c r="AR189" s="122">
        <f t="shared" si="75"/>
        <v>1129.5333333333333</v>
      </c>
    </row>
    <row r="190" spans="1:44" s="36" customFormat="1" ht="15" customHeight="1">
      <c r="A190" s="44" t="s">
        <v>135</v>
      </c>
      <c r="B190" s="44" t="s">
        <v>319</v>
      </c>
      <c r="C190" s="123">
        <v>141228</v>
      </c>
      <c r="D190" s="68">
        <v>8</v>
      </c>
      <c r="E190" s="112" t="s">
        <v>184</v>
      </c>
      <c r="F190" s="142" t="s">
        <v>184</v>
      </c>
      <c r="G190" s="7">
        <v>8252</v>
      </c>
      <c r="H190" s="38">
        <v>10121</v>
      </c>
      <c r="I190" s="113">
        <v>8763</v>
      </c>
      <c r="J190" s="38">
        <v>9631</v>
      </c>
      <c r="K190" s="113">
        <v>6942</v>
      </c>
      <c r="L190" s="38">
        <v>6833</v>
      </c>
      <c r="M190" s="113">
        <v>10092</v>
      </c>
      <c r="N190" s="114">
        <v>11631</v>
      </c>
      <c r="O190" s="115">
        <f t="shared" si="68"/>
        <v>34049</v>
      </c>
      <c r="P190" s="115">
        <f t="shared" si="62"/>
        <v>756.6444444444444</v>
      </c>
      <c r="Q190" s="116">
        <f t="shared" si="69"/>
        <v>38216</v>
      </c>
      <c r="R190" s="117">
        <f t="shared" si="63"/>
        <v>849.2444444444444</v>
      </c>
      <c r="S190" s="7"/>
      <c r="T190" s="38"/>
      <c r="U190" s="113"/>
      <c r="V190" s="38"/>
      <c r="W190" s="113"/>
      <c r="X190" s="38"/>
      <c r="Y190" s="113"/>
      <c r="Z190" s="114"/>
      <c r="AA190" s="115">
        <f t="shared" si="70"/>
        <v>0</v>
      </c>
      <c r="AB190" s="115">
        <f t="shared" si="64"/>
        <v>0</v>
      </c>
      <c r="AC190" s="116">
        <f t="shared" si="71"/>
        <v>0</v>
      </c>
      <c r="AD190" s="118">
        <f t="shared" si="65"/>
        <v>0</v>
      </c>
      <c r="AE190" s="119"/>
      <c r="AF190" s="120"/>
      <c r="AG190" s="113"/>
      <c r="AH190" s="38"/>
      <c r="AI190" s="113"/>
      <c r="AJ190" s="38"/>
      <c r="AK190" s="113"/>
      <c r="AL190" s="114"/>
      <c r="AM190" s="115">
        <f t="shared" si="72"/>
        <v>0</v>
      </c>
      <c r="AN190" s="37">
        <f t="shared" si="66"/>
        <v>0</v>
      </c>
      <c r="AO190" s="117">
        <f t="shared" si="73"/>
        <v>0</v>
      </c>
      <c r="AP190" s="117">
        <f t="shared" si="67"/>
        <v>0</v>
      </c>
      <c r="AQ190" s="121">
        <f t="shared" si="74"/>
        <v>756.6444444444444</v>
      </c>
      <c r="AR190" s="122">
        <f t="shared" si="75"/>
        <v>849.2444444444444</v>
      </c>
    </row>
    <row r="191" spans="1:44" s="36" customFormat="1" ht="15" customHeight="1">
      <c r="A191" s="44" t="s">
        <v>868</v>
      </c>
      <c r="B191" s="44" t="s">
        <v>869</v>
      </c>
      <c r="C191" s="123">
        <v>157085</v>
      </c>
      <c r="D191" s="124">
        <v>1</v>
      </c>
      <c r="E191" s="112" t="s">
        <v>139</v>
      </c>
      <c r="F191" s="133" t="s">
        <v>139</v>
      </c>
      <c r="G191" s="7"/>
      <c r="H191" s="38"/>
      <c r="I191" s="113">
        <v>212392</v>
      </c>
      <c r="J191" s="38">
        <v>208837</v>
      </c>
      <c r="K191" s="113">
        <v>24655</v>
      </c>
      <c r="L191" s="38">
        <v>24235</v>
      </c>
      <c r="M191" s="113">
        <v>226679</v>
      </c>
      <c r="N191" s="114">
        <v>230437</v>
      </c>
      <c r="O191" s="115">
        <f t="shared" si="68"/>
        <v>463726</v>
      </c>
      <c r="P191" s="115">
        <f aca="true" t="shared" si="76" ref="P191:P227">+O191/30</f>
        <v>15457.533333333333</v>
      </c>
      <c r="Q191" s="116">
        <f t="shared" si="69"/>
        <v>463509</v>
      </c>
      <c r="R191" s="117">
        <f aca="true" t="shared" si="77" ref="R191:R212">+Q191/30</f>
        <v>15450.3</v>
      </c>
      <c r="S191" s="7"/>
      <c r="T191" s="38"/>
      <c r="U191" s="113"/>
      <c r="V191" s="38"/>
      <c r="W191" s="113"/>
      <c r="X191" s="38"/>
      <c r="Y191" s="113"/>
      <c r="Z191" s="114"/>
      <c r="AA191" s="115">
        <f t="shared" si="70"/>
        <v>0</v>
      </c>
      <c r="AB191" s="115">
        <f aca="true" t="shared" si="78" ref="AB191:AB227">+AA191/900</f>
        <v>0</v>
      </c>
      <c r="AC191" s="116">
        <f t="shared" si="71"/>
        <v>0</v>
      </c>
      <c r="AD191" s="118">
        <f aca="true" t="shared" si="79" ref="AD191:AD227">+AC191/900</f>
        <v>0</v>
      </c>
      <c r="AE191" s="119"/>
      <c r="AF191" s="120"/>
      <c r="AG191" s="113">
        <v>34061</v>
      </c>
      <c r="AH191" s="38">
        <v>31705</v>
      </c>
      <c r="AI191" s="113">
        <v>6945</v>
      </c>
      <c r="AJ191" s="38">
        <v>6810</v>
      </c>
      <c r="AK191" s="113">
        <v>33634</v>
      </c>
      <c r="AL191" s="114">
        <v>34977</v>
      </c>
      <c r="AM191" s="115">
        <f t="shared" si="72"/>
        <v>74640</v>
      </c>
      <c r="AN191" s="37">
        <f aca="true" t="shared" si="80" ref="AN191:AN227">+AM191/24</f>
        <v>3110</v>
      </c>
      <c r="AO191" s="117">
        <f t="shared" si="73"/>
        <v>73492</v>
      </c>
      <c r="AP191" s="117">
        <f aca="true" t="shared" si="81" ref="AP191:AP227">+AO191/24</f>
        <v>3062.1666666666665</v>
      </c>
      <c r="AQ191" s="121">
        <f t="shared" si="74"/>
        <v>18567.533333333333</v>
      </c>
      <c r="AR191" s="122">
        <f t="shared" si="75"/>
        <v>18512.466666666667</v>
      </c>
    </row>
    <row r="192" spans="1:44" s="36" customFormat="1" ht="15" customHeight="1">
      <c r="A192" s="44" t="s">
        <v>868</v>
      </c>
      <c r="B192" s="44" t="s">
        <v>870</v>
      </c>
      <c r="C192" s="123">
        <v>157289</v>
      </c>
      <c r="D192" s="124">
        <v>2</v>
      </c>
      <c r="E192" s="112" t="s">
        <v>139</v>
      </c>
      <c r="F192" s="133" t="s">
        <v>139</v>
      </c>
      <c r="G192" s="7"/>
      <c r="H192" s="38"/>
      <c r="I192" s="113">
        <v>143017</v>
      </c>
      <c r="J192" s="38">
        <v>141708</v>
      </c>
      <c r="K192" s="113">
        <v>32819</v>
      </c>
      <c r="L192" s="38">
        <v>29066</v>
      </c>
      <c r="M192" s="113">
        <v>156703</v>
      </c>
      <c r="N192" s="114">
        <v>157503</v>
      </c>
      <c r="O192" s="115">
        <f t="shared" si="68"/>
        <v>332539</v>
      </c>
      <c r="P192" s="115">
        <f t="shared" si="76"/>
        <v>11084.633333333333</v>
      </c>
      <c r="Q192" s="116">
        <f t="shared" si="69"/>
        <v>328277</v>
      </c>
      <c r="R192" s="117">
        <f t="shared" si="77"/>
        <v>10942.566666666668</v>
      </c>
      <c r="S192" s="7"/>
      <c r="T192" s="38"/>
      <c r="U192" s="113"/>
      <c r="V192" s="38"/>
      <c r="W192" s="113"/>
      <c r="X192" s="38"/>
      <c r="Y192" s="113"/>
      <c r="Z192" s="114"/>
      <c r="AA192" s="115">
        <f t="shared" si="70"/>
        <v>0</v>
      </c>
      <c r="AB192" s="115">
        <f t="shared" si="78"/>
        <v>0</v>
      </c>
      <c r="AC192" s="116">
        <f t="shared" si="71"/>
        <v>0</v>
      </c>
      <c r="AD192" s="118">
        <f t="shared" si="79"/>
        <v>0</v>
      </c>
      <c r="AE192" s="119"/>
      <c r="AF192" s="120"/>
      <c r="AG192" s="113">
        <v>28689</v>
      </c>
      <c r="AH192" s="38">
        <v>27900</v>
      </c>
      <c r="AI192" s="113">
        <v>13895</v>
      </c>
      <c r="AJ192" s="38">
        <v>10662</v>
      </c>
      <c r="AK192" s="113">
        <v>28573</v>
      </c>
      <c r="AL192" s="114">
        <v>29007</v>
      </c>
      <c r="AM192" s="115">
        <f t="shared" si="72"/>
        <v>71157</v>
      </c>
      <c r="AN192" s="37">
        <f t="shared" si="80"/>
        <v>2964.875</v>
      </c>
      <c r="AO192" s="117">
        <f t="shared" si="73"/>
        <v>67569</v>
      </c>
      <c r="AP192" s="117">
        <f t="shared" si="81"/>
        <v>2815.375</v>
      </c>
      <c r="AQ192" s="121">
        <f t="shared" si="74"/>
        <v>14049.508333333333</v>
      </c>
      <c r="AR192" s="122">
        <f t="shared" si="75"/>
        <v>13757.941666666668</v>
      </c>
    </row>
    <row r="193" spans="1:44" s="36" customFormat="1" ht="15" customHeight="1">
      <c r="A193" s="44" t="s">
        <v>868</v>
      </c>
      <c r="B193" s="44" t="s">
        <v>871</v>
      </c>
      <c r="C193" s="123">
        <v>156620</v>
      </c>
      <c r="D193" s="124">
        <v>3</v>
      </c>
      <c r="E193" s="112" t="s">
        <v>139</v>
      </c>
      <c r="F193" s="133" t="s">
        <v>139</v>
      </c>
      <c r="G193" s="7"/>
      <c r="H193" s="38"/>
      <c r="I193" s="113">
        <v>155164</v>
      </c>
      <c r="J193" s="38">
        <v>149621</v>
      </c>
      <c r="K193" s="113">
        <v>18702</v>
      </c>
      <c r="L193" s="38">
        <v>17879</v>
      </c>
      <c r="M193" s="113">
        <v>168136</v>
      </c>
      <c r="N193" s="114">
        <v>161564</v>
      </c>
      <c r="O193" s="115">
        <f t="shared" si="68"/>
        <v>342002</v>
      </c>
      <c r="P193" s="115">
        <f t="shared" si="76"/>
        <v>11400.066666666668</v>
      </c>
      <c r="Q193" s="116">
        <f t="shared" si="69"/>
        <v>329064</v>
      </c>
      <c r="R193" s="117">
        <f t="shared" si="77"/>
        <v>10968.8</v>
      </c>
      <c r="S193" s="7"/>
      <c r="T193" s="38"/>
      <c r="U193" s="113"/>
      <c r="V193" s="38"/>
      <c r="W193" s="113"/>
      <c r="X193" s="38"/>
      <c r="Y193" s="113"/>
      <c r="Z193" s="114"/>
      <c r="AA193" s="115">
        <f t="shared" si="70"/>
        <v>0</v>
      </c>
      <c r="AB193" s="115">
        <f t="shared" si="78"/>
        <v>0</v>
      </c>
      <c r="AC193" s="116">
        <f t="shared" si="71"/>
        <v>0</v>
      </c>
      <c r="AD193" s="118">
        <f t="shared" si="79"/>
        <v>0</v>
      </c>
      <c r="AE193" s="119"/>
      <c r="AF193" s="120"/>
      <c r="AG193" s="113">
        <v>10136</v>
      </c>
      <c r="AH193" s="38">
        <v>10243</v>
      </c>
      <c r="AI193" s="113">
        <v>7111</v>
      </c>
      <c r="AJ193" s="38">
        <v>6525</v>
      </c>
      <c r="AK193" s="113">
        <v>10440</v>
      </c>
      <c r="AL193" s="114">
        <v>9324</v>
      </c>
      <c r="AM193" s="115">
        <f t="shared" si="72"/>
        <v>27687</v>
      </c>
      <c r="AN193" s="37">
        <f t="shared" si="80"/>
        <v>1153.625</v>
      </c>
      <c r="AO193" s="117">
        <f t="shared" si="73"/>
        <v>26092</v>
      </c>
      <c r="AP193" s="117">
        <f t="shared" si="81"/>
        <v>1087.1666666666667</v>
      </c>
      <c r="AQ193" s="121">
        <f t="shared" si="74"/>
        <v>12553.691666666668</v>
      </c>
      <c r="AR193" s="122">
        <f t="shared" si="75"/>
        <v>12055.966666666665</v>
      </c>
    </row>
    <row r="194" spans="1:44" s="36" customFormat="1" ht="15" customHeight="1">
      <c r="A194" s="44" t="s">
        <v>868</v>
      </c>
      <c r="B194" s="44" t="s">
        <v>872</v>
      </c>
      <c r="C194" s="123">
        <v>157401</v>
      </c>
      <c r="D194" s="124">
        <v>3</v>
      </c>
      <c r="E194" s="112" t="s">
        <v>139</v>
      </c>
      <c r="F194" s="133" t="s">
        <v>139</v>
      </c>
      <c r="G194" s="7"/>
      <c r="H194" s="38"/>
      <c r="I194" s="113">
        <v>96554</v>
      </c>
      <c r="J194" s="38">
        <v>95112</v>
      </c>
      <c r="K194" s="113">
        <v>11740</v>
      </c>
      <c r="L194" s="38">
        <v>12320</v>
      </c>
      <c r="M194" s="113">
        <v>102338</v>
      </c>
      <c r="N194" s="114">
        <v>102196</v>
      </c>
      <c r="O194" s="115">
        <f t="shared" si="68"/>
        <v>210632</v>
      </c>
      <c r="P194" s="115">
        <f t="shared" si="76"/>
        <v>7021.066666666667</v>
      </c>
      <c r="Q194" s="116">
        <f t="shared" si="69"/>
        <v>209628</v>
      </c>
      <c r="R194" s="117">
        <f t="shared" si="77"/>
        <v>6987.6</v>
      </c>
      <c r="S194" s="7"/>
      <c r="T194" s="38"/>
      <c r="U194" s="113"/>
      <c r="V194" s="38"/>
      <c r="W194" s="113"/>
      <c r="X194" s="38"/>
      <c r="Y194" s="113"/>
      <c r="Z194" s="114"/>
      <c r="AA194" s="115">
        <f t="shared" si="70"/>
        <v>0</v>
      </c>
      <c r="AB194" s="115">
        <f t="shared" si="78"/>
        <v>0</v>
      </c>
      <c r="AC194" s="116">
        <f t="shared" si="71"/>
        <v>0</v>
      </c>
      <c r="AD194" s="118">
        <f t="shared" si="79"/>
        <v>0</v>
      </c>
      <c r="AE194" s="119"/>
      <c r="AF194" s="120"/>
      <c r="AG194" s="113">
        <v>9246</v>
      </c>
      <c r="AH194" s="38">
        <v>9818</v>
      </c>
      <c r="AI194" s="113">
        <v>5595</v>
      </c>
      <c r="AJ194" s="38">
        <v>6517</v>
      </c>
      <c r="AK194" s="113">
        <v>9313</v>
      </c>
      <c r="AL194" s="114">
        <v>9727</v>
      </c>
      <c r="AM194" s="115">
        <f t="shared" si="72"/>
        <v>24154</v>
      </c>
      <c r="AN194" s="37">
        <f t="shared" si="80"/>
        <v>1006.4166666666666</v>
      </c>
      <c r="AO194" s="117">
        <f t="shared" si="73"/>
        <v>26062</v>
      </c>
      <c r="AP194" s="117">
        <f t="shared" si="81"/>
        <v>1085.9166666666667</v>
      </c>
      <c r="AQ194" s="121">
        <f t="shared" si="74"/>
        <v>8027.483333333334</v>
      </c>
      <c r="AR194" s="122">
        <f t="shared" si="75"/>
        <v>8073.516666666667</v>
      </c>
    </row>
    <row r="195" spans="1:44" s="36" customFormat="1" ht="15" customHeight="1">
      <c r="A195" s="44" t="s">
        <v>868</v>
      </c>
      <c r="B195" s="44" t="s">
        <v>873</v>
      </c>
      <c r="C195" s="123">
        <v>157951</v>
      </c>
      <c r="D195" s="124">
        <v>3</v>
      </c>
      <c r="E195" s="112" t="s">
        <v>139</v>
      </c>
      <c r="F195" s="133" t="s">
        <v>139</v>
      </c>
      <c r="G195" s="7"/>
      <c r="H195" s="38"/>
      <c r="I195" s="113">
        <v>151906</v>
      </c>
      <c r="J195" s="38">
        <v>155009</v>
      </c>
      <c r="K195" s="113">
        <v>21339</v>
      </c>
      <c r="L195" s="38">
        <v>24713</v>
      </c>
      <c r="M195" s="113">
        <v>168814</v>
      </c>
      <c r="N195" s="114">
        <v>172142</v>
      </c>
      <c r="O195" s="115">
        <f t="shared" si="68"/>
        <v>342059</v>
      </c>
      <c r="P195" s="115">
        <f t="shared" si="76"/>
        <v>11401.966666666667</v>
      </c>
      <c r="Q195" s="116">
        <f t="shared" si="69"/>
        <v>351864</v>
      </c>
      <c r="R195" s="117">
        <f t="shared" si="77"/>
        <v>11728.8</v>
      </c>
      <c r="S195" s="7"/>
      <c r="T195" s="38"/>
      <c r="U195" s="113"/>
      <c r="V195" s="38"/>
      <c r="W195" s="113"/>
      <c r="X195" s="38"/>
      <c r="Y195" s="113"/>
      <c r="Z195" s="114"/>
      <c r="AA195" s="115">
        <f t="shared" si="70"/>
        <v>0</v>
      </c>
      <c r="AB195" s="115">
        <f t="shared" si="78"/>
        <v>0</v>
      </c>
      <c r="AC195" s="116">
        <f t="shared" si="71"/>
        <v>0</v>
      </c>
      <c r="AD195" s="118">
        <f t="shared" si="79"/>
        <v>0</v>
      </c>
      <c r="AE195" s="119"/>
      <c r="AF195" s="120"/>
      <c r="AG195" s="113">
        <v>11366</v>
      </c>
      <c r="AH195" s="38">
        <v>11966</v>
      </c>
      <c r="AI195" s="113">
        <v>10970</v>
      </c>
      <c r="AJ195" s="38">
        <v>11640</v>
      </c>
      <c r="AK195" s="113">
        <v>11799</v>
      </c>
      <c r="AL195" s="114">
        <v>12340</v>
      </c>
      <c r="AM195" s="115">
        <f t="shared" si="72"/>
        <v>34135</v>
      </c>
      <c r="AN195" s="37">
        <f t="shared" si="80"/>
        <v>1422.2916666666667</v>
      </c>
      <c r="AO195" s="117">
        <f t="shared" si="73"/>
        <v>35946</v>
      </c>
      <c r="AP195" s="117">
        <f t="shared" si="81"/>
        <v>1497.75</v>
      </c>
      <c r="AQ195" s="121">
        <f t="shared" si="74"/>
        <v>12824.258333333333</v>
      </c>
      <c r="AR195" s="122">
        <f t="shared" si="75"/>
        <v>13226.55</v>
      </c>
    </row>
    <row r="196" spans="1:44" s="36" customFormat="1" ht="15" customHeight="1">
      <c r="A196" s="44" t="s">
        <v>868</v>
      </c>
      <c r="B196" s="44" t="s">
        <v>874</v>
      </c>
      <c r="C196" s="123">
        <v>157386</v>
      </c>
      <c r="D196" s="124">
        <v>4</v>
      </c>
      <c r="E196" s="112" t="s">
        <v>139</v>
      </c>
      <c r="F196" s="133" t="s">
        <v>139</v>
      </c>
      <c r="G196" s="7"/>
      <c r="H196" s="38"/>
      <c r="I196" s="113">
        <v>81877</v>
      </c>
      <c r="J196" s="38">
        <v>81085</v>
      </c>
      <c r="K196" s="113">
        <v>10821</v>
      </c>
      <c r="L196" s="38">
        <v>11448</v>
      </c>
      <c r="M196" s="113">
        <v>88639</v>
      </c>
      <c r="N196" s="114">
        <v>91338</v>
      </c>
      <c r="O196" s="115">
        <f t="shared" si="68"/>
        <v>181337</v>
      </c>
      <c r="P196" s="115">
        <f t="shared" si="76"/>
        <v>6044.566666666667</v>
      </c>
      <c r="Q196" s="116">
        <f t="shared" si="69"/>
        <v>183871</v>
      </c>
      <c r="R196" s="117">
        <f t="shared" si="77"/>
        <v>6129.033333333334</v>
      </c>
      <c r="S196" s="7"/>
      <c r="T196" s="38"/>
      <c r="U196" s="113"/>
      <c r="V196" s="38"/>
      <c r="W196" s="113"/>
      <c r="X196" s="38"/>
      <c r="Y196" s="113"/>
      <c r="Z196" s="114"/>
      <c r="AA196" s="115">
        <f t="shared" si="70"/>
        <v>0</v>
      </c>
      <c r="AB196" s="115">
        <f t="shared" si="78"/>
        <v>0</v>
      </c>
      <c r="AC196" s="116">
        <f t="shared" si="71"/>
        <v>0</v>
      </c>
      <c r="AD196" s="118">
        <f t="shared" si="79"/>
        <v>0</v>
      </c>
      <c r="AE196" s="119"/>
      <c r="AF196" s="120"/>
      <c r="AG196" s="113">
        <v>7914</v>
      </c>
      <c r="AH196" s="38">
        <v>7459</v>
      </c>
      <c r="AI196" s="113">
        <v>5994</v>
      </c>
      <c r="AJ196" s="38">
        <v>6022</v>
      </c>
      <c r="AK196" s="113">
        <v>7406</v>
      </c>
      <c r="AL196" s="114">
        <v>7756</v>
      </c>
      <c r="AM196" s="115">
        <f t="shared" si="72"/>
        <v>21314</v>
      </c>
      <c r="AN196" s="37">
        <f t="shared" si="80"/>
        <v>888.0833333333334</v>
      </c>
      <c r="AO196" s="117">
        <f t="shared" si="73"/>
        <v>21237</v>
      </c>
      <c r="AP196" s="117">
        <f t="shared" si="81"/>
        <v>884.875</v>
      </c>
      <c r="AQ196" s="121">
        <f t="shared" si="74"/>
        <v>6932.65</v>
      </c>
      <c r="AR196" s="122">
        <f t="shared" si="75"/>
        <v>7013.908333333334</v>
      </c>
    </row>
    <row r="197" spans="1:44" s="36" customFormat="1" ht="15" customHeight="1">
      <c r="A197" s="44" t="s">
        <v>868</v>
      </c>
      <c r="B197" s="44" t="s">
        <v>875</v>
      </c>
      <c r="C197" s="123">
        <v>157447</v>
      </c>
      <c r="D197" s="124">
        <v>5</v>
      </c>
      <c r="E197" s="112" t="s">
        <v>139</v>
      </c>
      <c r="F197" s="133" t="s">
        <v>139</v>
      </c>
      <c r="G197" s="7"/>
      <c r="H197" s="38"/>
      <c r="I197" s="113">
        <v>110102</v>
      </c>
      <c r="J197" s="38">
        <v>114083</v>
      </c>
      <c r="K197" s="113">
        <v>15534</v>
      </c>
      <c r="L197" s="38">
        <v>16787</v>
      </c>
      <c r="M197" s="113">
        <v>123424</v>
      </c>
      <c r="N197" s="114">
        <v>128085</v>
      </c>
      <c r="O197" s="115">
        <f t="shared" si="68"/>
        <v>249060</v>
      </c>
      <c r="P197" s="115">
        <f t="shared" si="76"/>
        <v>8302</v>
      </c>
      <c r="Q197" s="116">
        <f t="shared" si="69"/>
        <v>258955</v>
      </c>
      <c r="R197" s="117">
        <f t="shared" si="77"/>
        <v>8631.833333333334</v>
      </c>
      <c r="S197" s="7"/>
      <c r="T197" s="38"/>
      <c r="U197" s="113"/>
      <c r="V197" s="38"/>
      <c r="W197" s="113"/>
      <c r="X197" s="38"/>
      <c r="Y197" s="113"/>
      <c r="Z197" s="114"/>
      <c r="AA197" s="115">
        <f t="shared" si="70"/>
        <v>0</v>
      </c>
      <c r="AB197" s="115">
        <f t="shared" si="78"/>
        <v>0</v>
      </c>
      <c r="AC197" s="116">
        <f t="shared" si="71"/>
        <v>0</v>
      </c>
      <c r="AD197" s="118">
        <f t="shared" si="79"/>
        <v>0</v>
      </c>
      <c r="AE197" s="119"/>
      <c r="AF197" s="120"/>
      <c r="AG197" s="113">
        <v>7673</v>
      </c>
      <c r="AH197" s="38">
        <v>7293</v>
      </c>
      <c r="AI197" s="113">
        <v>4250</v>
      </c>
      <c r="AJ197" s="38">
        <v>4130</v>
      </c>
      <c r="AK197" s="113">
        <v>7417</v>
      </c>
      <c r="AL197" s="114">
        <v>8352</v>
      </c>
      <c r="AM197" s="115">
        <f t="shared" si="72"/>
        <v>19340</v>
      </c>
      <c r="AN197" s="37">
        <f t="shared" si="80"/>
        <v>805.8333333333334</v>
      </c>
      <c r="AO197" s="117">
        <f t="shared" si="73"/>
        <v>19775</v>
      </c>
      <c r="AP197" s="117">
        <f t="shared" si="81"/>
        <v>823.9583333333334</v>
      </c>
      <c r="AQ197" s="121">
        <f t="shared" si="74"/>
        <v>9107.833333333334</v>
      </c>
      <c r="AR197" s="122">
        <f t="shared" si="75"/>
        <v>9455.791666666668</v>
      </c>
    </row>
    <row r="198" spans="1:44" s="36" customFormat="1" ht="15" customHeight="1">
      <c r="A198" s="44" t="s">
        <v>868</v>
      </c>
      <c r="B198" s="44" t="s">
        <v>876</v>
      </c>
      <c r="C198" s="123">
        <v>157058</v>
      </c>
      <c r="D198" s="124">
        <v>6</v>
      </c>
      <c r="E198" s="112" t="s">
        <v>139</v>
      </c>
      <c r="F198" s="133" t="s">
        <v>139</v>
      </c>
      <c r="G198" s="7"/>
      <c r="H198" s="38"/>
      <c r="I198" s="113">
        <v>27480</v>
      </c>
      <c r="J198" s="38">
        <v>25637</v>
      </c>
      <c r="K198" s="113">
        <v>5451</v>
      </c>
      <c r="L198" s="38">
        <v>4538</v>
      </c>
      <c r="M198" s="113">
        <v>29282</v>
      </c>
      <c r="N198" s="114">
        <v>26153</v>
      </c>
      <c r="O198" s="115">
        <f t="shared" si="68"/>
        <v>62213</v>
      </c>
      <c r="P198" s="115">
        <f t="shared" si="76"/>
        <v>2073.766666666667</v>
      </c>
      <c r="Q198" s="116">
        <f t="shared" si="69"/>
        <v>56328</v>
      </c>
      <c r="R198" s="117">
        <f t="shared" si="77"/>
        <v>1877.6</v>
      </c>
      <c r="S198" s="7"/>
      <c r="T198" s="38"/>
      <c r="U198" s="113"/>
      <c r="V198" s="38"/>
      <c r="W198" s="113"/>
      <c r="X198" s="38"/>
      <c r="Y198" s="113"/>
      <c r="Z198" s="114"/>
      <c r="AA198" s="115">
        <f t="shared" si="70"/>
        <v>0</v>
      </c>
      <c r="AB198" s="115">
        <f t="shared" si="78"/>
        <v>0</v>
      </c>
      <c r="AC198" s="116">
        <f t="shared" si="71"/>
        <v>0</v>
      </c>
      <c r="AD198" s="118">
        <f t="shared" si="79"/>
        <v>0</v>
      </c>
      <c r="AE198" s="119"/>
      <c r="AF198" s="120"/>
      <c r="AG198" s="113">
        <v>634</v>
      </c>
      <c r="AH198" s="38">
        <v>729</v>
      </c>
      <c r="AI198" s="113">
        <v>243</v>
      </c>
      <c r="AJ198" s="38">
        <v>327</v>
      </c>
      <c r="AK198" s="113">
        <v>794</v>
      </c>
      <c r="AL198" s="114">
        <v>880</v>
      </c>
      <c r="AM198" s="115">
        <f t="shared" si="72"/>
        <v>1671</v>
      </c>
      <c r="AN198" s="37">
        <f t="shared" si="80"/>
        <v>69.625</v>
      </c>
      <c r="AO198" s="117">
        <f t="shared" si="73"/>
        <v>1936</v>
      </c>
      <c r="AP198" s="117">
        <f t="shared" si="81"/>
        <v>80.66666666666667</v>
      </c>
      <c r="AQ198" s="121">
        <f t="shared" si="74"/>
        <v>2143.391666666667</v>
      </c>
      <c r="AR198" s="122">
        <f t="shared" si="75"/>
        <v>1958.2666666666667</v>
      </c>
    </row>
    <row r="199" spans="1:44" s="36" customFormat="1" ht="15" customHeight="1">
      <c r="A199" s="44" t="s">
        <v>868</v>
      </c>
      <c r="B199" s="44" t="s">
        <v>877</v>
      </c>
      <c r="C199" s="123">
        <v>156231</v>
      </c>
      <c r="D199" s="124">
        <v>7</v>
      </c>
      <c r="E199" s="112" t="s">
        <v>139</v>
      </c>
      <c r="F199" s="133" t="s">
        <v>139</v>
      </c>
      <c r="G199" s="7"/>
      <c r="H199" s="38"/>
      <c r="I199" s="113">
        <v>20180</v>
      </c>
      <c r="J199" s="38">
        <v>21197</v>
      </c>
      <c r="K199" s="113">
        <v>2343</v>
      </c>
      <c r="L199" s="38">
        <v>2623</v>
      </c>
      <c r="M199" s="113">
        <v>23674</v>
      </c>
      <c r="N199" s="114">
        <v>21146</v>
      </c>
      <c r="O199" s="115">
        <f t="shared" si="68"/>
        <v>46197</v>
      </c>
      <c r="P199" s="115">
        <f t="shared" si="76"/>
        <v>1539.9</v>
      </c>
      <c r="Q199" s="116">
        <f t="shared" si="69"/>
        <v>44966</v>
      </c>
      <c r="R199" s="117">
        <f t="shared" si="77"/>
        <v>1498.8666666666666</v>
      </c>
      <c r="S199" s="7"/>
      <c r="T199" s="38"/>
      <c r="U199" s="113"/>
      <c r="V199" s="38"/>
      <c r="W199" s="113"/>
      <c r="X199" s="38"/>
      <c r="Y199" s="113"/>
      <c r="Z199" s="114"/>
      <c r="AA199" s="115">
        <f t="shared" si="70"/>
        <v>0</v>
      </c>
      <c r="AB199" s="115">
        <f t="shared" si="78"/>
        <v>0</v>
      </c>
      <c r="AC199" s="116">
        <f t="shared" si="71"/>
        <v>0</v>
      </c>
      <c r="AD199" s="118">
        <f t="shared" si="79"/>
        <v>0</v>
      </c>
      <c r="AE199" s="119"/>
      <c r="AF199" s="120"/>
      <c r="AG199" s="113"/>
      <c r="AH199" s="38"/>
      <c r="AI199" s="113"/>
      <c r="AJ199" s="38"/>
      <c r="AK199" s="113"/>
      <c r="AL199" s="114"/>
      <c r="AM199" s="115">
        <f t="shared" si="72"/>
        <v>0</v>
      </c>
      <c r="AN199" s="37">
        <f t="shared" si="80"/>
        <v>0</v>
      </c>
      <c r="AO199" s="117">
        <f t="shared" si="73"/>
        <v>0</v>
      </c>
      <c r="AP199" s="117">
        <f t="shared" si="81"/>
        <v>0</v>
      </c>
      <c r="AQ199" s="121">
        <f t="shared" si="74"/>
        <v>1539.9</v>
      </c>
      <c r="AR199" s="122">
        <f t="shared" si="75"/>
        <v>1498.8666666666666</v>
      </c>
    </row>
    <row r="200" spans="1:44" s="36" customFormat="1" ht="15" customHeight="1">
      <c r="A200" s="44" t="s">
        <v>868</v>
      </c>
      <c r="B200" s="44" t="s">
        <v>878</v>
      </c>
      <c r="C200" s="123">
        <v>156648</v>
      </c>
      <c r="D200" s="124">
        <v>7</v>
      </c>
      <c r="E200" s="112" t="s">
        <v>139</v>
      </c>
      <c r="F200" s="133" t="s">
        <v>139</v>
      </c>
      <c r="G200" s="7"/>
      <c r="H200" s="38"/>
      <c r="I200" s="113">
        <v>29412</v>
      </c>
      <c r="J200" s="38">
        <v>30796</v>
      </c>
      <c r="K200" s="113">
        <v>5495</v>
      </c>
      <c r="L200" s="38">
        <v>5873</v>
      </c>
      <c r="M200" s="113">
        <v>32346</v>
      </c>
      <c r="N200" s="114">
        <v>31034</v>
      </c>
      <c r="O200" s="115">
        <f t="shared" si="68"/>
        <v>67253</v>
      </c>
      <c r="P200" s="115">
        <f t="shared" si="76"/>
        <v>2241.766666666667</v>
      </c>
      <c r="Q200" s="116">
        <f t="shared" si="69"/>
        <v>67703</v>
      </c>
      <c r="R200" s="117">
        <f t="shared" si="77"/>
        <v>2256.766666666667</v>
      </c>
      <c r="S200" s="7"/>
      <c r="T200" s="38"/>
      <c r="U200" s="113"/>
      <c r="V200" s="38"/>
      <c r="W200" s="113"/>
      <c r="X200" s="38"/>
      <c r="Y200" s="113"/>
      <c r="Z200" s="114"/>
      <c r="AA200" s="115">
        <f t="shared" si="70"/>
        <v>0</v>
      </c>
      <c r="AB200" s="115">
        <f t="shared" si="78"/>
        <v>0</v>
      </c>
      <c r="AC200" s="116">
        <f t="shared" si="71"/>
        <v>0</v>
      </c>
      <c r="AD200" s="118">
        <f t="shared" si="79"/>
        <v>0</v>
      </c>
      <c r="AE200" s="119"/>
      <c r="AF200" s="120"/>
      <c r="AG200" s="113"/>
      <c r="AH200" s="38"/>
      <c r="AI200" s="113"/>
      <c r="AJ200" s="38"/>
      <c r="AK200" s="113"/>
      <c r="AL200" s="114"/>
      <c r="AM200" s="115">
        <f t="shared" si="72"/>
        <v>0</v>
      </c>
      <c r="AN200" s="37">
        <f t="shared" si="80"/>
        <v>0</v>
      </c>
      <c r="AO200" s="117">
        <f t="shared" si="73"/>
        <v>0</v>
      </c>
      <c r="AP200" s="117">
        <f t="shared" si="81"/>
        <v>0</v>
      </c>
      <c r="AQ200" s="121">
        <f t="shared" si="74"/>
        <v>2241.766666666667</v>
      </c>
      <c r="AR200" s="122">
        <f t="shared" si="75"/>
        <v>2256.766666666667</v>
      </c>
    </row>
    <row r="201" spans="1:44" s="36" customFormat="1" ht="15" customHeight="1">
      <c r="A201" s="44" t="s">
        <v>868</v>
      </c>
      <c r="B201" s="44" t="s">
        <v>879</v>
      </c>
      <c r="C201" s="123">
        <v>156790</v>
      </c>
      <c r="D201" s="124">
        <v>7</v>
      </c>
      <c r="E201" s="112" t="s">
        <v>139</v>
      </c>
      <c r="F201" s="133" t="s">
        <v>139</v>
      </c>
      <c r="G201" s="7"/>
      <c r="H201" s="38"/>
      <c r="I201" s="113">
        <v>24359</v>
      </c>
      <c r="J201" s="38">
        <v>23232</v>
      </c>
      <c r="K201" s="113">
        <v>2592</v>
      </c>
      <c r="L201" s="38">
        <v>1491</v>
      </c>
      <c r="M201" s="113">
        <v>25181</v>
      </c>
      <c r="N201" s="114">
        <v>25126</v>
      </c>
      <c r="O201" s="115">
        <f t="shared" si="68"/>
        <v>52132</v>
      </c>
      <c r="P201" s="115">
        <f t="shared" si="76"/>
        <v>1737.7333333333333</v>
      </c>
      <c r="Q201" s="116">
        <f t="shared" si="69"/>
        <v>49849</v>
      </c>
      <c r="R201" s="117">
        <f t="shared" si="77"/>
        <v>1661.6333333333334</v>
      </c>
      <c r="S201" s="7"/>
      <c r="T201" s="38"/>
      <c r="U201" s="113"/>
      <c r="V201" s="38"/>
      <c r="W201" s="113"/>
      <c r="X201" s="38"/>
      <c r="Y201" s="113"/>
      <c r="Z201" s="114"/>
      <c r="AA201" s="115">
        <f t="shared" si="70"/>
        <v>0</v>
      </c>
      <c r="AB201" s="115">
        <f t="shared" si="78"/>
        <v>0</v>
      </c>
      <c r="AC201" s="116">
        <f t="shared" si="71"/>
        <v>0</v>
      </c>
      <c r="AD201" s="118">
        <f t="shared" si="79"/>
        <v>0</v>
      </c>
      <c r="AE201" s="119"/>
      <c r="AF201" s="120"/>
      <c r="AG201" s="113"/>
      <c r="AH201" s="38"/>
      <c r="AI201" s="113"/>
      <c r="AJ201" s="38"/>
      <c r="AK201" s="113"/>
      <c r="AL201" s="114"/>
      <c r="AM201" s="115">
        <f t="shared" si="72"/>
        <v>0</v>
      </c>
      <c r="AN201" s="37">
        <f t="shared" si="80"/>
        <v>0</v>
      </c>
      <c r="AO201" s="117">
        <f t="shared" si="73"/>
        <v>0</v>
      </c>
      <c r="AP201" s="117">
        <f t="shared" si="81"/>
        <v>0</v>
      </c>
      <c r="AQ201" s="121">
        <f t="shared" si="74"/>
        <v>1737.7333333333333</v>
      </c>
      <c r="AR201" s="122">
        <f t="shared" si="75"/>
        <v>1661.6333333333334</v>
      </c>
    </row>
    <row r="202" spans="1:44" s="36" customFormat="1" ht="15" customHeight="1">
      <c r="A202" s="44" t="s">
        <v>868</v>
      </c>
      <c r="B202" s="44" t="s">
        <v>880</v>
      </c>
      <c r="C202" s="123">
        <v>156851</v>
      </c>
      <c r="D202" s="124">
        <v>7</v>
      </c>
      <c r="E202" s="112" t="s">
        <v>139</v>
      </c>
      <c r="F202" s="133" t="s">
        <v>139</v>
      </c>
      <c r="G202" s="7"/>
      <c r="H202" s="38"/>
      <c r="I202" s="113">
        <v>9668</v>
      </c>
      <c r="J202" s="38">
        <v>9599</v>
      </c>
      <c r="K202" s="113">
        <v>1647</v>
      </c>
      <c r="L202" s="38">
        <v>1447</v>
      </c>
      <c r="M202" s="113">
        <v>10332</v>
      </c>
      <c r="N202" s="114">
        <v>10599</v>
      </c>
      <c r="O202" s="115">
        <f t="shared" si="68"/>
        <v>21647</v>
      </c>
      <c r="P202" s="115">
        <f t="shared" si="76"/>
        <v>721.5666666666667</v>
      </c>
      <c r="Q202" s="116">
        <f t="shared" si="69"/>
        <v>21645</v>
      </c>
      <c r="R202" s="117">
        <f t="shared" si="77"/>
        <v>721.5</v>
      </c>
      <c r="S202" s="7"/>
      <c r="T202" s="38"/>
      <c r="U202" s="113"/>
      <c r="V202" s="38"/>
      <c r="W202" s="113"/>
      <c r="X202" s="38"/>
      <c r="Y202" s="113"/>
      <c r="Z202" s="114"/>
      <c r="AA202" s="115">
        <f t="shared" si="70"/>
        <v>0</v>
      </c>
      <c r="AB202" s="115">
        <f t="shared" si="78"/>
        <v>0</v>
      </c>
      <c r="AC202" s="116">
        <f t="shared" si="71"/>
        <v>0</v>
      </c>
      <c r="AD202" s="118">
        <f t="shared" si="79"/>
        <v>0</v>
      </c>
      <c r="AE202" s="119"/>
      <c r="AF202" s="120"/>
      <c r="AG202" s="113"/>
      <c r="AH202" s="38"/>
      <c r="AI202" s="113"/>
      <c r="AJ202" s="38"/>
      <c r="AK202" s="113"/>
      <c r="AL202" s="114"/>
      <c r="AM202" s="115">
        <f t="shared" si="72"/>
        <v>0</v>
      </c>
      <c r="AN202" s="37">
        <f t="shared" si="80"/>
        <v>0</v>
      </c>
      <c r="AO202" s="117">
        <f t="shared" si="73"/>
        <v>0</v>
      </c>
      <c r="AP202" s="117">
        <f t="shared" si="81"/>
        <v>0</v>
      </c>
      <c r="AQ202" s="121">
        <f t="shared" si="74"/>
        <v>721.5666666666667</v>
      </c>
      <c r="AR202" s="122">
        <f t="shared" si="75"/>
        <v>721.5</v>
      </c>
    </row>
    <row r="203" spans="1:44" s="36" customFormat="1" ht="15" customHeight="1">
      <c r="A203" s="44" t="s">
        <v>868</v>
      </c>
      <c r="B203" s="44" t="s">
        <v>881</v>
      </c>
      <c r="C203" s="123">
        <v>156860</v>
      </c>
      <c r="D203" s="124">
        <v>7</v>
      </c>
      <c r="E203" s="112" t="s">
        <v>139</v>
      </c>
      <c r="F203" s="133" t="s">
        <v>139</v>
      </c>
      <c r="G203" s="7"/>
      <c r="H203" s="38"/>
      <c r="I203" s="113">
        <v>16765</v>
      </c>
      <c r="J203" s="38">
        <v>17211</v>
      </c>
      <c r="K203" s="113">
        <v>6177</v>
      </c>
      <c r="L203" s="38">
        <v>6263</v>
      </c>
      <c r="M203" s="113">
        <v>18925</v>
      </c>
      <c r="N203" s="114">
        <v>21864</v>
      </c>
      <c r="O203" s="115">
        <f t="shared" si="68"/>
        <v>41867</v>
      </c>
      <c r="P203" s="115">
        <f t="shared" si="76"/>
        <v>1395.5666666666666</v>
      </c>
      <c r="Q203" s="116">
        <f t="shared" si="69"/>
        <v>45338</v>
      </c>
      <c r="R203" s="117">
        <f t="shared" si="77"/>
        <v>1511.2666666666667</v>
      </c>
      <c r="S203" s="7"/>
      <c r="T203" s="38"/>
      <c r="U203" s="113"/>
      <c r="V203" s="38"/>
      <c r="W203" s="113"/>
      <c r="X203" s="38"/>
      <c r="Y203" s="113"/>
      <c r="Z203" s="114"/>
      <c r="AA203" s="115">
        <f t="shared" si="70"/>
        <v>0</v>
      </c>
      <c r="AB203" s="115">
        <f t="shared" si="78"/>
        <v>0</v>
      </c>
      <c r="AC203" s="116">
        <f t="shared" si="71"/>
        <v>0</v>
      </c>
      <c r="AD203" s="118">
        <f t="shared" si="79"/>
        <v>0</v>
      </c>
      <c r="AE203" s="119"/>
      <c r="AF203" s="120"/>
      <c r="AG203" s="113"/>
      <c r="AH203" s="38"/>
      <c r="AI203" s="113"/>
      <c r="AJ203" s="38"/>
      <c r="AK203" s="113"/>
      <c r="AL203" s="114"/>
      <c r="AM203" s="115">
        <f t="shared" si="72"/>
        <v>0</v>
      </c>
      <c r="AN203" s="37">
        <f t="shared" si="80"/>
        <v>0</v>
      </c>
      <c r="AO203" s="117">
        <f t="shared" si="73"/>
        <v>0</v>
      </c>
      <c r="AP203" s="117">
        <f t="shared" si="81"/>
        <v>0</v>
      </c>
      <c r="AQ203" s="121">
        <f t="shared" si="74"/>
        <v>1395.5666666666666</v>
      </c>
      <c r="AR203" s="122">
        <f t="shared" si="75"/>
        <v>1511.2666666666667</v>
      </c>
    </row>
    <row r="204" spans="1:44" s="36" customFormat="1" ht="15" customHeight="1">
      <c r="A204" s="44" t="s">
        <v>868</v>
      </c>
      <c r="B204" s="44" t="s">
        <v>882</v>
      </c>
      <c r="C204" s="123">
        <v>156921</v>
      </c>
      <c r="D204" s="124">
        <v>7</v>
      </c>
      <c r="E204" s="112" t="s">
        <v>139</v>
      </c>
      <c r="F204" s="133" t="s">
        <v>139</v>
      </c>
      <c r="G204" s="7"/>
      <c r="H204" s="38"/>
      <c r="I204" s="113">
        <v>64544</v>
      </c>
      <c r="J204" s="38">
        <v>69965</v>
      </c>
      <c r="K204" s="113">
        <v>10106</v>
      </c>
      <c r="L204" s="38">
        <v>12320</v>
      </c>
      <c r="M204" s="113">
        <v>68106</v>
      </c>
      <c r="N204" s="114">
        <v>76783</v>
      </c>
      <c r="O204" s="115">
        <f t="shared" si="68"/>
        <v>142756</v>
      </c>
      <c r="P204" s="115">
        <f t="shared" si="76"/>
        <v>4758.533333333334</v>
      </c>
      <c r="Q204" s="116">
        <f t="shared" si="69"/>
        <v>159068</v>
      </c>
      <c r="R204" s="117">
        <f t="shared" si="77"/>
        <v>5302.266666666666</v>
      </c>
      <c r="S204" s="7"/>
      <c r="T204" s="38"/>
      <c r="U204" s="113"/>
      <c r="V204" s="38"/>
      <c r="W204" s="113"/>
      <c r="X204" s="38"/>
      <c r="Y204" s="113"/>
      <c r="Z204" s="114"/>
      <c r="AA204" s="115">
        <f t="shared" si="70"/>
        <v>0</v>
      </c>
      <c r="AB204" s="115">
        <f t="shared" si="78"/>
        <v>0</v>
      </c>
      <c r="AC204" s="116">
        <f t="shared" si="71"/>
        <v>0</v>
      </c>
      <c r="AD204" s="118">
        <f t="shared" si="79"/>
        <v>0</v>
      </c>
      <c r="AE204" s="119"/>
      <c r="AF204" s="120"/>
      <c r="AG204" s="113"/>
      <c r="AH204" s="38"/>
      <c r="AI204" s="113"/>
      <c r="AJ204" s="38"/>
      <c r="AK204" s="113"/>
      <c r="AL204" s="114"/>
      <c r="AM204" s="115">
        <f t="shared" si="72"/>
        <v>0</v>
      </c>
      <c r="AN204" s="37">
        <f t="shared" si="80"/>
        <v>0</v>
      </c>
      <c r="AO204" s="117">
        <f t="shared" si="73"/>
        <v>0</v>
      </c>
      <c r="AP204" s="117">
        <f t="shared" si="81"/>
        <v>0</v>
      </c>
      <c r="AQ204" s="121">
        <f t="shared" si="74"/>
        <v>4758.533333333334</v>
      </c>
      <c r="AR204" s="122">
        <f t="shared" si="75"/>
        <v>5302.266666666666</v>
      </c>
    </row>
    <row r="205" spans="1:44" s="36" customFormat="1" ht="15" customHeight="1">
      <c r="A205" s="44" t="s">
        <v>868</v>
      </c>
      <c r="B205" s="44" t="s">
        <v>883</v>
      </c>
      <c r="C205" s="123">
        <v>157173</v>
      </c>
      <c r="D205" s="124">
        <v>7</v>
      </c>
      <c r="E205" s="112" t="s">
        <v>139</v>
      </c>
      <c r="F205" s="133" t="s">
        <v>139</v>
      </c>
      <c r="G205" s="7"/>
      <c r="H205" s="38"/>
      <c r="I205" s="113">
        <v>61455</v>
      </c>
      <c r="J205" s="38">
        <v>64520</v>
      </c>
      <c r="K205" s="113">
        <v>9304</v>
      </c>
      <c r="L205" s="38">
        <v>10183</v>
      </c>
      <c r="M205" s="113">
        <v>71373</v>
      </c>
      <c r="N205" s="114">
        <v>75757</v>
      </c>
      <c r="O205" s="115">
        <f t="shared" si="68"/>
        <v>142132</v>
      </c>
      <c r="P205" s="115">
        <f t="shared" si="76"/>
        <v>4737.733333333334</v>
      </c>
      <c r="Q205" s="116">
        <f t="shared" si="69"/>
        <v>150460</v>
      </c>
      <c r="R205" s="117">
        <f t="shared" si="77"/>
        <v>5015.333333333333</v>
      </c>
      <c r="S205" s="7"/>
      <c r="T205" s="38"/>
      <c r="U205" s="113"/>
      <c r="V205" s="38"/>
      <c r="W205" s="113"/>
      <c r="X205" s="38"/>
      <c r="Y205" s="113"/>
      <c r="Z205" s="114"/>
      <c r="AA205" s="115">
        <f t="shared" si="70"/>
        <v>0</v>
      </c>
      <c r="AB205" s="115">
        <f t="shared" si="78"/>
        <v>0</v>
      </c>
      <c r="AC205" s="116">
        <f t="shared" si="71"/>
        <v>0</v>
      </c>
      <c r="AD205" s="118">
        <f t="shared" si="79"/>
        <v>0</v>
      </c>
      <c r="AE205" s="119"/>
      <c r="AF205" s="120"/>
      <c r="AG205" s="113"/>
      <c r="AH205" s="38"/>
      <c r="AI205" s="113"/>
      <c r="AJ205" s="38"/>
      <c r="AK205" s="113"/>
      <c r="AL205" s="114"/>
      <c r="AM205" s="115">
        <f t="shared" si="72"/>
        <v>0</v>
      </c>
      <c r="AN205" s="37">
        <f t="shared" si="80"/>
        <v>0</v>
      </c>
      <c r="AO205" s="117">
        <f t="shared" si="73"/>
        <v>0</v>
      </c>
      <c r="AP205" s="117">
        <f t="shared" si="81"/>
        <v>0</v>
      </c>
      <c r="AQ205" s="121">
        <f t="shared" si="74"/>
        <v>4737.733333333334</v>
      </c>
      <c r="AR205" s="122">
        <f t="shared" si="75"/>
        <v>5015.333333333333</v>
      </c>
    </row>
    <row r="206" spans="1:44" s="36" customFormat="1" ht="15" customHeight="1">
      <c r="A206" s="44" t="s">
        <v>868</v>
      </c>
      <c r="B206" s="44" t="s">
        <v>884</v>
      </c>
      <c r="C206" s="123">
        <v>157304</v>
      </c>
      <c r="D206" s="124">
        <v>7</v>
      </c>
      <c r="E206" s="112" t="s">
        <v>139</v>
      </c>
      <c r="F206" s="133" t="s">
        <v>139</v>
      </c>
      <c r="G206" s="7"/>
      <c r="H206" s="38"/>
      <c r="I206" s="113">
        <v>16993</v>
      </c>
      <c r="J206" s="38">
        <v>15910</v>
      </c>
      <c r="K206" s="113">
        <v>1967</v>
      </c>
      <c r="L206" s="38">
        <v>1110</v>
      </c>
      <c r="M206" s="113">
        <v>16704</v>
      </c>
      <c r="N206" s="114">
        <v>17332</v>
      </c>
      <c r="O206" s="115">
        <f t="shared" si="68"/>
        <v>35664</v>
      </c>
      <c r="P206" s="115">
        <f t="shared" si="76"/>
        <v>1188.8</v>
      </c>
      <c r="Q206" s="116">
        <f t="shared" si="69"/>
        <v>34352</v>
      </c>
      <c r="R206" s="117">
        <f t="shared" si="77"/>
        <v>1145.0666666666666</v>
      </c>
      <c r="S206" s="7"/>
      <c r="T206" s="38"/>
      <c r="U206" s="113"/>
      <c r="V206" s="38"/>
      <c r="W206" s="113"/>
      <c r="X206" s="38"/>
      <c r="Y206" s="113"/>
      <c r="Z206" s="114"/>
      <c r="AA206" s="115">
        <f t="shared" si="70"/>
        <v>0</v>
      </c>
      <c r="AB206" s="115">
        <f t="shared" si="78"/>
        <v>0</v>
      </c>
      <c r="AC206" s="116">
        <f t="shared" si="71"/>
        <v>0</v>
      </c>
      <c r="AD206" s="118">
        <f t="shared" si="79"/>
        <v>0</v>
      </c>
      <c r="AE206" s="119"/>
      <c r="AF206" s="120"/>
      <c r="AG206" s="113"/>
      <c r="AH206" s="38"/>
      <c r="AI206" s="113"/>
      <c r="AJ206" s="38"/>
      <c r="AK206" s="113"/>
      <c r="AL206" s="114"/>
      <c r="AM206" s="115">
        <f t="shared" si="72"/>
        <v>0</v>
      </c>
      <c r="AN206" s="37">
        <f t="shared" si="80"/>
        <v>0</v>
      </c>
      <c r="AO206" s="117">
        <f t="shared" si="73"/>
        <v>0</v>
      </c>
      <c r="AP206" s="117">
        <f t="shared" si="81"/>
        <v>0</v>
      </c>
      <c r="AQ206" s="121">
        <f t="shared" si="74"/>
        <v>1188.8</v>
      </c>
      <c r="AR206" s="122">
        <f t="shared" si="75"/>
        <v>1145.0666666666666</v>
      </c>
    </row>
    <row r="207" spans="1:44" s="36" customFormat="1" ht="15" customHeight="1">
      <c r="A207" s="44" t="s">
        <v>868</v>
      </c>
      <c r="B207" s="44" t="s">
        <v>885</v>
      </c>
      <c r="C207" s="123">
        <v>157331</v>
      </c>
      <c r="D207" s="124">
        <v>7</v>
      </c>
      <c r="E207" s="112" t="s">
        <v>139</v>
      </c>
      <c r="F207" s="133" t="s">
        <v>139</v>
      </c>
      <c r="G207" s="7"/>
      <c r="H207" s="38"/>
      <c r="I207" s="113">
        <v>11483</v>
      </c>
      <c r="J207" s="38">
        <v>10957</v>
      </c>
      <c r="K207" s="113">
        <v>1392</v>
      </c>
      <c r="L207" s="38">
        <v>826</v>
      </c>
      <c r="M207" s="113">
        <v>11035</v>
      </c>
      <c r="N207" s="114">
        <v>11255</v>
      </c>
      <c r="O207" s="115">
        <f t="shared" si="68"/>
        <v>23910</v>
      </c>
      <c r="P207" s="115">
        <f t="shared" si="76"/>
        <v>797</v>
      </c>
      <c r="Q207" s="116">
        <f t="shared" si="69"/>
        <v>23038</v>
      </c>
      <c r="R207" s="117">
        <f t="shared" si="77"/>
        <v>767.9333333333333</v>
      </c>
      <c r="S207" s="7"/>
      <c r="T207" s="38"/>
      <c r="U207" s="113"/>
      <c r="V207" s="38"/>
      <c r="W207" s="113"/>
      <c r="X207" s="38"/>
      <c r="Y207" s="113"/>
      <c r="Z207" s="114"/>
      <c r="AA207" s="115">
        <f t="shared" si="70"/>
        <v>0</v>
      </c>
      <c r="AB207" s="115">
        <f t="shared" si="78"/>
        <v>0</v>
      </c>
      <c r="AC207" s="116">
        <f t="shared" si="71"/>
        <v>0</v>
      </c>
      <c r="AD207" s="118">
        <f t="shared" si="79"/>
        <v>0</v>
      </c>
      <c r="AE207" s="119"/>
      <c r="AF207" s="120"/>
      <c r="AG207" s="113"/>
      <c r="AH207" s="38"/>
      <c r="AI207" s="113"/>
      <c r="AJ207" s="38"/>
      <c r="AK207" s="113"/>
      <c r="AL207" s="114"/>
      <c r="AM207" s="115">
        <f t="shared" si="72"/>
        <v>0</v>
      </c>
      <c r="AN207" s="37">
        <f t="shared" si="80"/>
        <v>0</v>
      </c>
      <c r="AO207" s="117">
        <f t="shared" si="73"/>
        <v>0</v>
      </c>
      <c r="AP207" s="117">
        <f t="shared" si="81"/>
        <v>0</v>
      </c>
      <c r="AQ207" s="121">
        <f t="shared" si="74"/>
        <v>797</v>
      </c>
      <c r="AR207" s="122">
        <f t="shared" si="75"/>
        <v>767.9333333333333</v>
      </c>
    </row>
    <row r="208" spans="1:44" s="36" customFormat="1" ht="15" customHeight="1">
      <c r="A208" s="44" t="s">
        <v>868</v>
      </c>
      <c r="B208" s="44" t="s">
        <v>886</v>
      </c>
      <c r="C208" s="123">
        <v>247940</v>
      </c>
      <c r="D208" s="124">
        <v>7</v>
      </c>
      <c r="E208" s="112" t="s">
        <v>139</v>
      </c>
      <c r="F208" s="133" t="s">
        <v>139</v>
      </c>
      <c r="G208" s="7"/>
      <c r="H208" s="38"/>
      <c r="I208" s="113">
        <v>19705</v>
      </c>
      <c r="J208" s="38">
        <v>19249</v>
      </c>
      <c r="K208" s="113">
        <v>2989</v>
      </c>
      <c r="L208" s="38">
        <v>3122</v>
      </c>
      <c r="M208" s="113">
        <v>20170</v>
      </c>
      <c r="N208" s="114">
        <v>21224</v>
      </c>
      <c r="O208" s="115">
        <f t="shared" si="68"/>
        <v>42864</v>
      </c>
      <c r="P208" s="115">
        <f t="shared" si="76"/>
        <v>1428.8</v>
      </c>
      <c r="Q208" s="116">
        <f t="shared" si="69"/>
        <v>43595</v>
      </c>
      <c r="R208" s="117">
        <f t="shared" si="77"/>
        <v>1453.1666666666667</v>
      </c>
      <c r="S208" s="7"/>
      <c r="T208" s="38"/>
      <c r="U208" s="113"/>
      <c r="V208" s="38"/>
      <c r="W208" s="113"/>
      <c r="X208" s="38"/>
      <c r="Y208" s="113"/>
      <c r="Z208" s="114"/>
      <c r="AA208" s="115">
        <f t="shared" si="70"/>
        <v>0</v>
      </c>
      <c r="AB208" s="115">
        <f t="shared" si="78"/>
        <v>0</v>
      </c>
      <c r="AC208" s="116">
        <f t="shared" si="71"/>
        <v>0</v>
      </c>
      <c r="AD208" s="118">
        <f t="shared" si="79"/>
        <v>0</v>
      </c>
      <c r="AE208" s="119"/>
      <c r="AF208" s="120"/>
      <c r="AG208" s="113"/>
      <c r="AH208" s="38"/>
      <c r="AI208" s="113"/>
      <c r="AJ208" s="38"/>
      <c r="AK208" s="113"/>
      <c r="AL208" s="114"/>
      <c r="AM208" s="115">
        <f t="shared" si="72"/>
        <v>0</v>
      </c>
      <c r="AN208" s="37">
        <f t="shared" si="80"/>
        <v>0</v>
      </c>
      <c r="AO208" s="117">
        <f t="shared" si="73"/>
        <v>0</v>
      </c>
      <c r="AP208" s="117">
        <f t="shared" si="81"/>
        <v>0</v>
      </c>
      <c r="AQ208" s="121">
        <f t="shared" si="74"/>
        <v>1428.8</v>
      </c>
      <c r="AR208" s="122">
        <f t="shared" si="75"/>
        <v>1453.1666666666667</v>
      </c>
    </row>
    <row r="209" spans="1:44" s="36" customFormat="1" ht="15" customHeight="1">
      <c r="A209" s="44" t="s">
        <v>868</v>
      </c>
      <c r="B209" s="44" t="s">
        <v>887</v>
      </c>
      <c r="C209" s="123">
        <v>157483</v>
      </c>
      <c r="D209" s="124">
        <v>7</v>
      </c>
      <c r="E209" s="112" t="s">
        <v>139</v>
      </c>
      <c r="F209" s="133" t="s">
        <v>139</v>
      </c>
      <c r="G209" s="7"/>
      <c r="H209" s="38"/>
      <c r="I209" s="113">
        <v>24544</v>
      </c>
      <c r="J209" s="38">
        <v>23260</v>
      </c>
      <c r="K209" s="113">
        <v>4900</v>
      </c>
      <c r="L209" s="38">
        <v>4819</v>
      </c>
      <c r="M209" s="113">
        <v>25879</v>
      </c>
      <c r="N209" s="114">
        <v>24227</v>
      </c>
      <c r="O209" s="115">
        <f t="shared" si="68"/>
        <v>55323</v>
      </c>
      <c r="P209" s="115">
        <f t="shared" si="76"/>
        <v>1844.1</v>
      </c>
      <c r="Q209" s="116">
        <f t="shared" si="69"/>
        <v>52306</v>
      </c>
      <c r="R209" s="117">
        <f t="shared" si="77"/>
        <v>1743.5333333333333</v>
      </c>
      <c r="S209" s="7"/>
      <c r="T209" s="38"/>
      <c r="U209" s="113"/>
      <c r="V209" s="38"/>
      <c r="W209" s="113"/>
      <c r="X209" s="38"/>
      <c r="Y209" s="113"/>
      <c r="Z209" s="114"/>
      <c r="AA209" s="115">
        <f t="shared" si="70"/>
        <v>0</v>
      </c>
      <c r="AB209" s="115">
        <f t="shared" si="78"/>
        <v>0</v>
      </c>
      <c r="AC209" s="116">
        <f t="shared" si="71"/>
        <v>0</v>
      </c>
      <c r="AD209" s="118">
        <f t="shared" si="79"/>
        <v>0</v>
      </c>
      <c r="AE209" s="119"/>
      <c r="AF209" s="120"/>
      <c r="AG209" s="113"/>
      <c r="AH209" s="38"/>
      <c r="AI209" s="113"/>
      <c r="AJ209" s="38"/>
      <c r="AK209" s="113"/>
      <c r="AL209" s="114"/>
      <c r="AM209" s="115">
        <f t="shared" si="72"/>
        <v>0</v>
      </c>
      <c r="AN209" s="37">
        <f t="shared" si="80"/>
        <v>0</v>
      </c>
      <c r="AO209" s="117">
        <f t="shared" si="73"/>
        <v>0</v>
      </c>
      <c r="AP209" s="117">
        <f t="shared" si="81"/>
        <v>0</v>
      </c>
      <c r="AQ209" s="121">
        <f t="shared" si="74"/>
        <v>1844.1</v>
      </c>
      <c r="AR209" s="122">
        <f t="shared" si="75"/>
        <v>1743.5333333333333</v>
      </c>
    </row>
    <row r="210" spans="1:44" s="36" customFormat="1" ht="15" customHeight="1">
      <c r="A210" s="44" t="s">
        <v>868</v>
      </c>
      <c r="B210" s="44" t="s">
        <v>888</v>
      </c>
      <c r="C210" s="123">
        <v>157553</v>
      </c>
      <c r="D210" s="124">
        <v>7</v>
      </c>
      <c r="E210" s="112" t="s">
        <v>139</v>
      </c>
      <c r="F210" s="133" t="s">
        <v>139</v>
      </c>
      <c r="G210" s="7"/>
      <c r="H210" s="38"/>
      <c r="I210" s="113">
        <v>24636</v>
      </c>
      <c r="J210" s="38">
        <v>23639</v>
      </c>
      <c r="K210" s="113">
        <v>2746</v>
      </c>
      <c r="L210" s="38">
        <v>2084</v>
      </c>
      <c r="M210" s="113">
        <v>26425</v>
      </c>
      <c r="N210" s="114">
        <v>22145</v>
      </c>
      <c r="O210" s="115">
        <f t="shared" si="68"/>
        <v>53807</v>
      </c>
      <c r="P210" s="115">
        <f t="shared" si="76"/>
        <v>1793.5666666666666</v>
      </c>
      <c r="Q210" s="116">
        <f t="shared" si="69"/>
        <v>47868</v>
      </c>
      <c r="R210" s="117">
        <f t="shared" si="77"/>
        <v>1595.6</v>
      </c>
      <c r="S210" s="7"/>
      <c r="T210" s="38"/>
      <c r="U210" s="113"/>
      <c r="V210" s="38"/>
      <c r="W210" s="113"/>
      <c r="X210" s="38"/>
      <c r="Y210" s="113"/>
      <c r="Z210" s="114"/>
      <c r="AA210" s="115">
        <f t="shared" si="70"/>
        <v>0</v>
      </c>
      <c r="AB210" s="115">
        <f t="shared" si="78"/>
        <v>0</v>
      </c>
      <c r="AC210" s="116">
        <f t="shared" si="71"/>
        <v>0</v>
      </c>
      <c r="AD210" s="118">
        <f t="shared" si="79"/>
        <v>0</v>
      </c>
      <c r="AE210" s="119"/>
      <c r="AF210" s="120"/>
      <c r="AG210" s="113"/>
      <c r="AH210" s="38"/>
      <c r="AI210" s="113"/>
      <c r="AJ210" s="38"/>
      <c r="AK210" s="113"/>
      <c r="AL210" s="114"/>
      <c r="AM210" s="115">
        <f t="shared" si="72"/>
        <v>0</v>
      </c>
      <c r="AN210" s="37">
        <f t="shared" si="80"/>
        <v>0</v>
      </c>
      <c r="AO210" s="117">
        <f t="shared" si="73"/>
        <v>0</v>
      </c>
      <c r="AP210" s="117">
        <f t="shared" si="81"/>
        <v>0</v>
      </c>
      <c r="AQ210" s="121">
        <f t="shared" si="74"/>
        <v>1793.5666666666666</v>
      </c>
      <c r="AR210" s="122">
        <f t="shared" si="75"/>
        <v>1595.6</v>
      </c>
    </row>
    <row r="211" spans="1:44" s="36" customFormat="1" ht="15" customHeight="1">
      <c r="A211" s="44" t="s">
        <v>868</v>
      </c>
      <c r="B211" s="44" t="s">
        <v>889</v>
      </c>
      <c r="C211" s="123">
        <v>157711</v>
      </c>
      <c r="D211" s="124">
        <v>7</v>
      </c>
      <c r="E211" s="112" t="s">
        <v>139</v>
      </c>
      <c r="F211" s="133" t="s">
        <v>139</v>
      </c>
      <c r="G211" s="7"/>
      <c r="H211" s="38"/>
      <c r="I211" s="113">
        <v>25343</v>
      </c>
      <c r="J211" s="38">
        <v>23416</v>
      </c>
      <c r="K211" s="113">
        <v>2430</v>
      </c>
      <c r="L211" s="38">
        <v>2271</v>
      </c>
      <c r="M211" s="113">
        <v>26040</v>
      </c>
      <c r="N211" s="114">
        <v>24913</v>
      </c>
      <c r="O211" s="115">
        <f t="shared" si="68"/>
        <v>53813</v>
      </c>
      <c r="P211" s="115">
        <f t="shared" si="76"/>
        <v>1793.7666666666667</v>
      </c>
      <c r="Q211" s="116">
        <f t="shared" si="69"/>
        <v>50600</v>
      </c>
      <c r="R211" s="117">
        <f t="shared" si="77"/>
        <v>1686.6666666666667</v>
      </c>
      <c r="S211" s="7"/>
      <c r="T211" s="38"/>
      <c r="U211" s="113"/>
      <c r="V211" s="38"/>
      <c r="W211" s="113"/>
      <c r="X211" s="38"/>
      <c r="Y211" s="113"/>
      <c r="Z211" s="114"/>
      <c r="AA211" s="115">
        <f t="shared" si="70"/>
        <v>0</v>
      </c>
      <c r="AB211" s="115">
        <f t="shared" si="78"/>
        <v>0</v>
      </c>
      <c r="AC211" s="116">
        <f t="shared" si="71"/>
        <v>0</v>
      </c>
      <c r="AD211" s="118">
        <f t="shared" si="79"/>
        <v>0</v>
      </c>
      <c r="AE211" s="119"/>
      <c r="AF211" s="120"/>
      <c r="AG211" s="113"/>
      <c r="AH211" s="38"/>
      <c r="AI211" s="113"/>
      <c r="AJ211" s="38"/>
      <c r="AK211" s="113"/>
      <c r="AL211" s="114"/>
      <c r="AM211" s="115">
        <f t="shared" si="72"/>
        <v>0</v>
      </c>
      <c r="AN211" s="37">
        <f t="shared" si="80"/>
        <v>0</v>
      </c>
      <c r="AO211" s="117">
        <f t="shared" si="73"/>
        <v>0</v>
      </c>
      <c r="AP211" s="117">
        <f t="shared" si="81"/>
        <v>0</v>
      </c>
      <c r="AQ211" s="121">
        <f t="shared" si="74"/>
        <v>1793.7666666666667</v>
      </c>
      <c r="AR211" s="122">
        <f t="shared" si="75"/>
        <v>1686.6666666666667</v>
      </c>
    </row>
    <row r="212" spans="1:44" s="36" customFormat="1" ht="15" customHeight="1">
      <c r="A212" s="44" t="s">
        <v>868</v>
      </c>
      <c r="B212" s="44" t="s">
        <v>890</v>
      </c>
      <c r="C212" s="123">
        <v>157739</v>
      </c>
      <c r="D212" s="124">
        <v>7</v>
      </c>
      <c r="E212" s="112" t="s">
        <v>139</v>
      </c>
      <c r="F212" s="133" t="s">
        <v>139</v>
      </c>
      <c r="G212" s="7"/>
      <c r="H212" s="38"/>
      <c r="I212" s="113">
        <v>22028</v>
      </c>
      <c r="J212" s="38">
        <v>21512</v>
      </c>
      <c r="K212" s="113">
        <v>2576</v>
      </c>
      <c r="L212" s="38">
        <v>2244</v>
      </c>
      <c r="M212" s="113">
        <v>22614</v>
      </c>
      <c r="N212" s="114">
        <v>24044</v>
      </c>
      <c r="O212" s="115">
        <f t="shared" si="68"/>
        <v>47218</v>
      </c>
      <c r="P212" s="115">
        <f t="shared" si="76"/>
        <v>1573.9333333333334</v>
      </c>
      <c r="Q212" s="116">
        <f t="shared" si="69"/>
        <v>47800</v>
      </c>
      <c r="R212" s="117">
        <f t="shared" si="77"/>
        <v>1593.3333333333333</v>
      </c>
      <c r="S212" s="7"/>
      <c r="T212" s="38"/>
      <c r="U212" s="113"/>
      <c r="V212" s="38"/>
      <c r="W212" s="113"/>
      <c r="X212" s="38"/>
      <c r="Y212" s="113"/>
      <c r="Z212" s="114"/>
      <c r="AA212" s="115">
        <f t="shared" si="70"/>
        <v>0</v>
      </c>
      <c r="AB212" s="115">
        <f t="shared" si="78"/>
        <v>0</v>
      </c>
      <c r="AC212" s="116">
        <f t="shared" si="71"/>
        <v>0</v>
      </c>
      <c r="AD212" s="118">
        <f t="shared" si="79"/>
        <v>0</v>
      </c>
      <c r="AE212" s="119"/>
      <c r="AF212" s="120"/>
      <c r="AG212" s="113"/>
      <c r="AH212" s="38"/>
      <c r="AI212" s="113"/>
      <c r="AJ212" s="38"/>
      <c r="AK212" s="113"/>
      <c r="AL212" s="114"/>
      <c r="AM212" s="115">
        <f t="shared" si="72"/>
        <v>0</v>
      </c>
      <c r="AN212" s="37">
        <f t="shared" si="80"/>
        <v>0</v>
      </c>
      <c r="AO212" s="117">
        <f t="shared" si="73"/>
        <v>0</v>
      </c>
      <c r="AP212" s="117">
        <f t="shared" si="81"/>
        <v>0</v>
      </c>
      <c r="AQ212" s="121">
        <f t="shared" si="74"/>
        <v>1573.9333333333334</v>
      </c>
      <c r="AR212" s="122">
        <f t="shared" si="75"/>
        <v>1593.3333333333333</v>
      </c>
    </row>
    <row r="213" spans="1:44" s="36" customFormat="1" ht="15" customHeight="1">
      <c r="A213" s="44" t="s">
        <v>868</v>
      </c>
      <c r="B213" s="44" t="s">
        <v>891</v>
      </c>
      <c r="C213" s="68">
        <v>156240</v>
      </c>
      <c r="D213" s="124">
        <v>8</v>
      </c>
      <c r="E213" s="112" t="s">
        <v>139</v>
      </c>
      <c r="F213" s="133" t="s">
        <v>139</v>
      </c>
      <c r="G213" s="7"/>
      <c r="H213" s="38"/>
      <c r="I213" s="113"/>
      <c r="J213" s="38"/>
      <c r="K213" s="113"/>
      <c r="L213" s="38"/>
      <c r="M213" s="113"/>
      <c r="N213" s="114"/>
      <c r="O213" s="115">
        <f t="shared" si="68"/>
        <v>0</v>
      </c>
      <c r="P213" s="115">
        <f t="shared" si="76"/>
        <v>0</v>
      </c>
      <c r="Q213" s="116">
        <v>7065</v>
      </c>
      <c r="R213" s="117">
        <f>+Q213/15</f>
        <v>471</v>
      </c>
      <c r="S213" s="7"/>
      <c r="T213" s="38"/>
      <c r="U213" s="113">
        <v>209051</v>
      </c>
      <c r="V213" s="38"/>
      <c r="W213" s="113">
        <v>3537</v>
      </c>
      <c r="X213" s="38"/>
      <c r="Y213" s="113">
        <v>221560</v>
      </c>
      <c r="Z213" s="114"/>
      <c r="AA213" s="115">
        <f t="shared" si="70"/>
        <v>434148</v>
      </c>
      <c r="AB213" s="115">
        <f t="shared" si="78"/>
        <v>482.38666666666666</v>
      </c>
      <c r="AC213" s="116">
        <f t="shared" si="71"/>
        <v>0</v>
      </c>
      <c r="AD213" s="118">
        <f t="shared" si="79"/>
        <v>0</v>
      </c>
      <c r="AE213" s="119"/>
      <c r="AF213" s="120"/>
      <c r="AG213" s="113"/>
      <c r="AH213" s="38"/>
      <c r="AI213" s="113"/>
      <c r="AJ213" s="38"/>
      <c r="AK213" s="113"/>
      <c r="AL213" s="114"/>
      <c r="AM213" s="115">
        <f t="shared" si="72"/>
        <v>0</v>
      </c>
      <c r="AN213" s="37">
        <f t="shared" si="80"/>
        <v>0</v>
      </c>
      <c r="AO213" s="117">
        <f t="shared" si="73"/>
        <v>0</v>
      </c>
      <c r="AP213" s="117">
        <f t="shared" si="81"/>
        <v>0</v>
      </c>
      <c r="AQ213" s="121">
        <f t="shared" si="74"/>
        <v>482.38666666666666</v>
      </c>
      <c r="AR213" s="122">
        <f t="shared" si="75"/>
        <v>471</v>
      </c>
    </row>
    <row r="214" spans="1:44" s="36" customFormat="1" ht="15" customHeight="1">
      <c r="A214" s="44" t="s">
        <v>868</v>
      </c>
      <c r="B214" s="44" t="s">
        <v>892</v>
      </c>
      <c r="C214" s="68">
        <v>156338</v>
      </c>
      <c r="D214" s="124">
        <v>8</v>
      </c>
      <c r="E214" s="112" t="s">
        <v>139</v>
      </c>
      <c r="F214" s="133" t="s">
        <v>139</v>
      </c>
      <c r="G214" s="7"/>
      <c r="H214" s="38"/>
      <c r="I214" s="113"/>
      <c r="J214" s="38"/>
      <c r="K214" s="113"/>
      <c r="L214" s="38"/>
      <c r="M214" s="113"/>
      <c r="N214" s="114"/>
      <c r="O214" s="115">
        <f t="shared" si="68"/>
        <v>0</v>
      </c>
      <c r="P214" s="115">
        <f t="shared" si="76"/>
        <v>0</v>
      </c>
      <c r="Q214" s="116">
        <v>10445</v>
      </c>
      <c r="R214" s="117">
        <f aca="true" t="shared" si="82" ref="R214:R227">+Q214/15</f>
        <v>696.3333333333334</v>
      </c>
      <c r="S214" s="7"/>
      <c r="T214" s="38"/>
      <c r="U214" s="113">
        <v>246953</v>
      </c>
      <c r="V214" s="38"/>
      <c r="W214" s="113">
        <v>24589</v>
      </c>
      <c r="X214" s="38"/>
      <c r="Y214" s="113">
        <v>294553</v>
      </c>
      <c r="Z214" s="114"/>
      <c r="AA214" s="115">
        <f t="shared" si="70"/>
        <v>566095</v>
      </c>
      <c r="AB214" s="115">
        <f t="shared" si="78"/>
        <v>628.9944444444444</v>
      </c>
      <c r="AC214" s="116">
        <f t="shared" si="71"/>
        <v>0</v>
      </c>
      <c r="AD214" s="118">
        <f t="shared" si="79"/>
        <v>0</v>
      </c>
      <c r="AE214" s="119"/>
      <c r="AF214" s="120"/>
      <c r="AG214" s="113"/>
      <c r="AH214" s="38"/>
      <c r="AI214" s="113"/>
      <c r="AJ214" s="38"/>
      <c r="AK214" s="113"/>
      <c r="AL214" s="114"/>
      <c r="AM214" s="115">
        <f t="shared" si="72"/>
        <v>0</v>
      </c>
      <c r="AN214" s="37">
        <f t="shared" si="80"/>
        <v>0</v>
      </c>
      <c r="AO214" s="117">
        <f t="shared" si="73"/>
        <v>0</v>
      </c>
      <c r="AP214" s="117">
        <f t="shared" si="81"/>
        <v>0</v>
      </c>
      <c r="AQ214" s="121">
        <f t="shared" si="74"/>
        <v>628.9944444444444</v>
      </c>
      <c r="AR214" s="122">
        <f t="shared" si="75"/>
        <v>696.3333333333334</v>
      </c>
    </row>
    <row r="215" spans="1:44" s="36" customFormat="1" ht="15" customHeight="1">
      <c r="A215" s="44" t="s">
        <v>868</v>
      </c>
      <c r="B215" s="44" t="s">
        <v>893</v>
      </c>
      <c r="C215" s="68">
        <v>156392</v>
      </c>
      <c r="D215" s="124">
        <v>8</v>
      </c>
      <c r="E215" s="112" t="s">
        <v>139</v>
      </c>
      <c r="F215" s="133" t="s">
        <v>139</v>
      </c>
      <c r="G215" s="7"/>
      <c r="H215" s="38"/>
      <c r="I215" s="113"/>
      <c r="J215" s="38"/>
      <c r="K215" s="113"/>
      <c r="L215" s="38"/>
      <c r="M215" s="113"/>
      <c r="N215" s="114"/>
      <c r="O215" s="115">
        <f t="shared" si="68"/>
        <v>0</v>
      </c>
      <c r="P215" s="115">
        <f t="shared" si="76"/>
        <v>0</v>
      </c>
      <c r="Q215" s="116">
        <v>17554</v>
      </c>
      <c r="R215" s="117">
        <f t="shared" si="82"/>
        <v>1170.2666666666667</v>
      </c>
      <c r="S215" s="7"/>
      <c r="T215" s="38"/>
      <c r="U215" s="113">
        <v>227198</v>
      </c>
      <c r="V215" s="38"/>
      <c r="W215" s="113">
        <v>51546</v>
      </c>
      <c r="X215" s="38"/>
      <c r="Y215" s="113">
        <v>209373</v>
      </c>
      <c r="Z215" s="114"/>
      <c r="AA215" s="115">
        <f t="shared" si="70"/>
        <v>488117</v>
      </c>
      <c r="AB215" s="115">
        <f t="shared" si="78"/>
        <v>542.3522222222222</v>
      </c>
      <c r="AC215" s="116">
        <f t="shared" si="71"/>
        <v>0</v>
      </c>
      <c r="AD215" s="118">
        <f t="shared" si="79"/>
        <v>0</v>
      </c>
      <c r="AE215" s="119"/>
      <c r="AF215" s="120"/>
      <c r="AG215" s="113"/>
      <c r="AH215" s="38"/>
      <c r="AI215" s="113"/>
      <c r="AJ215" s="38"/>
      <c r="AK215" s="113"/>
      <c r="AL215" s="114"/>
      <c r="AM215" s="115">
        <f t="shared" si="72"/>
        <v>0</v>
      </c>
      <c r="AN215" s="37">
        <f t="shared" si="80"/>
        <v>0</v>
      </c>
      <c r="AO215" s="117">
        <f t="shared" si="73"/>
        <v>0</v>
      </c>
      <c r="AP215" s="117">
        <f t="shared" si="81"/>
        <v>0</v>
      </c>
      <c r="AQ215" s="121">
        <f t="shared" si="74"/>
        <v>542.3522222222222</v>
      </c>
      <c r="AR215" s="122">
        <f t="shared" si="75"/>
        <v>1170.2666666666667</v>
      </c>
    </row>
    <row r="216" spans="1:44" s="36" customFormat="1" ht="15" customHeight="1">
      <c r="A216" s="44" t="s">
        <v>868</v>
      </c>
      <c r="B216" s="44" t="s">
        <v>894</v>
      </c>
      <c r="C216" s="68">
        <v>408932</v>
      </c>
      <c r="D216" s="124">
        <v>8</v>
      </c>
      <c r="E216" s="112"/>
      <c r="F216" s="133" t="s">
        <v>139</v>
      </c>
      <c r="G216" s="7"/>
      <c r="H216" s="38"/>
      <c r="I216" s="113"/>
      <c r="J216" s="38"/>
      <c r="K216" s="113"/>
      <c r="L216" s="38"/>
      <c r="M216" s="113"/>
      <c r="N216" s="114"/>
      <c r="O216" s="115">
        <f t="shared" si="68"/>
        <v>0</v>
      </c>
      <c r="P216" s="115">
        <f t="shared" si="76"/>
        <v>0</v>
      </c>
      <c r="Q216" s="116">
        <v>6801</v>
      </c>
      <c r="R216" s="117">
        <f t="shared" si="82"/>
        <v>453.4</v>
      </c>
      <c r="S216" s="7"/>
      <c r="T216" s="38"/>
      <c r="U216" s="113">
        <v>206232</v>
      </c>
      <c r="V216" s="38"/>
      <c r="W216" s="113">
        <v>75758</v>
      </c>
      <c r="X216" s="38"/>
      <c r="Y216" s="113">
        <v>264600</v>
      </c>
      <c r="Z216" s="114"/>
      <c r="AA216" s="115">
        <f t="shared" si="70"/>
        <v>546590</v>
      </c>
      <c r="AB216" s="115">
        <f t="shared" si="78"/>
        <v>607.3222222222222</v>
      </c>
      <c r="AC216" s="116">
        <f t="shared" si="71"/>
        <v>0</v>
      </c>
      <c r="AD216" s="118">
        <f t="shared" si="79"/>
        <v>0</v>
      </c>
      <c r="AE216" s="119"/>
      <c r="AF216" s="120"/>
      <c r="AG216" s="113"/>
      <c r="AH216" s="38"/>
      <c r="AI216" s="113"/>
      <c r="AJ216" s="38"/>
      <c r="AK216" s="113"/>
      <c r="AL216" s="114"/>
      <c r="AM216" s="115">
        <f t="shared" si="72"/>
        <v>0</v>
      </c>
      <c r="AN216" s="37">
        <f t="shared" si="80"/>
        <v>0</v>
      </c>
      <c r="AO216" s="117">
        <f t="shared" si="73"/>
        <v>0</v>
      </c>
      <c r="AP216" s="117">
        <f t="shared" si="81"/>
        <v>0</v>
      </c>
      <c r="AQ216" s="121">
        <f t="shared" si="74"/>
        <v>607.3222222222222</v>
      </c>
      <c r="AR216" s="122">
        <f t="shared" si="75"/>
        <v>453.4</v>
      </c>
    </row>
    <row r="217" spans="1:44" s="36" customFormat="1" ht="15" customHeight="1">
      <c r="A217" s="44" t="s">
        <v>868</v>
      </c>
      <c r="B217" s="44" t="s">
        <v>895</v>
      </c>
      <c r="C217" s="68">
        <v>156657</v>
      </c>
      <c r="D217" s="124">
        <v>8</v>
      </c>
      <c r="E217" s="112" t="s">
        <v>139</v>
      </c>
      <c r="F217" s="133" t="s">
        <v>139</v>
      </c>
      <c r="G217" s="7"/>
      <c r="H217" s="38"/>
      <c r="I217" s="113"/>
      <c r="J217" s="38"/>
      <c r="K217" s="113"/>
      <c r="L217" s="38"/>
      <c r="M217" s="113"/>
      <c r="N217" s="114"/>
      <c r="O217" s="115">
        <f t="shared" si="68"/>
        <v>0</v>
      </c>
      <c r="P217" s="115">
        <f t="shared" si="76"/>
        <v>0</v>
      </c>
      <c r="Q217" s="116">
        <v>7163</v>
      </c>
      <c r="R217" s="117">
        <f t="shared" si="82"/>
        <v>477.53333333333336</v>
      </c>
      <c r="S217" s="7"/>
      <c r="T217" s="38"/>
      <c r="U217" s="113">
        <v>206280</v>
      </c>
      <c r="V217" s="38"/>
      <c r="W217" s="113">
        <v>4590</v>
      </c>
      <c r="X217" s="38"/>
      <c r="Y217" s="113">
        <v>196144</v>
      </c>
      <c r="Z217" s="114"/>
      <c r="AA217" s="115">
        <f t="shared" si="70"/>
        <v>407014</v>
      </c>
      <c r="AB217" s="115">
        <f t="shared" si="78"/>
        <v>452.23777777777775</v>
      </c>
      <c r="AC217" s="116">
        <f t="shared" si="71"/>
        <v>0</v>
      </c>
      <c r="AD217" s="118">
        <f t="shared" si="79"/>
        <v>0</v>
      </c>
      <c r="AE217" s="119"/>
      <c r="AF217" s="120"/>
      <c r="AG217" s="113"/>
      <c r="AH217" s="38"/>
      <c r="AI217" s="113"/>
      <c r="AJ217" s="38"/>
      <c r="AK217" s="113"/>
      <c r="AL217" s="114"/>
      <c r="AM217" s="115">
        <f t="shared" si="72"/>
        <v>0</v>
      </c>
      <c r="AN217" s="37">
        <f t="shared" si="80"/>
        <v>0</v>
      </c>
      <c r="AO217" s="117">
        <f t="shared" si="73"/>
        <v>0</v>
      </c>
      <c r="AP217" s="117">
        <f t="shared" si="81"/>
        <v>0</v>
      </c>
      <c r="AQ217" s="121">
        <f t="shared" si="74"/>
        <v>452.23777777777775</v>
      </c>
      <c r="AR217" s="122">
        <f t="shared" si="75"/>
        <v>477.53333333333336</v>
      </c>
    </row>
    <row r="218" spans="1:44" s="36" customFormat="1" ht="15" customHeight="1">
      <c r="A218" s="44" t="s">
        <v>868</v>
      </c>
      <c r="B218" s="44" t="s">
        <v>896</v>
      </c>
      <c r="C218" s="68">
        <v>156806</v>
      </c>
      <c r="D218" s="124">
        <v>8</v>
      </c>
      <c r="E218" s="112" t="s">
        <v>139</v>
      </c>
      <c r="F218" s="133" t="s">
        <v>139</v>
      </c>
      <c r="G218" s="7"/>
      <c r="H218" s="38"/>
      <c r="I218" s="113"/>
      <c r="J218" s="38"/>
      <c r="K218" s="113"/>
      <c r="L218" s="38"/>
      <c r="M218" s="113"/>
      <c r="N218" s="114"/>
      <c r="O218" s="115">
        <f t="shared" si="68"/>
        <v>0</v>
      </c>
      <c r="P218" s="115">
        <f t="shared" si="76"/>
        <v>0</v>
      </c>
      <c r="Q218" s="116">
        <v>6194</v>
      </c>
      <c r="R218" s="117">
        <f t="shared" si="82"/>
        <v>412.93333333333334</v>
      </c>
      <c r="S218" s="7"/>
      <c r="T218" s="38"/>
      <c r="U218" s="113">
        <v>209795</v>
      </c>
      <c r="V218" s="38"/>
      <c r="W218" s="113">
        <v>20010</v>
      </c>
      <c r="X218" s="38"/>
      <c r="Y218" s="113">
        <v>182169</v>
      </c>
      <c r="Z218" s="114"/>
      <c r="AA218" s="115">
        <f t="shared" si="70"/>
        <v>411974</v>
      </c>
      <c r="AB218" s="115">
        <f t="shared" si="78"/>
        <v>457.74888888888887</v>
      </c>
      <c r="AC218" s="116">
        <f t="shared" si="71"/>
        <v>0</v>
      </c>
      <c r="AD218" s="118">
        <f t="shared" si="79"/>
        <v>0</v>
      </c>
      <c r="AE218" s="119"/>
      <c r="AF218" s="120"/>
      <c r="AG218" s="113"/>
      <c r="AH218" s="38"/>
      <c r="AI218" s="113"/>
      <c r="AJ218" s="38"/>
      <c r="AK218" s="113"/>
      <c r="AL218" s="114"/>
      <c r="AM218" s="115">
        <f t="shared" si="72"/>
        <v>0</v>
      </c>
      <c r="AN218" s="37">
        <f t="shared" si="80"/>
        <v>0</v>
      </c>
      <c r="AO218" s="117">
        <f t="shared" si="73"/>
        <v>0</v>
      </c>
      <c r="AP218" s="117">
        <f t="shared" si="81"/>
        <v>0</v>
      </c>
      <c r="AQ218" s="121">
        <f t="shared" si="74"/>
        <v>457.74888888888887</v>
      </c>
      <c r="AR218" s="122">
        <f t="shared" si="75"/>
        <v>412.93333333333334</v>
      </c>
    </row>
    <row r="219" spans="1:44" s="36" customFormat="1" ht="15" customHeight="1">
      <c r="A219" s="44" t="s">
        <v>868</v>
      </c>
      <c r="B219" s="44" t="s">
        <v>897</v>
      </c>
      <c r="C219" s="68">
        <v>156930</v>
      </c>
      <c r="D219" s="124">
        <v>8</v>
      </c>
      <c r="E219" s="112" t="s">
        <v>139</v>
      </c>
      <c r="F219" s="133" t="s">
        <v>139</v>
      </c>
      <c r="G219" s="7"/>
      <c r="H219" s="38"/>
      <c r="I219" s="113"/>
      <c r="J219" s="38"/>
      <c r="K219" s="113"/>
      <c r="L219" s="38"/>
      <c r="M219" s="113"/>
      <c r="N219" s="114"/>
      <c r="O219" s="115">
        <f t="shared" si="68"/>
        <v>0</v>
      </c>
      <c r="P219" s="115">
        <f t="shared" si="76"/>
        <v>0</v>
      </c>
      <c r="Q219" s="116">
        <v>15097</v>
      </c>
      <c r="R219" s="117">
        <f t="shared" si="82"/>
        <v>1006.4666666666667</v>
      </c>
      <c r="S219" s="7"/>
      <c r="T219" s="38"/>
      <c r="U219" s="113">
        <v>163437</v>
      </c>
      <c r="V219" s="38"/>
      <c r="W219" s="113">
        <v>18900</v>
      </c>
      <c r="X219" s="38"/>
      <c r="Y219" s="113">
        <v>164085</v>
      </c>
      <c r="Z219" s="114"/>
      <c r="AA219" s="115">
        <f t="shared" si="70"/>
        <v>346422</v>
      </c>
      <c r="AB219" s="115">
        <f t="shared" si="78"/>
        <v>384.91333333333336</v>
      </c>
      <c r="AC219" s="116">
        <f t="shared" si="71"/>
        <v>0</v>
      </c>
      <c r="AD219" s="118">
        <f t="shared" si="79"/>
        <v>0</v>
      </c>
      <c r="AE219" s="119"/>
      <c r="AF219" s="120"/>
      <c r="AG219" s="113"/>
      <c r="AH219" s="38"/>
      <c r="AI219" s="113"/>
      <c r="AJ219" s="38"/>
      <c r="AK219" s="113"/>
      <c r="AL219" s="114"/>
      <c r="AM219" s="115">
        <f t="shared" si="72"/>
        <v>0</v>
      </c>
      <c r="AN219" s="37">
        <f t="shared" si="80"/>
        <v>0</v>
      </c>
      <c r="AO219" s="117">
        <f t="shared" si="73"/>
        <v>0</v>
      </c>
      <c r="AP219" s="117">
        <f t="shared" si="81"/>
        <v>0</v>
      </c>
      <c r="AQ219" s="121">
        <f t="shared" si="74"/>
        <v>384.91333333333336</v>
      </c>
      <c r="AR219" s="122">
        <f t="shared" si="75"/>
        <v>1006.4666666666667</v>
      </c>
    </row>
    <row r="220" spans="1:44" s="36" customFormat="1" ht="15" customHeight="1">
      <c r="A220" s="44" t="s">
        <v>868</v>
      </c>
      <c r="B220" s="44" t="s">
        <v>898</v>
      </c>
      <c r="C220" s="68">
        <v>157119</v>
      </c>
      <c r="D220" s="124">
        <v>8</v>
      </c>
      <c r="E220" s="112" t="s">
        <v>139</v>
      </c>
      <c r="F220" s="133" t="s">
        <v>139</v>
      </c>
      <c r="G220" s="7"/>
      <c r="H220" s="38"/>
      <c r="I220" s="113"/>
      <c r="J220" s="38"/>
      <c r="K220" s="113"/>
      <c r="L220" s="38"/>
      <c r="M220" s="113"/>
      <c r="N220" s="114"/>
      <c r="O220" s="115">
        <f t="shared" si="68"/>
        <v>0</v>
      </c>
      <c r="P220" s="115">
        <f t="shared" si="76"/>
        <v>0</v>
      </c>
      <c r="Q220" s="116">
        <v>4011</v>
      </c>
      <c r="R220" s="117">
        <f t="shared" si="82"/>
        <v>267.4</v>
      </c>
      <c r="S220" s="7"/>
      <c r="T220" s="38"/>
      <c r="U220" s="113">
        <v>127645</v>
      </c>
      <c r="V220" s="38"/>
      <c r="W220" s="113">
        <v>3075</v>
      </c>
      <c r="X220" s="38"/>
      <c r="Y220" s="113">
        <v>141426</v>
      </c>
      <c r="Z220" s="114"/>
      <c r="AA220" s="115">
        <f t="shared" si="70"/>
        <v>272146</v>
      </c>
      <c r="AB220" s="115">
        <f t="shared" si="78"/>
        <v>302.38444444444445</v>
      </c>
      <c r="AC220" s="116">
        <f t="shared" si="71"/>
        <v>0</v>
      </c>
      <c r="AD220" s="118">
        <f t="shared" si="79"/>
        <v>0</v>
      </c>
      <c r="AE220" s="119"/>
      <c r="AF220" s="120"/>
      <c r="AG220" s="113"/>
      <c r="AH220" s="38"/>
      <c r="AI220" s="113"/>
      <c r="AJ220" s="38"/>
      <c r="AK220" s="113"/>
      <c r="AL220" s="114"/>
      <c r="AM220" s="115">
        <f t="shared" si="72"/>
        <v>0</v>
      </c>
      <c r="AN220" s="37">
        <f t="shared" si="80"/>
        <v>0</v>
      </c>
      <c r="AO220" s="117">
        <f t="shared" si="73"/>
        <v>0</v>
      </c>
      <c r="AP220" s="117">
        <f t="shared" si="81"/>
        <v>0</v>
      </c>
      <c r="AQ220" s="121">
        <f t="shared" si="74"/>
        <v>302.38444444444445</v>
      </c>
      <c r="AR220" s="122">
        <f t="shared" si="75"/>
        <v>267.4</v>
      </c>
    </row>
    <row r="221" spans="1:44" s="36" customFormat="1" ht="15" customHeight="1">
      <c r="A221" s="44" t="s">
        <v>868</v>
      </c>
      <c r="B221" s="44" t="s">
        <v>899</v>
      </c>
      <c r="C221" s="68">
        <v>157313</v>
      </c>
      <c r="D221" s="124">
        <v>8</v>
      </c>
      <c r="E221" s="112" t="s">
        <v>139</v>
      </c>
      <c r="F221" s="133" t="s">
        <v>139</v>
      </c>
      <c r="G221" s="7"/>
      <c r="H221" s="38"/>
      <c r="I221" s="113"/>
      <c r="J221" s="38"/>
      <c r="K221" s="113"/>
      <c r="L221" s="38"/>
      <c r="M221" s="113"/>
      <c r="N221" s="114"/>
      <c r="O221" s="115">
        <f t="shared" si="68"/>
        <v>0</v>
      </c>
      <c r="P221" s="115">
        <f t="shared" si="76"/>
        <v>0</v>
      </c>
      <c r="Q221" s="116">
        <v>5406</v>
      </c>
      <c r="R221" s="117">
        <f t="shared" si="82"/>
        <v>360.4</v>
      </c>
      <c r="S221" s="7"/>
      <c r="T221" s="38"/>
      <c r="U221" s="113">
        <v>135022</v>
      </c>
      <c r="V221" s="38"/>
      <c r="W221" s="113">
        <v>22444</v>
      </c>
      <c r="X221" s="38"/>
      <c r="Y221" s="113">
        <v>119015</v>
      </c>
      <c r="Z221" s="114"/>
      <c r="AA221" s="115">
        <f t="shared" si="70"/>
        <v>276481</v>
      </c>
      <c r="AB221" s="115">
        <f t="shared" si="78"/>
        <v>307.2011111111111</v>
      </c>
      <c r="AC221" s="116">
        <f t="shared" si="71"/>
        <v>0</v>
      </c>
      <c r="AD221" s="118">
        <f t="shared" si="79"/>
        <v>0</v>
      </c>
      <c r="AE221" s="119"/>
      <c r="AF221" s="120"/>
      <c r="AG221" s="113"/>
      <c r="AH221" s="38"/>
      <c r="AI221" s="113"/>
      <c r="AJ221" s="38"/>
      <c r="AK221" s="113"/>
      <c r="AL221" s="114"/>
      <c r="AM221" s="115">
        <f t="shared" si="72"/>
        <v>0</v>
      </c>
      <c r="AN221" s="37">
        <f t="shared" si="80"/>
        <v>0</v>
      </c>
      <c r="AO221" s="117">
        <f t="shared" si="73"/>
        <v>0</v>
      </c>
      <c r="AP221" s="117">
        <f t="shared" si="81"/>
        <v>0</v>
      </c>
      <c r="AQ221" s="121">
        <f t="shared" si="74"/>
        <v>307.2011111111111</v>
      </c>
      <c r="AR221" s="122">
        <f t="shared" si="75"/>
        <v>360.4</v>
      </c>
    </row>
    <row r="222" spans="1:44" s="36" customFormat="1" ht="15" customHeight="1">
      <c r="A222" s="44" t="s">
        <v>868</v>
      </c>
      <c r="B222" s="44" t="s">
        <v>900</v>
      </c>
      <c r="C222" s="68">
        <v>157322</v>
      </c>
      <c r="D222" s="124">
        <v>8</v>
      </c>
      <c r="E222" s="112" t="s">
        <v>139</v>
      </c>
      <c r="F222" s="133" t="s">
        <v>139</v>
      </c>
      <c r="G222" s="7"/>
      <c r="H222" s="38"/>
      <c r="I222" s="113"/>
      <c r="J222" s="38"/>
      <c r="K222" s="113"/>
      <c r="L222" s="38"/>
      <c r="M222" s="113"/>
      <c r="N222" s="114"/>
      <c r="O222" s="115">
        <f t="shared" si="68"/>
        <v>0</v>
      </c>
      <c r="P222" s="115">
        <f t="shared" si="76"/>
        <v>0</v>
      </c>
      <c r="Q222" s="116">
        <v>11902</v>
      </c>
      <c r="R222" s="117">
        <f t="shared" si="82"/>
        <v>793.4666666666667</v>
      </c>
      <c r="S222" s="7"/>
      <c r="T222" s="38"/>
      <c r="U222" s="113">
        <v>279024</v>
      </c>
      <c r="V222" s="38"/>
      <c r="W222" s="113">
        <v>8306</v>
      </c>
      <c r="X222" s="38"/>
      <c r="Y222" s="113">
        <v>276880</v>
      </c>
      <c r="Z222" s="114"/>
      <c r="AA222" s="115">
        <f t="shared" si="70"/>
        <v>564210</v>
      </c>
      <c r="AB222" s="115">
        <f t="shared" si="78"/>
        <v>626.9</v>
      </c>
      <c r="AC222" s="116">
        <f t="shared" si="71"/>
        <v>0</v>
      </c>
      <c r="AD222" s="118">
        <f t="shared" si="79"/>
        <v>0</v>
      </c>
      <c r="AE222" s="119"/>
      <c r="AF222" s="120"/>
      <c r="AG222" s="113"/>
      <c r="AH222" s="38"/>
      <c r="AI222" s="113"/>
      <c r="AJ222" s="38"/>
      <c r="AK222" s="113"/>
      <c r="AL222" s="114"/>
      <c r="AM222" s="115">
        <f t="shared" si="72"/>
        <v>0</v>
      </c>
      <c r="AN222" s="37">
        <f t="shared" si="80"/>
        <v>0</v>
      </c>
      <c r="AO222" s="117">
        <f t="shared" si="73"/>
        <v>0</v>
      </c>
      <c r="AP222" s="117">
        <f t="shared" si="81"/>
        <v>0</v>
      </c>
      <c r="AQ222" s="121">
        <f t="shared" si="74"/>
        <v>626.9</v>
      </c>
      <c r="AR222" s="122">
        <f t="shared" si="75"/>
        <v>793.4666666666667</v>
      </c>
    </row>
    <row r="223" spans="1:44" s="36" customFormat="1" ht="15" customHeight="1">
      <c r="A223" s="44" t="s">
        <v>868</v>
      </c>
      <c r="B223" s="44" t="s">
        <v>901</v>
      </c>
      <c r="C223" s="68">
        <v>157438</v>
      </c>
      <c r="D223" s="124">
        <v>8</v>
      </c>
      <c r="E223" s="112" t="s">
        <v>139</v>
      </c>
      <c r="F223" s="133" t="s">
        <v>139</v>
      </c>
      <c r="G223" s="7"/>
      <c r="H223" s="38"/>
      <c r="I223" s="113"/>
      <c r="J223" s="38"/>
      <c r="K223" s="113"/>
      <c r="L223" s="38"/>
      <c r="M223" s="113"/>
      <c r="N223" s="114"/>
      <c r="O223" s="115">
        <f t="shared" si="68"/>
        <v>0</v>
      </c>
      <c r="P223" s="115">
        <f t="shared" si="76"/>
        <v>0</v>
      </c>
      <c r="Q223" s="116">
        <v>9480</v>
      </c>
      <c r="R223" s="117">
        <f t="shared" si="82"/>
        <v>632</v>
      </c>
      <c r="S223" s="7"/>
      <c r="T223" s="38"/>
      <c r="U223" s="113">
        <v>215174</v>
      </c>
      <c r="V223" s="38"/>
      <c r="W223" s="113">
        <v>38750</v>
      </c>
      <c r="X223" s="38"/>
      <c r="Y223" s="113">
        <v>275533</v>
      </c>
      <c r="Z223" s="114"/>
      <c r="AA223" s="115">
        <f t="shared" si="70"/>
        <v>529457</v>
      </c>
      <c r="AB223" s="115">
        <f t="shared" si="78"/>
        <v>588.2855555555556</v>
      </c>
      <c r="AC223" s="116">
        <f t="shared" si="71"/>
        <v>0</v>
      </c>
      <c r="AD223" s="118">
        <f t="shared" si="79"/>
        <v>0</v>
      </c>
      <c r="AE223" s="119"/>
      <c r="AF223" s="120"/>
      <c r="AG223" s="113"/>
      <c r="AH223" s="38"/>
      <c r="AI223" s="113"/>
      <c r="AJ223" s="38"/>
      <c r="AK223" s="113"/>
      <c r="AL223" s="114"/>
      <c r="AM223" s="115">
        <f t="shared" si="72"/>
        <v>0</v>
      </c>
      <c r="AN223" s="37">
        <f t="shared" si="80"/>
        <v>0</v>
      </c>
      <c r="AO223" s="117">
        <f t="shared" si="73"/>
        <v>0</v>
      </c>
      <c r="AP223" s="117">
        <f t="shared" si="81"/>
        <v>0</v>
      </c>
      <c r="AQ223" s="121">
        <f t="shared" si="74"/>
        <v>588.2855555555556</v>
      </c>
      <c r="AR223" s="122">
        <f t="shared" si="75"/>
        <v>632</v>
      </c>
    </row>
    <row r="224" spans="1:44" s="36" customFormat="1" ht="15" customHeight="1">
      <c r="A224" s="44" t="s">
        <v>868</v>
      </c>
      <c r="B224" s="44" t="s">
        <v>902</v>
      </c>
      <c r="C224" s="68">
        <v>408914</v>
      </c>
      <c r="D224" s="124">
        <v>8</v>
      </c>
      <c r="E224" s="112" t="s">
        <v>139</v>
      </c>
      <c r="F224" s="133" t="s">
        <v>139</v>
      </c>
      <c r="G224" s="7"/>
      <c r="H224" s="38"/>
      <c r="I224" s="113"/>
      <c r="J224" s="38"/>
      <c r="K224" s="113"/>
      <c r="L224" s="38"/>
      <c r="M224" s="113"/>
      <c r="N224" s="114"/>
      <c r="O224" s="115">
        <f t="shared" si="68"/>
        <v>0</v>
      </c>
      <c r="P224" s="115">
        <f t="shared" si="76"/>
        <v>0</v>
      </c>
      <c r="Q224" s="116">
        <v>8106</v>
      </c>
      <c r="R224" s="117">
        <f t="shared" si="82"/>
        <v>540.4</v>
      </c>
      <c r="S224" s="7"/>
      <c r="T224" s="38"/>
      <c r="U224" s="113">
        <v>117798</v>
      </c>
      <c r="V224" s="38"/>
      <c r="W224" s="113">
        <v>6898</v>
      </c>
      <c r="X224" s="38"/>
      <c r="Y224" s="113">
        <v>107616</v>
      </c>
      <c r="Z224" s="114"/>
      <c r="AA224" s="115">
        <f t="shared" si="70"/>
        <v>232312</v>
      </c>
      <c r="AB224" s="115">
        <f t="shared" si="78"/>
        <v>258.12444444444446</v>
      </c>
      <c r="AC224" s="116">
        <f t="shared" si="71"/>
        <v>0</v>
      </c>
      <c r="AD224" s="118">
        <f t="shared" si="79"/>
        <v>0</v>
      </c>
      <c r="AE224" s="119"/>
      <c r="AF224" s="120"/>
      <c r="AG224" s="113"/>
      <c r="AH224" s="38"/>
      <c r="AI224" s="113"/>
      <c r="AJ224" s="38"/>
      <c r="AK224" s="113"/>
      <c r="AL224" s="114"/>
      <c r="AM224" s="115">
        <f t="shared" si="72"/>
        <v>0</v>
      </c>
      <c r="AN224" s="37">
        <f t="shared" si="80"/>
        <v>0</v>
      </c>
      <c r="AO224" s="117">
        <f t="shared" si="73"/>
        <v>0</v>
      </c>
      <c r="AP224" s="117">
        <f t="shared" si="81"/>
        <v>0</v>
      </c>
      <c r="AQ224" s="121">
        <f t="shared" si="74"/>
        <v>258.12444444444446</v>
      </c>
      <c r="AR224" s="122">
        <f t="shared" si="75"/>
        <v>540.4</v>
      </c>
    </row>
    <row r="225" spans="1:44" s="36" customFormat="1" ht="15" customHeight="1">
      <c r="A225" s="44" t="s">
        <v>868</v>
      </c>
      <c r="B225" s="44" t="s">
        <v>903</v>
      </c>
      <c r="C225" s="68">
        <v>157605</v>
      </c>
      <c r="D225" s="124">
        <v>8</v>
      </c>
      <c r="E225" s="112" t="s">
        <v>139</v>
      </c>
      <c r="F225" s="133" t="s">
        <v>139</v>
      </c>
      <c r="G225" s="7"/>
      <c r="H225" s="38"/>
      <c r="I225" s="113"/>
      <c r="J225" s="38"/>
      <c r="K225" s="113"/>
      <c r="L225" s="38"/>
      <c r="M225" s="113"/>
      <c r="N225" s="114"/>
      <c r="O225" s="115">
        <f t="shared" si="68"/>
        <v>0</v>
      </c>
      <c r="P225" s="115">
        <f t="shared" si="76"/>
        <v>0</v>
      </c>
      <c r="Q225" s="116">
        <v>6423</v>
      </c>
      <c r="R225" s="117">
        <f t="shared" si="82"/>
        <v>428.2</v>
      </c>
      <c r="S225" s="7"/>
      <c r="T225" s="38"/>
      <c r="U225" s="113">
        <v>138298</v>
      </c>
      <c r="V225" s="38"/>
      <c r="W225" s="113">
        <v>4185</v>
      </c>
      <c r="X225" s="38"/>
      <c r="Y225" s="113">
        <v>156858</v>
      </c>
      <c r="Z225" s="114"/>
      <c r="AA225" s="115">
        <f t="shared" si="70"/>
        <v>299341</v>
      </c>
      <c r="AB225" s="115">
        <f t="shared" si="78"/>
        <v>332.6011111111111</v>
      </c>
      <c r="AC225" s="116">
        <f t="shared" si="71"/>
        <v>0</v>
      </c>
      <c r="AD225" s="118">
        <f t="shared" si="79"/>
        <v>0</v>
      </c>
      <c r="AE225" s="119"/>
      <c r="AF225" s="120"/>
      <c r="AG225" s="113"/>
      <c r="AH225" s="38"/>
      <c r="AI225" s="113"/>
      <c r="AJ225" s="38"/>
      <c r="AK225" s="113"/>
      <c r="AL225" s="114"/>
      <c r="AM225" s="115">
        <f t="shared" si="72"/>
        <v>0</v>
      </c>
      <c r="AN225" s="37">
        <f t="shared" si="80"/>
        <v>0</v>
      </c>
      <c r="AO225" s="117">
        <f t="shared" si="73"/>
        <v>0</v>
      </c>
      <c r="AP225" s="117">
        <f t="shared" si="81"/>
        <v>0</v>
      </c>
      <c r="AQ225" s="121">
        <f t="shared" si="74"/>
        <v>332.6011111111111</v>
      </c>
      <c r="AR225" s="122">
        <f t="shared" si="75"/>
        <v>428.2</v>
      </c>
    </row>
    <row r="226" spans="1:44" s="36" customFormat="1" ht="15" customHeight="1">
      <c r="A226" s="44" t="s">
        <v>868</v>
      </c>
      <c r="B226" s="44" t="s">
        <v>904</v>
      </c>
      <c r="C226" s="68">
        <v>157720</v>
      </c>
      <c r="D226" s="124">
        <v>8</v>
      </c>
      <c r="E226" s="112" t="s">
        <v>139</v>
      </c>
      <c r="F226" s="133" t="s">
        <v>139</v>
      </c>
      <c r="G226" s="7"/>
      <c r="H226" s="38"/>
      <c r="I226" s="113"/>
      <c r="J226" s="38"/>
      <c r="K226" s="113"/>
      <c r="L226" s="38"/>
      <c r="M226" s="113"/>
      <c r="N226" s="114"/>
      <c r="O226" s="115">
        <f t="shared" si="68"/>
        <v>0</v>
      </c>
      <c r="P226" s="115">
        <f t="shared" si="76"/>
        <v>0</v>
      </c>
      <c r="Q226" s="116">
        <v>8140</v>
      </c>
      <c r="R226" s="117">
        <f t="shared" si="82"/>
        <v>542.6666666666666</v>
      </c>
      <c r="S226" s="7"/>
      <c r="T226" s="38"/>
      <c r="U226" s="113">
        <v>258280</v>
      </c>
      <c r="V226" s="38"/>
      <c r="W226" s="113">
        <v>16749</v>
      </c>
      <c r="X226" s="38"/>
      <c r="Y226" s="113">
        <v>222230</v>
      </c>
      <c r="Z226" s="114"/>
      <c r="AA226" s="115">
        <f t="shared" si="70"/>
        <v>497259</v>
      </c>
      <c r="AB226" s="115">
        <f t="shared" si="78"/>
        <v>552.51</v>
      </c>
      <c r="AC226" s="116">
        <f t="shared" si="71"/>
        <v>0</v>
      </c>
      <c r="AD226" s="118">
        <f t="shared" si="79"/>
        <v>0</v>
      </c>
      <c r="AE226" s="119"/>
      <c r="AF226" s="120"/>
      <c r="AG226" s="113"/>
      <c r="AH226" s="38"/>
      <c r="AI226" s="113"/>
      <c r="AJ226" s="38"/>
      <c r="AK226" s="113"/>
      <c r="AL226" s="114"/>
      <c r="AM226" s="115">
        <f t="shared" si="72"/>
        <v>0</v>
      </c>
      <c r="AN226" s="37">
        <f t="shared" si="80"/>
        <v>0</v>
      </c>
      <c r="AO226" s="117">
        <f t="shared" si="73"/>
        <v>0</v>
      </c>
      <c r="AP226" s="117">
        <f t="shared" si="81"/>
        <v>0</v>
      </c>
      <c r="AQ226" s="121">
        <f t="shared" si="74"/>
        <v>552.51</v>
      </c>
      <c r="AR226" s="122">
        <f t="shared" si="75"/>
        <v>542.6666666666666</v>
      </c>
    </row>
    <row r="227" spans="1:44" s="36" customFormat="1" ht="15" customHeight="1">
      <c r="A227" s="44" t="s">
        <v>868</v>
      </c>
      <c r="B227" s="44" t="s">
        <v>905</v>
      </c>
      <c r="C227" s="68">
        <v>157942</v>
      </c>
      <c r="D227" s="124">
        <v>8</v>
      </c>
      <c r="E227" s="112" t="s">
        <v>139</v>
      </c>
      <c r="F227" s="133" t="s">
        <v>139</v>
      </c>
      <c r="G227" s="7"/>
      <c r="H227" s="38"/>
      <c r="I227" s="113"/>
      <c r="J227" s="38"/>
      <c r="K227" s="113"/>
      <c r="L227" s="38"/>
      <c r="M227" s="113"/>
      <c r="N227" s="114"/>
      <c r="O227" s="115">
        <f t="shared" si="68"/>
        <v>0</v>
      </c>
      <c r="P227" s="115">
        <f t="shared" si="76"/>
        <v>0</v>
      </c>
      <c r="Q227" s="116">
        <v>14125</v>
      </c>
      <c r="R227" s="117">
        <f t="shared" si="82"/>
        <v>941.6666666666666</v>
      </c>
      <c r="S227" s="7"/>
      <c r="T227" s="38"/>
      <c r="U227" s="113">
        <v>315082</v>
      </c>
      <c r="V227" s="38"/>
      <c r="W227" s="113">
        <v>35592</v>
      </c>
      <c r="X227" s="38"/>
      <c r="Y227" s="113">
        <v>294962</v>
      </c>
      <c r="Z227" s="114"/>
      <c r="AA227" s="115">
        <f t="shared" si="70"/>
        <v>645636</v>
      </c>
      <c r="AB227" s="115">
        <f t="shared" si="78"/>
        <v>717.3733333333333</v>
      </c>
      <c r="AC227" s="116">
        <f t="shared" si="71"/>
        <v>0</v>
      </c>
      <c r="AD227" s="118">
        <f t="shared" si="79"/>
        <v>0</v>
      </c>
      <c r="AE227" s="119"/>
      <c r="AF227" s="120"/>
      <c r="AG227" s="113"/>
      <c r="AH227" s="38"/>
      <c r="AI227" s="113"/>
      <c r="AJ227" s="38"/>
      <c r="AK227" s="113"/>
      <c r="AL227" s="114"/>
      <c r="AM227" s="115">
        <f t="shared" si="72"/>
        <v>0</v>
      </c>
      <c r="AN227" s="37">
        <f t="shared" si="80"/>
        <v>0</v>
      </c>
      <c r="AO227" s="117">
        <f t="shared" si="73"/>
        <v>0</v>
      </c>
      <c r="AP227" s="117">
        <f t="shared" si="81"/>
        <v>0</v>
      </c>
      <c r="AQ227" s="121">
        <f t="shared" si="74"/>
        <v>717.3733333333333</v>
      </c>
      <c r="AR227" s="122">
        <f t="shared" si="75"/>
        <v>941.6666666666666</v>
      </c>
    </row>
    <row r="228" spans="1:44" s="36" customFormat="1" ht="15" customHeight="1">
      <c r="A228" s="44" t="s">
        <v>765</v>
      </c>
      <c r="B228" s="44" t="s">
        <v>766</v>
      </c>
      <c r="C228" s="68">
        <v>159391</v>
      </c>
      <c r="D228" s="124">
        <v>1</v>
      </c>
      <c r="E228" s="112" t="s">
        <v>139</v>
      </c>
      <c r="F228" s="133" t="s">
        <v>139</v>
      </c>
      <c r="G228" s="7"/>
      <c r="H228" s="38"/>
      <c r="I228" s="113">
        <v>337922</v>
      </c>
      <c r="J228" s="38">
        <v>347272</v>
      </c>
      <c r="K228" s="113">
        <v>57924</v>
      </c>
      <c r="L228" s="38">
        <v>58915</v>
      </c>
      <c r="M228" s="113">
        <v>361112</v>
      </c>
      <c r="N228" s="114">
        <v>367006</v>
      </c>
      <c r="O228" s="115">
        <f t="shared" si="68"/>
        <v>756958</v>
      </c>
      <c r="P228" s="115">
        <f aca="true" t="shared" si="83" ref="P228:P292">+O228/30</f>
        <v>25231.933333333334</v>
      </c>
      <c r="Q228" s="116">
        <f t="shared" si="69"/>
        <v>773193</v>
      </c>
      <c r="R228" s="117">
        <f aca="true" t="shared" si="84" ref="R228:R292">+Q228/30</f>
        <v>25773.1</v>
      </c>
      <c r="S228" s="7"/>
      <c r="T228" s="38"/>
      <c r="U228" s="113"/>
      <c r="V228" s="38"/>
      <c r="W228" s="113"/>
      <c r="X228" s="38"/>
      <c r="Y228" s="113"/>
      <c r="Z228" s="114"/>
      <c r="AA228" s="115">
        <f t="shared" si="70"/>
        <v>0</v>
      </c>
      <c r="AB228" s="115">
        <f aca="true" t="shared" si="85" ref="AB228:AB292">+AA228/900</f>
        <v>0</v>
      </c>
      <c r="AC228" s="116">
        <f t="shared" si="71"/>
        <v>0</v>
      </c>
      <c r="AD228" s="118">
        <f aca="true" t="shared" si="86" ref="AD228:AD292">+AC228/900</f>
        <v>0</v>
      </c>
      <c r="AE228" s="119"/>
      <c r="AF228" s="120"/>
      <c r="AG228" s="113">
        <v>36731.5</v>
      </c>
      <c r="AH228" s="38">
        <v>35512.5</v>
      </c>
      <c r="AI228" s="113">
        <v>13430</v>
      </c>
      <c r="AJ228" s="38">
        <v>12064</v>
      </c>
      <c r="AK228" s="113">
        <v>39272.5</v>
      </c>
      <c r="AL228" s="114">
        <v>37355</v>
      </c>
      <c r="AM228" s="115">
        <f t="shared" si="72"/>
        <v>89434</v>
      </c>
      <c r="AN228" s="37">
        <f aca="true" t="shared" si="87" ref="AN228:AN292">+AM228/24</f>
        <v>3726.4166666666665</v>
      </c>
      <c r="AO228" s="117">
        <f t="shared" si="73"/>
        <v>84931.5</v>
      </c>
      <c r="AP228" s="117">
        <f aca="true" t="shared" si="88" ref="AP228:AP292">+AO228/24</f>
        <v>3538.8125</v>
      </c>
      <c r="AQ228" s="121">
        <f t="shared" si="74"/>
        <v>28958.350000000002</v>
      </c>
      <c r="AR228" s="122">
        <f t="shared" si="75"/>
        <v>29311.9125</v>
      </c>
    </row>
    <row r="229" spans="1:44" s="36" customFormat="1" ht="15" customHeight="1">
      <c r="A229" s="44" t="s">
        <v>765</v>
      </c>
      <c r="B229" s="44" t="s">
        <v>966</v>
      </c>
      <c r="C229" s="68">
        <v>159391</v>
      </c>
      <c r="D229" s="124">
        <v>1</v>
      </c>
      <c r="E229" s="112" t="s">
        <v>139</v>
      </c>
      <c r="F229" s="133" t="s">
        <v>139</v>
      </c>
      <c r="G229" s="7"/>
      <c r="H229" s="38"/>
      <c r="I229" s="113"/>
      <c r="J229" s="38"/>
      <c r="K229" s="113"/>
      <c r="L229" s="38"/>
      <c r="M229" s="113"/>
      <c r="N229" s="114"/>
      <c r="O229" s="115"/>
      <c r="P229" s="115"/>
      <c r="Q229" s="116"/>
      <c r="R229" s="117"/>
      <c r="S229" s="7"/>
      <c r="T229" s="38"/>
      <c r="U229" s="113"/>
      <c r="V229" s="38"/>
      <c r="W229" s="113"/>
      <c r="X229" s="38"/>
      <c r="Y229" s="113"/>
      <c r="Z229" s="114"/>
      <c r="AA229" s="115"/>
      <c r="AB229" s="115"/>
      <c r="AC229" s="116"/>
      <c r="AD229" s="118"/>
      <c r="AE229" s="119"/>
      <c r="AF229" s="120"/>
      <c r="AG229" s="113"/>
      <c r="AH229" s="38">
        <v>9474</v>
      </c>
      <c r="AI229" s="113"/>
      <c r="AJ229" s="38">
        <v>1613</v>
      </c>
      <c r="AK229" s="113"/>
      <c r="AL229" s="114">
        <v>10085</v>
      </c>
      <c r="AM229" s="115">
        <f>+AK229+AI229+AG229+AE229</f>
        <v>0</v>
      </c>
      <c r="AN229" s="37">
        <f t="shared" si="87"/>
        <v>0</v>
      </c>
      <c r="AO229" s="117">
        <f>+AL229+AJ229+AH229+AF229</f>
        <v>21172</v>
      </c>
      <c r="AP229" s="117">
        <f t="shared" si="88"/>
        <v>882.1666666666666</v>
      </c>
      <c r="AQ229" s="121">
        <f>+P229+AB229+AN229</f>
        <v>0</v>
      </c>
      <c r="AR229" s="122">
        <f>+R229+AD229+AP229</f>
        <v>882.1666666666666</v>
      </c>
    </row>
    <row r="230" spans="1:44" s="36" customFormat="1" ht="15" customHeight="1">
      <c r="A230" s="44" t="s">
        <v>765</v>
      </c>
      <c r="B230" s="44" t="s">
        <v>767</v>
      </c>
      <c r="C230" s="68">
        <v>159939</v>
      </c>
      <c r="D230" s="124">
        <v>2</v>
      </c>
      <c r="E230" s="112" t="s">
        <v>139</v>
      </c>
      <c r="F230" s="133" t="s">
        <v>139</v>
      </c>
      <c r="G230" s="7"/>
      <c r="H230" s="38"/>
      <c r="I230" s="113">
        <v>131834</v>
      </c>
      <c r="J230" s="38">
        <v>136159</v>
      </c>
      <c r="K230" s="113">
        <v>28563</v>
      </c>
      <c r="L230" s="38">
        <v>26804</v>
      </c>
      <c r="M230" s="113">
        <v>139759</v>
      </c>
      <c r="N230" s="114">
        <v>145539</v>
      </c>
      <c r="O230" s="115">
        <f t="shared" si="68"/>
        <v>300156</v>
      </c>
      <c r="P230" s="115">
        <f t="shared" si="83"/>
        <v>10005.2</v>
      </c>
      <c r="Q230" s="116">
        <f t="shared" si="69"/>
        <v>308502</v>
      </c>
      <c r="R230" s="117">
        <f t="shared" si="84"/>
        <v>10283.4</v>
      </c>
      <c r="S230" s="7"/>
      <c r="T230" s="38"/>
      <c r="U230" s="113"/>
      <c r="V230" s="38"/>
      <c r="W230" s="113"/>
      <c r="X230" s="38"/>
      <c r="Y230" s="113"/>
      <c r="Z230" s="114"/>
      <c r="AA230" s="115">
        <f t="shared" si="70"/>
        <v>0</v>
      </c>
      <c r="AB230" s="115">
        <f t="shared" si="85"/>
        <v>0</v>
      </c>
      <c r="AC230" s="116">
        <f t="shared" si="71"/>
        <v>0</v>
      </c>
      <c r="AD230" s="118">
        <f t="shared" si="86"/>
        <v>0</v>
      </c>
      <c r="AE230" s="119"/>
      <c r="AF230" s="120"/>
      <c r="AG230" s="113">
        <v>23909</v>
      </c>
      <c r="AH230" s="38">
        <v>22580</v>
      </c>
      <c r="AI230" s="113">
        <v>11140</v>
      </c>
      <c r="AJ230" s="38">
        <v>11564</v>
      </c>
      <c r="AK230" s="113">
        <v>24735</v>
      </c>
      <c r="AL230" s="114">
        <v>24402</v>
      </c>
      <c r="AM230" s="115">
        <f t="shared" si="72"/>
        <v>59784</v>
      </c>
      <c r="AN230" s="37">
        <f t="shared" si="87"/>
        <v>2491</v>
      </c>
      <c r="AO230" s="117">
        <f t="shared" si="73"/>
        <v>58546</v>
      </c>
      <c r="AP230" s="117">
        <f t="shared" si="88"/>
        <v>2439.4166666666665</v>
      </c>
      <c r="AQ230" s="121">
        <f t="shared" si="74"/>
        <v>12496.2</v>
      </c>
      <c r="AR230" s="122">
        <f t="shared" si="75"/>
        <v>12722.816666666666</v>
      </c>
    </row>
    <row r="231" spans="1:44" s="36" customFormat="1" ht="15" customHeight="1">
      <c r="A231" s="44" t="s">
        <v>765</v>
      </c>
      <c r="B231" s="44" t="s">
        <v>768</v>
      </c>
      <c r="C231" s="68">
        <v>160658</v>
      </c>
      <c r="D231" s="124">
        <v>2</v>
      </c>
      <c r="E231" s="112" t="s">
        <v>139</v>
      </c>
      <c r="F231" s="133" t="s">
        <v>139</v>
      </c>
      <c r="G231" s="7"/>
      <c r="H231" s="38"/>
      <c r="I231" s="113">
        <v>172763</v>
      </c>
      <c r="J231" s="38">
        <v>168465</v>
      </c>
      <c r="K231" s="113">
        <v>36652</v>
      </c>
      <c r="L231" s="38">
        <v>32107</v>
      </c>
      <c r="M231" s="113">
        <v>190987</v>
      </c>
      <c r="N231" s="114">
        <v>184634</v>
      </c>
      <c r="O231" s="115">
        <f t="shared" si="68"/>
        <v>400402</v>
      </c>
      <c r="P231" s="115">
        <f t="shared" si="83"/>
        <v>13346.733333333334</v>
      </c>
      <c r="Q231" s="116">
        <f t="shared" si="69"/>
        <v>385206</v>
      </c>
      <c r="R231" s="117">
        <f t="shared" si="84"/>
        <v>12840.2</v>
      </c>
      <c r="S231" s="7"/>
      <c r="T231" s="38"/>
      <c r="U231" s="113"/>
      <c r="V231" s="38"/>
      <c r="W231" s="113"/>
      <c r="X231" s="38"/>
      <c r="Y231" s="113"/>
      <c r="Z231" s="114"/>
      <c r="AA231" s="115">
        <f t="shared" si="70"/>
        <v>0</v>
      </c>
      <c r="AB231" s="115">
        <f t="shared" si="85"/>
        <v>0</v>
      </c>
      <c r="AC231" s="116">
        <f t="shared" si="71"/>
        <v>0</v>
      </c>
      <c r="AD231" s="118">
        <f t="shared" si="86"/>
        <v>0</v>
      </c>
      <c r="AE231" s="119"/>
      <c r="AF231" s="120"/>
      <c r="AG231" s="113">
        <v>12242</v>
      </c>
      <c r="AH231" s="38">
        <v>12219</v>
      </c>
      <c r="AI231" s="113">
        <v>4338</v>
      </c>
      <c r="AJ231" s="38">
        <v>4532</v>
      </c>
      <c r="AK231" s="113">
        <v>11835</v>
      </c>
      <c r="AL231" s="114">
        <v>13177</v>
      </c>
      <c r="AM231" s="115">
        <f t="shared" si="72"/>
        <v>28415</v>
      </c>
      <c r="AN231" s="37">
        <f t="shared" si="87"/>
        <v>1183.9583333333333</v>
      </c>
      <c r="AO231" s="117">
        <f t="shared" si="73"/>
        <v>29928</v>
      </c>
      <c r="AP231" s="117">
        <f t="shared" si="88"/>
        <v>1247</v>
      </c>
      <c r="AQ231" s="121">
        <f t="shared" si="74"/>
        <v>14530.691666666668</v>
      </c>
      <c r="AR231" s="122">
        <f t="shared" si="75"/>
        <v>14087.2</v>
      </c>
    </row>
    <row r="232" spans="1:44" s="36" customFormat="1" ht="15" customHeight="1">
      <c r="A232" s="44" t="s">
        <v>765</v>
      </c>
      <c r="B232" s="44" t="s">
        <v>769</v>
      </c>
      <c r="C232" s="68">
        <v>159647</v>
      </c>
      <c r="D232" s="124">
        <v>3</v>
      </c>
      <c r="E232" s="112" t="s">
        <v>139</v>
      </c>
      <c r="F232" s="133" t="s">
        <v>139</v>
      </c>
      <c r="G232" s="7">
        <v>74538</v>
      </c>
      <c r="H232" s="38">
        <v>78009</v>
      </c>
      <c r="I232" s="113">
        <v>72501</v>
      </c>
      <c r="J232" s="38">
        <v>74850</v>
      </c>
      <c r="K232" s="113">
        <v>24742</v>
      </c>
      <c r="L232" s="38">
        <v>24271</v>
      </c>
      <c r="M232" s="113">
        <v>80175</v>
      </c>
      <c r="N232" s="114">
        <v>83187</v>
      </c>
      <c r="O232" s="115">
        <f t="shared" si="68"/>
        <v>251956</v>
      </c>
      <c r="P232" s="115">
        <f t="shared" si="83"/>
        <v>8398.533333333333</v>
      </c>
      <c r="Q232" s="116">
        <f t="shared" si="69"/>
        <v>260317</v>
      </c>
      <c r="R232" s="117">
        <f t="shared" si="84"/>
        <v>8677.233333333334</v>
      </c>
      <c r="S232" s="7"/>
      <c r="T232" s="38"/>
      <c r="U232" s="113"/>
      <c r="V232" s="38"/>
      <c r="W232" s="113"/>
      <c r="X232" s="38"/>
      <c r="Y232" s="113"/>
      <c r="Z232" s="114"/>
      <c r="AA232" s="115">
        <f t="shared" si="70"/>
        <v>0</v>
      </c>
      <c r="AB232" s="115">
        <f t="shared" si="85"/>
        <v>0</v>
      </c>
      <c r="AC232" s="116">
        <f t="shared" si="71"/>
        <v>0</v>
      </c>
      <c r="AD232" s="118">
        <f t="shared" si="86"/>
        <v>0</v>
      </c>
      <c r="AE232" s="119">
        <v>6489</v>
      </c>
      <c r="AF232" s="120">
        <v>6706</v>
      </c>
      <c r="AG232" s="113">
        <v>6758</v>
      </c>
      <c r="AH232" s="38">
        <v>6587</v>
      </c>
      <c r="AI232" s="113">
        <v>5449</v>
      </c>
      <c r="AJ232" s="38">
        <v>5004</v>
      </c>
      <c r="AK232" s="113">
        <v>7513</v>
      </c>
      <c r="AL232" s="114">
        <v>8046</v>
      </c>
      <c r="AM232" s="115">
        <f t="shared" si="72"/>
        <v>26209</v>
      </c>
      <c r="AN232" s="37">
        <f t="shared" si="87"/>
        <v>1092.0416666666667</v>
      </c>
      <c r="AO232" s="117">
        <f t="shared" si="73"/>
        <v>26343</v>
      </c>
      <c r="AP232" s="117">
        <f t="shared" si="88"/>
        <v>1097.625</v>
      </c>
      <c r="AQ232" s="121">
        <f t="shared" si="74"/>
        <v>9490.574999999999</v>
      </c>
      <c r="AR232" s="122">
        <f t="shared" si="75"/>
        <v>9774.858333333334</v>
      </c>
    </row>
    <row r="233" spans="1:44" s="36" customFormat="1" ht="15" customHeight="1">
      <c r="A233" s="44" t="s">
        <v>765</v>
      </c>
      <c r="B233" s="44" t="s">
        <v>770</v>
      </c>
      <c r="C233" s="68">
        <v>159993</v>
      </c>
      <c r="D233" s="124">
        <v>3</v>
      </c>
      <c r="E233" s="112" t="s">
        <v>139</v>
      </c>
      <c r="F233" s="133" t="s">
        <v>139</v>
      </c>
      <c r="G233" s="7"/>
      <c r="H233" s="38"/>
      <c r="I233" s="113">
        <v>109418</v>
      </c>
      <c r="J233" s="38">
        <v>105408</v>
      </c>
      <c r="K233" s="113">
        <v>26205</v>
      </c>
      <c r="L233" s="38">
        <v>25613</v>
      </c>
      <c r="M233" s="113">
        <v>121345</v>
      </c>
      <c r="N233" s="114">
        <v>111768</v>
      </c>
      <c r="O233" s="115">
        <f t="shared" si="68"/>
        <v>256968</v>
      </c>
      <c r="P233" s="115">
        <f t="shared" si="83"/>
        <v>8565.6</v>
      </c>
      <c r="Q233" s="116">
        <f t="shared" si="69"/>
        <v>242789</v>
      </c>
      <c r="R233" s="117">
        <f t="shared" si="84"/>
        <v>8092.966666666666</v>
      </c>
      <c r="S233" s="7"/>
      <c r="T233" s="38"/>
      <c r="U233" s="113"/>
      <c r="V233" s="38"/>
      <c r="W233" s="113"/>
      <c r="X233" s="38"/>
      <c r="Y233" s="113"/>
      <c r="Z233" s="114"/>
      <c r="AA233" s="115">
        <f t="shared" si="70"/>
        <v>0</v>
      </c>
      <c r="AB233" s="115">
        <f t="shared" si="85"/>
        <v>0</v>
      </c>
      <c r="AC233" s="116">
        <f t="shared" si="71"/>
        <v>0</v>
      </c>
      <c r="AD233" s="118">
        <f t="shared" si="86"/>
        <v>0</v>
      </c>
      <c r="AE233" s="119"/>
      <c r="AF233" s="120"/>
      <c r="AG233" s="113">
        <v>12176</v>
      </c>
      <c r="AH233" s="38">
        <v>8199</v>
      </c>
      <c r="AI233" s="113">
        <v>5654</v>
      </c>
      <c r="AJ233" s="38">
        <v>5884</v>
      </c>
      <c r="AK233" s="113">
        <v>7676</v>
      </c>
      <c r="AL233" s="114">
        <v>8656</v>
      </c>
      <c r="AM233" s="115">
        <f t="shared" si="72"/>
        <v>25506</v>
      </c>
      <c r="AN233" s="37">
        <f t="shared" si="87"/>
        <v>1062.75</v>
      </c>
      <c r="AO233" s="117">
        <f t="shared" si="73"/>
        <v>22739</v>
      </c>
      <c r="AP233" s="117">
        <f t="shared" si="88"/>
        <v>947.4583333333334</v>
      </c>
      <c r="AQ233" s="121">
        <f t="shared" si="74"/>
        <v>9628.35</v>
      </c>
      <c r="AR233" s="122">
        <f t="shared" si="75"/>
        <v>9040.425</v>
      </c>
    </row>
    <row r="234" spans="1:44" s="36" customFormat="1" ht="15" customHeight="1">
      <c r="A234" s="44" t="s">
        <v>765</v>
      </c>
      <c r="B234" s="44" t="s">
        <v>771</v>
      </c>
      <c r="C234" s="68">
        <v>160621</v>
      </c>
      <c r="D234" s="124">
        <v>3</v>
      </c>
      <c r="E234" s="112" t="s">
        <v>139</v>
      </c>
      <c r="F234" s="133" t="s">
        <v>139</v>
      </c>
      <c r="G234" s="7"/>
      <c r="H234" s="38"/>
      <c r="I234" s="113">
        <v>109944</v>
      </c>
      <c r="J234" s="38">
        <v>113147</v>
      </c>
      <c r="K234" s="113">
        <v>19431</v>
      </c>
      <c r="L234" s="38">
        <v>20789</v>
      </c>
      <c r="M234" s="113">
        <v>116087</v>
      </c>
      <c r="N234" s="114">
        <v>116610</v>
      </c>
      <c r="O234" s="115">
        <f t="shared" si="68"/>
        <v>245462</v>
      </c>
      <c r="P234" s="115">
        <f t="shared" si="83"/>
        <v>8182.066666666667</v>
      </c>
      <c r="Q234" s="116">
        <f t="shared" si="69"/>
        <v>250546</v>
      </c>
      <c r="R234" s="117">
        <f t="shared" si="84"/>
        <v>8351.533333333333</v>
      </c>
      <c r="S234" s="7"/>
      <c r="T234" s="38"/>
      <c r="U234" s="113"/>
      <c r="V234" s="38"/>
      <c r="W234" s="113"/>
      <c r="X234" s="38"/>
      <c r="Y234" s="113"/>
      <c r="Z234" s="114"/>
      <c r="AA234" s="115">
        <f t="shared" si="70"/>
        <v>0</v>
      </c>
      <c r="AB234" s="115">
        <f t="shared" si="85"/>
        <v>0</v>
      </c>
      <c r="AC234" s="116">
        <f t="shared" si="71"/>
        <v>0</v>
      </c>
      <c r="AD234" s="118">
        <f t="shared" si="86"/>
        <v>0</v>
      </c>
      <c r="AE234" s="119"/>
      <c r="AF234" s="120"/>
      <c r="AG234" s="113">
        <f>6529+4640</f>
        <v>11169</v>
      </c>
      <c r="AH234" s="38">
        <v>10126</v>
      </c>
      <c r="AI234" s="113">
        <f>4664+582</f>
        <v>5246</v>
      </c>
      <c r="AJ234" s="38">
        <v>5289</v>
      </c>
      <c r="AK234" s="113">
        <f>7086+4754</f>
        <v>11840</v>
      </c>
      <c r="AL234" s="114">
        <v>10797</v>
      </c>
      <c r="AM234" s="115">
        <f t="shared" si="72"/>
        <v>28255</v>
      </c>
      <c r="AN234" s="37">
        <f t="shared" si="87"/>
        <v>1177.2916666666667</v>
      </c>
      <c r="AO234" s="117">
        <f t="shared" si="73"/>
        <v>26212</v>
      </c>
      <c r="AP234" s="117">
        <f t="shared" si="88"/>
        <v>1092.1666666666667</v>
      </c>
      <c r="AQ234" s="121">
        <f t="shared" si="74"/>
        <v>9359.358333333334</v>
      </c>
      <c r="AR234" s="122">
        <f t="shared" si="75"/>
        <v>9443.699999999999</v>
      </c>
    </row>
    <row r="235" spans="1:44" s="36" customFormat="1" ht="15" customHeight="1">
      <c r="A235" s="44" t="s">
        <v>765</v>
      </c>
      <c r="B235" s="44" t="s">
        <v>772</v>
      </c>
      <c r="C235" s="68">
        <v>159009</v>
      </c>
      <c r="D235" s="124">
        <v>4</v>
      </c>
      <c r="E235" s="112" t="s">
        <v>139</v>
      </c>
      <c r="F235" s="133" t="s">
        <v>139</v>
      </c>
      <c r="G235" s="7"/>
      <c r="H235" s="38"/>
      <c r="I235" s="113">
        <v>57763</v>
      </c>
      <c r="J235" s="38">
        <v>55695</v>
      </c>
      <c r="K235" s="113">
        <v>11390</v>
      </c>
      <c r="L235" s="38">
        <v>11323</v>
      </c>
      <c r="M235" s="113">
        <v>61541</v>
      </c>
      <c r="N235" s="114">
        <v>59464</v>
      </c>
      <c r="O235" s="115">
        <f t="shared" si="68"/>
        <v>130694</v>
      </c>
      <c r="P235" s="115">
        <f t="shared" si="83"/>
        <v>4356.466666666666</v>
      </c>
      <c r="Q235" s="116">
        <f t="shared" si="69"/>
        <v>126482</v>
      </c>
      <c r="R235" s="117">
        <f t="shared" si="84"/>
        <v>4216.066666666667</v>
      </c>
      <c r="S235" s="7"/>
      <c r="T235" s="38"/>
      <c r="U235" s="113"/>
      <c r="V235" s="38"/>
      <c r="W235" s="113"/>
      <c r="X235" s="38"/>
      <c r="Y235" s="113"/>
      <c r="Z235" s="114"/>
      <c r="AA235" s="115">
        <f t="shared" si="70"/>
        <v>0</v>
      </c>
      <c r="AB235" s="115">
        <f t="shared" si="85"/>
        <v>0</v>
      </c>
      <c r="AC235" s="116">
        <f t="shared" si="71"/>
        <v>0</v>
      </c>
      <c r="AD235" s="118">
        <f t="shared" si="86"/>
        <v>0</v>
      </c>
      <c r="AE235" s="119"/>
      <c r="AF235" s="120"/>
      <c r="AG235" s="113">
        <v>3399</v>
      </c>
      <c r="AH235" s="38">
        <v>3727</v>
      </c>
      <c r="AI235" s="113">
        <v>1388</v>
      </c>
      <c r="AJ235" s="38">
        <v>1351</v>
      </c>
      <c r="AK235" s="113">
        <v>3239</v>
      </c>
      <c r="AL235" s="114">
        <v>3471</v>
      </c>
      <c r="AM235" s="115">
        <f t="shared" si="72"/>
        <v>8026</v>
      </c>
      <c r="AN235" s="37">
        <f t="shared" si="87"/>
        <v>334.4166666666667</v>
      </c>
      <c r="AO235" s="117">
        <f t="shared" si="73"/>
        <v>8549</v>
      </c>
      <c r="AP235" s="117">
        <f t="shared" si="88"/>
        <v>356.2083333333333</v>
      </c>
      <c r="AQ235" s="121">
        <f t="shared" si="74"/>
        <v>4690.883333333333</v>
      </c>
      <c r="AR235" s="122">
        <f t="shared" si="75"/>
        <v>4572.275</v>
      </c>
    </row>
    <row r="236" spans="1:44" s="36" customFormat="1" ht="15" customHeight="1">
      <c r="A236" s="44" t="s">
        <v>765</v>
      </c>
      <c r="B236" s="44" t="s">
        <v>773</v>
      </c>
      <c r="C236" s="68">
        <v>159717</v>
      </c>
      <c r="D236" s="124">
        <v>4</v>
      </c>
      <c r="E236" s="112" t="s">
        <v>139</v>
      </c>
      <c r="F236" s="133" t="s">
        <v>139</v>
      </c>
      <c r="G236" s="7"/>
      <c r="H236" s="38"/>
      <c r="I236" s="113">
        <v>85903</v>
      </c>
      <c r="J236" s="38">
        <v>85197</v>
      </c>
      <c r="K236" s="113">
        <v>10001</v>
      </c>
      <c r="L236" s="38">
        <v>10861</v>
      </c>
      <c r="M236" s="113">
        <v>92678</v>
      </c>
      <c r="N236" s="114">
        <v>91610</v>
      </c>
      <c r="O236" s="115">
        <f t="shared" si="68"/>
        <v>188582</v>
      </c>
      <c r="P236" s="115">
        <f t="shared" si="83"/>
        <v>6286.066666666667</v>
      </c>
      <c r="Q236" s="116">
        <f t="shared" si="69"/>
        <v>187668</v>
      </c>
      <c r="R236" s="117">
        <f t="shared" si="84"/>
        <v>6255.6</v>
      </c>
      <c r="S236" s="7"/>
      <c r="T236" s="38"/>
      <c r="U236" s="113"/>
      <c r="V236" s="38"/>
      <c r="W236" s="113"/>
      <c r="X236" s="38"/>
      <c r="Y236" s="113"/>
      <c r="Z236" s="114"/>
      <c r="AA236" s="115">
        <f t="shared" si="70"/>
        <v>0</v>
      </c>
      <c r="AB236" s="115">
        <f t="shared" si="85"/>
        <v>0</v>
      </c>
      <c r="AC236" s="116">
        <f t="shared" si="71"/>
        <v>0</v>
      </c>
      <c r="AD236" s="118">
        <f t="shared" si="86"/>
        <v>0</v>
      </c>
      <c r="AE236" s="119"/>
      <c r="AF236" s="120"/>
      <c r="AG236" s="113">
        <v>6203</v>
      </c>
      <c r="AH236" s="38">
        <v>5861</v>
      </c>
      <c r="AI236" s="113">
        <v>3560</v>
      </c>
      <c r="AJ236" s="38">
        <v>3306</v>
      </c>
      <c r="AK236" s="113">
        <v>5554</v>
      </c>
      <c r="AL236" s="114">
        <v>5310</v>
      </c>
      <c r="AM236" s="115">
        <f t="shared" si="72"/>
        <v>15317</v>
      </c>
      <c r="AN236" s="37">
        <f t="shared" si="87"/>
        <v>638.2083333333334</v>
      </c>
      <c r="AO236" s="117">
        <f t="shared" si="73"/>
        <v>14477</v>
      </c>
      <c r="AP236" s="117">
        <f t="shared" si="88"/>
        <v>603.2083333333334</v>
      </c>
      <c r="AQ236" s="121">
        <f t="shared" si="74"/>
        <v>6924.275</v>
      </c>
      <c r="AR236" s="122">
        <f t="shared" si="75"/>
        <v>6858.808333333333</v>
      </c>
    </row>
    <row r="237" spans="1:44" s="36" customFormat="1" ht="15" customHeight="1">
      <c r="A237" s="44" t="s">
        <v>765</v>
      </c>
      <c r="B237" s="44" t="s">
        <v>774</v>
      </c>
      <c r="C237" s="68">
        <v>160038</v>
      </c>
      <c r="D237" s="124">
        <v>4</v>
      </c>
      <c r="E237" s="112" t="s">
        <v>139</v>
      </c>
      <c r="F237" s="133" t="s">
        <v>139</v>
      </c>
      <c r="G237" s="7"/>
      <c r="H237" s="38"/>
      <c r="I237" s="113">
        <v>100197</v>
      </c>
      <c r="J237" s="38">
        <v>102266</v>
      </c>
      <c r="K237" s="113">
        <v>21188</v>
      </c>
      <c r="L237" s="38">
        <v>22382</v>
      </c>
      <c r="M237" s="113">
        <v>110251</v>
      </c>
      <c r="N237" s="114">
        <v>110114</v>
      </c>
      <c r="O237" s="115">
        <f t="shared" si="68"/>
        <v>231636</v>
      </c>
      <c r="P237" s="115">
        <f t="shared" si="83"/>
        <v>7721.2</v>
      </c>
      <c r="Q237" s="116">
        <f t="shared" si="69"/>
        <v>234762</v>
      </c>
      <c r="R237" s="117">
        <f t="shared" si="84"/>
        <v>7825.4</v>
      </c>
      <c r="S237" s="7"/>
      <c r="T237" s="38"/>
      <c r="U237" s="113"/>
      <c r="V237" s="38"/>
      <c r="W237" s="113"/>
      <c r="X237" s="38"/>
      <c r="Y237" s="113"/>
      <c r="Z237" s="114"/>
      <c r="AA237" s="115">
        <f t="shared" si="70"/>
        <v>0</v>
      </c>
      <c r="AB237" s="115">
        <f t="shared" si="85"/>
        <v>0</v>
      </c>
      <c r="AC237" s="116">
        <f t="shared" si="71"/>
        <v>0</v>
      </c>
      <c r="AD237" s="118">
        <f t="shared" si="86"/>
        <v>0</v>
      </c>
      <c r="AE237" s="119"/>
      <c r="AF237" s="120"/>
      <c r="AG237" s="113">
        <v>6463</v>
      </c>
      <c r="AH237" s="38">
        <v>6185</v>
      </c>
      <c r="AI237" s="113">
        <v>5517</v>
      </c>
      <c r="AJ237" s="38">
        <v>4862</v>
      </c>
      <c r="AK237" s="113">
        <v>6093</v>
      </c>
      <c r="AL237" s="114">
        <v>6011</v>
      </c>
      <c r="AM237" s="115">
        <f t="shared" si="72"/>
        <v>18073</v>
      </c>
      <c r="AN237" s="37">
        <f t="shared" si="87"/>
        <v>753.0416666666666</v>
      </c>
      <c r="AO237" s="117">
        <f t="shared" si="73"/>
        <v>17058</v>
      </c>
      <c r="AP237" s="117">
        <f t="shared" si="88"/>
        <v>710.75</v>
      </c>
      <c r="AQ237" s="121">
        <f t="shared" si="74"/>
        <v>8474.241666666667</v>
      </c>
      <c r="AR237" s="122">
        <f t="shared" si="75"/>
        <v>8536.15</v>
      </c>
    </row>
    <row r="238" spans="1:44" s="36" customFormat="1" ht="15" customHeight="1">
      <c r="A238" s="44" t="s">
        <v>765</v>
      </c>
      <c r="B238" s="44" t="s">
        <v>775</v>
      </c>
      <c r="C238" s="68">
        <v>160612</v>
      </c>
      <c r="D238" s="124">
        <v>4</v>
      </c>
      <c r="E238" s="112" t="s">
        <v>139</v>
      </c>
      <c r="F238" s="133" t="s">
        <v>139</v>
      </c>
      <c r="G238" s="7"/>
      <c r="H238" s="38"/>
      <c r="I238" s="113">
        <v>164801</v>
      </c>
      <c r="J238" s="38">
        <v>158900</v>
      </c>
      <c r="K238" s="113">
        <v>27854</v>
      </c>
      <c r="L238" s="38">
        <v>25733</v>
      </c>
      <c r="M238" s="113">
        <v>180992</v>
      </c>
      <c r="N238" s="114">
        <v>172224</v>
      </c>
      <c r="O238" s="115">
        <f t="shared" si="68"/>
        <v>373647</v>
      </c>
      <c r="P238" s="115">
        <f t="shared" si="83"/>
        <v>12454.9</v>
      </c>
      <c r="Q238" s="116">
        <f t="shared" si="69"/>
        <v>356857</v>
      </c>
      <c r="R238" s="117">
        <f t="shared" si="84"/>
        <v>11895.233333333334</v>
      </c>
      <c r="S238" s="7"/>
      <c r="T238" s="38"/>
      <c r="U238" s="113"/>
      <c r="V238" s="38"/>
      <c r="W238" s="113"/>
      <c r="X238" s="38"/>
      <c r="Y238" s="113"/>
      <c r="Z238" s="114"/>
      <c r="AA238" s="115">
        <f t="shared" si="70"/>
        <v>0</v>
      </c>
      <c r="AB238" s="115">
        <f t="shared" si="85"/>
        <v>0</v>
      </c>
      <c r="AC238" s="116">
        <f t="shared" si="71"/>
        <v>0</v>
      </c>
      <c r="AD238" s="118">
        <f t="shared" si="86"/>
        <v>0</v>
      </c>
      <c r="AE238" s="119"/>
      <c r="AF238" s="120"/>
      <c r="AG238" s="113">
        <v>9155</v>
      </c>
      <c r="AH238" s="38">
        <v>10795</v>
      </c>
      <c r="AI238" s="113">
        <v>5735</v>
      </c>
      <c r="AJ238" s="38">
        <v>5540</v>
      </c>
      <c r="AK238" s="113">
        <v>8832</v>
      </c>
      <c r="AL238" s="114">
        <v>9894</v>
      </c>
      <c r="AM238" s="115">
        <f t="shared" si="72"/>
        <v>23722</v>
      </c>
      <c r="AN238" s="37">
        <f t="shared" si="87"/>
        <v>988.4166666666666</v>
      </c>
      <c r="AO238" s="117">
        <f t="shared" si="73"/>
        <v>26229</v>
      </c>
      <c r="AP238" s="117">
        <f t="shared" si="88"/>
        <v>1092.875</v>
      </c>
      <c r="AQ238" s="121">
        <f t="shared" si="74"/>
        <v>13443.316666666666</v>
      </c>
      <c r="AR238" s="122">
        <f t="shared" si="75"/>
        <v>12988.108333333334</v>
      </c>
    </row>
    <row r="239" spans="1:44" s="36" customFormat="1" ht="15" customHeight="1">
      <c r="A239" s="44" t="s">
        <v>765</v>
      </c>
      <c r="B239" s="44" t="s">
        <v>776</v>
      </c>
      <c r="C239" s="68">
        <v>159416</v>
      </c>
      <c r="D239" s="124">
        <v>5</v>
      </c>
      <c r="E239" s="112" t="s">
        <v>139</v>
      </c>
      <c r="F239" s="133" t="s">
        <v>139</v>
      </c>
      <c r="G239" s="7"/>
      <c r="H239" s="38"/>
      <c r="I239" s="113">
        <v>36021</v>
      </c>
      <c r="J239" s="38">
        <v>34129</v>
      </c>
      <c r="K239" s="113">
        <v>9769</v>
      </c>
      <c r="L239" s="38">
        <v>9009</v>
      </c>
      <c r="M239" s="113">
        <v>39176</v>
      </c>
      <c r="N239" s="114">
        <v>37777</v>
      </c>
      <c r="O239" s="115">
        <f t="shared" si="68"/>
        <v>84966</v>
      </c>
      <c r="P239" s="115">
        <f t="shared" si="83"/>
        <v>2832.2</v>
      </c>
      <c r="Q239" s="116">
        <f t="shared" si="69"/>
        <v>80915</v>
      </c>
      <c r="R239" s="117">
        <f t="shared" si="84"/>
        <v>2697.1666666666665</v>
      </c>
      <c r="S239" s="7"/>
      <c r="T239" s="38"/>
      <c r="U239" s="113"/>
      <c r="V239" s="38"/>
      <c r="W239" s="113"/>
      <c r="X239" s="38"/>
      <c r="Y239" s="113"/>
      <c r="Z239" s="114"/>
      <c r="AA239" s="115">
        <f t="shared" si="70"/>
        <v>0</v>
      </c>
      <c r="AB239" s="115">
        <f t="shared" si="85"/>
        <v>0</v>
      </c>
      <c r="AC239" s="116">
        <f t="shared" si="71"/>
        <v>0</v>
      </c>
      <c r="AD239" s="118">
        <f t="shared" si="86"/>
        <v>0</v>
      </c>
      <c r="AE239" s="119"/>
      <c r="AF239" s="120"/>
      <c r="AG239" s="113">
        <v>3640</v>
      </c>
      <c r="AH239" s="38">
        <v>3657</v>
      </c>
      <c r="AI239" s="113">
        <v>2203</v>
      </c>
      <c r="AJ239" s="38">
        <v>2466</v>
      </c>
      <c r="AK239" s="113">
        <v>3586</v>
      </c>
      <c r="AL239" s="114">
        <v>3603</v>
      </c>
      <c r="AM239" s="115">
        <f t="shared" si="72"/>
        <v>9429</v>
      </c>
      <c r="AN239" s="37">
        <f t="shared" si="87"/>
        <v>392.875</v>
      </c>
      <c r="AO239" s="117">
        <f t="shared" si="73"/>
        <v>9726</v>
      </c>
      <c r="AP239" s="117">
        <f t="shared" si="88"/>
        <v>405.25</v>
      </c>
      <c r="AQ239" s="121">
        <f t="shared" si="74"/>
        <v>3225.075</v>
      </c>
      <c r="AR239" s="122">
        <f t="shared" si="75"/>
        <v>3102.4166666666665</v>
      </c>
    </row>
    <row r="240" spans="1:44" s="36" customFormat="1" ht="15" customHeight="1">
      <c r="A240" s="44" t="s">
        <v>765</v>
      </c>
      <c r="B240" s="44" t="s">
        <v>777</v>
      </c>
      <c r="C240" s="68">
        <v>159966</v>
      </c>
      <c r="D240" s="124">
        <v>5</v>
      </c>
      <c r="E240" s="112" t="s">
        <v>139</v>
      </c>
      <c r="F240" s="133" t="s">
        <v>139</v>
      </c>
      <c r="G240" s="7"/>
      <c r="H240" s="38"/>
      <c r="I240" s="113">
        <v>80692</v>
      </c>
      <c r="J240" s="38">
        <v>79335</v>
      </c>
      <c r="K240" s="113">
        <v>17009</v>
      </c>
      <c r="L240" s="38">
        <v>15253</v>
      </c>
      <c r="M240" s="113">
        <v>88877</v>
      </c>
      <c r="N240" s="114">
        <v>89063</v>
      </c>
      <c r="O240" s="115">
        <f t="shared" si="68"/>
        <v>186578</v>
      </c>
      <c r="P240" s="115">
        <f t="shared" si="83"/>
        <v>6219.266666666666</v>
      </c>
      <c r="Q240" s="116">
        <f t="shared" si="69"/>
        <v>183651</v>
      </c>
      <c r="R240" s="117">
        <f t="shared" si="84"/>
        <v>6121.7</v>
      </c>
      <c r="S240" s="7"/>
      <c r="T240" s="38"/>
      <c r="U240" s="113"/>
      <c r="V240" s="38"/>
      <c r="W240" s="113"/>
      <c r="X240" s="38"/>
      <c r="Y240" s="113"/>
      <c r="Z240" s="114"/>
      <c r="AA240" s="115">
        <f t="shared" si="70"/>
        <v>0</v>
      </c>
      <c r="AB240" s="115">
        <f t="shared" si="85"/>
        <v>0</v>
      </c>
      <c r="AC240" s="116">
        <f t="shared" si="71"/>
        <v>0</v>
      </c>
      <c r="AD240" s="118">
        <f t="shared" si="86"/>
        <v>0</v>
      </c>
      <c r="AE240" s="119"/>
      <c r="AF240" s="120"/>
      <c r="AG240" s="113">
        <v>4095</v>
      </c>
      <c r="AH240" s="38">
        <v>3769</v>
      </c>
      <c r="AI240" s="113">
        <v>4537</v>
      </c>
      <c r="AJ240" s="38">
        <v>3815</v>
      </c>
      <c r="AK240" s="113">
        <v>3733</v>
      </c>
      <c r="AL240" s="114">
        <v>3822</v>
      </c>
      <c r="AM240" s="115">
        <f t="shared" si="72"/>
        <v>12365</v>
      </c>
      <c r="AN240" s="37">
        <f t="shared" si="87"/>
        <v>515.2083333333334</v>
      </c>
      <c r="AO240" s="117">
        <f t="shared" si="73"/>
        <v>11406</v>
      </c>
      <c r="AP240" s="117">
        <f t="shared" si="88"/>
        <v>475.25</v>
      </c>
      <c r="AQ240" s="121">
        <f t="shared" si="74"/>
        <v>6734.474999999999</v>
      </c>
      <c r="AR240" s="122">
        <f t="shared" si="75"/>
        <v>6596.95</v>
      </c>
    </row>
    <row r="241" spans="1:44" s="36" customFormat="1" ht="15" customHeight="1">
      <c r="A241" s="44" t="s">
        <v>765</v>
      </c>
      <c r="B241" s="44" t="s">
        <v>778</v>
      </c>
      <c r="C241" s="68">
        <v>160360</v>
      </c>
      <c r="D241" s="124">
        <v>5</v>
      </c>
      <c r="E241" s="112" t="s">
        <v>139</v>
      </c>
      <c r="F241" s="133" t="s">
        <v>139</v>
      </c>
      <c r="G241" s="7"/>
      <c r="H241" s="38"/>
      <c r="I241" s="113">
        <v>42662</v>
      </c>
      <c r="J241" s="38">
        <v>39714</v>
      </c>
      <c r="K241" s="113">
        <v>11996</v>
      </c>
      <c r="L241" s="38">
        <v>11918</v>
      </c>
      <c r="M241" s="113">
        <v>41539</v>
      </c>
      <c r="N241" s="114">
        <v>43597</v>
      </c>
      <c r="O241" s="115">
        <f t="shared" si="68"/>
        <v>96197</v>
      </c>
      <c r="P241" s="115">
        <f t="shared" si="83"/>
        <v>3206.5666666666666</v>
      </c>
      <c r="Q241" s="116">
        <f t="shared" si="69"/>
        <v>95229</v>
      </c>
      <c r="R241" s="117">
        <f t="shared" si="84"/>
        <v>3174.3</v>
      </c>
      <c r="S241" s="7"/>
      <c r="T241" s="38"/>
      <c r="U241" s="113"/>
      <c r="V241" s="38"/>
      <c r="W241" s="113"/>
      <c r="X241" s="38"/>
      <c r="Y241" s="113"/>
      <c r="Z241" s="114"/>
      <c r="AA241" s="115">
        <f t="shared" si="70"/>
        <v>0</v>
      </c>
      <c r="AB241" s="115">
        <f t="shared" si="85"/>
        <v>0</v>
      </c>
      <c r="AC241" s="116">
        <f t="shared" si="71"/>
        <v>0</v>
      </c>
      <c r="AD241" s="118">
        <f t="shared" si="86"/>
        <v>0</v>
      </c>
      <c r="AE241" s="119"/>
      <c r="AF241" s="120"/>
      <c r="AG241" s="113">
        <v>3849</v>
      </c>
      <c r="AH241" s="38">
        <v>5728</v>
      </c>
      <c r="AI241" s="113">
        <v>688</v>
      </c>
      <c r="AJ241" s="38">
        <v>1005</v>
      </c>
      <c r="AK241" s="113">
        <v>4203</v>
      </c>
      <c r="AL241" s="114">
        <v>4011</v>
      </c>
      <c r="AM241" s="115">
        <f t="shared" si="72"/>
        <v>8740</v>
      </c>
      <c r="AN241" s="37">
        <f t="shared" si="87"/>
        <v>364.1666666666667</v>
      </c>
      <c r="AO241" s="117">
        <f t="shared" si="73"/>
        <v>10744</v>
      </c>
      <c r="AP241" s="117">
        <f t="shared" si="88"/>
        <v>447.6666666666667</v>
      </c>
      <c r="AQ241" s="121">
        <f t="shared" si="74"/>
        <v>3570.733333333333</v>
      </c>
      <c r="AR241" s="122">
        <f t="shared" si="75"/>
        <v>3621.9666666666667</v>
      </c>
    </row>
    <row r="242" spans="1:44" s="36" customFormat="1" ht="15" customHeight="1">
      <c r="A242" s="44" t="s">
        <v>765</v>
      </c>
      <c r="B242" s="44" t="s">
        <v>779</v>
      </c>
      <c r="C242" s="68">
        <v>437103</v>
      </c>
      <c r="D242" s="124">
        <v>7</v>
      </c>
      <c r="E242" s="112" t="s">
        <v>139</v>
      </c>
      <c r="F242" s="133" t="s">
        <v>139</v>
      </c>
      <c r="G242" s="7"/>
      <c r="H242" s="38"/>
      <c r="I242" s="113">
        <v>22095</v>
      </c>
      <c r="J242" s="38">
        <v>25746</v>
      </c>
      <c r="K242" s="113">
        <v>4397</v>
      </c>
      <c r="L242" s="38">
        <v>5027</v>
      </c>
      <c r="M242" s="113">
        <v>23510</v>
      </c>
      <c r="N242" s="114">
        <v>25834</v>
      </c>
      <c r="O242" s="115">
        <f t="shared" si="68"/>
        <v>50002</v>
      </c>
      <c r="P242" s="115">
        <f t="shared" si="83"/>
        <v>1666.7333333333333</v>
      </c>
      <c r="Q242" s="116">
        <f t="shared" si="69"/>
        <v>56607</v>
      </c>
      <c r="R242" s="117">
        <f t="shared" si="84"/>
        <v>1886.9</v>
      </c>
      <c r="S242" s="7"/>
      <c r="T242" s="38"/>
      <c r="U242" s="113"/>
      <c r="V242" s="38"/>
      <c r="W242" s="113"/>
      <c r="X242" s="38"/>
      <c r="Y242" s="113"/>
      <c r="Z242" s="114"/>
      <c r="AA242" s="115">
        <f t="shared" si="70"/>
        <v>0</v>
      </c>
      <c r="AB242" s="115">
        <f t="shared" si="85"/>
        <v>0</v>
      </c>
      <c r="AC242" s="116">
        <f t="shared" si="71"/>
        <v>0</v>
      </c>
      <c r="AD242" s="118">
        <f t="shared" si="86"/>
        <v>0</v>
      </c>
      <c r="AE242" s="119"/>
      <c r="AF242" s="120"/>
      <c r="AG242" s="113"/>
      <c r="AH242" s="38"/>
      <c r="AI242" s="113"/>
      <c r="AJ242" s="38"/>
      <c r="AK242" s="113"/>
      <c r="AL242" s="114"/>
      <c r="AM242" s="115">
        <f t="shared" si="72"/>
        <v>0</v>
      </c>
      <c r="AN242" s="37">
        <f t="shared" si="87"/>
        <v>0</v>
      </c>
      <c r="AO242" s="117">
        <f t="shared" si="73"/>
        <v>0</v>
      </c>
      <c r="AP242" s="117">
        <f t="shared" si="88"/>
        <v>0</v>
      </c>
      <c r="AQ242" s="121">
        <f t="shared" si="74"/>
        <v>1666.7333333333333</v>
      </c>
      <c r="AR242" s="122">
        <f t="shared" si="75"/>
        <v>1886.9</v>
      </c>
    </row>
    <row r="243" spans="1:44" s="36" customFormat="1" ht="15" customHeight="1">
      <c r="A243" s="44" t="s">
        <v>765</v>
      </c>
      <c r="B243" s="44" t="s">
        <v>780</v>
      </c>
      <c r="C243" s="68">
        <v>158431</v>
      </c>
      <c r="D243" s="124">
        <v>7</v>
      </c>
      <c r="E243" s="112" t="s">
        <v>139</v>
      </c>
      <c r="F243" s="133" t="s">
        <v>139</v>
      </c>
      <c r="G243" s="7"/>
      <c r="H243" s="38"/>
      <c r="I243" s="113">
        <v>35083</v>
      </c>
      <c r="J243" s="38">
        <v>34999</v>
      </c>
      <c r="K243" s="113">
        <v>7329</v>
      </c>
      <c r="L243" s="38">
        <v>7149</v>
      </c>
      <c r="M243" s="113">
        <v>38523</v>
      </c>
      <c r="N243" s="114">
        <v>33572</v>
      </c>
      <c r="O243" s="115">
        <f t="shared" si="68"/>
        <v>80935</v>
      </c>
      <c r="P243" s="115">
        <f t="shared" si="83"/>
        <v>2697.8333333333335</v>
      </c>
      <c r="Q243" s="116">
        <f t="shared" si="69"/>
        <v>75720</v>
      </c>
      <c r="R243" s="117">
        <f t="shared" si="84"/>
        <v>2524</v>
      </c>
      <c r="S243" s="7"/>
      <c r="T243" s="38"/>
      <c r="U243" s="113"/>
      <c r="V243" s="38"/>
      <c r="W243" s="113"/>
      <c r="X243" s="38"/>
      <c r="Y243" s="113"/>
      <c r="Z243" s="114"/>
      <c r="AA243" s="115">
        <f t="shared" si="70"/>
        <v>0</v>
      </c>
      <c r="AB243" s="115">
        <f t="shared" si="85"/>
        <v>0</v>
      </c>
      <c r="AC243" s="116">
        <f t="shared" si="71"/>
        <v>0</v>
      </c>
      <c r="AD243" s="118">
        <f t="shared" si="86"/>
        <v>0</v>
      </c>
      <c r="AE243" s="119"/>
      <c r="AF243" s="120"/>
      <c r="AG243" s="113"/>
      <c r="AH243" s="38"/>
      <c r="AI243" s="113"/>
      <c r="AJ243" s="38"/>
      <c r="AK243" s="113"/>
      <c r="AL243" s="114"/>
      <c r="AM243" s="115">
        <f t="shared" si="72"/>
        <v>0</v>
      </c>
      <c r="AN243" s="37">
        <f t="shared" si="87"/>
        <v>0</v>
      </c>
      <c r="AO243" s="117">
        <f t="shared" si="73"/>
        <v>0</v>
      </c>
      <c r="AP243" s="117">
        <f t="shared" si="88"/>
        <v>0</v>
      </c>
      <c r="AQ243" s="121">
        <f t="shared" si="74"/>
        <v>2697.8333333333335</v>
      </c>
      <c r="AR243" s="122">
        <f t="shared" si="75"/>
        <v>2524</v>
      </c>
    </row>
    <row r="244" spans="1:44" s="36" customFormat="1" ht="15" customHeight="1">
      <c r="A244" s="44" t="s">
        <v>765</v>
      </c>
      <c r="B244" s="44" t="s">
        <v>781</v>
      </c>
      <c r="C244" s="68">
        <v>158662</v>
      </c>
      <c r="D244" s="124">
        <v>7</v>
      </c>
      <c r="E244" s="112" t="s">
        <v>139</v>
      </c>
      <c r="F244" s="133" t="s">
        <v>139</v>
      </c>
      <c r="G244" s="7"/>
      <c r="H244" s="38"/>
      <c r="I244" s="113">
        <v>120384</v>
      </c>
      <c r="J244" s="38">
        <v>118848</v>
      </c>
      <c r="K244" s="113">
        <v>27709</v>
      </c>
      <c r="L244" s="38">
        <v>25867</v>
      </c>
      <c r="M244" s="113">
        <v>126620</v>
      </c>
      <c r="N244" s="114">
        <v>122855</v>
      </c>
      <c r="O244" s="115">
        <f t="shared" si="68"/>
        <v>274713</v>
      </c>
      <c r="P244" s="115">
        <f t="shared" si="83"/>
        <v>9157.1</v>
      </c>
      <c r="Q244" s="116">
        <f t="shared" si="69"/>
        <v>267570</v>
      </c>
      <c r="R244" s="117">
        <f t="shared" si="84"/>
        <v>8919</v>
      </c>
      <c r="S244" s="7"/>
      <c r="T244" s="38"/>
      <c r="U244" s="113"/>
      <c r="V244" s="38"/>
      <c r="W244" s="113"/>
      <c r="X244" s="38"/>
      <c r="Y244" s="113"/>
      <c r="Z244" s="114"/>
      <c r="AA244" s="115">
        <f t="shared" si="70"/>
        <v>0</v>
      </c>
      <c r="AB244" s="115">
        <f t="shared" si="85"/>
        <v>0</v>
      </c>
      <c r="AC244" s="116">
        <f t="shared" si="71"/>
        <v>0</v>
      </c>
      <c r="AD244" s="118">
        <f t="shared" si="86"/>
        <v>0</v>
      </c>
      <c r="AE244" s="119"/>
      <c r="AF244" s="120"/>
      <c r="AG244" s="113"/>
      <c r="AH244" s="38"/>
      <c r="AI244" s="113"/>
      <c r="AJ244" s="38"/>
      <c r="AK244" s="113"/>
      <c r="AL244" s="114"/>
      <c r="AM244" s="115">
        <f t="shared" si="72"/>
        <v>0</v>
      </c>
      <c r="AN244" s="37">
        <f t="shared" si="87"/>
        <v>0</v>
      </c>
      <c r="AO244" s="117">
        <f t="shared" si="73"/>
        <v>0</v>
      </c>
      <c r="AP244" s="117">
        <f t="shared" si="88"/>
        <v>0</v>
      </c>
      <c r="AQ244" s="121">
        <f t="shared" si="74"/>
        <v>9157.1</v>
      </c>
      <c r="AR244" s="122">
        <f t="shared" si="75"/>
        <v>8919</v>
      </c>
    </row>
    <row r="245" spans="1:44" s="36" customFormat="1" ht="15" customHeight="1">
      <c r="A245" s="44" t="s">
        <v>765</v>
      </c>
      <c r="B245" s="44" t="s">
        <v>782</v>
      </c>
      <c r="C245" s="68">
        <v>159382</v>
      </c>
      <c r="D245" s="124">
        <v>7</v>
      </c>
      <c r="E245" s="112" t="s">
        <v>139</v>
      </c>
      <c r="F245" s="133" t="s">
        <v>139</v>
      </c>
      <c r="G245" s="7"/>
      <c r="H245" s="38"/>
      <c r="I245" s="113">
        <v>20252</v>
      </c>
      <c r="J245" s="38">
        <v>21347</v>
      </c>
      <c r="K245" s="113">
        <v>4813</v>
      </c>
      <c r="L245" s="38">
        <f>4205+330</f>
        <v>4535</v>
      </c>
      <c r="M245" s="113">
        <v>22240</v>
      </c>
      <c r="N245" s="114">
        <v>22339</v>
      </c>
      <c r="O245" s="115">
        <f t="shared" si="68"/>
        <v>47305</v>
      </c>
      <c r="P245" s="115">
        <f t="shared" si="83"/>
        <v>1576.8333333333333</v>
      </c>
      <c r="Q245" s="116">
        <f t="shared" si="69"/>
        <v>48221</v>
      </c>
      <c r="R245" s="117">
        <f t="shared" si="84"/>
        <v>1607.3666666666666</v>
      </c>
      <c r="S245" s="7"/>
      <c r="T245" s="38"/>
      <c r="U245" s="113"/>
      <c r="V245" s="38"/>
      <c r="W245" s="113"/>
      <c r="X245" s="38"/>
      <c r="Y245" s="113"/>
      <c r="Z245" s="114"/>
      <c r="AA245" s="115">
        <f t="shared" si="70"/>
        <v>0</v>
      </c>
      <c r="AB245" s="115">
        <f t="shared" si="85"/>
        <v>0</v>
      </c>
      <c r="AC245" s="116">
        <f t="shared" si="71"/>
        <v>0</v>
      </c>
      <c r="AD245" s="118">
        <f t="shared" si="86"/>
        <v>0</v>
      </c>
      <c r="AE245" s="119"/>
      <c r="AF245" s="120"/>
      <c r="AG245" s="113"/>
      <c r="AH245" s="38"/>
      <c r="AI245" s="113"/>
      <c r="AJ245" s="38"/>
      <c r="AK245" s="113"/>
      <c r="AL245" s="114"/>
      <c r="AM245" s="115">
        <f t="shared" si="72"/>
        <v>0</v>
      </c>
      <c r="AN245" s="37">
        <f t="shared" si="87"/>
        <v>0</v>
      </c>
      <c r="AO245" s="117">
        <f t="shared" si="73"/>
        <v>0</v>
      </c>
      <c r="AP245" s="117">
        <f t="shared" si="88"/>
        <v>0</v>
      </c>
      <c r="AQ245" s="121">
        <f t="shared" si="74"/>
        <v>1576.8333333333333</v>
      </c>
      <c r="AR245" s="122">
        <f t="shared" si="75"/>
        <v>1607.3666666666666</v>
      </c>
    </row>
    <row r="246" spans="1:44" s="36" customFormat="1" ht="15" customHeight="1">
      <c r="A246" s="44" t="s">
        <v>765</v>
      </c>
      <c r="B246" s="44" t="s">
        <v>783</v>
      </c>
      <c r="C246" s="68">
        <v>159407</v>
      </c>
      <c r="D246" s="124">
        <v>7</v>
      </c>
      <c r="E246" s="112" t="s">
        <v>139</v>
      </c>
      <c r="F246" s="133" t="s">
        <v>139</v>
      </c>
      <c r="G246" s="7"/>
      <c r="H246" s="38"/>
      <c r="I246" s="113">
        <v>28387</v>
      </c>
      <c r="J246" s="38">
        <v>25672</v>
      </c>
      <c r="K246" s="113">
        <v>5954</v>
      </c>
      <c r="L246" s="38">
        <v>5635</v>
      </c>
      <c r="M246" s="113">
        <v>30329</v>
      </c>
      <c r="N246" s="114">
        <v>28646</v>
      </c>
      <c r="O246" s="115">
        <f t="shared" si="68"/>
        <v>64670</v>
      </c>
      <c r="P246" s="115">
        <f t="shared" si="83"/>
        <v>2155.6666666666665</v>
      </c>
      <c r="Q246" s="116">
        <f t="shared" si="69"/>
        <v>59953</v>
      </c>
      <c r="R246" s="117">
        <f t="shared" si="84"/>
        <v>1998.4333333333334</v>
      </c>
      <c r="S246" s="7"/>
      <c r="T246" s="38"/>
      <c r="U246" s="113"/>
      <c r="V246" s="38"/>
      <c r="W246" s="113"/>
      <c r="X246" s="38"/>
      <c r="Y246" s="113"/>
      <c r="Z246" s="114"/>
      <c r="AA246" s="115">
        <f t="shared" si="70"/>
        <v>0</v>
      </c>
      <c r="AB246" s="115">
        <f t="shared" si="85"/>
        <v>0</v>
      </c>
      <c r="AC246" s="116">
        <f t="shared" si="71"/>
        <v>0</v>
      </c>
      <c r="AD246" s="118">
        <f t="shared" si="86"/>
        <v>0</v>
      </c>
      <c r="AE246" s="119"/>
      <c r="AF246" s="120"/>
      <c r="AG246" s="113"/>
      <c r="AH246" s="38"/>
      <c r="AI246" s="113"/>
      <c r="AJ246" s="38"/>
      <c r="AK246" s="113"/>
      <c r="AL246" s="114"/>
      <c r="AM246" s="115">
        <f t="shared" si="72"/>
        <v>0</v>
      </c>
      <c r="AN246" s="37">
        <f t="shared" si="87"/>
        <v>0</v>
      </c>
      <c r="AO246" s="117">
        <f t="shared" si="73"/>
        <v>0</v>
      </c>
      <c r="AP246" s="117">
        <f t="shared" si="88"/>
        <v>0</v>
      </c>
      <c r="AQ246" s="121">
        <f t="shared" si="74"/>
        <v>2155.6666666666665</v>
      </c>
      <c r="AR246" s="122">
        <f t="shared" si="75"/>
        <v>1998.4333333333334</v>
      </c>
    </row>
    <row r="247" spans="1:44" s="36" customFormat="1" ht="15" customHeight="1">
      <c r="A247" s="44" t="s">
        <v>765</v>
      </c>
      <c r="B247" s="44" t="s">
        <v>784</v>
      </c>
      <c r="C247" s="68">
        <v>158884</v>
      </c>
      <c r="D247" s="124">
        <v>7</v>
      </c>
      <c r="E247" s="112" t="s">
        <v>139</v>
      </c>
      <c r="F247" s="133" t="s">
        <v>139</v>
      </c>
      <c r="G247" s="7"/>
      <c r="H247" s="38"/>
      <c r="I247" s="113">
        <v>17860</v>
      </c>
      <c r="J247" s="38">
        <v>17955</v>
      </c>
      <c r="K247" s="113">
        <v>3200</v>
      </c>
      <c r="L247" s="38">
        <v>2687</v>
      </c>
      <c r="M247" s="113">
        <v>19072</v>
      </c>
      <c r="N247" s="114">
        <v>18165</v>
      </c>
      <c r="O247" s="115">
        <f t="shared" si="68"/>
        <v>40132</v>
      </c>
      <c r="P247" s="115">
        <f t="shared" si="83"/>
        <v>1337.7333333333333</v>
      </c>
      <c r="Q247" s="116">
        <f t="shared" si="69"/>
        <v>38807</v>
      </c>
      <c r="R247" s="117">
        <f t="shared" si="84"/>
        <v>1293.5666666666666</v>
      </c>
      <c r="S247" s="7"/>
      <c r="T247" s="38"/>
      <c r="U247" s="113"/>
      <c r="V247" s="38"/>
      <c r="W247" s="113"/>
      <c r="X247" s="38"/>
      <c r="Y247" s="113"/>
      <c r="Z247" s="114"/>
      <c r="AA247" s="115">
        <f t="shared" si="70"/>
        <v>0</v>
      </c>
      <c r="AB247" s="115">
        <f t="shared" si="85"/>
        <v>0</v>
      </c>
      <c r="AC247" s="116">
        <f t="shared" si="71"/>
        <v>0</v>
      </c>
      <c r="AD247" s="118">
        <f t="shared" si="86"/>
        <v>0</v>
      </c>
      <c r="AE247" s="119"/>
      <c r="AF247" s="120"/>
      <c r="AG247" s="113"/>
      <c r="AH247" s="38"/>
      <c r="AI247" s="113"/>
      <c r="AJ247" s="38"/>
      <c r="AK247" s="113"/>
      <c r="AL247" s="114"/>
      <c r="AM247" s="115">
        <f t="shared" si="72"/>
        <v>0</v>
      </c>
      <c r="AN247" s="37">
        <f t="shared" si="87"/>
        <v>0</v>
      </c>
      <c r="AO247" s="117">
        <f t="shared" si="73"/>
        <v>0</v>
      </c>
      <c r="AP247" s="117">
        <f t="shared" si="88"/>
        <v>0</v>
      </c>
      <c r="AQ247" s="121">
        <f t="shared" si="74"/>
        <v>1337.7333333333333</v>
      </c>
      <c r="AR247" s="122">
        <f t="shared" si="75"/>
        <v>1293.5666666666666</v>
      </c>
    </row>
    <row r="248" spans="1:44" s="36" customFormat="1" ht="15" customHeight="1">
      <c r="A248" s="44" t="s">
        <v>765</v>
      </c>
      <c r="B248" s="44" t="s">
        <v>785</v>
      </c>
      <c r="C248" s="68">
        <v>436304</v>
      </c>
      <c r="D248" s="124">
        <v>7</v>
      </c>
      <c r="E248" s="112" t="s">
        <v>139</v>
      </c>
      <c r="F248" s="133" t="s">
        <v>139</v>
      </c>
      <c r="G248" s="7"/>
      <c r="H248" s="38"/>
      <c r="I248" s="113">
        <v>1417</v>
      </c>
      <c r="J248" s="38">
        <v>2753</v>
      </c>
      <c r="K248" s="113">
        <v>0</v>
      </c>
      <c r="L248" s="38">
        <v>301</v>
      </c>
      <c r="M248" s="113">
        <v>851</v>
      </c>
      <c r="N248" s="114">
        <v>2759</v>
      </c>
      <c r="O248" s="115">
        <f t="shared" si="68"/>
        <v>2268</v>
      </c>
      <c r="P248" s="115">
        <f t="shared" si="83"/>
        <v>75.6</v>
      </c>
      <c r="Q248" s="116">
        <f t="shared" si="69"/>
        <v>5813</v>
      </c>
      <c r="R248" s="117">
        <f t="shared" si="84"/>
        <v>193.76666666666668</v>
      </c>
      <c r="S248" s="7"/>
      <c r="T248" s="38"/>
      <c r="U248" s="113"/>
      <c r="V248" s="38"/>
      <c r="W248" s="113"/>
      <c r="X248" s="38"/>
      <c r="Y248" s="113"/>
      <c r="Z248" s="114"/>
      <c r="AA248" s="115">
        <f t="shared" si="70"/>
        <v>0</v>
      </c>
      <c r="AB248" s="115">
        <f t="shared" si="85"/>
        <v>0</v>
      </c>
      <c r="AC248" s="116">
        <f t="shared" si="71"/>
        <v>0</v>
      </c>
      <c r="AD248" s="118">
        <f t="shared" si="86"/>
        <v>0</v>
      </c>
      <c r="AE248" s="119"/>
      <c r="AF248" s="120"/>
      <c r="AG248" s="113"/>
      <c r="AH248" s="38"/>
      <c r="AI248" s="113"/>
      <c r="AJ248" s="38"/>
      <c r="AK248" s="113"/>
      <c r="AL248" s="114"/>
      <c r="AM248" s="115">
        <f t="shared" si="72"/>
        <v>0</v>
      </c>
      <c r="AN248" s="37">
        <f t="shared" si="87"/>
        <v>0</v>
      </c>
      <c r="AO248" s="117">
        <f t="shared" si="73"/>
        <v>0</v>
      </c>
      <c r="AP248" s="117">
        <f t="shared" si="88"/>
        <v>0</v>
      </c>
      <c r="AQ248" s="121">
        <f t="shared" si="74"/>
        <v>75.6</v>
      </c>
      <c r="AR248" s="122">
        <f t="shared" si="75"/>
        <v>193.76666666666668</v>
      </c>
    </row>
    <row r="249" spans="1:44" s="36" customFormat="1" ht="15" customHeight="1">
      <c r="A249" s="44" t="s">
        <v>765</v>
      </c>
      <c r="B249" s="44" t="s">
        <v>786</v>
      </c>
      <c r="C249" s="68">
        <v>434061</v>
      </c>
      <c r="D249" s="124">
        <v>7</v>
      </c>
      <c r="E249" s="112" t="s">
        <v>139</v>
      </c>
      <c r="F249" s="133" t="s">
        <v>139</v>
      </c>
      <c r="G249" s="7"/>
      <c r="H249" s="38"/>
      <c r="I249" s="113">
        <v>5206</v>
      </c>
      <c r="J249" s="38">
        <v>6346</v>
      </c>
      <c r="K249" s="113">
        <v>603</v>
      </c>
      <c r="L249" s="38">
        <v>804</v>
      </c>
      <c r="M249" s="113">
        <v>4643</v>
      </c>
      <c r="N249" s="114">
        <v>6052</v>
      </c>
      <c r="O249" s="115">
        <f t="shared" si="68"/>
        <v>10452</v>
      </c>
      <c r="P249" s="115">
        <f t="shared" si="83"/>
        <v>348.4</v>
      </c>
      <c r="Q249" s="116">
        <f t="shared" si="69"/>
        <v>13202</v>
      </c>
      <c r="R249" s="117">
        <f t="shared" si="84"/>
        <v>440.06666666666666</v>
      </c>
      <c r="S249" s="7"/>
      <c r="T249" s="38"/>
      <c r="U249" s="113"/>
      <c r="V249" s="38"/>
      <c r="W249" s="113"/>
      <c r="X249" s="38"/>
      <c r="Y249" s="113"/>
      <c r="Z249" s="114"/>
      <c r="AA249" s="115">
        <f t="shared" si="70"/>
        <v>0</v>
      </c>
      <c r="AB249" s="115">
        <f t="shared" si="85"/>
        <v>0</v>
      </c>
      <c r="AC249" s="116">
        <f t="shared" si="71"/>
        <v>0</v>
      </c>
      <c r="AD249" s="118">
        <f t="shared" si="86"/>
        <v>0</v>
      </c>
      <c r="AE249" s="119"/>
      <c r="AF249" s="120"/>
      <c r="AG249" s="113"/>
      <c r="AH249" s="38"/>
      <c r="AI249" s="113"/>
      <c r="AJ249" s="38"/>
      <c r="AK249" s="113"/>
      <c r="AL249" s="114"/>
      <c r="AM249" s="115">
        <f t="shared" si="72"/>
        <v>0</v>
      </c>
      <c r="AN249" s="37">
        <f t="shared" si="87"/>
        <v>0</v>
      </c>
      <c r="AO249" s="117">
        <f t="shared" si="73"/>
        <v>0</v>
      </c>
      <c r="AP249" s="117">
        <f t="shared" si="88"/>
        <v>0</v>
      </c>
      <c r="AQ249" s="121">
        <f t="shared" si="74"/>
        <v>348.4</v>
      </c>
      <c r="AR249" s="122">
        <f t="shared" si="75"/>
        <v>440.06666666666666</v>
      </c>
    </row>
    <row r="250" spans="1:44" s="36" customFormat="1" ht="15" customHeight="1">
      <c r="A250" s="44" t="s">
        <v>765</v>
      </c>
      <c r="B250" s="44" t="s">
        <v>787</v>
      </c>
      <c r="C250" s="68">
        <v>160649</v>
      </c>
      <c r="D250" s="124">
        <v>7</v>
      </c>
      <c r="E250" s="112" t="s">
        <v>139</v>
      </c>
      <c r="F250" s="133" t="s">
        <v>139</v>
      </c>
      <c r="G250" s="7"/>
      <c r="H250" s="38"/>
      <c r="I250" s="113">
        <v>14866</v>
      </c>
      <c r="J250" s="38">
        <v>14043</v>
      </c>
      <c r="K250" s="113">
        <v>4301</v>
      </c>
      <c r="L250" s="38">
        <v>4184</v>
      </c>
      <c r="M250" s="113">
        <v>15498</v>
      </c>
      <c r="N250" s="114">
        <v>13864</v>
      </c>
      <c r="O250" s="115">
        <f t="shared" si="68"/>
        <v>34665</v>
      </c>
      <c r="P250" s="115">
        <f t="shared" si="83"/>
        <v>1155.5</v>
      </c>
      <c r="Q250" s="116">
        <f t="shared" si="69"/>
        <v>32091</v>
      </c>
      <c r="R250" s="117">
        <f t="shared" si="84"/>
        <v>1069.7</v>
      </c>
      <c r="S250" s="7"/>
      <c r="T250" s="38"/>
      <c r="U250" s="113"/>
      <c r="V250" s="38"/>
      <c r="W250" s="113"/>
      <c r="X250" s="38"/>
      <c r="Y250" s="113"/>
      <c r="Z250" s="114"/>
      <c r="AA250" s="115">
        <f t="shared" si="70"/>
        <v>0</v>
      </c>
      <c r="AB250" s="115">
        <f t="shared" si="85"/>
        <v>0</v>
      </c>
      <c r="AC250" s="116">
        <f t="shared" si="71"/>
        <v>0</v>
      </c>
      <c r="AD250" s="118">
        <f t="shared" si="86"/>
        <v>0</v>
      </c>
      <c r="AE250" s="119"/>
      <c r="AF250" s="120"/>
      <c r="AG250" s="113"/>
      <c r="AH250" s="38"/>
      <c r="AI250" s="113"/>
      <c r="AJ250" s="38"/>
      <c r="AK250" s="113"/>
      <c r="AL250" s="114"/>
      <c r="AM250" s="115">
        <f t="shared" si="72"/>
        <v>0</v>
      </c>
      <c r="AN250" s="37">
        <f t="shared" si="87"/>
        <v>0</v>
      </c>
      <c r="AO250" s="117">
        <f t="shared" si="73"/>
        <v>0</v>
      </c>
      <c r="AP250" s="117">
        <f t="shared" si="88"/>
        <v>0</v>
      </c>
      <c r="AQ250" s="121">
        <f t="shared" si="74"/>
        <v>1155.5</v>
      </c>
      <c r="AR250" s="122">
        <f t="shared" si="75"/>
        <v>1069.7</v>
      </c>
    </row>
    <row r="251" spans="1:44" s="36" customFormat="1" ht="15" customHeight="1">
      <c r="A251" s="44" t="s">
        <v>765</v>
      </c>
      <c r="B251" s="44" t="s">
        <v>788</v>
      </c>
      <c r="C251" s="68">
        <v>160560</v>
      </c>
      <c r="D251" s="124">
        <v>8</v>
      </c>
      <c r="E251" s="112"/>
      <c r="F251" s="167"/>
      <c r="G251" s="7"/>
      <c r="H251" s="38"/>
      <c r="I251" s="113"/>
      <c r="J251" s="38"/>
      <c r="K251" s="113"/>
      <c r="L251" s="38"/>
      <c r="M251" s="113"/>
      <c r="N251" s="114"/>
      <c r="O251" s="115">
        <f t="shared" si="68"/>
        <v>0</v>
      </c>
      <c r="P251" s="115">
        <f t="shared" si="83"/>
        <v>0</v>
      </c>
      <c r="Q251" s="116">
        <f t="shared" si="69"/>
        <v>0</v>
      </c>
      <c r="R251" s="117">
        <f t="shared" si="84"/>
        <v>0</v>
      </c>
      <c r="S251" s="7"/>
      <c r="T251" s="38"/>
      <c r="U251" s="113"/>
      <c r="V251" s="38"/>
      <c r="W251" s="113"/>
      <c r="X251" s="38"/>
      <c r="Y251" s="113"/>
      <c r="Z251" s="114"/>
      <c r="AA251" s="115">
        <f t="shared" si="70"/>
        <v>0</v>
      </c>
      <c r="AB251" s="115">
        <f t="shared" si="85"/>
        <v>0</v>
      </c>
      <c r="AC251" s="116">
        <f t="shared" si="71"/>
        <v>0</v>
      </c>
      <c r="AD251" s="118">
        <f t="shared" si="86"/>
        <v>0</v>
      </c>
      <c r="AE251" s="119"/>
      <c r="AF251" s="120"/>
      <c r="AG251" s="113"/>
      <c r="AH251" s="38"/>
      <c r="AI251" s="113"/>
      <c r="AJ251" s="38"/>
      <c r="AK251" s="113"/>
      <c r="AL251" s="114"/>
      <c r="AM251" s="115">
        <f t="shared" si="72"/>
        <v>0</v>
      </c>
      <c r="AN251" s="37">
        <f t="shared" si="87"/>
        <v>0</v>
      </c>
      <c r="AO251" s="117">
        <f t="shared" si="73"/>
        <v>0</v>
      </c>
      <c r="AP251" s="117">
        <f t="shared" si="88"/>
        <v>0</v>
      </c>
      <c r="AQ251" s="121">
        <f t="shared" si="74"/>
        <v>0</v>
      </c>
      <c r="AR251" s="122">
        <f t="shared" si="75"/>
        <v>0</v>
      </c>
    </row>
    <row r="252" spans="1:44" s="36" customFormat="1" ht="15" customHeight="1">
      <c r="A252" s="44" t="s">
        <v>765</v>
      </c>
      <c r="B252" s="44" t="s">
        <v>789</v>
      </c>
      <c r="C252" s="68" t="s">
        <v>790</v>
      </c>
      <c r="D252" s="124">
        <v>8</v>
      </c>
      <c r="E252" s="112"/>
      <c r="F252" s="167"/>
      <c r="G252" s="7"/>
      <c r="H252" s="38"/>
      <c r="I252" s="113"/>
      <c r="J252" s="38"/>
      <c r="K252" s="113"/>
      <c r="L252" s="38"/>
      <c r="M252" s="113"/>
      <c r="N252" s="114"/>
      <c r="O252" s="115">
        <f t="shared" si="68"/>
        <v>0</v>
      </c>
      <c r="P252" s="115">
        <f t="shared" si="83"/>
        <v>0</v>
      </c>
      <c r="Q252" s="116">
        <f t="shared" si="69"/>
        <v>0</v>
      </c>
      <c r="R252" s="117">
        <f t="shared" si="84"/>
        <v>0</v>
      </c>
      <c r="S252" s="7"/>
      <c r="T252" s="38"/>
      <c r="U252" s="113"/>
      <c r="V252" s="38"/>
      <c r="W252" s="113"/>
      <c r="X252" s="38"/>
      <c r="Y252" s="113"/>
      <c r="Z252" s="114"/>
      <c r="AA252" s="115">
        <f t="shared" si="70"/>
        <v>0</v>
      </c>
      <c r="AB252" s="115">
        <f t="shared" si="85"/>
        <v>0</v>
      </c>
      <c r="AC252" s="116">
        <f t="shared" si="71"/>
        <v>0</v>
      </c>
      <c r="AD252" s="118">
        <f t="shared" si="86"/>
        <v>0</v>
      </c>
      <c r="AE252" s="119"/>
      <c r="AF252" s="120"/>
      <c r="AG252" s="113"/>
      <c r="AH252" s="38"/>
      <c r="AI252" s="113"/>
      <c r="AJ252" s="38"/>
      <c r="AK252" s="113"/>
      <c r="AL252" s="114"/>
      <c r="AM252" s="115">
        <f t="shared" si="72"/>
        <v>0</v>
      </c>
      <c r="AN252" s="37">
        <f t="shared" si="87"/>
        <v>0</v>
      </c>
      <c r="AO252" s="117">
        <f t="shared" si="73"/>
        <v>0</v>
      </c>
      <c r="AP252" s="117">
        <f t="shared" si="88"/>
        <v>0</v>
      </c>
      <c r="AQ252" s="121">
        <f t="shared" si="74"/>
        <v>0</v>
      </c>
      <c r="AR252" s="122">
        <f t="shared" si="75"/>
        <v>0</v>
      </c>
    </row>
    <row r="253" spans="1:44" s="36" customFormat="1" ht="15" customHeight="1">
      <c r="A253" s="44" t="s">
        <v>765</v>
      </c>
      <c r="B253" s="44" t="s">
        <v>791</v>
      </c>
      <c r="C253" s="68" t="s">
        <v>792</v>
      </c>
      <c r="D253" s="124">
        <v>8</v>
      </c>
      <c r="E253" s="112"/>
      <c r="F253" s="167"/>
      <c r="G253" s="7"/>
      <c r="H253" s="38"/>
      <c r="I253" s="113"/>
      <c r="J253" s="38"/>
      <c r="K253" s="113"/>
      <c r="L253" s="38"/>
      <c r="M253" s="113"/>
      <c r="N253" s="114"/>
      <c r="O253" s="115">
        <f t="shared" si="68"/>
        <v>0</v>
      </c>
      <c r="P253" s="115">
        <f t="shared" si="83"/>
        <v>0</v>
      </c>
      <c r="Q253" s="116">
        <f t="shared" si="69"/>
        <v>0</v>
      </c>
      <c r="R253" s="117">
        <f t="shared" si="84"/>
        <v>0</v>
      </c>
      <c r="S253" s="7"/>
      <c r="T253" s="38"/>
      <c r="U253" s="113"/>
      <c r="V253" s="38"/>
      <c r="W253" s="113"/>
      <c r="X253" s="38"/>
      <c r="Y253" s="113"/>
      <c r="Z253" s="114"/>
      <c r="AA253" s="115">
        <f t="shared" si="70"/>
        <v>0</v>
      </c>
      <c r="AB253" s="115">
        <f t="shared" si="85"/>
        <v>0</v>
      </c>
      <c r="AC253" s="116">
        <f t="shared" si="71"/>
        <v>0</v>
      </c>
      <c r="AD253" s="118">
        <f t="shared" si="86"/>
        <v>0</v>
      </c>
      <c r="AE253" s="119"/>
      <c r="AF253" s="120"/>
      <c r="AG253" s="113"/>
      <c r="AH253" s="38"/>
      <c r="AI253" s="113"/>
      <c r="AJ253" s="38"/>
      <c r="AK253" s="113"/>
      <c r="AL253" s="114"/>
      <c r="AM253" s="115">
        <f t="shared" si="72"/>
        <v>0</v>
      </c>
      <c r="AN253" s="37">
        <f t="shared" si="87"/>
        <v>0</v>
      </c>
      <c r="AO253" s="117">
        <f t="shared" si="73"/>
        <v>0</v>
      </c>
      <c r="AP253" s="117">
        <f t="shared" si="88"/>
        <v>0</v>
      </c>
      <c r="AQ253" s="121">
        <f t="shared" si="74"/>
        <v>0</v>
      </c>
      <c r="AR253" s="122">
        <f t="shared" si="75"/>
        <v>0</v>
      </c>
    </row>
    <row r="254" spans="1:44" s="36" customFormat="1" ht="15" customHeight="1">
      <c r="A254" s="44" t="s">
        <v>765</v>
      </c>
      <c r="B254" s="44" t="s">
        <v>793</v>
      </c>
      <c r="C254" s="68" t="s">
        <v>794</v>
      </c>
      <c r="D254" s="124">
        <v>8</v>
      </c>
      <c r="E254" s="112"/>
      <c r="F254" s="167"/>
      <c r="G254" s="7"/>
      <c r="H254" s="38"/>
      <c r="I254" s="113"/>
      <c r="J254" s="38"/>
      <c r="K254" s="113"/>
      <c r="L254" s="38"/>
      <c r="M254" s="113"/>
      <c r="N254" s="114"/>
      <c r="O254" s="115">
        <f t="shared" si="68"/>
        <v>0</v>
      </c>
      <c r="P254" s="115">
        <f t="shared" si="83"/>
        <v>0</v>
      </c>
      <c r="Q254" s="116">
        <f t="shared" si="69"/>
        <v>0</v>
      </c>
      <c r="R254" s="117">
        <f t="shared" si="84"/>
        <v>0</v>
      </c>
      <c r="S254" s="7"/>
      <c r="T254" s="38"/>
      <c r="U254" s="113"/>
      <c r="V254" s="38"/>
      <c r="W254" s="113"/>
      <c r="X254" s="38"/>
      <c r="Y254" s="113"/>
      <c r="Z254" s="114"/>
      <c r="AA254" s="115">
        <f t="shared" si="70"/>
        <v>0</v>
      </c>
      <c r="AB254" s="115">
        <f t="shared" si="85"/>
        <v>0</v>
      </c>
      <c r="AC254" s="116">
        <f t="shared" si="71"/>
        <v>0</v>
      </c>
      <c r="AD254" s="118">
        <f t="shared" si="86"/>
        <v>0</v>
      </c>
      <c r="AE254" s="119"/>
      <c r="AF254" s="120"/>
      <c r="AG254" s="113"/>
      <c r="AH254" s="38"/>
      <c r="AI254" s="113"/>
      <c r="AJ254" s="38"/>
      <c r="AK254" s="113"/>
      <c r="AL254" s="114"/>
      <c r="AM254" s="115">
        <f t="shared" si="72"/>
        <v>0</v>
      </c>
      <c r="AN254" s="37">
        <f t="shared" si="87"/>
        <v>0</v>
      </c>
      <c r="AO254" s="117">
        <f t="shared" si="73"/>
        <v>0</v>
      </c>
      <c r="AP254" s="117">
        <f t="shared" si="88"/>
        <v>0</v>
      </c>
      <c r="AQ254" s="121">
        <f t="shared" si="74"/>
        <v>0</v>
      </c>
      <c r="AR254" s="122">
        <f t="shared" si="75"/>
        <v>0</v>
      </c>
    </row>
    <row r="255" spans="1:44" s="36" customFormat="1" ht="15" customHeight="1">
      <c r="A255" s="44" t="s">
        <v>765</v>
      </c>
      <c r="B255" s="44" t="s">
        <v>795</v>
      </c>
      <c r="C255" s="68" t="s">
        <v>796</v>
      </c>
      <c r="D255" s="124">
        <v>8</v>
      </c>
      <c r="E255" s="112"/>
      <c r="F255" s="167"/>
      <c r="G255" s="7"/>
      <c r="H255" s="38"/>
      <c r="I255" s="113"/>
      <c r="J255" s="38"/>
      <c r="K255" s="113"/>
      <c r="L255" s="38"/>
      <c r="M255" s="113"/>
      <c r="N255" s="114"/>
      <c r="O255" s="115">
        <f t="shared" si="68"/>
        <v>0</v>
      </c>
      <c r="P255" s="115">
        <f t="shared" si="83"/>
        <v>0</v>
      </c>
      <c r="Q255" s="116">
        <f t="shared" si="69"/>
        <v>0</v>
      </c>
      <c r="R255" s="117">
        <f t="shared" si="84"/>
        <v>0</v>
      </c>
      <c r="S255" s="7"/>
      <c r="T255" s="38"/>
      <c r="U255" s="113"/>
      <c r="V255" s="38"/>
      <c r="W255" s="113"/>
      <c r="X255" s="38"/>
      <c r="Y255" s="113"/>
      <c r="Z255" s="114"/>
      <c r="AA255" s="115">
        <f t="shared" si="70"/>
        <v>0</v>
      </c>
      <c r="AB255" s="115">
        <f t="shared" si="85"/>
        <v>0</v>
      </c>
      <c r="AC255" s="116">
        <f t="shared" si="71"/>
        <v>0</v>
      </c>
      <c r="AD255" s="118">
        <f t="shared" si="86"/>
        <v>0</v>
      </c>
      <c r="AE255" s="119"/>
      <c r="AF255" s="120"/>
      <c r="AG255" s="113"/>
      <c r="AH255" s="38"/>
      <c r="AI255" s="113"/>
      <c r="AJ255" s="38"/>
      <c r="AK255" s="113"/>
      <c r="AL255" s="114"/>
      <c r="AM255" s="115">
        <f t="shared" si="72"/>
        <v>0</v>
      </c>
      <c r="AN255" s="37">
        <f t="shared" si="87"/>
        <v>0</v>
      </c>
      <c r="AO255" s="117">
        <f t="shared" si="73"/>
        <v>0</v>
      </c>
      <c r="AP255" s="117">
        <f t="shared" si="88"/>
        <v>0</v>
      </c>
      <c r="AQ255" s="121">
        <f t="shared" si="74"/>
        <v>0</v>
      </c>
      <c r="AR255" s="122">
        <f t="shared" si="75"/>
        <v>0</v>
      </c>
    </row>
    <row r="256" spans="1:44" s="36" customFormat="1" ht="15" customHeight="1">
      <c r="A256" s="44" t="s">
        <v>765</v>
      </c>
      <c r="B256" s="44" t="s">
        <v>797</v>
      </c>
      <c r="C256" s="68" t="s">
        <v>798</v>
      </c>
      <c r="D256" s="124">
        <v>8</v>
      </c>
      <c r="E256" s="112"/>
      <c r="F256" s="167"/>
      <c r="G256" s="7"/>
      <c r="H256" s="38"/>
      <c r="I256" s="113"/>
      <c r="J256" s="38"/>
      <c r="K256" s="113"/>
      <c r="L256" s="38"/>
      <c r="M256" s="113"/>
      <c r="N256" s="114"/>
      <c r="O256" s="115">
        <f t="shared" si="68"/>
        <v>0</v>
      </c>
      <c r="P256" s="115">
        <f t="shared" si="83"/>
        <v>0</v>
      </c>
      <c r="Q256" s="116">
        <f t="shared" si="69"/>
        <v>0</v>
      </c>
      <c r="R256" s="117">
        <f t="shared" si="84"/>
        <v>0</v>
      </c>
      <c r="S256" s="7"/>
      <c r="T256" s="38"/>
      <c r="U256" s="113"/>
      <c r="V256" s="38"/>
      <c r="W256" s="113"/>
      <c r="X256" s="38"/>
      <c r="Y256" s="113"/>
      <c r="Z256" s="114"/>
      <c r="AA256" s="115">
        <f t="shared" si="70"/>
        <v>0</v>
      </c>
      <c r="AB256" s="115">
        <f t="shared" si="85"/>
        <v>0</v>
      </c>
      <c r="AC256" s="116">
        <f t="shared" si="71"/>
        <v>0</v>
      </c>
      <c r="AD256" s="118">
        <f t="shared" si="86"/>
        <v>0</v>
      </c>
      <c r="AE256" s="119"/>
      <c r="AF256" s="120"/>
      <c r="AG256" s="113"/>
      <c r="AH256" s="38"/>
      <c r="AI256" s="113"/>
      <c r="AJ256" s="38"/>
      <c r="AK256" s="113"/>
      <c r="AL256" s="114"/>
      <c r="AM256" s="115">
        <f t="shared" si="72"/>
        <v>0</v>
      </c>
      <c r="AN256" s="37">
        <f t="shared" si="87"/>
        <v>0</v>
      </c>
      <c r="AO256" s="117">
        <f t="shared" si="73"/>
        <v>0</v>
      </c>
      <c r="AP256" s="117">
        <f t="shared" si="88"/>
        <v>0</v>
      </c>
      <c r="AQ256" s="121">
        <f t="shared" si="74"/>
        <v>0</v>
      </c>
      <c r="AR256" s="122">
        <f t="shared" si="75"/>
        <v>0</v>
      </c>
    </row>
    <row r="257" spans="1:44" s="36" customFormat="1" ht="15" customHeight="1">
      <c r="A257" s="44" t="s">
        <v>765</v>
      </c>
      <c r="B257" s="44" t="s">
        <v>799</v>
      </c>
      <c r="C257" s="68">
        <v>160816</v>
      </c>
      <c r="D257" s="124">
        <v>8</v>
      </c>
      <c r="E257" s="112"/>
      <c r="F257" s="167"/>
      <c r="G257" s="7"/>
      <c r="H257" s="38"/>
      <c r="I257" s="113"/>
      <c r="J257" s="38"/>
      <c r="K257" s="113"/>
      <c r="L257" s="38"/>
      <c r="M257" s="113"/>
      <c r="N257" s="114"/>
      <c r="O257" s="115">
        <f t="shared" si="68"/>
        <v>0</v>
      </c>
      <c r="P257" s="115">
        <f t="shared" si="83"/>
        <v>0</v>
      </c>
      <c r="Q257" s="116">
        <f t="shared" si="69"/>
        <v>0</v>
      </c>
      <c r="R257" s="117">
        <f t="shared" si="84"/>
        <v>0</v>
      </c>
      <c r="S257" s="7"/>
      <c r="T257" s="38"/>
      <c r="U257" s="113"/>
      <c r="V257" s="38"/>
      <c r="W257" s="113"/>
      <c r="X257" s="38"/>
      <c r="Y257" s="113"/>
      <c r="Z257" s="114"/>
      <c r="AA257" s="115">
        <f t="shared" si="70"/>
        <v>0</v>
      </c>
      <c r="AB257" s="115">
        <f t="shared" si="85"/>
        <v>0</v>
      </c>
      <c r="AC257" s="116">
        <f t="shared" si="71"/>
        <v>0</v>
      </c>
      <c r="AD257" s="118">
        <f t="shared" si="86"/>
        <v>0</v>
      </c>
      <c r="AE257" s="119"/>
      <c r="AF257" s="120"/>
      <c r="AG257" s="113"/>
      <c r="AH257" s="38"/>
      <c r="AI257" s="113"/>
      <c r="AJ257" s="38"/>
      <c r="AK257" s="113"/>
      <c r="AL257" s="114"/>
      <c r="AM257" s="115">
        <f t="shared" si="72"/>
        <v>0</v>
      </c>
      <c r="AN257" s="37">
        <f t="shared" si="87"/>
        <v>0</v>
      </c>
      <c r="AO257" s="117">
        <f t="shared" si="73"/>
        <v>0</v>
      </c>
      <c r="AP257" s="117">
        <f t="shared" si="88"/>
        <v>0</v>
      </c>
      <c r="AQ257" s="121">
        <f t="shared" si="74"/>
        <v>0</v>
      </c>
      <c r="AR257" s="122">
        <f t="shared" si="75"/>
        <v>0</v>
      </c>
    </row>
    <row r="258" spans="1:44" s="36" customFormat="1" ht="15" customHeight="1">
      <c r="A258" s="44" t="s">
        <v>765</v>
      </c>
      <c r="B258" s="44" t="s">
        <v>800</v>
      </c>
      <c r="C258" s="68">
        <v>158769</v>
      </c>
      <c r="D258" s="124">
        <v>8</v>
      </c>
      <c r="E258" s="112"/>
      <c r="F258" s="167"/>
      <c r="G258" s="7"/>
      <c r="H258" s="38"/>
      <c r="I258" s="113"/>
      <c r="J258" s="38"/>
      <c r="K258" s="113"/>
      <c r="L258" s="38"/>
      <c r="M258" s="113"/>
      <c r="N258" s="114"/>
      <c r="O258" s="115">
        <f t="shared" si="68"/>
        <v>0</v>
      </c>
      <c r="P258" s="115">
        <f t="shared" si="83"/>
        <v>0</v>
      </c>
      <c r="Q258" s="116">
        <f t="shared" si="69"/>
        <v>0</v>
      </c>
      <c r="R258" s="117">
        <f t="shared" si="84"/>
        <v>0</v>
      </c>
      <c r="S258" s="7"/>
      <c r="T258" s="38"/>
      <c r="U258" s="113"/>
      <c r="V258" s="38"/>
      <c r="W258" s="113"/>
      <c r="X258" s="38"/>
      <c r="Y258" s="113"/>
      <c r="Z258" s="114"/>
      <c r="AA258" s="115">
        <f t="shared" si="70"/>
        <v>0</v>
      </c>
      <c r="AB258" s="115">
        <f t="shared" si="85"/>
        <v>0</v>
      </c>
      <c r="AC258" s="116">
        <f t="shared" si="71"/>
        <v>0</v>
      </c>
      <c r="AD258" s="118">
        <f t="shared" si="86"/>
        <v>0</v>
      </c>
      <c r="AE258" s="119"/>
      <c r="AF258" s="120"/>
      <c r="AG258" s="113"/>
      <c r="AH258" s="38"/>
      <c r="AI258" s="113"/>
      <c r="AJ258" s="38"/>
      <c r="AK258" s="113"/>
      <c r="AL258" s="114"/>
      <c r="AM258" s="115">
        <f t="shared" si="72"/>
        <v>0</v>
      </c>
      <c r="AN258" s="37">
        <f t="shared" si="87"/>
        <v>0</v>
      </c>
      <c r="AO258" s="117">
        <f t="shared" si="73"/>
        <v>0</v>
      </c>
      <c r="AP258" s="117">
        <f t="shared" si="88"/>
        <v>0</v>
      </c>
      <c r="AQ258" s="121">
        <f t="shared" si="74"/>
        <v>0</v>
      </c>
      <c r="AR258" s="122">
        <f t="shared" si="75"/>
        <v>0</v>
      </c>
    </row>
    <row r="259" spans="1:44" s="36" customFormat="1" ht="15" customHeight="1">
      <c r="A259" s="44" t="s">
        <v>765</v>
      </c>
      <c r="B259" s="44" t="s">
        <v>801</v>
      </c>
      <c r="C259" s="68" t="s">
        <v>802</v>
      </c>
      <c r="D259" s="124">
        <v>8</v>
      </c>
      <c r="E259" s="112"/>
      <c r="F259" s="167"/>
      <c r="G259" s="7"/>
      <c r="H259" s="38"/>
      <c r="I259" s="113"/>
      <c r="J259" s="38"/>
      <c r="K259" s="113"/>
      <c r="L259" s="38"/>
      <c r="M259" s="113"/>
      <c r="N259" s="114"/>
      <c r="O259" s="115">
        <f t="shared" si="68"/>
        <v>0</v>
      </c>
      <c r="P259" s="115">
        <f t="shared" si="83"/>
        <v>0</v>
      </c>
      <c r="Q259" s="116">
        <f t="shared" si="69"/>
        <v>0</v>
      </c>
      <c r="R259" s="117">
        <f t="shared" si="84"/>
        <v>0</v>
      </c>
      <c r="S259" s="7"/>
      <c r="T259" s="38"/>
      <c r="U259" s="113"/>
      <c r="V259" s="38"/>
      <c r="W259" s="113"/>
      <c r="X259" s="38"/>
      <c r="Y259" s="113"/>
      <c r="Z259" s="114"/>
      <c r="AA259" s="115">
        <f t="shared" si="70"/>
        <v>0</v>
      </c>
      <c r="AB259" s="115">
        <f t="shared" si="85"/>
        <v>0</v>
      </c>
      <c r="AC259" s="116">
        <f t="shared" si="71"/>
        <v>0</v>
      </c>
      <c r="AD259" s="118">
        <f t="shared" si="86"/>
        <v>0</v>
      </c>
      <c r="AE259" s="119"/>
      <c r="AF259" s="120"/>
      <c r="AG259" s="113"/>
      <c r="AH259" s="38"/>
      <c r="AI259" s="113"/>
      <c r="AJ259" s="38"/>
      <c r="AK259" s="113"/>
      <c r="AL259" s="114"/>
      <c r="AM259" s="115">
        <f t="shared" si="72"/>
        <v>0</v>
      </c>
      <c r="AN259" s="37">
        <f t="shared" si="87"/>
        <v>0</v>
      </c>
      <c r="AO259" s="117">
        <f t="shared" si="73"/>
        <v>0</v>
      </c>
      <c r="AP259" s="117">
        <f t="shared" si="88"/>
        <v>0</v>
      </c>
      <c r="AQ259" s="121">
        <f t="shared" si="74"/>
        <v>0</v>
      </c>
      <c r="AR259" s="122">
        <f t="shared" si="75"/>
        <v>0</v>
      </c>
    </row>
    <row r="260" spans="1:44" s="36" customFormat="1" ht="15" customHeight="1">
      <c r="A260" s="44" t="s">
        <v>765</v>
      </c>
      <c r="B260" s="44" t="s">
        <v>803</v>
      </c>
      <c r="C260" s="68" t="s">
        <v>804</v>
      </c>
      <c r="D260" s="124">
        <v>8</v>
      </c>
      <c r="E260" s="112"/>
      <c r="F260" s="167"/>
      <c r="G260" s="7"/>
      <c r="H260" s="38"/>
      <c r="I260" s="113"/>
      <c r="J260" s="38"/>
      <c r="K260" s="113"/>
      <c r="L260" s="38"/>
      <c r="M260" s="113"/>
      <c r="N260" s="114"/>
      <c r="O260" s="115">
        <f t="shared" si="68"/>
        <v>0</v>
      </c>
      <c r="P260" s="115">
        <f t="shared" si="83"/>
        <v>0</v>
      </c>
      <c r="Q260" s="116">
        <f t="shared" si="69"/>
        <v>0</v>
      </c>
      <c r="R260" s="117">
        <f t="shared" si="84"/>
        <v>0</v>
      </c>
      <c r="S260" s="7"/>
      <c r="T260" s="38"/>
      <c r="U260" s="113"/>
      <c r="V260" s="38"/>
      <c r="W260" s="113"/>
      <c r="X260" s="38"/>
      <c r="Y260" s="113"/>
      <c r="Z260" s="114"/>
      <c r="AA260" s="115">
        <f t="shared" si="70"/>
        <v>0</v>
      </c>
      <c r="AB260" s="115">
        <f t="shared" si="85"/>
        <v>0</v>
      </c>
      <c r="AC260" s="116">
        <f t="shared" si="71"/>
        <v>0</v>
      </c>
      <c r="AD260" s="118">
        <f t="shared" si="86"/>
        <v>0</v>
      </c>
      <c r="AE260" s="119"/>
      <c r="AF260" s="120"/>
      <c r="AG260" s="113"/>
      <c r="AH260" s="38"/>
      <c r="AI260" s="113"/>
      <c r="AJ260" s="38"/>
      <c r="AK260" s="113"/>
      <c r="AL260" s="114"/>
      <c r="AM260" s="115">
        <f t="shared" si="72"/>
        <v>0</v>
      </c>
      <c r="AN260" s="37">
        <f t="shared" si="87"/>
        <v>0</v>
      </c>
      <c r="AO260" s="117">
        <f t="shared" si="73"/>
        <v>0</v>
      </c>
      <c r="AP260" s="117">
        <f t="shared" si="88"/>
        <v>0</v>
      </c>
      <c r="AQ260" s="121">
        <f t="shared" si="74"/>
        <v>0</v>
      </c>
      <c r="AR260" s="122">
        <f t="shared" si="75"/>
        <v>0</v>
      </c>
    </row>
    <row r="261" spans="1:44" s="36" customFormat="1" ht="15" customHeight="1">
      <c r="A261" s="44" t="s">
        <v>765</v>
      </c>
      <c r="B261" s="44" t="s">
        <v>805</v>
      </c>
      <c r="C261" s="68" t="s">
        <v>806</v>
      </c>
      <c r="D261" s="124">
        <v>8</v>
      </c>
      <c r="E261" s="112"/>
      <c r="F261" s="167"/>
      <c r="G261" s="7"/>
      <c r="H261" s="38"/>
      <c r="I261" s="113"/>
      <c r="J261" s="38"/>
      <c r="K261" s="113"/>
      <c r="L261" s="38"/>
      <c r="M261" s="113"/>
      <c r="N261" s="114"/>
      <c r="O261" s="115">
        <f t="shared" si="68"/>
        <v>0</v>
      </c>
      <c r="P261" s="115">
        <f t="shared" si="83"/>
        <v>0</v>
      </c>
      <c r="Q261" s="116">
        <f t="shared" si="69"/>
        <v>0</v>
      </c>
      <c r="R261" s="117">
        <f t="shared" si="84"/>
        <v>0</v>
      </c>
      <c r="S261" s="7"/>
      <c r="T261" s="38"/>
      <c r="U261" s="113"/>
      <c r="V261" s="38"/>
      <c r="W261" s="113"/>
      <c r="X261" s="38"/>
      <c r="Y261" s="113"/>
      <c r="Z261" s="114"/>
      <c r="AA261" s="115">
        <f t="shared" si="70"/>
        <v>0</v>
      </c>
      <c r="AB261" s="115">
        <f t="shared" si="85"/>
        <v>0</v>
      </c>
      <c r="AC261" s="116">
        <f t="shared" si="71"/>
        <v>0</v>
      </c>
      <c r="AD261" s="118">
        <f t="shared" si="86"/>
        <v>0</v>
      </c>
      <c r="AE261" s="119"/>
      <c r="AF261" s="120"/>
      <c r="AG261" s="113"/>
      <c r="AH261" s="38"/>
      <c r="AI261" s="113"/>
      <c r="AJ261" s="38"/>
      <c r="AK261" s="113"/>
      <c r="AL261" s="114"/>
      <c r="AM261" s="115">
        <f t="shared" si="72"/>
        <v>0</v>
      </c>
      <c r="AN261" s="37">
        <f t="shared" si="87"/>
        <v>0</v>
      </c>
      <c r="AO261" s="117">
        <f t="shared" si="73"/>
        <v>0</v>
      </c>
      <c r="AP261" s="117">
        <f t="shared" si="88"/>
        <v>0</v>
      </c>
      <c r="AQ261" s="121">
        <f t="shared" si="74"/>
        <v>0</v>
      </c>
      <c r="AR261" s="122">
        <f t="shared" si="75"/>
        <v>0</v>
      </c>
    </row>
    <row r="262" spans="1:44" s="36" customFormat="1" ht="15" customHeight="1">
      <c r="A262" s="44" t="s">
        <v>765</v>
      </c>
      <c r="B262" s="44" t="s">
        <v>807</v>
      </c>
      <c r="C262" s="68" t="s">
        <v>808</v>
      </c>
      <c r="D262" s="124">
        <v>8</v>
      </c>
      <c r="E262" s="112"/>
      <c r="F262" s="167"/>
      <c r="G262" s="7"/>
      <c r="H262" s="38"/>
      <c r="I262" s="113"/>
      <c r="J262" s="38"/>
      <c r="K262" s="113"/>
      <c r="L262" s="38"/>
      <c r="M262" s="113"/>
      <c r="N262" s="114"/>
      <c r="O262" s="115">
        <f t="shared" si="68"/>
        <v>0</v>
      </c>
      <c r="P262" s="115">
        <f t="shared" si="83"/>
        <v>0</v>
      </c>
      <c r="Q262" s="116">
        <f t="shared" si="69"/>
        <v>0</v>
      </c>
      <c r="R262" s="117">
        <f t="shared" si="84"/>
        <v>0</v>
      </c>
      <c r="S262" s="7"/>
      <c r="T262" s="38"/>
      <c r="U262" s="113"/>
      <c r="V262" s="38"/>
      <c r="W262" s="113"/>
      <c r="X262" s="38"/>
      <c r="Y262" s="113"/>
      <c r="Z262" s="114"/>
      <c r="AA262" s="115">
        <f t="shared" si="70"/>
        <v>0</v>
      </c>
      <c r="AB262" s="115">
        <f t="shared" si="85"/>
        <v>0</v>
      </c>
      <c r="AC262" s="116">
        <f t="shared" si="71"/>
        <v>0</v>
      </c>
      <c r="AD262" s="118">
        <f t="shared" si="86"/>
        <v>0</v>
      </c>
      <c r="AE262" s="119"/>
      <c r="AF262" s="120"/>
      <c r="AG262" s="113"/>
      <c r="AH262" s="38"/>
      <c r="AI262" s="113"/>
      <c r="AJ262" s="38"/>
      <c r="AK262" s="113"/>
      <c r="AL262" s="114"/>
      <c r="AM262" s="115">
        <f t="shared" si="72"/>
        <v>0</v>
      </c>
      <c r="AN262" s="37">
        <f t="shared" si="87"/>
        <v>0</v>
      </c>
      <c r="AO262" s="117">
        <f t="shared" si="73"/>
        <v>0</v>
      </c>
      <c r="AP262" s="117">
        <f t="shared" si="88"/>
        <v>0</v>
      </c>
      <c r="AQ262" s="121">
        <f t="shared" si="74"/>
        <v>0</v>
      </c>
      <c r="AR262" s="122">
        <f t="shared" si="75"/>
        <v>0</v>
      </c>
    </row>
    <row r="263" spans="1:44" s="36" customFormat="1" ht="15" customHeight="1">
      <c r="A263" s="44" t="s">
        <v>765</v>
      </c>
      <c r="B263" s="44" t="s">
        <v>809</v>
      </c>
      <c r="C263" s="68">
        <v>159045</v>
      </c>
      <c r="D263" s="124">
        <v>8</v>
      </c>
      <c r="E263" s="112"/>
      <c r="F263" s="167"/>
      <c r="G263" s="7"/>
      <c r="H263" s="38"/>
      <c r="I263" s="113"/>
      <c r="J263" s="38"/>
      <c r="K263" s="113"/>
      <c r="L263" s="38"/>
      <c r="M263" s="113"/>
      <c r="N263" s="114"/>
      <c r="O263" s="115">
        <f t="shared" si="68"/>
        <v>0</v>
      </c>
      <c r="P263" s="115">
        <f t="shared" si="83"/>
        <v>0</v>
      </c>
      <c r="Q263" s="116">
        <f t="shared" si="69"/>
        <v>0</v>
      </c>
      <c r="R263" s="117">
        <f t="shared" si="84"/>
        <v>0</v>
      </c>
      <c r="S263" s="7"/>
      <c r="T263" s="38"/>
      <c r="U263" s="113"/>
      <c r="V263" s="38"/>
      <c r="W263" s="113"/>
      <c r="X263" s="38"/>
      <c r="Y263" s="113"/>
      <c r="Z263" s="114"/>
      <c r="AA263" s="115">
        <f t="shared" si="70"/>
        <v>0</v>
      </c>
      <c r="AB263" s="115">
        <f t="shared" si="85"/>
        <v>0</v>
      </c>
      <c r="AC263" s="116">
        <f t="shared" si="71"/>
        <v>0</v>
      </c>
      <c r="AD263" s="118">
        <f t="shared" si="86"/>
        <v>0</v>
      </c>
      <c r="AE263" s="119"/>
      <c r="AF263" s="120"/>
      <c r="AG263" s="113"/>
      <c r="AH263" s="38"/>
      <c r="AI263" s="113"/>
      <c r="AJ263" s="38"/>
      <c r="AK263" s="113"/>
      <c r="AL263" s="114"/>
      <c r="AM263" s="115">
        <f t="shared" si="72"/>
        <v>0</v>
      </c>
      <c r="AN263" s="37">
        <f t="shared" si="87"/>
        <v>0</v>
      </c>
      <c r="AO263" s="117">
        <f t="shared" si="73"/>
        <v>0</v>
      </c>
      <c r="AP263" s="117">
        <f t="shared" si="88"/>
        <v>0</v>
      </c>
      <c r="AQ263" s="121">
        <f t="shared" si="74"/>
        <v>0</v>
      </c>
      <c r="AR263" s="122">
        <f t="shared" si="75"/>
        <v>0</v>
      </c>
    </row>
    <row r="264" spans="1:44" s="36" customFormat="1" ht="15" customHeight="1">
      <c r="A264" s="44" t="s">
        <v>765</v>
      </c>
      <c r="B264" s="44" t="s">
        <v>810</v>
      </c>
      <c r="C264" s="68" t="s">
        <v>811</v>
      </c>
      <c r="D264" s="124">
        <v>8</v>
      </c>
      <c r="E264" s="112"/>
      <c r="F264" s="167"/>
      <c r="G264" s="7"/>
      <c r="H264" s="38"/>
      <c r="I264" s="113"/>
      <c r="J264" s="38"/>
      <c r="K264" s="113"/>
      <c r="L264" s="38"/>
      <c r="M264" s="113"/>
      <c r="N264" s="114"/>
      <c r="O264" s="115">
        <f t="shared" si="68"/>
        <v>0</v>
      </c>
      <c r="P264" s="115">
        <f t="shared" si="83"/>
        <v>0</v>
      </c>
      <c r="Q264" s="116">
        <f t="shared" si="69"/>
        <v>0</v>
      </c>
      <c r="R264" s="117">
        <f t="shared" si="84"/>
        <v>0</v>
      </c>
      <c r="S264" s="7"/>
      <c r="T264" s="38"/>
      <c r="U264" s="113"/>
      <c r="V264" s="38"/>
      <c r="W264" s="113"/>
      <c r="X264" s="38"/>
      <c r="Y264" s="113"/>
      <c r="Z264" s="114"/>
      <c r="AA264" s="115">
        <f t="shared" si="70"/>
        <v>0</v>
      </c>
      <c r="AB264" s="115">
        <f t="shared" si="85"/>
        <v>0</v>
      </c>
      <c r="AC264" s="116">
        <f t="shared" si="71"/>
        <v>0</v>
      </c>
      <c r="AD264" s="118">
        <f t="shared" si="86"/>
        <v>0</v>
      </c>
      <c r="AE264" s="119"/>
      <c r="AF264" s="120"/>
      <c r="AG264" s="113"/>
      <c r="AH264" s="38"/>
      <c r="AI264" s="113"/>
      <c r="AJ264" s="38"/>
      <c r="AK264" s="113"/>
      <c r="AL264" s="114"/>
      <c r="AM264" s="115">
        <f t="shared" si="72"/>
        <v>0</v>
      </c>
      <c r="AN264" s="37">
        <f t="shared" si="87"/>
        <v>0</v>
      </c>
      <c r="AO264" s="117">
        <f t="shared" si="73"/>
        <v>0</v>
      </c>
      <c r="AP264" s="117">
        <f t="shared" si="88"/>
        <v>0</v>
      </c>
      <c r="AQ264" s="121">
        <f t="shared" si="74"/>
        <v>0</v>
      </c>
      <c r="AR264" s="122">
        <f t="shared" si="75"/>
        <v>0</v>
      </c>
    </row>
    <row r="265" spans="1:44" s="36" customFormat="1" ht="15" customHeight="1">
      <c r="A265" s="44" t="s">
        <v>765</v>
      </c>
      <c r="B265" s="44" t="s">
        <v>812</v>
      </c>
      <c r="C265" s="68" t="s">
        <v>813</v>
      </c>
      <c r="D265" s="124">
        <v>8</v>
      </c>
      <c r="E265" s="112"/>
      <c r="F265" s="167"/>
      <c r="G265" s="7"/>
      <c r="H265" s="38"/>
      <c r="I265" s="113"/>
      <c r="J265" s="38"/>
      <c r="K265" s="113"/>
      <c r="L265" s="38"/>
      <c r="M265" s="113"/>
      <c r="N265" s="114"/>
      <c r="O265" s="115">
        <f t="shared" si="68"/>
        <v>0</v>
      </c>
      <c r="P265" s="115">
        <f t="shared" si="83"/>
        <v>0</v>
      </c>
      <c r="Q265" s="116">
        <f t="shared" si="69"/>
        <v>0</v>
      </c>
      <c r="R265" s="117">
        <f t="shared" si="84"/>
        <v>0</v>
      </c>
      <c r="S265" s="7"/>
      <c r="T265" s="38"/>
      <c r="U265" s="113"/>
      <c r="V265" s="38"/>
      <c r="W265" s="113"/>
      <c r="X265" s="38"/>
      <c r="Y265" s="113"/>
      <c r="Z265" s="114"/>
      <c r="AA265" s="115">
        <f t="shared" si="70"/>
        <v>0</v>
      </c>
      <c r="AB265" s="115">
        <f t="shared" si="85"/>
        <v>0</v>
      </c>
      <c r="AC265" s="116">
        <f t="shared" si="71"/>
        <v>0</v>
      </c>
      <c r="AD265" s="118">
        <f t="shared" si="86"/>
        <v>0</v>
      </c>
      <c r="AE265" s="119"/>
      <c r="AF265" s="120"/>
      <c r="AG265" s="113"/>
      <c r="AH265" s="38"/>
      <c r="AI265" s="113"/>
      <c r="AJ265" s="38"/>
      <c r="AK265" s="113"/>
      <c r="AL265" s="114"/>
      <c r="AM265" s="115">
        <f t="shared" si="72"/>
        <v>0</v>
      </c>
      <c r="AN265" s="37">
        <f t="shared" si="87"/>
        <v>0</v>
      </c>
      <c r="AO265" s="117">
        <f t="shared" si="73"/>
        <v>0</v>
      </c>
      <c r="AP265" s="117">
        <f t="shared" si="88"/>
        <v>0</v>
      </c>
      <c r="AQ265" s="121">
        <f t="shared" si="74"/>
        <v>0</v>
      </c>
      <c r="AR265" s="122">
        <f t="shared" si="75"/>
        <v>0</v>
      </c>
    </row>
    <row r="266" spans="1:44" s="36" customFormat="1" ht="15" customHeight="1">
      <c r="A266" s="44" t="s">
        <v>765</v>
      </c>
      <c r="B266" s="44" t="s">
        <v>814</v>
      </c>
      <c r="C266" s="68" t="s">
        <v>815</v>
      </c>
      <c r="D266" s="124">
        <v>8</v>
      </c>
      <c r="E266" s="112"/>
      <c r="F266" s="167"/>
      <c r="G266" s="7"/>
      <c r="H266" s="38"/>
      <c r="I266" s="113"/>
      <c r="J266" s="38"/>
      <c r="K266" s="113"/>
      <c r="L266" s="38"/>
      <c r="M266" s="113"/>
      <c r="N266" s="114"/>
      <c r="O266" s="115">
        <f t="shared" si="68"/>
        <v>0</v>
      </c>
      <c r="P266" s="115">
        <f t="shared" si="83"/>
        <v>0</v>
      </c>
      <c r="Q266" s="116">
        <f t="shared" si="69"/>
        <v>0</v>
      </c>
      <c r="R266" s="117">
        <f t="shared" si="84"/>
        <v>0</v>
      </c>
      <c r="S266" s="7"/>
      <c r="T266" s="38"/>
      <c r="U266" s="113"/>
      <c r="V266" s="38"/>
      <c r="W266" s="113"/>
      <c r="X266" s="38"/>
      <c r="Y266" s="113"/>
      <c r="Z266" s="114"/>
      <c r="AA266" s="115">
        <f t="shared" si="70"/>
        <v>0</v>
      </c>
      <c r="AB266" s="115">
        <f t="shared" si="85"/>
        <v>0</v>
      </c>
      <c r="AC266" s="116">
        <f t="shared" si="71"/>
        <v>0</v>
      </c>
      <c r="AD266" s="118">
        <f t="shared" si="86"/>
        <v>0</v>
      </c>
      <c r="AE266" s="119"/>
      <c r="AF266" s="120"/>
      <c r="AG266" s="113"/>
      <c r="AH266" s="38"/>
      <c r="AI266" s="113"/>
      <c r="AJ266" s="38"/>
      <c r="AK266" s="113"/>
      <c r="AL266" s="114"/>
      <c r="AM266" s="115">
        <f t="shared" si="72"/>
        <v>0</v>
      </c>
      <c r="AN266" s="37">
        <f t="shared" si="87"/>
        <v>0</v>
      </c>
      <c r="AO266" s="117">
        <f t="shared" si="73"/>
        <v>0</v>
      </c>
      <c r="AP266" s="117">
        <f t="shared" si="88"/>
        <v>0</v>
      </c>
      <c r="AQ266" s="121">
        <f t="shared" si="74"/>
        <v>0</v>
      </c>
      <c r="AR266" s="122">
        <f t="shared" si="75"/>
        <v>0</v>
      </c>
    </row>
    <row r="267" spans="1:44" s="36" customFormat="1" ht="15" customHeight="1">
      <c r="A267" s="44" t="s">
        <v>765</v>
      </c>
      <c r="B267" s="44" t="s">
        <v>816</v>
      </c>
      <c r="C267" s="68" t="s">
        <v>817</v>
      </c>
      <c r="D267" s="124">
        <v>8</v>
      </c>
      <c r="E267" s="112"/>
      <c r="F267" s="167"/>
      <c r="G267" s="7"/>
      <c r="H267" s="38"/>
      <c r="I267" s="113"/>
      <c r="J267" s="38"/>
      <c r="K267" s="113"/>
      <c r="L267" s="38"/>
      <c r="M267" s="113"/>
      <c r="N267" s="114"/>
      <c r="O267" s="115">
        <f t="shared" si="68"/>
        <v>0</v>
      </c>
      <c r="P267" s="115">
        <f t="shared" si="83"/>
        <v>0</v>
      </c>
      <c r="Q267" s="116">
        <f t="shared" si="69"/>
        <v>0</v>
      </c>
      <c r="R267" s="117">
        <f t="shared" si="84"/>
        <v>0</v>
      </c>
      <c r="S267" s="7"/>
      <c r="T267" s="38"/>
      <c r="U267" s="113"/>
      <c r="V267" s="38"/>
      <c r="W267" s="113"/>
      <c r="X267" s="38"/>
      <c r="Y267" s="113"/>
      <c r="Z267" s="114"/>
      <c r="AA267" s="115">
        <f t="shared" si="70"/>
        <v>0</v>
      </c>
      <c r="AB267" s="115">
        <f t="shared" si="85"/>
        <v>0</v>
      </c>
      <c r="AC267" s="116">
        <f t="shared" si="71"/>
        <v>0</v>
      </c>
      <c r="AD267" s="118">
        <f t="shared" si="86"/>
        <v>0</v>
      </c>
      <c r="AE267" s="119"/>
      <c r="AF267" s="120"/>
      <c r="AG267" s="113"/>
      <c r="AH267" s="38"/>
      <c r="AI267" s="113"/>
      <c r="AJ267" s="38"/>
      <c r="AK267" s="113"/>
      <c r="AL267" s="114"/>
      <c r="AM267" s="115">
        <f t="shared" si="72"/>
        <v>0</v>
      </c>
      <c r="AN267" s="37">
        <f t="shared" si="87"/>
        <v>0</v>
      </c>
      <c r="AO267" s="117">
        <f t="shared" si="73"/>
        <v>0</v>
      </c>
      <c r="AP267" s="117">
        <f t="shared" si="88"/>
        <v>0</v>
      </c>
      <c r="AQ267" s="121">
        <f t="shared" si="74"/>
        <v>0</v>
      </c>
      <c r="AR267" s="122">
        <f t="shared" si="75"/>
        <v>0</v>
      </c>
    </row>
    <row r="268" spans="1:44" s="36" customFormat="1" ht="15" customHeight="1">
      <c r="A268" s="44" t="s">
        <v>765</v>
      </c>
      <c r="B268" s="44" t="s">
        <v>818</v>
      </c>
      <c r="C268" s="68" t="s">
        <v>819</v>
      </c>
      <c r="D268" s="124">
        <v>8</v>
      </c>
      <c r="E268" s="112"/>
      <c r="F268" s="167"/>
      <c r="G268" s="7"/>
      <c r="H268" s="38"/>
      <c r="I268" s="113"/>
      <c r="J268" s="38"/>
      <c r="K268" s="113"/>
      <c r="L268" s="38"/>
      <c r="M268" s="113"/>
      <c r="N268" s="114"/>
      <c r="O268" s="115">
        <f t="shared" si="68"/>
        <v>0</v>
      </c>
      <c r="P268" s="115">
        <f t="shared" si="83"/>
        <v>0</v>
      </c>
      <c r="Q268" s="116">
        <f t="shared" si="69"/>
        <v>0</v>
      </c>
      <c r="R268" s="117">
        <f t="shared" si="84"/>
        <v>0</v>
      </c>
      <c r="S268" s="7"/>
      <c r="T268" s="38"/>
      <c r="U268" s="113"/>
      <c r="V268" s="38"/>
      <c r="W268" s="113"/>
      <c r="X268" s="38"/>
      <c r="Y268" s="113"/>
      <c r="Z268" s="114"/>
      <c r="AA268" s="115">
        <f t="shared" si="70"/>
        <v>0</v>
      </c>
      <c r="AB268" s="115">
        <f t="shared" si="85"/>
        <v>0</v>
      </c>
      <c r="AC268" s="116">
        <f t="shared" si="71"/>
        <v>0</v>
      </c>
      <c r="AD268" s="118">
        <f t="shared" si="86"/>
        <v>0</v>
      </c>
      <c r="AE268" s="119"/>
      <c r="AF268" s="120"/>
      <c r="AG268" s="113"/>
      <c r="AH268" s="38"/>
      <c r="AI268" s="113"/>
      <c r="AJ268" s="38"/>
      <c r="AK268" s="113"/>
      <c r="AL268" s="114"/>
      <c r="AM268" s="115">
        <f t="shared" si="72"/>
        <v>0</v>
      </c>
      <c r="AN268" s="37">
        <f t="shared" si="87"/>
        <v>0</v>
      </c>
      <c r="AO268" s="117">
        <f t="shared" si="73"/>
        <v>0</v>
      </c>
      <c r="AP268" s="117">
        <f t="shared" si="88"/>
        <v>0</v>
      </c>
      <c r="AQ268" s="121">
        <f t="shared" si="74"/>
        <v>0</v>
      </c>
      <c r="AR268" s="122">
        <f t="shared" si="75"/>
        <v>0</v>
      </c>
    </row>
    <row r="269" spans="1:44" s="36" customFormat="1" ht="15" customHeight="1">
      <c r="A269" s="44" t="s">
        <v>765</v>
      </c>
      <c r="B269" s="44" t="s">
        <v>820</v>
      </c>
      <c r="C269" s="68" t="s">
        <v>821</v>
      </c>
      <c r="D269" s="124">
        <v>8</v>
      </c>
      <c r="E269" s="112"/>
      <c r="F269" s="167"/>
      <c r="G269" s="7"/>
      <c r="H269" s="38"/>
      <c r="I269" s="113"/>
      <c r="J269" s="38"/>
      <c r="K269" s="113"/>
      <c r="L269" s="38"/>
      <c r="M269" s="113"/>
      <c r="N269" s="114"/>
      <c r="O269" s="115">
        <f t="shared" si="68"/>
        <v>0</v>
      </c>
      <c r="P269" s="115">
        <f t="shared" si="83"/>
        <v>0</v>
      </c>
      <c r="Q269" s="116">
        <f t="shared" si="69"/>
        <v>0</v>
      </c>
      <c r="R269" s="117">
        <f t="shared" si="84"/>
        <v>0</v>
      </c>
      <c r="S269" s="7"/>
      <c r="T269" s="38"/>
      <c r="U269" s="113"/>
      <c r="V269" s="38"/>
      <c r="W269" s="113"/>
      <c r="X269" s="38"/>
      <c r="Y269" s="113"/>
      <c r="Z269" s="114"/>
      <c r="AA269" s="115">
        <f t="shared" si="70"/>
        <v>0</v>
      </c>
      <c r="AB269" s="115">
        <f t="shared" si="85"/>
        <v>0</v>
      </c>
      <c r="AC269" s="116">
        <f t="shared" si="71"/>
        <v>0</v>
      </c>
      <c r="AD269" s="118">
        <f t="shared" si="86"/>
        <v>0</v>
      </c>
      <c r="AE269" s="119"/>
      <c r="AF269" s="120"/>
      <c r="AG269" s="113"/>
      <c r="AH269" s="38"/>
      <c r="AI269" s="113"/>
      <c r="AJ269" s="38"/>
      <c r="AK269" s="113"/>
      <c r="AL269" s="114"/>
      <c r="AM269" s="115">
        <f t="shared" si="72"/>
        <v>0</v>
      </c>
      <c r="AN269" s="37">
        <f t="shared" si="87"/>
        <v>0</v>
      </c>
      <c r="AO269" s="117">
        <f t="shared" si="73"/>
        <v>0</v>
      </c>
      <c r="AP269" s="117">
        <f t="shared" si="88"/>
        <v>0</v>
      </c>
      <c r="AQ269" s="121">
        <f t="shared" si="74"/>
        <v>0</v>
      </c>
      <c r="AR269" s="122">
        <f t="shared" si="75"/>
        <v>0</v>
      </c>
    </row>
    <row r="270" spans="1:44" s="36" customFormat="1" ht="15" customHeight="1">
      <c r="A270" s="44" t="s">
        <v>765</v>
      </c>
      <c r="B270" s="44" t="s">
        <v>822</v>
      </c>
      <c r="C270" s="68" t="s">
        <v>823</v>
      </c>
      <c r="D270" s="124">
        <v>8</v>
      </c>
      <c r="E270" s="112"/>
      <c r="F270" s="167"/>
      <c r="G270" s="7"/>
      <c r="H270" s="38"/>
      <c r="I270" s="113"/>
      <c r="J270" s="38"/>
      <c r="K270" s="113"/>
      <c r="L270" s="38"/>
      <c r="M270" s="113"/>
      <c r="N270" s="114"/>
      <c r="O270" s="115">
        <f t="shared" si="68"/>
        <v>0</v>
      </c>
      <c r="P270" s="115">
        <f t="shared" si="83"/>
        <v>0</v>
      </c>
      <c r="Q270" s="116">
        <f t="shared" si="69"/>
        <v>0</v>
      </c>
      <c r="R270" s="117">
        <f t="shared" si="84"/>
        <v>0</v>
      </c>
      <c r="S270" s="7"/>
      <c r="T270" s="38"/>
      <c r="U270" s="113"/>
      <c r="V270" s="38"/>
      <c r="W270" s="113"/>
      <c r="X270" s="38"/>
      <c r="Y270" s="113"/>
      <c r="Z270" s="114"/>
      <c r="AA270" s="115">
        <f t="shared" si="70"/>
        <v>0</v>
      </c>
      <c r="AB270" s="115">
        <f t="shared" si="85"/>
        <v>0</v>
      </c>
      <c r="AC270" s="116">
        <f t="shared" si="71"/>
        <v>0</v>
      </c>
      <c r="AD270" s="118">
        <f t="shared" si="86"/>
        <v>0</v>
      </c>
      <c r="AE270" s="119"/>
      <c r="AF270" s="120"/>
      <c r="AG270" s="113"/>
      <c r="AH270" s="38"/>
      <c r="AI270" s="113"/>
      <c r="AJ270" s="38"/>
      <c r="AK270" s="113"/>
      <c r="AL270" s="114"/>
      <c r="AM270" s="115">
        <f t="shared" si="72"/>
        <v>0</v>
      </c>
      <c r="AN270" s="37">
        <f t="shared" si="87"/>
        <v>0</v>
      </c>
      <c r="AO270" s="117">
        <f t="shared" si="73"/>
        <v>0</v>
      </c>
      <c r="AP270" s="117">
        <f t="shared" si="88"/>
        <v>0</v>
      </c>
      <c r="AQ270" s="121">
        <f t="shared" si="74"/>
        <v>0</v>
      </c>
      <c r="AR270" s="122">
        <f t="shared" si="75"/>
        <v>0</v>
      </c>
    </row>
    <row r="271" spans="1:44" s="36" customFormat="1" ht="15" customHeight="1">
      <c r="A271" s="44" t="s">
        <v>765</v>
      </c>
      <c r="B271" s="44" t="s">
        <v>824</v>
      </c>
      <c r="C271" s="68" t="s">
        <v>825</v>
      </c>
      <c r="D271" s="124">
        <v>8</v>
      </c>
      <c r="E271" s="112"/>
      <c r="F271" s="167"/>
      <c r="G271" s="7"/>
      <c r="H271" s="38"/>
      <c r="I271" s="113"/>
      <c r="J271" s="38"/>
      <c r="K271" s="113"/>
      <c r="L271" s="38"/>
      <c r="M271" s="113"/>
      <c r="N271" s="114"/>
      <c r="O271" s="115">
        <f t="shared" si="68"/>
        <v>0</v>
      </c>
      <c r="P271" s="115">
        <f t="shared" si="83"/>
        <v>0</v>
      </c>
      <c r="Q271" s="116">
        <f t="shared" si="69"/>
        <v>0</v>
      </c>
      <c r="R271" s="117">
        <f t="shared" si="84"/>
        <v>0</v>
      </c>
      <c r="S271" s="7"/>
      <c r="T271" s="38"/>
      <c r="U271" s="113"/>
      <c r="V271" s="38"/>
      <c r="W271" s="113"/>
      <c r="X271" s="38"/>
      <c r="Y271" s="113"/>
      <c r="Z271" s="114"/>
      <c r="AA271" s="115">
        <f t="shared" si="70"/>
        <v>0</v>
      </c>
      <c r="AB271" s="115">
        <f t="shared" si="85"/>
        <v>0</v>
      </c>
      <c r="AC271" s="116">
        <f t="shared" si="71"/>
        <v>0</v>
      </c>
      <c r="AD271" s="118">
        <f t="shared" si="86"/>
        <v>0</v>
      </c>
      <c r="AE271" s="119"/>
      <c r="AF271" s="120"/>
      <c r="AG271" s="113"/>
      <c r="AH271" s="38"/>
      <c r="AI271" s="113"/>
      <c r="AJ271" s="38"/>
      <c r="AK271" s="113"/>
      <c r="AL271" s="114"/>
      <c r="AM271" s="115">
        <f t="shared" si="72"/>
        <v>0</v>
      </c>
      <c r="AN271" s="37">
        <f t="shared" si="87"/>
        <v>0</v>
      </c>
      <c r="AO271" s="117">
        <f t="shared" si="73"/>
        <v>0</v>
      </c>
      <c r="AP271" s="117">
        <f t="shared" si="88"/>
        <v>0</v>
      </c>
      <c r="AQ271" s="121">
        <f t="shared" si="74"/>
        <v>0</v>
      </c>
      <c r="AR271" s="122">
        <f t="shared" si="75"/>
        <v>0</v>
      </c>
    </row>
    <row r="272" spans="1:44" s="36" customFormat="1" ht="15" customHeight="1">
      <c r="A272" s="44" t="s">
        <v>765</v>
      </c>
      <c r="B272" s="44" t="s">
        <v>826</v>
      </c>
      <c r="C272" s="68">
        <v>159249</v>
      </c>
      <c r="D272" s="124">
        <v>8</v>
      </c>
      <c r="E272" s="112"/>
      <c r="F272" s="167"/>
      <c r="G272" s="7"/>
      <c r="H272" s="38"/>
      <c r="I272" s="113"/>
      <c r="J272" s="38"/>
      <c r="K272" s="113"/>
      <c r="L272" s="38"/>
      <c r="M272" s="113"/>
      <c r="N272" s="114"/>
      <c r="O272" s="115">
        <f t="shared" si="68"/>
        <v>0</v>
      </c>
      <c r="P272" s="115">
        <f t="shared" si="83"/>
        <v>0</v>
      </c>
      <c r="Q272" s="116">
        <f t="shared" si="69"/>
        <v>0</v>
      </c>
      <c r="R272" s="117">
        <f t="shared" si="84"/>
        <v>0</v>
      </c>
      <c r="S272" s="7"/>
      <c r="T272" s="38"/>
      <c r="U272" s="113"/>
      <c r="V272" s="38"/>
      <c r="W272" s="113"/>
      <c r="X272" s="38"/>
      <c r="Y272" s="113"/>
      <c r="Z272" s="114"/>
      <c r="AA272" s="115">
        <f t="shared" si="70"/>
        <v>0</v>
      </c>
      <c r="AB272" s="115">
        <f t="shared" si="85"/>
        <v>0</v>
      </c>
      <c r="AC272" s="116">
        <f t="shared" si="71"/>
        <v>0</v>
      </c>
      <c r="AD272" s="118">
        <f t="shared" si="86"/>
        <v>0</v>
      </c>
      <c r="AE272" s="119"/>
      <c r="AF272" s="120"/>
      <c r="AG272" s="113"/>
      <c r="AH272" s="38"/>
      <c r="AI272" s="113"/>
      <c r="AJ272" s="38"/>
      <c r="AK272" s="113"/>
      <c r="AL272" s="114"/>
      <c r="AM272" s="115">
        <f t="shared" si="72"/>
        <v>0</v>
      </c>
      <c r="AN272" s="37">
        <f t="shared" si="87"/>
        <v>0</v>
      </c>
      <c r="AO272" s="117">
        <f t="shared" si="73"/>
        <v>0</v>
      </c>
      <c r="AP272" s="117">
        <f t="shared" si="88"/>
        <v>0</v>
      </c>
      <c r="AQ272" s="121">
        <f t="shared" si="74"/>
        <v>0</v>
      </c>
      <c r="AR272" s="122">
        <f t="shared" si="75"/>
        <v>0</v>
      </c>
    </row>
    <row r="273" spans="1:44" s="36" customFormat="1" ht="15" customHeight="1">
      <c r="A273" s="44" t="s">
        <v>765</v>
      </c>
      <c r="B273" s="44" t="s">
        <v>827</v>
      </c>
      <c r="C273" s="68" t="s">
        <v>828</v>
      </c>
      <c r="D273" s="124">
        <v>8</v>
      </c>
      <c r="E273" s="112"/>
      <c r="F273" s="167"/>
      <c r="G273" s="7"/>
      <c r="H273" s="38"/>
      <c r="I273" s="113"/>
      <c r="J273" s="38"/>
      <c r="K273" s="113"/>
      <c r="L273" s="38"/>
      <c r="M273" s="113"/>
      <c r="N273" s="114"/>
      <c r="O273" s="115">
        <f t="shared" si="68"/>
        <v>0</v>
      </c>
      <c r="P273" s="115">
        <f t="shared" si="83"/>
        <v>0</v>
      </c>
      <c r="Q273" s="116">
        <f t="shared" si="69"/>
        <v>0</v>
      </c>
      <c r="R273" s="117">
        <f t="shared" si="84"/>
        <v>0</v>
      </c>
      <c r="S273" s="7"/>
      <c r="T273" s="38"/>
      <c r="U273" s="113"/>
      <c r="V273" s="38"/>
      <c r="W273" s="113"/>
      <c r="X273" s="38"/>
      <c r="Y273" s="113"/>
      <c r="Z273" s="114"/>
      <c r="AA273" s="115">
        <f t="shared" si="70"/>
        <v>0</v>
      </c>
      <c r="AB273" s="115">
        <f t="shared" si="85"/>
        <v>0</v>
      </c>
      <c r="AC273" s="116">
        <f t="shared" si="71"/>
        <v>0</v>
      </c>
      <c r="AD273" s="118">
        <f t="shared" si="86"/>
        <v>0</v>
      </c>
      <c r="AE273" s="119"/>
      <c r="AF273" s="120"/>
      <c r="AG273" s="113"/>
      <c r="AH273" s="38"/>
      <c r="AI273" s="113"/>
      <c r="AJ273" s="38"/>
      <c r="AK273" s="113"/>
      <c r="AL273" s="114"/>
      <c r="AM273" s="115">
        <f t="shared" si="72"/>
        <v>0</v>
      </c>
      <c r="AN273" s="37">
        <f t="shared" si="87"/>
        <v>0</v>
      </c>
      <c r="AO273" s="117">
        <f t="shared" si="73"/>
        <v>0</v>
      </c>
      <c r="AP273" s="117">
        <f t="shared" si="88"/>
        <v>0</v>
      </c>
      <c r="AQ273" s="121">
        <f t="shared" si="74"/>
        <v>0</v>
      </c>
      <c r="AR273" s="122">
        <f t="shared" si="75"/>
        <v>0</v>
      </c>
    </row>
    <row r="274" spans="1:44" s="36" customFormat="1" ht="15" customHeight="1">
      <c r="A274" s="44" t="s">
        <v>765</v>
      </c>
      <c r="B274" s="44" t="s">
        <v>829</v>
      </c>
      <c r="C274" s="68" t="s">
        <v>830</v>
      </c>
      <c r="D274" s="124">
        <v>8</v>
      </c>
      <c r="E274" s="112"/>
      <c r="F274" s="167"/>
      <c r="G274" s="7"/>
      <c r="H274" s="38"/>
      <c r="I274" s="113"/>
      <c r="J274" s="38"/>
      <c r="K274" s="113"/>
      <c r="L274" s="38"/>
      <c r="M274" s="113"/>
      <c r="N274" s="114"/>
      <c r="O274" s="115">
        <f t="shared" si="68"/>
        <v>0</v>
      </c>
      <c r="P274" s="115">
        <f t="shared" si="83"/>
        <v>0</v>
      </c>
      <c r="Q274" s="116">
        <f t="shared" si="69"/>
        <v>0</v>
      </c>
      <c r="R274" s="117">
        <f t="shared" si="84"/>
        <v>0</v>
      </c>
      <c r="S274" s="7"/>
      <c r="T274" s="38"/>
      <c r="U274" s="113"/>
      <c r="V274" s="38"/>
      <c r="W274" s="113"/>
      <c r="X274" s="38"/>
      <c r="Y274" s="113"/>
      <c r="Z274" s="114"/>
      <c r="AA274" s="115">
        <f t="shared" si="70"/>
        <v>0</v>
      </c>
      <c r="AB274" s="115">
        <f t="shared" si="85"/>
        <v>0</v>
      </c>
      <c r="AC274" s="116">
        <f t="shared" si="71"/>
        <v>0</v>
      </c>
      <c r="AD274" s="118">
        <f t="shared" si="86"/>
        <v>0</v>
      </c>
      <c r="AE274" s="119"/>
      <c r="AF274" s="120"/>
      <c r="AG274" s="113"/>
      <c r="AH274" s="38"/>
      <c r="AI274" s="113"/>
      <c r="AJ274" s="38"/>
      <c r="AK274" s="113"/>
      <c r="AL274" s="114"/>
      <c r="AM274" s="115">
        <f t="shared" si="72"/>
        <v>0</v>
      </c>
      <c r="AN274" s="37">
        <f t="shared" si="87"/>
        <v>0</v>
      </c>
      <c r="AO274" s="117">
        <f t="shared" si="73"/>
        <v>0</v>
      </c>
      <c r="AP274" s="117">
        <f t="shared" si="88"/>
        <v>0</v>
      </c>
      <c r="AQ274" s="121">
        <f t="shared" si="74"/>
        <v>0</v>
      </c>
      <c r="AR274" s="122">
        <f t="shared" si="75"/>
        <v>0</v>
      </c>
    </row>
    <row r="275" spans="1:44" s="36" customFormat="1" ht="15" customHeight="1">
      <c r="A275" s="44" t="s">
        <v>765</v>
      </c>
      <c r="B275" s="44" t="s">
        <v>831</v>
      </c>
      <c r="C275" s="68" t="s">
        <v>832</v>
      </c>
      <c r="D275" s="124">
        <v>8</v>
      </c>
      <c r="E275" s="112"/>
      <c r="F275" s="167"/>
      <c r="G275" s="7"/>
      <c r="H275" s="38"/>
      <c r="I275" s="113"/>
      <c r="J275" s="38"/>
      <c r="K275" s="113"/>
      <c r="L275" s="38"/>
      <c r="M275" s="113"/>
      <c r="N275" s="114"/>
      <c r="O275" s="115">
        <f t="shared" si="68"/>
        <v>0</v>
      </c>
      <c r="P275" s="115">
        <f t="shared" si="83"/>
        <v>0</v>
      </c>
      <c r="Q275" s="116">
        <f t="shared" si="69"/>
        <v>0</v>
      </c>
      <c r="R275" s="117">
        <f t="shared" si="84"/>
        <v>0</v>
      </c>
      <c r="S275" s="7"/>
      <c r="T275" s="38"/>
      <c r="U275" s="113"/>
      <c r="V275" s="38"/>
      <c r="W275" s="113"/>
      <c r="X275" s="38"/>
      <c r="Y275" s="113"/>
      <c r="Z275" s="114"/>
      <c r="AA275" s="115">
        <f t="shared" si="70"/>
        <v>0</v>
      </c>
      <c r="AB275" s="115">
        <f t="shared" si="85"/>
        <v>0</v>
      </c>
      <c r="AC275" s="116">
        <f t="shared" si="71"/>
        <v>0</v>
      </c>
      <c r="AD275" s="118">
        <f t="shared" si="86"/>
        <v>0</v>
      </c>
      <c r="AE275" s="119"/>
      <c r="AF275" s="120"/>
      <c r="AG275" s="113"/>
      <c r="AH275" s="38"/>
      <c r="AI275" s="113"/>
      <c r="AJ275" s="38"/>
      <c r="AK275" s="113"/>
      <c r="AL275" s="114"/>
      <c r="AM275" s="115">
        <f t="shared" si="72"/>
        <v>0</v>
      </c>
      <c r="AN275" s="37">
        <f t="shared" si="87"/>
        <v>0</v>
      </c>
      <c r="AO275" s="117">
        <f t="shared" si="73"/>
        <v>0</v>
      </c>
      <c r="AP275" s="117">
        <f t="shared" si="88"/>
        <v>0</v>
      </c>
      <c r="AQ275" s="121">
        <f t="shared" si="74"/>
        <v>0</v>
      </c>
      <c r="AR275" s="122">
        <f t="shared" si="75"/>
        <v>0</v>
      </c>
    </row>
    <row r="276" spans="1:44" s="36" customFormat="1" ht="15" customHeight="1">
      <c r="A276" s="44" t="s">
        <v>765</v>
      </c>
      <c r="B276" s="44" t="s">
        <v>833</v>
      </c>
      <c r="C276" s="68" t="s">
        <v>834</v>
      </c>
      <c r="D276" s="124">
        <v>8</v>
      </c>
      <c r="E276" s="112"/>
      <c r="F276" s="167"/>
      <c r="G276" s="7"/>
      <c r="H276" s="38"/>
      <c r="I276" s="113"/>
      <c r="J276" s="38"/>
      <c r="K276" s="113"/>
      <c r="L276" s="38"/>
      <c r="M276" s="113"/>
      <c r="N276" s="114"/>
      <c r="O276" s="115">
        <f t="shared" si="68"/>
        <v>0</v>
      </c>
      <c r="P276" s="115">
        <f t="shared" si="83"/>
        <v>0</v>
      </c>
      <c r="Q276" s="116">
        <f t="shared" si="69"/>
        <v>0</v>
      </c>
      <c r="R276" s="117">
        <f t="shared" si="84"/>
        <v>0</v>
      </c>
      <c r="S276" s="7"/>
      <c r="T276" s="38"/>
      <c r="U276" s="113"/>
      <c r="V276" s="38"/>
      <c r="W276" s="113"/>
      <c r="X276" s="38"/>
      <c r="Y276" s="113"/>
      <c r="Z276" s="114"/>
      <c r="AA276" s="115">
        <f t="shared" si="70"/>
        <v>0</v>
      </c>
      <c r="AB276" s="115">
        <f t="shared" si="85"/>
        <v>0</v>
      </c>
      <c r="AC276" s="116">
        <f t="shared" si="71"/>
        <v>0</v>
      </c>
      <c r="AD276" s="118">
        <f t="shared" si="86"/>
        <v>0</v>
      </c>
      <c r="AE276" s="119"/>
      <c r="AF276" s="120"/>
      <c r="AG276" s="113"/>
      <c r="AH276" s="38"/>
      <c r="AI276" s="113"/>
      <c r="AJ276" s="38"/>
      <c r="AK276" s="113"/>
      <c r="AL276" s="114"/>
      <c r="AM276" s="115">
        <f t="shared" si="72"/>
        <v>0</v>
      </c>
      <c r="AN276" s="37">
        <f t="shared" si="87"/>
        <v>0</v>
      </c>
      <c r="AO276" s="117">
        <f t="shared" si="73"/>
        <v>0</v>
      </c>
      <c r="AP276" s="117">
        <f t="shared" si="88"/>
        <v>0</v>
      </c>
      <c r="AQ276" s="121">
        <f t="shared" si="74"/>
        <v>0</v>
      </c>
      <c r="AR276" s="122">
        <f t="shared" si="75"/>
        <v>0</v>
      </c>
    </row>
    <row r="277" spans="1:44" s="36" customFormat="1" ht="15" customHeight="1">
      <c r="A277" s="44" t="s">
        <v>765</v>
      </c>
      <c r="B277" s="44" t="s">
        <v>835</v>
      </c>
      <c r="C277" s="68" t="s">
        <v>836</v>
      </c>
      <c r="D277" s="124">
        <v>8</v>
      </c>
      <c r="E277" s="112"/>
      <c r="F277" s="167"/>
      <c r="G277" s="7"/>
      <c r="H277" s="38"/>
      <c r="I277" s="113"/>
      <c r="J277" s="38"/>
      <c r="K277" s="113"/>
      <c r="L277" s="38"/>
      <c r="M277" s="113"/>
      <c r="N277" s="114"/>
      <c r="O277" s="115">
        <f t="shared" si="68"/>
        <v>0</v>
      </c>
      <c r="P277" s="115">
        <f t="shared" si="83"/>
        <v>0</v>
      </c>
      <c r="Q277" s="116">
        <f t="shared" si="69"/>
        <v>0</v>
      </c>
      <c r="R277" s="117">
        <f t="shared" si="84"/>
        <v>0</v>
      </c>
      <c r="S277" s="7"/>
      <c r="T277" s="38"/>
      <c r="U277" s="113"/>
      <c r="V277" s="38"/>
      <c r="W277" s="113"/>
      <c r="X277" s="38"/>
      <c r="Y277" s="113"/>
      <c r="Z277" s="114"/>
      <c r="AA277" s="115">
        <f t="shared" si="70"/>
        <v>0</v>
      </c>
      <c r="AB277" s="115">
        <f t="shared" si="85"/>
        <v>0</v>
      </c>
      <c r="AC277" s="116">
        <f t="shared" si="71"/>
        <v>0</v>
      </c>
      <c r="AD277" s="118">
        <f t="shared" si="86"/>
        <v>0</v>
      </c>
      <c r="AE277" s="119"/>
      <c r="AF277" s="120"/>
      <c r="AG277" s="113"/>
      <c r="AH277" s="38"/>
      <c r="AI277" s="113"/>
      <c r="AJ277" s="38"/>
      <c r="AK277" s="113"/>
      <c r="AL277" s="114"/>
      <c r="AM277" s="115">
        <f t="shared" si="72"/>
        <v>0</v>
      </c>
      <c r="AN277" s="37">
        <f t="shared" si="87"/>
        <v>0</v>
      </c>
      <c r="AO277" s="117">
        <f t="shared" si="73"/>
        <v>0</v>
      </c>
      <c r="AP277" s="117">
        <f t="shared" si="88"/>
        <v>0</v>
      </c>
      <c r="AQ277" s="121">
        <f t="shared" si="74"/>
        <v>0</v>
      </c>
      <c r="AR277" s="122">
        <f t="shared" si="75"/>
        <v>0</v>
      </c>
    </row>
    <row r="278" spans="1:44" s="36" customFormat="1" ht="15" customHeight="1">
      <c r="A278" s="44" t="s">
        <v>765</v>
      </c>
      <c r="B278" s="44" t="s">
        <v>837</v>
      </c>
      <c r="C278" s="68" t="s">
        <v>838</v>
      </c>
      <c r="D278" s="124">
        <v>8</v>
      </c>
      <c r="E278" s="112"/>
      <c r="F278" s="167"/>
      <c r="G278" s="7"/>
      <c r="H278" s="38"/>
      <c r="I278" s="113"/>
      <c r="J278" s="38"/>
      <c r="K278" s="113"/>
      <c r="L278" s="38"/>
      <c r="M278" s="113"/>
      <c r="N278" s="114"/>
      <c r="O278" s="115">
        <f t="shared" si="68"/>
        <v>0</v>
      </c>
      <c r="P278" s="115">
        <f t="shared" si="83"/>
        <v>0</v>
      </c>
      <c r="Q278" s="116">
        <f t="shared" si="69"/>
        <v>0</v>
      </c>
      <c r="R278" s="117">
        <f t="shared" si="84"/>
        <v>0</v>
      </c>
      <c r="S278" s="7"/>
      <c r="T278" s="38"/>
      <c r="U278" s="113"/>
      <c r="V278" s="38"/>
      <c r="W278" s="113"/>
      <c r="X278" s="38"/>
      <c r="Y278" s="113"/>
      <c r="Z278" s="114"/>
      <c r="AA278" s="115">
        <f t="shared" si="70"/>
        <v>0</v>
      </c>
      <c r="AB278" s="115">
        <f t="shared" si="85"/>
        <v>0</v>
      </c>
      <c r="AC278" s="116">
        <f t="shared" si="71"/>
        <v>0</v>
      </c>
      <c r="AD278" s="118">
        <f t="shared" si="86"/>
        <v>0</v>
      </c>
      <c r="AE278" s="119"/>
      <c r="AF278" s="120"/>
      <c r="AG278" s="113"/>
      <c r="AH278" s="38"/>
      <c r="AI278" s="113"/>
      <c r="AJ278" s="38"/>
      <c r="AK278" s="113"/>
      <c r="AL278" s="114"/>
      <c r="AM278" s="115">
        <f t="shared" si="72"/>
        <v>0</v>
      </c>
      <c r="AN278" s="37">
        <f t="shared" si="87"/>
        <v>0</v>
      </c>
      <c r="AO278" s="117">
        <f t="shared" si="73"/>
        <v>0</v>
      </c>
      <c r="AP278" s="117">
        <f t="shared" si="88"/>
        <v>0</v>
      </c>
      <c r="AQ278" s="121">
        <f t="shared" si="74"/>
        <v>0</v>
      </c>
      <c r="AR278" s="122">
        <f t="shared" si="75"/>
        <v>0</v>
      </c>
    </row>
    <row r="279" spans="1:44" s="36" customFormat="1" ht="15" customHeight="1">
      <c r="A279" s="44" t="s">
        <v>765</v>
      </c>
      <c r="B279" s="44" t="s">
        <v>839</v>
      </c>
      <c r="C279" s="68" t="s">
        <v>840</v>
      </c>
      <c r="D279" s="124">
        <v>8</v>
      </c>
      <c r="E279" s="112"/>
      <c r="F279" s="167"/>
      <c r="G279" s="7"/>
      <c r="H279" s="38"/>
      <c r="I279" s="113"/>
      <c r="J279" s="38"/>
      <c r="K279" s="113"/>
      <c r="L279" s="38"/>
      <c r="M279" s="113"/>
      <c r="N279" s="114"/>
      <c r="O279" s="115">
        <f t="shared" si="68"/>
        <v>0</v>
      </c>
      <c r="P279" s="115">
        <f t="shared" si="83"/>
        <v>0</v>
      </c>
      <c r="Q279" s="116">
        <f t="shared" si="69"/>
        <v>0</v>
      </c>
      <c r="R279" s="117">
        <f t="shared" si="84"/>
        <v>0</v>
      </c>
      <c r="S279" s="7"/>
      <c r="T279" s="38"/>
      <c r="U279" s="113"/>
      <c r="V279" s="38"/>
      <c r="W279" s="113"/>
      <c r="X279" s="38"/>
      <c r="Y279" s="113"/>
      <c r="Z279" s="114"/>
      <c r="AA279" s="115">
        <f t="shared" si="70"/>
        <v>0</v>
      </c>
      <c r="AB279" s="115">
        <f t="shared" si="85"/>
        <v>0</v>
      </c>
      <c r="AC279" s="116">
        <f t="shared" si="71"/>
        <v>0</v>
      </c>
      <c r="AD279" s="118">
        <f t="shared" si="86"/>
        <v>0</v>
      </c>
      <c r="AE279" s="119"/>
      <c r="AF279" s="120"/>
      <c r="AG279" s="113"/>
      <c r="AH279" s="38"/>
      <c r="AI279" s="113"/>
      <c r="AJ279" s="38"/>
      <c r="AK279" s="113"/>
      <c r="AL279" s="114"/>
      <c r="AM279" s="115">
        <f t="shared" si="72"/>
        <v>0</v>
      </c>
      <c r="AN279" s="37">
        <f t="shared" si="87"/>
        <v>0</v>
      </c>
      <c r="AO279" s="117">
        <f t="shared" si="73"/>
        <v>0</v>
      </c>
      <c r="AP279" s="117">
        <f t="shared" si="88"/>
        <v>0</v>
      </c>
      <c r="AQ279" s="121">
        <f t="shared" si="74"/>
        <v>0</v>
      </c>
      <c r="AR279" s="122">
        <f t="shared" si="75"/>
        <v>0</v>
      </c>
    </row>
    <row r="280" spans="1:44" s="36" customFormat="1" ht="15" customHeight="1">
      <c r="A280" s="44" t="s">
        <v>765</v>
      </c>
      <c r="B280" s="44" t="s">
        <v>841</v>
      </c>
      <c r="C280" s="68" t="s">
        <v>842</v>
      </c>
      <c r="D280" s="124">
        <v>8</v>
      </c>
      <c r="E280" s="112"/>
      <c r="F280" s="167"/>
      <c r="G280" s="7"/>
      <c r="H280" s="38"/>
      <c r="I280" s="113"/>
      <c r="J280" s="38"/>
      <c r="K280" s="113"/>
      <c r="L280" s="38"/>
      <c r="M280" s="113"/>
      <c r="N280" s="114"/>
      <c r="O280" s="115">
        <f t="shared" si="68"/>
        <v>0</v>
      </c>
      <c r="P280" s="115">
        <f t="shared" si="83"/>
        <v>0</v>
      </c>
      <c r="Q280" s="116">
        <f t="shared" si="69"/>
        <v>0</v>
      </c>
      <c r="R280" s="117">
        <f t="shared" si="84"/>
        <v>0</v>
      </c>
      <c r="S280" s="7"/>
      <c r="T280" s="38"/>
      <c r="U280" s="113"/>
      <c r="V280" s="38"/>
      <c r="W280" s="113"/>
      <c r="X280" s="38"/>
      <c r="Y280" s="113"/>
      <c r="Z280" s="114"/>
      <c r="AA280" s="115">
        <f t="shared" si="70"/>
        <v>0</v>
      </c>
      <c r="AB280" s="115">
        <f t="shared" si="85"/>
        <v>0</v>
      </c>
      <c r="AC280" s="116">
        <f t="shared" si="71"/>
        <v>0</v>
      </c>
      <c r="AD280" s="118">
        <f t="shared" si="86"/>
        <v>0</v>
      </c>
      <c r="AE280" s="119"/>
      <c r="AF280" s="120"/>
      <c r="AG280" s="113"/>
      <c r="AH280" s="38"/>
      <c r="AI280" s="113"/>
      <c r="AJ280" s="38"/>
      <c r="AK280" s="113"/>
      <c r="AL280" s="114"/>
      <c r="AM280" s="115">
        <f t="shared" si="72"/>
        <v>0</v>
      </c>
      <c r="AN280" s="37">
        <f t="shared" si="87"/>
        <v>0</v>
      </c>
      <c r="AO280" s="117">
        <f t="shared" si="73"/>
        <v>0</v>
      </c>
      <c r="AP280" s="117">
        <f t="shared" si="88"/>
        <v>0</v>
      </c>
      <c r="AQ280" s="121">
        <f t="shared" si="74"/>
        <v>0</v>
      </c>
      <c r="AR280" s="122">
        <f t="shared" si="75"/>
        <v>0</v>
      </c>
    </row>
    <row r="281" spans="1:44" s="36" customFormat="1" ht="15" customHeight="1">
      <c r="A281" s="44" t="s">
        <v>765</v>
      </c>
      <c r="B281" s="44" t="s">
        <v>843</v>
      </c>
      <c r="C281" s="68" t="s">
        <v>844</v>
      </c>
      <c r="D281" s="124">
        <v>8</v>
      </c>
      <c r="E281" s="112"/>
      <c r="F281" s="167"/>
      <c r="G281" s="7"/>
      <c r="H281" s="38"/>
      <c r="I281" s="113"/>
      <c r="J281" s="38"/>
      <c r="K281" s="113"/>
      <c r="L281" s="38"/>
      <c r="M281" s="113"/>
      <c r="N281" s="114"/>
      <c r="O281" s="115">
        <f t="shared" si="68"/>
        <v>0</v>
      </c>
      <c r="P281" s="115">
        <f t="shared" si="83"/>
        <v>0</v>
      </c>
      <c r="Q281" s="116">
        <f t="shared" si="69"/>
        <v>0</v>
      </c>
      <c r="R281" s="117">
        <f t="shared" si="84"/>
        <v>0</v>
      </c>
      <c r="S281" s="7"/>
      <c r="T281" s="38"/>
      <c r="U281" s="113"/>
      <c r="V281" s="38"/>
      <c r="W281" s="113"/>
      <c r="X281" s="38"/>
      <c r="Y281" s="113"/>
      <c r="Z281" s="114"/>
      <c r="AA281" s="115">
        <f t="shared" si="70"/>
        <v>0</v>
      </c>
      <c r="AB281" s="115">
        <f t="shared" si="85"/>
        <v>0</v>
      </c>
      <c r="AC281" s="116">
        <f t="shared" si="71"/>
        <v>0</v>
      </c>
      <c r="AD281" s="118">
        <f t="shared" si="86"/>
        <v>0</v>
      </c>
      <c r="AE281" s="119"/>
      <c r="AF281" s="120"/>
      <c r="AG281" s="113"/>
      <c r="AH281" s="38"/>
      <c r="AI281" s="113"/>
      <c r="AJ281" s="38"/>
      <c r="AK281" s="113"/>
      <c r="AL281" s="114"/>
      <c r="AM281" s="115">
        <f t="shared" si="72"/>
        <v>0</v>
      </c>
      <c r="AN281" s="37">
        <f t="shared" si="87"/>
        <v>0</v>
      </c>
      <c r="AO281" s="117">
        <f t="shared" si="73"/>
        <v>0</v>
      </c>
      <c r="AP281" s="117">
        <f t="shared" si="88"/>
        <v>0</v>
      </c>
      <c r="AQ281" s="121">
        <f t="shared" si="74"/>
        <v>0</v>
      </c>
      <c r="AR281" s="122">
        <f t="shared" si="75"/>
        <v>0</v>
      </c>
    </row>
    <row r="282" spans="1:44" s="36" customFormat="1" ht="15" customHeight="1">
      <c r="A282" s="44" t="s">
        <v>765</v>
      </c>
      <c r="B282" s="44" t="s">
        <v>845</v>
      </c>
      <c r="C282" s="68" t="s">
        <v>846</v>
      </c>
      <c r="D282" s="124">
        <v>8</v>
      </c>
      <c r="E282" s="112"/>
      <c r="F282" s="167"/>
      <c r="G282" s="7"/>
      <c r="H282" s="38"/>
      <c r="I282" s="113"/>
      <c r="J282" s="38"/>
      <c r="K282" s="113"/>
      <c r="L282" s="38"/>
      <c r="M282" s="113"/>
      <c r="N282" s="114"/>
      <c r="O282" s="115">
        <f t="shared" si="68"/>
        <v>0</v>
      </c>
      <c r="P282" s="115">
        <f t="shared" si="83"/>
        <v>0</v>
      </c>
      <c r="Q282" s="116">
        <f t="shared" si="69"/>
        <v>0</v>
      </c>
      <c r="R282" s="117">
        <f t="shared" si="84"/>
        <v>0</v>
      </c>
      <c r="S282" s="7"/>
      <c r="T282" s="38"/>
      <c r="U282" s="113"/>
      <c r="V282" s="38"/>
      <c r="W282" s="113"/>
      <c r="X282" s="38"/>
      <c r="Y282" s="113"/>
      <c r="Z282" s="114"/>
      <c r="AA282" s="115">
        <f t="shared" si="70"/>
        <v>0</v>
      </c>
      <c r="AB282" s="115">
        <f t="shared" si="85"/>
        <v>0</v>
      </c>
      <c r="AC282" s="116">
        <f t="shared" si="71"/>
        <v>0</v>
      </c>
      <c r="AD282" s="118">
        <f t="shared" si="86"/>
        <v>0</v>
      </c>
      <c r="AE282" s="119"/>
      <c r="AF282" s="120"/>
      <c r="AG282" s="113"/>
      <c r="AH282" s="38"/>
      <c r="AI282" s="113"/>
      <c r="AJ282" s="38"/>
      <c r="AK282" s="113"/>
      <c r="AL282" s="114"/>
      <c r="AM282" s="115">
        <f t="shared" si="72"/>
        <v>0</v>
      </c>
      <c r="AN282" s="37">
        <f t="shared" si="87"/>
        <v>0</v>
      </c>
      <c r="AO282" s="117">
        <f t="shared" si="73"/>
        <v>0</v>
      </c>
      <c r="AP282" s="117">
        <f t="shared" si="88"/>
        <v>0</v>
      </c>
      <c r="AQ282" s="121">
        <f t="shared" si="74"/>
        <v>0</v>
      </c>
      <c r="AR282" s="122">
        <f t="shared" si="75"/>
        <v>0</v>
      </c>
    </row>
    <row r="283" spans="1:44" s="36" customFormat="1" ht="15" customHeight="1">
      <c r="A283" s="44" t="s">
        <v>765</v>
      </c>
      <c r="B283" s="44" t="s">
        <v>847</v>
      </c>
      <c r="C283" s="68" t="s">
        <v>848</v>
      </c>
      <c r="D283" s="124">
        <v>8</v>
      </c>
      <c r="E283" s="112"/>
      <c r="F283" s="167"/>
      <c r="G283" s="7"/>
      <c r="H283" s="38"/>
      <c r="I283" s="113"/>
      <c r="J283" s="38"/>
      <c r="K283" s="113"/>
      <c r="L283" s="38"/>
      <c r="M283" s="113"/>
      <c r="N283" s="114"/>
      <c r="O283" s="115">
        <f t="shared" si="68"/>
        <v>0</v>
      </c>
      <c r="P283" s="115">
        <f t="shared" si="83"/>
        <v>0</v>
      </c>
      <c r="Q283" s="116">
        <f t="shared" si="69"/>
        <v>0</v>
      </c>
      <c r="R283" s="117">
        <f t="shared" si="84"/>
        <v>0</v>
      </c>
      <c r="S283" s="7"/>
      <c r="T283" s="38"/>
      <c r="U283" s="113"/>
      <c r="V283" s="38"/>
      <c r="W283" s="113"/>
      <c r="X283" s="38"/>
      <c r="Y283" s="113"/>
      <c r="Z283" s="114"/>
      <c r="AA283" s="115">
        <f t="shared" si="70"/>
        <v>0</v>
      </c>
      <c r="AB283" s="115">
        <f t="shared" si="85"/>
        <v>0</v>
      </c>
      <c r="AC283" s="116">
        <f t="shared" si="71"/>
        <v>0</v>
      </c>
      <c r="AD283" s="118">
        <f t="shared" si="86"/>
        <v>0</v>
      </c>
      <c r="AE283" s="119"/>
      <c r="AF283" s="120"/>
      <c r="AG283" s="113"/>
      <c r="AH283" s="38"/>
      <c r="AI283" s="113"/>
      <c r="AJ283" s="38"/>
      <c r="AK283" s="113"/>
      <c r="AL283" s="114"/>
      <c r="AM283" s="115">
        <f t="shared" si="72"/>
        <v>0</v>
      </c>
      <c r="AN283" s="37">
        <f t="shared" si="87"/>
        <v>0</v>
      </c>
      <c r="AO283" s="117">
        <f t="shared" si="73"/>
        <v>0</v>
      </c>
      <c r="AP283" s="117">
        <f t="shared" si="88"/>
        <v>0</v>
      </c>
      <c r="AQ283" s="121">
        <f t="shared" si="74"/>
        <v>0</v>
      </c>
      <c r="AR283" s="122">
        <f t="shared" si="75"/>
        <v>0</v>
      </c>
    </row>
    <row r="284" spans="1:44" s="36" customFormat="1" ht="15" customHeight="1">
      <c r="A284" s="44" t="s">
        <v>765</v>
      </c>
      <c r="B284" s="44" t="s">
        <v>849</v>
      </c>
      <c r="C284" s="68" t="s">
        <v>850</v>
      </c>
      <c r="D284" s="124">
        <v>8</v>
      </c>
      <c r="E284" s="112"/>
      <c r="F284" s="167"/>
      <c r="G284" s="7"/>
      <c r="H284" s="38"/>
      <c r="I284" s="113"/>
      <c r="J284" s="38"/>
      <c r="K284" s="113"/>
      <c r="L284" s="38"/>
      <c r="M284" s="113"/>
      <c r="N284" s="114"/>
      <c r="O284" s="115">
        <f t="shared" si="68"/>
        <v>0</v>
      </c>
      <c r="P284" s="115">
        <f t="shared" si="83"/>
        <v>0</v>
      </c>
      <c r="Q284" s="116">
        <f t="shared" si="69"/>
        <v>0</v>
      </c>
      <c r="R284" s="117">
        <f t="shared" si="84"/>
        <v>0</v>
      </c>
      <c r="S284" s="7"/>
      <c r="T284" s="38"/>
      <c r="U284" s="113"/>
      <c r="V284" s="38"/>
      <c r="W284" s="113"/>
      <c r="X284" s="38"/>
      <c r="Y284" s="113"/>
      <c r="Z284" s="114"/>
      <c r="AA284" s="115">
        <f t="shared" si="70"/>
        <v>0</v>
      </c>
      <c r="AB284" s="115">
        <f t="shared" si="85"/>
        <v>0</v>
      </c>
      <c r="AC284" s="116">
        <f t="shared" si="71"/>
        <v>0</v>
      </c>
      <c r="AD284" s="118">
        <f t="shared" si="86"/>
        <v>0</v>
      </c>
      <c r="AE284" s="119"/>
      <c r="AF284" s="120"/>
      <c r="AG284" s="113"/>
      <c r="AH284" s="38"/>
      <c r="AI284" s="113"/>
      <c r="AJ284" s="38"/>
      <c r="AK284" s="113"/>
      <c r="AL284" s="114"/>
      <c r="AM284" s="115">
        <f t="shared" si="72"/>
        <v>0</v>
      </c>
      <c r="AN284" s="37">
        <f t="shared" si="87"/>
        <v>0</v>
      </c>
      <c r="AO284" s="117">
        <f t="shared" si="73"/>
        <v>0</v>
      </c>
      <c r="AP284" s="117">
        <f t="shared" si="88"/>
        <v>0</v>
      </c>
      <c r="AQ284" s="121">
        <f t="shared" si="74"/>
        <v>0</v>
      </c>
      <c r="AR284" s="122">
        <f t="shared" si="75"/>
        <v>0</v>
      </c>
    </row>
    <row r="285" spans="1:44" s="36" customFormat="1" ht="15" customHeight="1">
      <c r="A285" s="44" t="s">
        <v>765</v>
      </c>
      <c r="B285" s="44" t="s">
        <v>851</v>
      </c>
      <c r="C285" s="68" t="s">
        <v>852</v>
      </c>
      <c r="D285" s="124">
        <v>8</v>
      </c>
      <c r="E285" s="112"/>
      <c r="F285" s="167"/>
      <c r="G285" s="7"/>
      <c r="H285" s="38"/>
      <c r="I285" s="113"/>
      <c r="J285" s="38"/>
      <c r="K285" s="113"/>
      <c r="L285" s="38"/>
      <c r="M285" s="113"/>
      <c r="N285" s="114"/>
      <c r="O285" s="115">
        <f t="shared" si="68"/>
        <v>0</v>
      </c>
      <c r="P285" s="115">
        <f t="shared" si="83"/>
        <v>0</v>
      </c>
      <c r="Q285" s="116">
        <f t="shared" si="69"/>
        <v>0</v>
      </c>
      <c r="R285" s="117">
        <f t="shared" si="84"/>
        <v>0</v>
      </c>
      <c r="S285" s="7"/>
      <c r="T285" s="38"/>
      <c r="U285" s="113"/>
      <c r="V285" s="38"/>
      <c r="W285" s="113"/>
      <c r="X285" s="38"/>
      <c r="Y285" s="113"/>
      <c r="Z285" s="114"/>
      <c r="AA285" s="115">
        <f t="shared" si="70"/>
        <v>0</v>
      </c>
      <c r="AB285" s="115">
        <f t="shared" si="85"/>
        <v>0</v>
      </c>
      <c r="AC285" s="116">
        <f t="shared" si="71"/>
        <v>0</v>
      </c>
      <c r="AD285" s="118">
        <f t="shared" si="86"/>
        <v>0</v>
      </c>
      <c r="AE285" s="119"/>
      <c r="AF285" s="120"/>
      <c r="AG285" s="113"/>
      <c r="AH285" s="38"/>
      <c r="AI285" s="113"/>
      <c r="AJ285" s="38"/>
      <c r="AK285" s="113"/>
      <c r="AL285" s="114"/>
      <c r="AM285" s="115">
        <f t="shared" si="72"/>
        <v>0</v>
      </c>
      <c r="AN285" s="37">
        <f t="shared" si="87"/>
        <v>0</v>
      </c>
      <c r="AO285" s="117">
        <f t="shared" si="73"/>
        <v>0</v>
      </c>
      <c r="AP285" s="117">
        <f t="shared" si="88"/>
        <v>0</v>
      </c>
      <c r="AQ285" s="121">
        <f t="shared" si="74"/>
        <v>0</v>
      </c>
      <c r="AR285" s="122">
        <f t="shared" si="75"/>
        <v>0</v>
      </c>
    </row>
    <row r="286" spans="1:44" s="36" customFormat="1" ht="15" customHeight="1">
      <c r="A286" s="44" t="s">
        <v>765</v>
      </c>
      <c r="B286" s="44" t="s">
        <v>853</v>
      </c>
      <c r="C286" s="68" t="s">
        <v>854</v>
      </c>
      <c r="D286" s="124">
        <v>8</v>
      </c>
      <c r="E286" s="112"/>
      <c r="F286" s="167"/>
      <c r="G286" s="7"/>
      <c r="H286" s="38"/>
      <c r="I286" s="113"/>
      <c r="J286" s="38"/>
      <c r="K286" s="113"/>
      <c r="L286" s="38"/>
      <c r="M286" s="113"/>
      <c r="N286" s="114"/>
      <c r="O286" s="115">
        <f t="shared" si="68"/>
        <v>0</v>
      </c>
      <c r="P286" s="115">
        <f t="shared" si="83"/>
        <v>0</v>
      </c>
      <c r="Q286" s="116">
        <f t="shared" si="69"/>
        <v>0</v>
      </c>
      <c r="R286" s="117">
        <f t="shared" si="84"/>
        <v>0</v>
      </c>
      <c r="S286" s="7"/>
      <c r="T286" s="38"/>
      <c r="U286" s="113"/>
      <c r="V286" s="38"/>
      <c r="W286" s="113"/>
      <c r="X286" s="38"/>
      <c r="Y286" s="113"/>
      <c r="Z286" s="114"/>
      <c r="AA286" s="115">
        <f t="shared" si="70"/>
        <v>0</v>
      </c>
      <c r="AB286" s="115">
        <f t="shared" si="85"/>
        <v>0</v>
      </c>
      <c r="AC286" s="116">
        <f t="shared" si="71"/>
        <v>0</v>
      </c>
      <c r="AD286" s="118">
        <f t="shared" si="86"/>
        <v>0</v>
      </c>
      <c r="AE286" s="119"/>
      <c r="AF286" s="120"/>
      <c r="AG286" s="113"/>
      <c r="AH286" s="38"/>
      <c r="AI286" s="113"/>
      <c r="AJ286" s="38"/>
      <c r="AK286" s="113"/>
      <c r="AL286" s="114"/>
      <c r="AM286" s="115">
        <f t="shared" si="72"/>
        <v>0</v>
      </c>
      <c r="AN286" s="37">
        <f t="shared" si="87"/>
        <v>0</v>
      </c>
      <c r="AO286" s="117">
        <f t="shared" si="73"/>
        <v>0</v>
      </c>
      <c r="AP286" s="117">
        <f t="shared" si="88"/>
        <v>0</v>
      </c>
      <c r="AQ286" s="121">
        <f t="shared" si="74"/>
        <v>0</v>
      </c>
      <c r="AR286" s="122">
        <f t="shared" si="75"/>
        <v>0</v>
      </c>
    </row>
    <row r="287" spans="1:44" s="36" customFormat="1" ht="15" customHeight="1">
      <c r="A287" s="44" t="s">
        <v>765</v>
      </c>
      <c r="B287" s="44" t="s">
        <v>855</v>
      </c>
      <c r="C287" s="68" t="s">
        <v>856</v>
      </c>
      <c r="D287" s="124">
        <v>8</v>
      </c>
      <c r="E287" s="112"/>
      <c r="F287" s="167"/>
      <c r="G287" s="7"/>
      <c r="H287" s="38"/>
      <c r="I287" s="113"/>
      <c r="J287" s="38"/>
      <c r="K287" s="113"/>
      <c r="L287" s="38"/>
      <c r="M287" s="113"/>
      <c r="N287" s="114"/>
      <c r="O287" s="115">
        <f t="shared" si="68"/>
        <v>0</v>
      </c>
      <c r="P287" s="115">
        <f t="shared" si="83"/>
        <v>0</v>
      </c>
      <c r="Q287" s="116">
        <f t="shared" si="69"/>
        <v>0</v>
      </c>
      <c r="R287" s="117">
        <f t="shared" si="84"/>
        <v>0</v>
      </c>
      <c r="S287" s="7"/>
      <c r="T287" s="38"/>
      <c r="U287" s="113"/>
      <c r="V287" s="38"/>
      <c r="W287" s="113"/>
      <c r="X287" s="38"/>
      <c r="Y287" s="113"/>
      <c r="Z287" s="114"/>
      <c r="AA287" s="115">
        <f t="shared" si="70"/>
        <v>0</v>
      </c>
      <c r="AB287" s="115">
        <f t="shared" si="85"/>
        <v>0</v>
      </c>
      <c r="AC287" s="116">
        <f t="shared" si="71"/>
        <v>0</v>
      </c>
      <c r="AD287" s="118">
        <f t="shared" si="86"/>
        <v>0</v>
      </c>
      <c r="AE287" s="119"/>
      <c r="AF287" s="120"/>
      <c r="AG287" s="113"/>
      <c r="AH287" s="38"/>
      <c r="AI287" s="113"/>
      <c r="AJ287" s="38"/>
      <c r="AK287" s="113"/>
      <c r="AL287" s="114"/>
      <c r="AM287" s="115">
        <f t="shared" si="72"/>
        <v>0</v>
      </c>
      <c r="AN287" s="37">
        <f t="shared" si="87"/>
        <v>0</v>
      </c>
      <c r="AO287" s="117">
        <f t="shared" si="73"/>
        <v>0</v>
      </c>
      <c r="AP287" s="117">
        <f t="shared" si="88"/>
        <v>0</v>
      </c>
      <c r="AQ287" s="121">
        <f t="shared" si="74"/>
        <v>0</v>
      </c>
      <c r="AR287" s="122">
        <f t="shared" si="75"/>
        <v>0</v>
      </c>
    </row>
    <row r="288" spans="1:44" s="36" customFormat="1" ht="15" customHeight="1">
      <c r="A288" s="44" t="s">
        <v>765</v>
      </c>
      <c r="B288" s="44" t="s">
        <v>857</v>
      </c>
      <c r="C288" s="68" t="s">
        <v>858</v>
      </c>
      <c r="D288" s="124">
        <v>8</v>
      </c>
      <c r="E288" s="112"/>
      <c r="F288" s="167"/>
      <c r="G288" s="7"/>
      <c r="H288" s="38"/>
      <c r="I288" s="113"/>
      <c r="J288" s="38"/>
      <c r="K288" s="113"/>
      <c r="L288" s="38"/>
      <c r="M288" s="113"/>
      <c r="N288" s="114"/>
      <c r="O288" s="115">
        <f t="shared" si="68"/>
        <v>0</v>
      </c>
      <c r="P288" s="115">
        <f t="shared" si="83"/>
        <v>0</v>
      </c>
      <c r="Q288" s="116">
        <f t="shared" si="69"/>
        <v>0</v>
      </c>
      <c r="R288" s="117">
        <f t="shared" si="84"/>
        <v>0</v>
      </c>
      <c r="S288" s="7"/>
      <c r="T288" s="38"/>
      <c r="U288" s="113"/>
      <c r="V288" s="38"/>
      <c r="W288" s="113"/>
      <c r="X288" s="38"/>
      <c r="Y288" s="113"/>
      <c r="Z288" s="114"/>
      <c r="AA288" s="115">
        <f t="shared" si="70"/>
        <v>0</v>
      </c>
      <c r="AB288" s="115">
        <f t="shared" si="85"/>
        <v>0</v>
      </c>
      <c r="AC288" s="116">
        <f t="shared" si="71"/>
        <v>0</v>
      </c>
      <c r="AD288" s="118">
        <f t="shared" si="86"/>
        <v>0</v>
      </c>
      <c r="AE288" s="119"/>
      <c r="AF288" s="120"/>
      <c r="AG288" s="113"/>
      <c r="AH288" s="38"/>
      <c r="AI288" s="113"/>
      <c r="AJ288" s="38"/>
      <c r="AK288" s="113"/>
      <c r="AL288" s="114"/>
      <c r="AM288" s="115">
        <f t="shared" si="72"/>
        <v>0</v>
      </c>
      <c r="AN288" s="37">
        <f t="shared" si="87"/>
        <v>0</v>
      </c>
      <c r="AO288" s="117">
        <f t="shared" si="73"/>
        <v>0</v>
      </c>
      <c r="AP288" s="117">
        <f t="shared" si="88"/>
        <v>0</v>
      </c>
      <c r="AQ288" s="121">
        <f t="shared" si="74"/>
        <v>0</v>
      </c>
      <c r="AR288" s="122">
        <f t="shared" si="75"/>
        <v>0</v>
      </c>
    </row>
    <row r="289" spans="1:44" s="36" customFormat="1" ht="15" customHeight="1">
      <c r="A289" s="44" t="s">
        <v>765</v>
      </c>
      <c r="B289" s="44" t="s">
        <v>859</v>
      </c>
      <c r="C289" s="68" t="s">
        <v>860</v>
      </c>
      <c r="D289" s="124">
        <v>8</v>
      </c>
      <c r="E289" s="112"/>
      <c r="F289" s="167"/>
      <c r="G289" s="7"/>
      <c r="H289" s="38"/>
      <c r="I289" s="113"/>
      <c r="J289" s="38"/>
      <c r="K289" s="113"/>
      <c r="L289" s="38"/>
      <c r="M289" s="113"/>
      <c r="N289" s="114"/>
      <c r="O289" s="115">
        <f t="shared" si="68"/>
        <v>0</v>
      </c>
      <c r="P289" s="115">
        <f t="shared" si="83"/>
        <v>0</v>
      </c>
      <c r="Q289" s="116">
        <f t="shared" si="69"/>
        <v>0</v>
      </c>
      <c r="R289" s="117">
        <f t="shared" si="84"/>
        <v>0</v>
      </c>
      <c r="S289" s="7"/>
      <c r="T289" s="38"/>
      <c r="U289" s="113"/>
      <c r="V289" s="38"/>
      <c r="W289" s="113"/>
      <c r="X289" s="38"/>
      <c r="Y289" s="113"/>
      <c r="Z289" s="114"/>
      <c r="AA289" s="115">
        <f t="shared" si="70"/>
        <v>0</v>
      </c>
      <c r="AB289" s="115">
        <f t="shared" si="85"/>
        <v>0</v>
      </c>
      <c r="AC289" s="116">
        <f t="shared" si="71"/>
        <v>0</v>
      </c>
      <c r="AD289" s="118">
        <f t="shared" si="86"/>
        <v>0</v>
      </c>
      <c r="AE289" s="119"/>
      <c r="AF289" s="120"/>
      <c r="AG289" s="113"/>
      <c r="AH289" s="38"/>
      <c r="AI289" s="113"/>
      <c r="AJ289" s="38"/>
      <c r="AK289" s="113"/>
      <c r="AL289" s="114"/>
      <c r="AM289" s="115">
        <f t="shared" si="72"/>
        <v>0</v>
      </c>
      <c r="AN289" s="37">
        <f t="shared" si="87"/>
        <v>0</v>
      </c>
      <c r="AO289" s="117">
        <f t="shared" si="73"/>
        <v>0</v>
      </c>
      <c r="AP289" s="117">
        <f t="shared" si="88"/>
        <v>0</v>
      </c>
      <c r="AQ289" s="121">
        <f t="shared" si="74"/>
        <v>0</v>
      </c>
      <c r="AR289" s="122">
        <f t="shared" si="75"/>
        <v>0</v>
      </c>
    </row>
    <row r="290" spans="1:44" s="36" customFormat="1" ht="15" customHeight="1">
      <c r="A290" s="44" t="s">
        <v>765</v>
      </c>
      <c r="B290" s="44" t="s">
        <v>861</v>
      </c>
      <c r="C290" s="68" t="s">
        <v>862</v>
      </c>
      <c r="D290" s="124">
        <v>8</v>
      </c>
      <c r="E290" s="112"/>
      <c r="F290" s="167"/>
      <c r="G290" s="7"/>
      <c r="H290" s="38"/>
      <c r="I290" s="113"/>
      <c r="J290" s="38"/>
      <c r="K290" s="113"/>
      <c r="L290" s="38"/>
      <c r="M290" s="113"/>
      <c r="N290" s="114"/>
      <c r="O290" s="115">
        <f t="shared" si="68"/>
        <v>0</v>
      </c>
      <c r="P290" s="115">
        <f t="shared" si="83"/>
        <v>0</v>
      </c>
      <c r="Q290" s="116">
        <f t="shared" si="69"/>
        <v>0</v>
      </c>
      <c r="R290" s="117">
        <f t="shared" si="84"/>
        <v>0</v>
      </c>
      <c r="S290" s="7"/>
      <c r="T290" s="38"/>
      <c r="U290" s="113"/>
      <c r="V290" s="38"/>
      <c r="W290" s="113"/>
      <c r="X290" s="38"/>
      <c r="Y290" s="113"/>
      <c r="Z290" s="114"/>
      <c r="AA290" s="115">
        <f t="shared" si="70"/>
        <v>0</v>
      </c>
      <c r="AB290" s="115">
        <f t="shared" si="85"/>
        <v>0</v>
      </c>
      <c r="AC290" s="116">
        <f t="shared" si="71"/>
        <v>0</v>
      </c>
      <c r="AD290" s="118">
        <f t="shared" si="86"/>
        <v>0</v>
      </c>
      <c r="AE290" s="119"/>
      <c r="AF290" s="120"/>
      <c r="AG290" s="113"/>
      <c r="AH290" s="38"/>
      <c r="AI290" s="113"/>
      <c r="AJ290" s="38"/>
      <c r="AK290" s="113"/>
      <c r="AL290" s="114"/>
      <c r="AM290" s="115">
        <f t="shared" si="72"/>
        <v>0</v>
      </c>
      <c r="AN290" s="37">
        <f t="shared" si="87"/>
        <v>0</v>
      </c>
      <c r="AO290" s="117">
        <f t="shared" si="73"/>
        <v>0</v>
      </c>
      <c r="AP290" s="117">
        <f t="shared" si="88"/>
        <v>0</v>
      </c>
      <c r="AQ290" s="121">
        <f t="shared" si="74"/>
        <v>0</v>
      </c>
      <c r="AR290" s="122">
        <f t="shared" si="75"/>
        <v>0</v>
      </c>
    </row>
    <row r="291" spans="1:44" s="36" customFormat="1" ht="15" customHeight="1">
      <c r="A291" s="44" t="s">
        <v>765</v>
      </c>
      <c r="B291" s="44" t="s">
        <v>863</v>
      </c>
      <c r="C291" s="68" t="s">
        <v>864</v>
      </c>
      <c r="D291" s="124">
        <v>8</v>
      </c>
      <c r="E291" s="112"/>
      <c r="F291" s="167"/>
      <c r="G291" s="7"/>
      <c r="H291" s="38"/>
      <c r="I291" s="113"/>
      <c r="J291" s="38"/>
      <c r="K291" s="113"/>
      <c r="L291" s="38"/>
      <c r="M291" s="113"/>
      <c r="N291" s="114"/>
      <c r="O291" s="115">
        <f t="shared" si="68"/>
        <v>0</v>
      </c>
      <c r="P291" s="115">
        <f t="shared" si="83"/>
        <v>0</v>
      </c>
      <c r="Q291" s="116">
        <f t="shared" si="69"/>
        <v>0</v>
      </c>
      <c r="R291" s="117">
        <f t="shared" si="84"/>
        <v>0</v>
      </c>
      <c r="S291" s="7"/>
      <c r="T291" s="38"/>
      <c r="U291" s="113"/>
      <c r="V291" s="38"/>
      <c r="W291" s="113"/>
      <c r="X291" s="38"/>
      <c r="Y291" s="113"/>
      <c r="Z291" s="114"/>
      <c r="AA291" s="115">
        <f t="shared" si="70"/>
        <v>0</v>
      </c>
      <c r="AB291" s="115">
        <f t="shared" si="85"/>
        <v>0</v>
      </c>
      <c r="AC291" s="116">
        <f t="shared" si="71"/>
        <v>0</v>
      </c>
      <c r="AD291" s="118">
        <f t="shared" si="86"/>
        <v>0</v>
      </c>
      <c r="AE291" s="119"/>
      <c r="AF291" s="120"/>
      <c r="AG291" s="113"/>
      <c r="AH291" s="38"/>
      <c r="AI291" s="113"/>
      <c r="AJ291" s="38"/>
      <c r="AK291" s="113"/>
      <c r="AL291" s="114"/>
      <c r="AM291" s="115">
        <f t="shared" si="72"/>
        <v>0</v>
      </c>
      <c r="AN291" s="37">
        <f t="shared" si="87"/>
        <v>0</v>
      </c>
      <c r="AO291" s="117">
        <f t="shared" si="73"/>
        <v>0</v>
      </c>
      <c r="AP291" s="117">
        <f t="shared" si="88"/>
        <v>0</v>
      </c>
      <c r="AQ291" s="121">
        <f t="shared" si="74"/>
        <v>0</v>
      </c>
      <c r="AR291" s="122">
        <f t="shared" si="75"/>
        <v>0</v>
      </c>
    </row>
    <row r="292" spans="1:44" s="36" customFormat="1" ht="15" customHeight="1">
      <c r="A292" s="44" t="s">
        <v>765</v>
      </c>
      <c r="B292" s="44" t="s">
        <v>865</v>
      </c>
      <c r="C292" s="68" t="s">
        <v>866</v>
      </c>
      <c r="D292" s="124">
        <v>8</v>
      </c>
      <c r="E292" s="112"/>
      <c r="F292" s="167"/>
      <c r="G292" s="7"/>
      <c r="H292" s="38"/>
      <c r="I292" s="113"/>
      <c r="J292" s="38"/>
      <c r="K292" s="113"/>
      <c r="L292" s="38"/>
      <c r="M292" s="113"/>
      <c r="N292" s="114"/>
      <c r="O292" s="115">
        <f t="shared" si="68"/>
        <v>0</v>
      </c>
      <c r="P292" s="115">
        <f t="shared" si="83"/>
        <v>0</v>
      </c>
      <c r="Q292" s="116">
        <f t="shared" si="69"/>
        <v>0</v>
      </c>
      <c r="R292" s="117">
        <f t="shared" si="84"/>
        <v>0</v>
      </c>
      <c r="S292" s="7"/>
      <c r="T292" s="38"/>
      <c r="U292" s="113"/>
      <c r="V292" s="38"/>
      <c r="W292" s="113"/>
      <c r="X292" s="38"/>
      <c r="Y292" s="113"/>
      <c r="Z292" s="114"/>
      <c r="AA292" s="115">
        <f t="shared" si="70"/>
        <v>0</v>
      </c>
      <c r="AB292" s="115">
        <f t="shared" si="85"/>
        <v>0</v>
      </c>
      <c r="AC292" s="116">
        <f t="shared" si="71"/>
        <v>0</v>
      </c>
      <c r="AD292" s="118">
        <f t="shared" si="86"/>
        <v>0</v>
      </c>
      <c r="AE292" s="119"/>
      <c r="AF292" s="120"/>
      <c r="AG292" s="113"/>
      <c r="AH292" s="38"/>
      <c r="AI292" s="113"/>
      <c r="AJ292" s="38"/>
      <c r="AK292" s="113"/>
      <c r="AL292" s="114"/>
      <c r="AM292" s="115">
        <f t="shared" si="72"/>
        <v>0</v>
      </c>
      <c r="AN292" s="37">
        <f t="shared" si="87"/>
        <v>0</v>
      </c>
      <c r="AO292" s="117">
        <f t="shared" si="73"/>
        <v>0</v>
      </c>
      <c r="AP292" s="117">
        <f t="shared" si="88"/>
        <v>0</v>
      </c>
      <c r="AQ292" s="121">
        <f t="shared" si="74"/>
        <v>0</v>
      </c>
      <c r="AR292" s="122">
        <f t="shared" si="75"/>
        <v>0</v>
      </c>
    </row>
    <row r="293" spans="1:44" s="36" customFormat="1" ht="15" customHeight="1">
      <c r="A293" s="44" t="s">
        <v>765</v>
      </c>
      <c r="B293" s="44" t="s">
        <v>867</v>
      </c>
      <c r="C293" s="123"/>
      <c r="D293" s="124">
        <v>8</v>
      </c>
      <c r="E293" s="112" t="s">
        <v>139</v>
      </c>
      <c r="F293" s="133" t="s">
        <v>139</v>
      </c>
      <c r="G293" s="7">
        <v>46728</v>
      </c>
      <c r="H293" s="38">
        <v>43951.5</v>
      </c>
      <c r="I293" s="113">
        <v>45643</v>
      </c>
      <c r="J293" s="38">
        <v>45643.2</v>
      </c>
      <c r="K293" s="113">
        <v>34628</v>
      </c>
      <c r="L293" s="38">
        <v>34628</v>
      </c>
      <c r="M293" s="113">
        <v>47583</v>
      </c>
      <c r="N293" s="114">
        <v>47132</v>
      </c>
      <c r="O293" s="115">
        <f t="shared" si="68"/>
        <v>174582</v>
      </c>
      <c r="P293" s="115">
        <f>+O293/30</f>
        <v>5819.4</v>
      </c>
      <c r="Q293" s="116">
        <f t="shared" si="69"/>
        <v>171354.7</v>
      </c>
      <c r="R293" s="117">
        <f>+Q293/30</f>
        <v>5711.823333333334</v>
      </c>
      <c r="S293" s="7">
        <v>3058283</v>
      </c>
      <c r="T293" s="38">
        <v>2807953.7</v>
      </c>
      <c r="U293" s="113">
        <v>2947715</v>
      </c>
      <c r="V293" s="38">
        <v>2947715.5</v>
      </c>
      <c r="W293" s="113">
        <v>2401920</v>
      </c>
      <c r="X293" s="38">
        <v>2405111.5</v>
      </c>
      <c r="Y293" s="113">
        <v>3251391</v>
      </c>
      <c r="Z293" s="114">
        <v>2984062.2</v>
      </c>
      <c r="AA293" s="115">
        <f t="shared" si="70"/>
        <v>11659309</v>
      </c>
      <c r="AB293" s="115">
        <f>+AA293/900</f>
        <v>12954.787777777778</v>
      </c>
      <c r="AC293" s="116">
        <f t="shared" si="71"/>
        <v>11144842.9</v>
      </c>
      <c r="AD293" s="118">
        <f>+AC293/900</f>
        <v>12383.158777777779</v>
      </c>
      <c r="AE293" s="119"/>
      <c r="AF293" s="120"/>
      <c r="AG293" s="113"/>
      <c r="AH293" s="38"/>
      <c r="AI293" s="113"/>
      <c r="AJ293" s="38"/>
      <c r="AK293" s="113"/>
      <c r="AL293" s="114"/>
      <c r="AM293" s="115">
        <f t="shared" si="72"/>
        <v>0</v>
      </c>
      <c r="AN293" s="37">
        <f>+AM293/24</f>
        <v>0</v>
      </c>
      <c r="AO293" s="117">
        <f t="shared" si="73"/>
        <v>0</v>
      </c>
      <c r="AP293" s="117">
        <f>+AO293/24</f>
        <v>0</v>
      </c>
      <c r="AQ293" s="121">
        <f t="shared" si="74"/>
        <v>18774.187777777777</v>
      </c>
      <c r="AR293" s="122">
        <f t="shared" si="75"/>
        <v>18094.982111111112</v>
      </c>
    </row>
    <row r="294" spans="1:44" s="36" customFormat="1" ht="15" customHeight="1">
      <c r="A294" s="44" t="s">
        <v>96</v>
      </c>
      <c r="B294" s="44" t="s">
        <v>388</v>
      </c>
      <c r="C294" s="68">
        <v>163286</v>
      </c>
      <c r="D294" s="124">
        <v>1</v>
      </c>
      <c r="E294" s="112" t="s">
        <v>139</v>
      </c>
      <c r="F294" s="133" t="s">
        <v>139</v>
      </c>
      <c r="G294" s="7">
        <v>4918</v>
      </c>
      <c r="H294" s="38">
        <v>5890</v>
      </c>
      <c r="I294" s="113">
        <v>315665</v>
      </c>
      <c r="J294" s="38">
        <v>318898</v>
      </c>
      <c r="K294" s="113">
        <v>47208</v>
      </c>
      <c r="L294" s="38">
        <v>46261</v>
      </c>
      <c r="M294" s="113">
        <v>339309</v>
      </c>
      <c r="N294" s="114">
        <v>340554</v>
      </c>
      <c r="O294" s="115">
        <f t="shared" si="68"/>
        <v>707100</v>
      </c>
      <c r="P294" s="115">
        <f aca="true" t="shared" si="89" ref="P294:P317">+O294/30</f>
        <v>23570</v>
      </c>
      <c r="Q294" s="116">
        <f t="shared" si="69"/>
        <v>711603</v>
      </c>
      <c r="R294" s="117">
        <f aca="true" t="shared" si="90" ref="R294:R317">+Q294/30</f>
        <v>23720.1</v>
      </c>
      <c r="S294" s="7"/>
      <c r="T294" s="38"/>
      <c r="U294" s="113"/>
      <c r="V294" s="38"/>
      <c r="W294" s="113"/>
      <c r="X294" s="38"/>
      <c r="Y294" s="113"/>
      <c r="Z294" s="114"/>
      <c r="AA294" s="115">
        <f t="shared" si="70"/>
        <v>0</v>
      </c>
      <c r="AB294" s="115">
        <f aca="true" t="shared" si="91" ref="AB294:AB317">+AA294/900</f>
        <v>0</v>
      </c>
      <c r="AC294" s="116">
        <f t="shared" si="71"/>
        <v>0</v>
      </c>
      <c r="AD294" s="118">
        <f aca="true" t="shared" si="92" ref="AD294:AD317">+AC294/900</f>
        <v>0</v>
      </c>
      <c r="AE294" s="119">
        <v>923</v>
      </c>
      <c r="AF294" s="120">
        <f>894+9+9</f>
        <v>912</v>
      </c>
      <c r="AG294" s="113">
        <v>42597</v>
      </c>
      <c r="AH294" s="38">
        <v>44416</v>
      </c>
      <c r="AI294" s="113">
        <v>7576</v>
      </c>
      <c r="AJ294" s="38">
        <f>6339+792+902</f>
        <v>8033</v>
      </c>
      <c r="AK294" s="113">
        <v>87778</v>
      </c>
      <c r="AL294" s="114">
        <f>31332+13470+6528</f>
        <v>51330</v>
      </c>
      <c r="AM294" s="115">
        <f t="shared" si="72"/>
        <v>138874</v>
      </c>
      <c r="AN294" s="37">
        <f aca="true" t="shared" si="93" ref="AN294:AN317">+AM294/24</f>
        <v>5786.416666666667</v>
      </c>
      <c r="AO294" s="117">
        <f t="shared" si="73"/>
        <v>104691</v>
      </c>
      <c r="AP294" s="117">
        <f aca="true" t="shared" si="94" ref="AP294:AP317">+AO294/24</f>
        <v>4362.125</v>
      </c>
      <c r="AQ294" s="121">
        <f t="shared" si="74"/>
        <v>29356.416666666668</v>
      </c>
      <c r="AR294" s="122">
        <f t="shared" si="75"/>
        <v>28082.225</v>
      </c>
    </row>
    <row r="295" spans="1:44" s="36" customFormat="1" ht="15" customHeight="1">
      <c r="A295" s="44" t="s">
        <v>96</v>
      </c>
      <c r="B295" s="44" t="s">
        <v>389</v>
      </c>
      <c r="C295" s="68">
        <v>163268</v>
      </c>
      <c r="D295" s="124">
        <v>2</v>
      </c>
      <c r="E295" s="112" t="s">
        <v>139</v>
      </c>
      <c r="F295" s="133" t="s">
        <v>139</v>
      </c>
      <c r="G295" s="7">
        <v>3446</v>
      </c>
      <c r="H295" s="38">
        <v>3839</v>
      </c>
      <c r="I295" s="113">
        <v>103977</v>
      </c>
      <c r="J295" s="38">
        <v>106462</v>
      </c>
      <c r="K295" s="113">
        <v>13314</v>
      </c>
      <c r="L295" s="38">
        <v>14690</v>
      </c>
      <c r="M295" s="113">
        <v>114676</v>
      </c>
      <c r="N295" s="114">
        <v>118520</v>
      </c>
      <c r="O295" s="115">
        <f t="shared" si="68"/>
        <v>235413</v>
      </c>
      <c r="P295" s="115">
        <f t="shared" si="89"/>
        <v>7847.1</v>
      </c>
      <c r="Q295" s="116">
        <f t="shared" si="69"/>
        <v>243511</v>
      </c>
      <c r="R295" s="117">
        <f t="shared" si="90"/>
        <v>8117.033333333334</v>
      </c>
      <c r="S295" s="7"/>
      <c r="T295" s="38"/>
      <c r="U295" s="113"/>
      <c r="V295" s="38"/>
      <c r="W295" s="113"/>
      <c r="X295" s="38"/>
      <c r="Y295" s="113"/>
      <c r="Z295" s="114"/>
      <c r="AA295" s="115">
        <f t="shared" si="70"/>
        <v>0</v>
      </c>
      <c r="AB295" s="115">
        <f t="shared" si="91"/>
        <v>0</v>
      </c>
      <c r="AC295" s="116">
        <f t="shared" si="71"/>
        <v>0</v>
      </c>
      <c r="AD295" s="118">
        <f t="shared" si="92"/>
        <v>0</v>
      </c>
      <c r="AE295" s="119">
        <v>32</v>
      </c>
      <c r="AF295" s="120">
        <v>89</v>
      </c>
      <c r="AG295" s="113">
        <v>7247</v>
      </c>
      <c r="AH295" s="38">
        <v>8004</v>
      </c>
      <c r="AI295" s="113">
        <v>1175</v>
      </c>
      <c r="AJ295" s="38">
        <f>1074+152+67</f>
        <v>1293</v>
      </c>
      <c r="AK295" s="113">
        <v>7773</v>
      </c>
      <c r="AL295" s="114">
        <f>6282+2031+894</f>
        <v>9207</v>
      </c>
      <c r="AM295" s="115">
        <f t="shared" si="72"/>
        <v>16227</v>
      </c>
      <c r="AN295" s="37">
        <f t="shared" si="93"/>
        <v>676.125</v>
      </c>
      <c r="AO295" s="117">
        <f t="shared" si="73"/>
        <v>18593</v>
      </c>
      <c r="AP295" s="117">
        <f t="shared" si="94"/>
        <v>774.7083333333334</v>
      </c>
      <c r="AQ295" s="121">
        <f t="shared" si="74"/>
        <v>8523.225</v>
      </c>
      <c r="AR295" s="122">
        <f t="shared" si="75"/>
        <v>8891.741666666667</v>
      </c>
    </row>
    <row r="296" spans="1:44" s="36" customFormat="1" ht="15" customHeight="1">
      <c r="A296" s="44" t="s">
        <v>96</v>
      </c>
      <c r="B296" s="44" t="s">
        <v>390</v>
      </c>
      <c r="C296" s="68">
        <v>164076</v>
      </c>
      <c r="D296" s="124">
        <v>3</v>
      </c>
      <c r="E296" s="112" t="s">
        <v>139</v>
      </c>
      <c r="F296" s="133" t="s">
        <v>139</v>
      </c>
      <c r="G296" s="7">
        <v>4398</v>
      </c>
      <c r="H296" s="38">
        <v>4813</v>
      </c>
      <c r="I296" s="113">
        <v>164119</v>
      </c>
      <c r="J296" s="38">
        <v>168695</v>
      </c>
      <c r="K296" s="113">
        <v>19094</v>
      </c>
      <c r="L296" s="38">
        <v>19072</v>
      </c>
      <c r="M296" s="113">
        <v>182592</v>
      </c>
      <c r="N296" s="114">
        <v>181522</v>
      </c>
      <c r="O296" s="115">
        <f t="shared" si="68"/>
        <v>370203</v>
      </c>
      <c r="P296" s="115">
        <f t="shared" si="89"/>
        <v>12340.1</v>
      </c>
      <c r="Q296" s="116">
        <f t="shared" si="69"/>
        <v>374102</v>
      </c>
      <c r="R296" s="117">
        <f t="shared" si="90"/>
        <v>12470.066666666668</v>
      </c>
      <c r="S296" s="7"/>
      <c r="T296" s="38"/>
      <c r="U296" s="113"/>
      <c r="V296" s="38"/>
      <c r="W296" s="113"/>
      <c r="X296" s="38"/>
      <c r="Y296" s="113"/>
      <c r="Z296" s="114"/>
      <c r="AA296" s="115">
        <f t="shared" si="70"/>
        <v>0</v>
      </c>
      <c r="AB296" s="115">
        <f t="shared" si="91"/>
        <v>0</v>
      </c>
      <c r="AC296" s="116">
        <f t="shared" si="71"/>
        <v>0</v>
      </c>
      <c r="AD296" s="118">
        <f t="shared" si="92"/>
        <v>0</v>
      </c>
      <c r="AE296" s="119">
        <v>282</v>
      </c>
      <c r="AF296" s="120">
        <v>549</v>
      </c>
      <c r="AG296" s="113">
        <v>11371</v>
      </c>
      <c r="AH296" s="38">
        <v>14247</v>
      </c>
      <c r="AI296" s="113">
        <v>7328</v>
      </c>
      <c r="AJ296" s="38">
        <f>8556</f>
        <v>8556</v>
      </c>
      <c r="AK296" s="113">
        <v>12958</v>
      </c>
      <c r="AL296" s="114">
        <v>15412</v>
      </c>
      <c r="AM296" s="115">
        <f t="shared" si="72"/>
        <v>31939</v>
      </c>
      <c r="AN296" s="37">
        <f t="shared" si="93"/>
        <v>1330.7916666666667</v>
      </c>
      <c r="AO296" s="117">
        <f t="shared" si="73"/>
        <v>38764</v>
      </c>
      <c r="AP296" s="117">
        <f t="shared" si="94"/>
        <v>1615.1666666666667</v>
      </c>
      <c r="AQ296" s="121">
        <f t="shared" si="74"/>
        <v>13670.891666666666</v>
      </c>
      <c r="AR296" s="122">
        <f t="shared" si="75"/>
        <v>14085.233333333334</v>
      </c>
    </row>
    <row r="297" spans="1:44" s="36" customFormat="1" ht="15" customHeight="1">
      <c r="A297" s="44" t="s">
        <v>96</v>
      </c>
      <c r="B297" s="44" t="s">
        <v>391</v>
      </c>
      <c r="C297" s="68">
        <v>162007</v>
      </c>
      <c r="D297" s="124">
        <v>4</v>
      </c>
      <c r="E297" s="112" t="s">
        <v>139</v>
      </c>
      <c r="F297" s="133" t="s">
        <v>139</v>
      </c>
      <c r="G297" s="7">
        <v>747</v>
      </c>
      <c r="H297" s="38">
        <v>893</v>
      </c>
      <c r="I297" s="113">
        <v>37816</v>
      </c>
      <c r="J297" s="38">
        <v>36291</v>
      </c>
      <c r="K297" s="113">
        <v>4597</v>
      </c>
      <c r="L297" s="38">
        <v>4402</v>
      </c>
      <c r="M297" s="113">
        <v>38760</v>
      </c>
      <c r="N297" s="114">
        <v>38892</v>
      </c>
      <c r="O297" s="115">
        <f t="shared" si="68"/>
        <v>81920</v>
      </c>
      <c r="P297" s="115">
        <f t="shared" si="89"/>
        <v>2730.6666666666665</v>
      </c>
      <c r="Q297" s="116">
        <f t="shared" si="69"/>
        <v>80478</v>
      </c>
      <c r="R297" s="117">
        <f t="shared" si="90"/>
        <v>2682.6</v>
      </c>
      <c r="S297" s="7"/>
      <c r="T297" s="38"/>
      <c r="U297" s="113"/>
      <c r="V297" s="38"/>
      <c r="W297" s="113"/>
      <c r="X297" s="38"/>
      <c r="Y297" s="113"/>
      <c r="Z297" s="114"/>
      <c r="AA297" s="115">
        <f t="shared" si="70"/>
        <v>0</v>
      </c>
      <c r="AB297" s="115">
        <f t="shared" si="91"/>
        <v>0</v>
      </c>
      <c r="AC297" s="116">
        <f t="shared" si="71"/>
        <v>0</v>
      </c>
      <c r="AD297" s="118">
        <f t="shared" si="92"/>
        <v>0</v>
      </c>
      <c r="AE297" s="119">
        <v>800</v>
      </c>
      <c r="AF297" s="120">
        <v>368</v>
      </c>
      <c r="AG297" s="113">
        <v>11003</v>
      </c>
      <c r="AH297" s="38">
        <v>8566</v>
      </c>
      <c r="AI297" s="113">
        <v>4054</v>
      </c>
      <c r="AJ297" s="38">
        <v>3186</v>
      </c>
      <c r="AK297" s="113">
        <v>9751</v>
      </c>
      <c r="AL297" s="114">
        <v>7973</v>
      </c>
      <c r="AM297" s="115">
        <f t="shared" si="72"/>
        <v>25608</v>
      </c>
      <c r="AN297" s="37">
        <f t="shared" si="93"/>
        <v>1067</v>
      </c>
      <c r="AO297" s="117">
        <f t="shared" si="73"/>
        <v>20093</v>
      </c>
      <c r="AP297" s="117">
        <f t="shared" si="94"/>
        <v>837.2083333333334</v>
      </c>
      <c r="AQ297" s="121">
        <f t="shared" si="74"/>
        <v>3797.6666666666665</v>
      </c>
      <c r="AR297" s="122">
        <f t="shared" si="75"/>
        <v>3519.8083333333334</v>
      </c>
    </row>
    <row r="298" spans="1:44" s="36" customFormat="1" ht="15" customHeight="1">
      <c r="A298" s="44" t="s">
        <v>96</v>
      </c>
      <c r="B298" s="44" t="s">
        <v>392</v>
      </c>
      <c r="C298" s="68">
        <v>162584</v>
      </c>
      <c r="D298" s="124">
        <v>4</v>
      </c>
      <c r="E298" s="112" t="s">
        <v>139</v>
      </c>
      <c r="F298" s="133" t="s">
        <v>139</v>
      </c>
      <c r="G298" s="7">
        <v>1864</v>
      </c>
      <c r="H298" s="38">
        <v>1697</v>
      </c>
      <c r="I298" s="113">
        <v>54089</v>
      </c>
      <c r="J298" s="38">
        <v>53990</v>
      </c>
      <c r="K298" s="113">
        <v>3264</v>
      </c>
      <c r="L298" s="38">
        <v>3042</v>
      </c>
      <c r="M298" s="113">
        <v>59712</v>
      </c>
      <c r="N298" s="114">
        <v>61553</v>
      </c>
      <c r="O298" s="115">
        <f t="shared" si="68"/>
        <v>118929</v>
      </c>
      <c r="P298" s="115">
        <f t="shared" si="89"/>
        <v>3964.3</v>
      </c>
      <c r="Q298" s="116">
        <f t="shared" si="69"/>
        <v>120282</v>
      </c>
      <c r="R298" s="117">
        <f t="shared" si="90"/>
        <v>4009.4</v>
      </c>
      <c r="S298" s="7"/>
      <c r="T298" s="38"/>
      <c r="U298" s="113"/>
      <c r="V298" s="38"/>
      <c r="W298" s="113"/>
      <c r="X298" s="38"/>
      <c r="Y298" s="113"/>
      <c r="Z298" s="114"/>
      <c r="AA298" s="115">
        <f t="shared" si="70"/>
        <v>0</v>
      </c>
      <c r="AB298" s="115">
        <f t="shared" si="91"/>
        <v>0</v>
      </c>
      <c r="AC298" s="116">
        <f t="shared" si="71"/>
        <v>0</v>
      </c>
      <c r="AD298" s="118">
        <f t="shared" si="92"/>
        <v>0</v>
      </c>
      <c r="AE298" s="119">
        <v>224</v>
      </c>
      <c r="AF298" s="120">
        <v>323</v>
      </c>
      <c r="AG298" s="113">
        <v>4406</v>
      </c>
      <c r="AH298" s="38">
        <v>4656</v>
      </c>
      <c r="AI298" s="113">
        <v>2993</v>
      </c>
      <c r="AJ298" s="38">
        <v>3166</v>
      </c>
      <c r="AK298" s="113">
        <v>4549</v>
      </c>
      <c r="AL298" s="114">
        <v>4895</v>
      </c>
      <c r="AM298" s="115">
        <f t="shared" si="72"/>
        <v>12172</v>
      </c>
      <c r="AN298" s="37">
        <f t="shared" si="93"/>
        <v>507.1666666666667</v>
      </c>
      <c r="AO298" s="117">
        <f t="shared" si="73"/>
        <v>13040</v>
      </c>
      <c r="AP298" s="117">
        <f t="shared" si="94"/>
        <v>543.3333333333334</v>
      </c>
      <c r="AQ298" s="121">
        <f t="shared" si="74"/>
        <v>4471.466666666667</v>
      </c>
      <c r="AR298" s="122">
        <f t="shared" si="75"/>
        <v>4552.733333333334</v>
      </c>
    </row>
    <row r="299" spans="1:44" s="36" customFormat="1" ht="15" customHeight="1">
      <c r="A299" s="44" t="s">
        <v>96</v>
      </c>
      <c r="B299" s="44" t="s">
        <v>393</v>
      </c>
      <c r="C299" s="68">
        <v>163453</v>
      </c>
      <c r="D299" s="124">
        <v>4</v>
      </c>
      <c r="E299" s="112" t="s">
        <v>139</v>
      </c>
      <c r="F299" s="133" t="s">
        <v>139</v>
      </c>
      <c r="G299" s="7"/>
      <c r="H299" s="38"/>
      <c r="I299" s="113">
        <v>71671</v>
      </c>
      <c r="J299" s="38">
        <f>64945+8793+1805</f>
        <v>75543</v>
      </c>
      <c r="K299" s="113">
        <v>7752</v>
      </c>
      <c r="L299" s="38">
        <f>4042+2828+28+91</f>
        <v>6989</v>
      </c>
      <c r="M299" s="113">
        <v>78003</v>
      </c>
      <c r="N299" s="114">
        <f>65461+8824+1326+147</f>
        <v>75758</v>
      </c>
      <c r="O299" s="115">
        <f t="shared" si="68"/>
        <v>157426</v>
      </c>
      <c r="P299" s="115">
        <f t="shared" si="89"/>
        <v>5247.533333333334</v>
      </c>
      <c r="Q299" s="116">
        <f t="shared" si="69"/>
        <v>158290</v>
      </c>
      <c r="R299" s="117">
        <f t="shared" si="90"/>
        <v>5276.333333333333</v>
      </c>
      <c r="S299" s="7"/>
      <c r="T299" s="38"/>
      <c r="U299" s="113"/>
      <c r="V299" s="38"/>
      <c r="W299" s="113"/>
      <c r="X299" s="38"/>
      <c r="Y299" s="113"/>
      <c r="Z299" s="114"/>
      <c r="AA299" s="115">
        <f t="shared" si="70"/>
        <v>0</v>
      </c>
      <c r="AB299" s="115">
        <f t="shared" si="91"/>
        <v>0</v>
      </c>
      <c r="AC299" s="116">
        <f t="shared" si="71"/>
        <v>0</v>
      </c>
      <c r="AD299" s="118">
        <f t="shared" si="92"/>
        <v>0</v>
      </c>
      <c r="AE299" s="119"/>
      <c r="AF299" s="120"/>
      <c r="AG299" s="113">
        <v>3124</v>
      </c>
      <c r="AH299" s="38">
        <f>1012+1823+494</f>
        <v>3329</v>
      </c>
      <c r="AI299" s="113"/>
      <c r="AJ299" s="38">
        <f>92+570+99</f>
        <v>761</v>
      </c>
      <c r="AK299" s="113">
        <v>3837</v>
      </c>
      <c r="AL299" s="114">
        <f>1066+2045+427</f>
        <v>3538</v>
      </c>
      <c r="AM299" s="115">
        <f t="shared" si="72"/>
        <v>6961</v>
      </c>
      <c r="AN299" s="37">
        <f t="shared" si="93"/>
        <v>290.0416666666667</v>
      </c>
      <c r="AO299" s="117">
        <f t="shared" si="73"/>
        <v>7628</v>
      </c>
      <c r="AP299" s="117">
        <f t="shared" si="94"/>
        <v>317.8333333333333</v>
      </c>
      <c r="AQ299" s="121">
        <f t="shared" si="74"/>
        <v>5537.575000000001</v>
      </c>
      <c r="AR299" s="122">
        <f t="shared" si="75"/>
        <v>5594.166666666666</v>
      </c>
    </row>
    <row r="300" spans="1:44" s="36" customFormat="1" ht="15" customHeight="1">
      <c r="A300" s="44" t="s">
        <v>96</v>
      </c>
      <c r="B300" s="44" t="s">
        <v>394</v>
      </c>
      <c r="C300" s="68">
        <v>163851</v>
      </c>
      <c r="D300" s="124">
        <v>4</v>
      </c>
      <c r="E300" s="112" t="s">
        <v>139</v>
      </c>
      <c r="F300" s="133" t="s">
        <v>139</v>
      </c>
      <c r="G300" s="7">
        <v>3426</v>
      </c>
      <c r="H300" s="38">
        <v>2919</v>
      </c>
      <c r="I300" s="113">
        <v>71652</v>
      </c>
      <c r="J300" s="38">
        <v>73476</v>
      </c>
      <c r="K300" s="113">
        <v>3761</v>
      </c>
      <c r="L300" s="38">
        <v>3110</v>
      </c>
      <c r="M300" s="113">
        <v>74853</v>
      </c>
      <c r="N300" s="114">
        <v>79722</v>
      </c>
      <c r="O300" s="115">
        <f t="shared" si="68"/>
        <v>153692</v>
      </c>
      <c r="P300" s="115">
        <f t="shared" si="89"/>
        <v>5123.066666666667</v>
      </c>
      <c r="Q300" s="116">
        <f t="shared" si="69"/>
        <v>159227</v>
      </c>
      <c r="R300" s="117">
        <f t="shared" si="90"/>
        <v>5307.566666666667</v>
      </c>
      <c r="S300" s="7"/>
      <c r="T300" s="38"/>
      <c r="U300" s="113"/>
      <c r="V300" s="38"/>
      <c r="W300" s="113"/>
      <c r="X300" s="38"/>
      <c r="Y300" s="113"/>
      <c r="Z300" s="114"/>
      <c r="AA300" s="115">
        <f t="shared" si="70"/>
        <v>0</v>
      </c>
      <c r="AB300" s="115">
        <f t="shared" si="91"/>
        <v>0</v>
      </c>
      <c r="AC300" s="116">
        <f t="shared" si="71"/>
        <v>0</v>
      </c>
      <c r="AD300" s="118">
        <f t="shared" si="92"/>
        <v>0</v>
      </c>
      <c r="AE300" s="119">
        <v>128</v>
      </c>
      <c r="AF300" s="120">
        <v>70</v>
      </c>
      <c r="AG300" s="113">
        <v>2392</v>
      </c>
      <c r="AH300" s="38">
        <v>2240</v>
      </c>
      <c r="AI300" s="113">
        <v>1089</v>
      </c>
      <c r="AJ300" s="38">
        <v>1170</v>
      </c>
      <c r="AK300" s="113">
        <v>2287</v>
      </c>
      <c r="AL300" s="114">
        <v>2452</v>
      </c>
      <c r="AM300" s="115">
        <f t="shared" si="72"/>
        <v>5896</v>
      </c>
      <c r="AN300" s="37">
        <f t="shared" si="93"/>
        <v>245.66666666666666</v>
      </c>
      <c r="AO300" s="117">
        <f t="shared" si="73"/>
        <v>5932</v>
      </c>
      <c r="AP300" s="117">
        <f t="shared" si="94"/>
        <v>247.16666666666666</v>
      </c>
      <c r="AQ300" s="121">
        <f t="shared" si="74"/>
        <v>5368.733333333334</v>
      </c>
      <c r="AR300" s="122">
        <f t="shared" si="75"/>
        <v>5554.733333333334</v>
      </c>
    </row>
    <row r="301" spans="1:44" s="36" customFormat="1" ht="15" customHeight="1">
      <c r="A301" s="44" t="s">
        <v>96</v>
      </c>
      <c r="B301" s="44" t="s">
        <v>395</v>
      </c>
      <c r="C301" s="68">
        <v>161873</v>
      </c>
      <c r="D301" s="124">
        <v>4</v>
      </c>
      <c r="E301" s="112" t="s">
        <v>139</v>
      </c>
      <c r="F301" s="133" t="s">
        <v>139</v>
      </c>
      <c r="G301" s="7">
        <v>536</v>
      </c>
      <c r="H301" s="38">
        <v>586</v>
      </c>
      <c r="I301" s="113">
        <v>16346</v>
      </c>
      <c r="J301" s="38">
        <v>17046</v>
      </c>
      <c r="K301" s="113">
        <v>2601</v>
      </c>
      <c r="L301" s="38">
        <v>2494</v>
      </c>
      <c r="M301" s="113">
        <v>17634</v>
      </c>
      <c r="N301" s="114">
        <v>18929</v>
      </c>
      <c r="O301" s="115">
        <f t="shared" si="68"/>
        <v>37117</v>
      </c>
      <c r="P301" s="115">
        <f t="shared" si="89"/>
        <v>1237.2333333333333</v>
      </c>
      <c r="Q301" s="116">
        <f t="shared" si="69"/>
        <v>39055</v>
      </c>
      <c r="R301" s="117">
        <f t="shared" si="90"/>
        <v>1301.8333333333333</v>
      </c>
      <c r="S301" s="7"/>
      <c r="T301" s="38"/>
      <c r="U301" s="113"/>
      <c r="V301" s="38"/>
      <c r="W301" s="113"/>
      <c r="X301" s="38"/>
      <c r="Y301" s="113"/>
      <c r="Z301" s="114"/>
      <c r="AA301" s="115">
        <f t="shared" si="70"/>
        <v>0</v>
      </c>
      <c r="AB301" s="115">
        <f t="shared" si="91"/>
        <v>0</v>
      </c>
      <c r="AC301" s="116">
        <f t="shared" si="71"/>
        <v>0</v>
      </c>
      <c r="AD301" s="118">
        <f t="shared" si="92"/>
        <v>0</v>
      </c>
      <c r="AE301" s="119">
        <v>144</v>
      </c>
      <c r="AF301" s="120">
        <v>199</v>
      </c>
      <c r="AG301" s="113">
        <v>22557</v>
      </c>
      <c r="AH301" s="38">
        <v>22640</v>
      </c>
      <c r="AI301" s="113">
        <v>3959</v>
      </c>
      <c r="AJ301" s="38">
        <v>3172</v>
      </c>
      <c r="AK301" s="113">
        <v>22642</v>
      </c>
      <c r="AL301" s="114">
        <v>23305</v>
      </c>
      <c r="AM301" s="115">
        <f t="shared" si="72"/>
        <v>49302</v>
      </c>
      <c r="AN301" s="37">
        <f t="shared" si="93"/>
        <v>2054.25</v>
      </c>
      <c r="AO301" s="117">
        <f t="shared" si="73"/>
        <v>49316</v>
      </c>
      <c r="AP301" s="117">
        <f t="shared" si="94"/>
        <v>2054.8333333333335</v>
      </c>
      <c r="AQ301" s="121">
        <f t="shared" si="74"/>
        <v>3291.4833333333336</v>
      </c>
      <c r="AR301" s="122">
        <f t="shared" si="75"/>
        <v>3356.666666666667</v>
      </c>
    </row>
    <row r="302" spans="1:44" s="36" customFormat="1" ht="15" customHeight="1">
      <c r="A302" s="44" t="s">
        <v>96</v>
      </c>
      <c r="B302" s="44" t="s">
        <v>396</v>
      </c>
      <c r="C302" s="68">
        <v>163338</v>
      </c>
      <c r="D302" s="124">
        <v>4</v>
      </c>
      <c r="E302" s="112" t="s">
        <v>139</v>
      </c>
      <c r="F302" s="133" t="s">
        <v>139</v>
      </c>
      <c r="G302" s="7">
        <v>1062</v>
      </c>
      <c r="H302" s="38">
        <v>956</v>
      </c>
      <c r="I302" s="113">
        <v>39278</v>
      </c>
      <c r="J302" s="38">
        <v>36763</v>
      </c>
      <c r="K302" s="113">
        <v>2044</v>
      </c>
      <c r="L302" s="38">
        <v>1960</v>
      </c>
      <c r="M302" s="113">
        <v>38717</v>
      </c>
      <c r="N302" s="114">
        <v>42176</v>
      </c>
      <c r="O302" s="115">
        <f t="shared" si="68"/>
        <v>81101</v>
      </c>
      <c r="P302" s="115">
        <f t="shared" si="89"/>
        <v>2703.366666666667</v>
      </c>
      <c r="Q302" s="116">
        <f t="shared" si="69"/>
        <v>81855</v>
      </c>
      <c r="R302" s="117">
        <f t="shared" si="90"/>
        <v>2728.5</v>
      </c>
      <c r="S302" s="7"/>
      <c r="T302" s="38"/>
      <c r="U302" s="113"/>
      <c r="V302" s="38"/>
      <c r="W302" s="113"/>
      <c r="X302" s="38"/>
      <c r="Y302" s="113"/>
      <c r="Z302" s="114"/>
      <c r="AA302" s="115">
        <f t="shared" si="70"/>
        <v>0</v>
      </c>
      <c r="AB302" s="115">
        <f t="shared" si="91"/>
        <v>0</v>
      </c>
      <c r="AC302" s="116">
        <f t="shared" si="71"/>
        <v>0</v>
      </c>
      <c r="AD302" s="118">
        <f t="shared" si="92"/>
        <v>0</v>
      </c>
      <c r="AE302" s="119">
        <v>138</v>
      </c>
      <c r="AF302" s="120">
        <v>163</v>
      </c>
      <c r="AG302" s="113">
        <v>2725</v>
      </c>
      <c r="AH302" s="38">
        <f>2300+305+42</f>
        <v>2647</v>
      </c>
      <c r="AI302" s="113">
        <v>936</v>
      </c>
      <c r="AJ302" s="38">
        <f>759+47</f>
        <v>806</v>
      </c>
      <c r="AK302" s="113">
        <v>2456</v>
      </c>
      <c r="AL302" s="114">
        <f>2160+230+24</f>
        <v>2414</v>
      </c>
      <c r="AM302" s="115">
        <f t="shared" si="72"/>
        <v>6255</v>
      </c>
      <c r="AN302" s="37">
        <f t="shared" si="93"/>
        <v>260.625</v>
      </c>
      <c r="AO302" s="117">
        <f t="shared" si="73"/>
        <v>6030</v>
      </c>
      <c r="AP302" s="117">
        <f t="shared" si="94"/>
        <v>251.25</v>
      </c>
      <c r="AQ302" s="121">
        <f t="shared" si="74"/>
        <v>2963.991666666667</v>
      </c>
      <c r="AR302" s="122">
        <f t="shared" si="75"/>
        <v>2979.75</v>
      </c>
    </row>
    <row r="303" spans="1:44" s="36" customFormat="1" ht="15" customHeight="1">
      <c r="A303" s="44" t="s">
        <v>96</v>
      </c>
      <c r="B303" s="44" t="s">
        <v>397</v>
      </c>
      <c r="C303" s="68">
        <v>162283</v>
      </c>
      <c r="D303" s="124">
        <v>5</v>
      </c>
      <c r="E303" s="112" t="s">
        <v>139</v>
      </c>
      <c r="F303" s="133" t="s">
        <v>139</v>
      </c>
      <c r="G303" s="7">
        <v>306</v>
      </c>
      <c r="H303" s="38">
        <v>297</v>
      </c>
      <c r="I303" s="113">
        <v>36625</v>
      </c>
      <c r="J303" s="38">
        <v>35672</v>
      </c>
      <c r="K303" s="113">
        <v>2866</v>
      </c>
      <c r="L303" s="38">
        <v>2297</v>
      </c>
      <c r="M303" s="113">
        <v>37967</v>
      </c>
      <c r="N303" s="114">
        <v>37166</v>
      </c>
      <c r="O303" s="115">
        <f t="shared" si="68"/>
        <v>77764</v>
      </c>
      <c r="P303" s="115">
        <f t="shared" si="89"/>
        <v>2592.133333333333</v>
      </c>
      <c r="Q303" s="116">
        <f t="shared" si="69"/>
        <v>75432</v>
      </c>
      <c r="R303" s="117">
        <f t="shared" si="90"/>
        <v>2514.4</v>
      </c>
      <c r="S303" s="7"/>
      <c r="T303" s="38"/>
      <c r="U303" s="113"/>
      <c r="V303" s="38"/>
      <c r="W303" s="113"/>
      <c r="X303" s="38"/>
      <c r="Y303" s="113"/>
      <c r="Z303" s="114"/>
      <c r="AA303" s="115">
        <f t="shared" si="70"/>
        <v>0</v>
      </c>
      <c r="AB303" s="115">
        <f t="shared" si="91"/>
        <v>0</v>
      </c>
      <c r="AC303" s="116">
        <f t="shared" si="71"/>
        <v>0</v>
      </c>
      <c r="AD303" s="118">
        <f t="shared" si="92"/>
        <v>0</v>
      </c>
      <c r="AE303" s="119">
        <v>318</v>
      </c>
      <c r="AF303" s="120">
        <v>255</v>
      </c>
      <c r="AG303" s="113">
        <v>3163</v>
      </c>
      <c r="AH303" s="38">
        <v>4233</v>
      </c>
      <c r="AI303" s="113">
        <v>1962</v>
      </c>
      <c r="AJ303" s="38">
        <v>2634</v>
      </c>
      <c r="AK303" s="113">
        <v>3283</v>
      </c>
      <c r="AL303" s="114">
        <v>4624</v>
      </c>
      <c r="AM303" s="115">
        <f t="shared" si="72"/>
        <v>8726</v>
      </c>
      <c r="AN303" s="37">
        <f t="shared" si="93"/>
        <v>363.5833333333333</v>
      </c>
      <c r="AO303" s="117">
        <f t="shared" si="73"/>
        <v>11746</v>
      </c>
      <c r="AP303" s="117">
        <f t="shared" si="94"/>
        <v>489.4166666666667</v>
      </c>
      <c r="AQ303" s="121">
        <f t="shared" si="74"/>
        <v>2955.7166666666667</v>
      </c>
      <c r="AR303" s="122">
        <f t="shared" si="75"/>
        <v>3003.8166666666666</v>
      </c>
    </row>
    <row r="304" spans="1:44" s="36" customFormat="1" ht="15" customHeight="1">
      <c r="A304" s="44" t="s">
        <v>96</v>
      </c>
      <c r="B304" s="44" t="s">
        <v>398</v>
      </c>
      <c r="C304" s="68">
        <v>163912</v>
      </c>
      <c r="D304" s="124">
        <v>6</v>
      </c>
      <c r="E304" s="112" t="s">
        <v>139</v>
      </c>
      <c r="F304" s="133" t="s">
        <v>139</v>
      </c>
      <c r="G304" s="7"/>
      <c r="H304" s="38"/>
      <c r="I304" s="113">
        <v>24500</v>
      </c>
      <c r="J304" s="38">
        <f>19447+3087</f>
        <v>22534</v>
      </c>
      <c r="K304" s="113">
        <v>1093</v>
      </c>
      <c r="L304" s="38">
        <v>1120</v>
      </c>
      <c r="M304" s="113">
        <v>23905</v>
      </c>
      <c r="N304" s="114">
        <f>20908+2437</f>
        <v>23345</v>
      </c>
      <c r="O304" s="115">
        <f t="shared" si="68"/>
        <v>49498</v>
      </c>
      <c r="P304" s="115">
        <f t="shared" si="89"/>
        <v>1649.9333333333334</v>
      </c>
      <c r="Q304" s="116">
        <f t="shared" si="69"/>
        <v>46999</v>
      </c>
      <c r="R304" s="117">
        <f t="shared" si="90"/>
        <v>1566.6333333333334</v>
      </c>
      <c r="S304" s="7"/>
      <c r="T304" s="38"/>
      <c r="U304" s="113"/>
      <c r="V304" s="38"/>
      <c r="W304" s="113"/>
      <c r="X304" s="38"/>
      <c r="Y304" s="113"/>
      <c r="Z304" s="114"/>
      <c r="AA304" s="115">
        <f t="shared" si="70"/>
        <v>0</v>
      </c>
      <c r="AB304" s="115">
        <f t="shared" si="91"/>
        <v>0</v>
      </c>
      <c r="AC304" s="116">
        <f t="shared" si="71"/>
        <v>0</v>
      </c>
      <c r="AD304" s="118">
        <f t="shared" si="92"/>
        <v>0</v>
      </c>
      <c r="AE304" s="119"/>
      <c r="AF304" s="120"/>
      <c r="AG304" s="113"/>
      <c r="AH304" s="38"/>
      <c r="AI304" s="113"/>
      <c r="AJ304" s="38"/>
      <c r="AK304" s="113"/>
      <c r="AL304" s="114"/>
      <c r="AM304" s="115">
        <f t="shared" si="72"/>
        <v>0</v>
      </c>
      <c r="AN304" s="37">
        <f t="shared" si="93"/>
        <v>0</v>
      </c>
      <c r="AO304" s="117">
        <f t="shared" si="73"/>
        <v>0</v>
      </c>
      <c r="AP304" s="117">
        <f t="shared" si="94"/>
        <v>0</v>
      </c>
      <c r="AQ304" s="121">
        <f t="shared" si="74"/>
        <v>1649.9333333333334</v>
      </c>
      <c r="AR304" s="122">
        <f t="shared" si="75"/>
        <v>1566.6333333333334</v>
      </c>
    </row>
    <row r="305" spans="1:44" s="36" customFormat="1" ht="15" customHeight="1">
      <c r="A305" s="44" t="s">
        <v>96</v>
      </c>
      <c r="B305" s="44" t="s">
        <v>399</v>
      </c>
      <c r="C305" s="68">
        <v>161688</v>
      </c>
      <c r="D305" s="124">
        <v>7</v>
      </c>
      <c r="E305" s="112" t="s">
        <v>139</v>
      </c>
      <c r="F305" s="133" t="s">
        <v>139</v>
      </c>
      <c r="G305" s="7"/>
      <c r="H305" s="38"/>
      <c r="I305" s="113">
        <v>14335</v>
      </c>
      <c r="J305" s="38">
        <v>13538</v>
      </c>
      <c r="K305" s="113">
        <v>1521</v>
      </c>
      <c r="L305" s="38">
        <v>1606</v>
      </c>
      <c r="M305" s="113">
        <v>19444</v>
      </c>
      <c r="N305" s="114">
        <v>30098.4</v>
      </c>
      <c r="O305" s="115">
        <f t="shared" si="68"/>
        <v>35300</v>
      </c>
      <c r="P305" s="115">
        <f t="shared" si="89"/>
        <v>1176.6666666666667</v>
      </c>
      <c r="Q305" s="116">
        <f t="shared" si="69"/>
        <v>45242.4</v>
      </c>
      <c r="R305" s="117">
        <f t="shared" si="90"/>
        <v>1508.0800000000002</v>
      </c>
      <c r="S305" s="7"/>
      <c r="T305" s="38"/>
      <c r="U305" s="113"/>
      <c r="V305" s="38"/>
      <c r="W305" s="113"/>
      <c r="X305" s="38"/>
      <c r="Y305" s="113"/>
      <c r="Z305" s="114"/>
      <c r="AA305" s="115">
        <f t="shared" si="70"/>
        <v>0</v>
      </c>
      <c r="AB305" s="115">
        <f t="shared" si="91"/>
        <v>0</v>
      </c>
      <c r="AC305" s="116">
        <f t="shared" si="71"/>
        <v>0</v>
      </c>
      <c r="AD305" s="118">
        <f t="shared" si="92"/>
        <v>0</v>
      </c>
      <c r="AE305" s="119"/>
      <c r="AF305" s="120"/>
      <c r="AG305" s="113"/>
      <c r="AH305" s="38"/>
      <c r="AI305" s="113"/>
      <c r="AJ305" s="38"/>
      <c r="AK305" s="113"/>
      <c r="AL305" s="114"/>
      <c r="AM305" s="115">
        <f t="shared" si="72"/>
        <v>0</v>
      </c>
      <c r="AN305" s="37">
        <f t="shared" si="93"/>
        <v>0</v>
      </c>
      <c r="AO305" s="117">
        <f t="shared" si="73"/>
        <v>0</v>
      </c>
      <c r="AP305" s="117">
        <f t="shared" si="94"/>
        <v>0</v>
      </c>
      <c r="AQ305" s="121">
        <f t="shared" si="74"/>
        <v>1176.6666666666667</v>
      </c>
      <c r="AR305" s="122">
        <f t="shared" si="75"/>
        <v>1508.0800000000002</v>
      </c>
    </row>
    <row r="306" spans="1:44" s="36" customFormat="1" ht="15" customHeight="1">
      <c r="A306" s="44" t="s">
        <v>96</v>
      </c>
      <c r="B306" s="44" t="s">
        <v>400</v>
      </c>
      <c r="C306" s="68">
        <v>161767</v>
      </c>
      <c r="D306" s="124">
        <v>7</v>
      </c>
      <c r="E306" s="112" t="s">
        <v>139</v>
      </c>
      <c r="F306" s="133" t="s">
        <v>139</v>
      </c>
      <c r="G306" s="7"/>
      <c r="H306" s="38"/>
      <c r="I306" s="113">
        <v>83531</v>
      </c>
      <c r="J306" s="38">
        <f>2866.67*30</f>
        <v>86000.1</v>
      </c>
      <c r="K306" s="113">
        <v>18216</v>
      </c>
      <c r="L306" s="38">
        <f>613.77*30</f>
        <v>18413.1</v>
      </c>
      <c r="M306" s="113">
        <v>148950</v>
      </c>
      <c r="N306" s="114">
        <v>150660</v>
      </c>
      <c r="O306" s="115">
        <f t="shared" si="68"/>
        <v>250697</v>
      </c>
      <c r="P306" s="115">
        <f t="shared" si="89"/>
        <v>8356.566666666668</v>
      </c>
      <c r="Q306" s="116">
        <f t="shared" si="69"/>
        <v>255073.2</v>
      </c>
      <c r="R306" s="117">
        <f t="shared" si="90"/>
        <v>8502.44</v>
      </c>
      <c r="S306" s="7"/>
      <c r="T306" s="38"/>
      <c r="U306" s="113"/>
      <c r="V306" s="38"/>
      <c r="W306" s="113"/>
      <c r="X306" s="38"/>
      <c r="Y306" s="113"/>
      <c r="Z306" s="114"/>
      <c r="AA306" s="115">
        <f t="shared" si="70"/>
        <v>0</v>
      </c>
      <c r="AB306" s="115">
        <f t="shared" si="91"/>
        <v>0</v>
      </c>
      <c r="AC306" s="116">
        <f t="shared" si="71"/>
        <v>0</v>
      </c>
      <c r="AD306" s="118">
        <f t="shared" si="92"/>
        <v>0</v>
      </c>
      <c r="AE306" s="119"/>
      <c r="AF306" s="120"/>
      <c r="AG306" s="113"/>
      <c r="AH306" s="38"/>
      <c r="AI306" s="113"/>
      <c r="AJ306" s="38"/>
      <c r="AK306" s="113"/>
      <c r="AL306" s="114"/>
      <c r="AM306" s="115">
        <f t="shared" si="72"/>
        <v>0</v>
      </c>
      <c r="AN306" s="37">
        <f t="shared" si="93"/>
        <v>0</v>
      </c>
      <c r="AO306" s="117">
        <f t="shared" si="73"/>
        <v>0</v>
      </c>
      <c r="AP306" s="117">
        <f t="shared" si="94"/>
        <v>0</v>
      </c>
      <c r="AQ306" s="121">
        <f t="shared" si="74"/>
        <v>8356.566666666668</v>
      </c>
      <c r="AR306" s="122">
        <f t="shared" si="75"/>
        <v>8502.44</v>
      </c>
    </row>
    <row r="307" spans="1:44" s="36" customFormat="1" ht="15" customHeight="1">
      <c r="A307" s="44" t="s">
        <v>96</v>
      </c>
      <c r="B307" s="44" t="s">
        <v>401</v>
      </c>
      <c r="C307" s="68">
        <v>161864</v>
      </c>
      <c r="D307" s="124">
        <v>7</v>
      </c>
      <c r="E307" s="112" t="s">
        <v>139</v>
      </c>
      <c r="F307" s="133" t="s">
        <v>139</v>
      </c>
      <c r="G307" s="7"/>
      <c r="H307" s="38"/>
      <c r="I307" s="113">
        <v>49514</v>
      </c>
      <c r="J307" s="38">
        <f>1533.37*30</f>
        <v>46001.1</v>
      </c>
      <c r="K307" s="113">
        <v>7719</v>
      </c>
      <c r="L307" s="38">
        <f>285.2*30</f>
        <v>8556</v>
      </c>
      <c r="M307" s="113">
        <v>51959</v>
      </c>
      <c r="N307" s="114">
        <f>20111+9546+1747+152</f>
        <v>31556</v>
      </c>
      <c r="O307" s="115">
        <f t="shared" si="68"/>
        <v>109192</v>
      </c>
      <c r="P307" s="115">
        <f t="shared" si="89"/>
        <v>3639.733333333333</v>
      </c>
      <c r="Q307" s="116">
        <f t="shared" si="69"/>
        <v>86113.1</v>
      </c>
      <c r="R307" s="117">
        <f t="shared" si="90"/>
        <v>2870.436666666667</v>
      </c>
      <c r="S307" s="7"/>
      <c r="T307" s="38"/>
      <c r="U307" s="113"/>
      <c r="V307" s="38"/>
      <c r="W307" s="113"/>
      <c r="X307" s="38"/>
      <c r="Y307" s="113"/>
      <c r="Z307" s="114"/>
      <c r="AA307" s="115">
        <f t="shared" si="70"/>
        <v>0</v>
      </c>
      <c r="AB307" s="115">
        <f t="shared" si="91"/>
        <v>0</v>
      </c>
      <c r="AC307" s="116">
        <f t="shared" si="71"/>
        <v>0</v>
      </c>
      <c r="AD307" s="118">
        <f t="shared" si="92"/>
        <v>0</v>
      </c>
      <c r="AE307" s="119"/>
      <c r="AF307" s="120"/>
      <c r="AG307" s="113"/>
      <c r="AH307" s="38"/>
      <c r="AI307" s="113"/>
      <c r="AJ307" s="38"/>
      <c r="AK307" s="113"/>
      <c r="AL307" s="114"/>
      <c r="AM307" s="115">
        <f t="shared" si="72"/>
        <v>0</v>
      </c>
      <c r="AN307" s="37">
        <f t="shared" si="93"/>
        <v>0</v>
      </c>
      <c r="AO307" s="117">
        <f t="shared" si="73"/>
        <v>0</v>
      </c>
      <c r="AP307" s="117">
        <f t="shared" si="94"/>
        <v>0</v>
      </c>
      <c r="AQ307" s="121">
        <f t="shared" si="74"/>
        <v>3639.733333333333</v>
      </c>
      <c r="AR307" s="122">
        <f t="shared" si="75"/>
        <v>2870.436666666667</v>
      </c>
    </row>
    <row r="308" spans="1:44" s="36" customFormat="1" ht="15" customHeight="1">
      <c r="A308" s="44" t="s">
        <v>96</v>
      </c>
      <c r="B308" s="44" t="s">
        <v>402</v>
      </c>
      <c r="C308" s="68">
        <v>405872</v>
      </c>
      <c r="D308" s="124">
        <v>7</v>
      </c>
      <c r="E308" s="112" t="s">
        <v>139</v>
      </c>
      <c r="F308" s="133" t="s">
        <v>139</v>
      </c>
      <c r="G308" s="7"/>
      <c r="H308" s="38"/>
      <c r="I308" s="113">
        <v>16468</v>
      </c>
      <c r="J308" s="38">
        <f>557.2*30</f>
        <v>16716</v>
      </c>
      <c r="K308" s="113">
        <v>2462</v>
      </c>
      <c r="L308" s="38">
        <f>81.17*30</f>
        <v>2435.1</v>
      </c>
      <c r="M308" s="113">
        <v>25080</v>
      </c>
      <c r="N308" s="114">
        <v>22207</v>
      </c>
      <c r="O308" s="115">
        <f t="shared" si="68"/>
        <v>44010</v>
      </c>
      <c r="P308" s="115">
        <f t="shared" si="89"/>
        <v>1467</v>
      </c>
      <c r="Q308" s="116">
        <f t="shared" si="69"/>
        <v>41358.1</v>
      </c>
      <c r="R308" s="117">
        <f t="shared" si="90"/>
        <v>1378.6033333333332</v>
      </c>
      <c r="S308" s="7"/>
      <c r="T308" s="38"/>
      <c r="U308" s="113"/>
      <c r="V308" s="38"/>
      <c r="W308" s="113"/>
      <c r="X308" s="38"/>
      <c r="Y308" s="113"/>
      <c r="Z308" s="114"/>
      <c r="AA308" s="115">
        <f t="shared" si="70"/>
        <v>0</v>
      </c>
      <c r="AB308" s="115">
        <f t="shared" si="91"/>
        <v>0</v>
      </c>
      <c r="AC308" s="116">
        <f t="shared" si="71"/>
        <v>0</v>
      </c>
      <c r="AD308" s="118">
        <f t="shared" si="92"/>
        <v>0</v>
      </c>
      <c r="AE308" s="119"/>
      <c r="AF308" s="120"/>
      <c r="AG308" s="113"/>
      <c r="AH308" s="38"/>
      <c r="AI308" s="113"/>
      <c r="AJ308" s="38"/>
      <c r="AK308" s="113"/>
      <c r="AL308" s="114"/>
      <c r="AM308" s="115">
        <f t="shared" si="72"/>
        <v>0</v>
      </c>
      <c r="AN308" s="37">
        <f t="shared" si="93"/>
        <v>0</v>
      </c>
      <c r="AO308" s="117">
        <f t="shared" si="73"/>
        <v>0</v>
      </c>
      <c r="AP308" s="117">
        <f t="shared" si="94"/>
        <v>0</v>
      </c>
      <c r="AQ308" s="121">
        <f t="shared" si="74"/>
        <v>1467</v>
      </c>
      <c r="AR308" s="122">
        <f t="shared" si="75"/>
        <v>1378.6033333333332</v>
      </c>
    </row>
    <row r="309" spans="1:44" s="36" customFormat="1" ht="15" customHeight="1">
      <c r="A309" s="44" t="s">
        <v>96</v>
      </c>
      <c r="B309" s="44" t="s">
        <v>403</v>
      </c>
      <c r="C309" s="68">
        <v>162104</v>
      </c>
      <c r="D309" s="124">
        <v>7</v>
      </c>
      <c r="E309" s="112" t="s">
        <v>139</v>
      </c>
      <c r="F309" s="133" t="s">
        <v>139</v>
      </c>
      <c r="G309" s="7"/>
      <c r="H309" s="38"/>
      <c r="I309" s="113">
        <v>8817</v>
      </c>
      <c r="J309" s="38">
        <f>289.9*30</f>
        <v>8697</v>
      </c>
      <c r="K309" s="113">
        <v>1462</v>
      </c>
      <c r="L309" s="38">
        <f>46.7*30</f>
        <v>1401</v>
      </c>
      <c r="M309" s="113">
        <v>17250</v>
      </c>
      <c r="N309" s="114">
        <v>19800</v>
      </c>
      <c r="O309" s="115">
        <f t="shared" si="68"/>
        <v>27529</v>
      </c>
      <c r="P309" s="115">
        <f t="shared" si="89"/>
        <v>917.6333333333333</v>
      </c>
      <c r="Q309" s="116">
        <f t="shared" si="69"/>
        <v>29898</v>
      </c>
      <c r="R309" s="117">
        <f t="shared" si="90"/>
        <v>996.6</v>
      </c>
      <c r="S309" s="7"/>
      <c r="T309" s="38"/>
      <c r="U309" s="113"/>
      <c r="V309" s="38"/>
      <c r="W309" s="113"/>
      <c r="X309" s="38"/>
      <c r="Y309" s="113"/>
      <c r="Z309" s="114"/>
      <c r="AA309" s="115">
        <f t="shared" si="70"/>
        <v>0</v>
      </c>
      <c r="AB309" s="115">
        <f t="shared" si="91"/>
        <v>0</v>
      </c>
      <c r="AC309" s="116">
        <f t="shared" si="71"/>
        <v>0</v>
      </c>
      <c r="AD309" s="118">
        <f t="shared" si="92"/>
        <v>0</v>
      </c>
      <c r="AE309" s="119"/>
      <c r="AF309" s="120"/>
      <c r="AG309" s="113"/>
      <c r="AH309" s="38"/>
      <c r="AI309" s="113"/>
      <c r="AJ309" s="38"/>
      <c r="AK309" s="113"/>
      <c r="AL309" s="114"/>
      <c r="AM309" s="115">
        <f t="shared" si="72"/>
        <v>0</v>
      </c>
      <c r="AN309" s="37">
        <f t="shared" si="93"/>
        <v>0</v>
      </c>
      <c r="AO309" s="117">
        <f t="shared" si="73"/>
        <v>0</v>
      </c>
      <c r="AP309" s="117">
        <f t="shared" si="94"/>
        <v>0</v>
      </c>
      <c r="AQ309" s="121">
        <f t="shared" si="74"/>
        <v>917.6333333333333</v>
      </c>
      <c r="AR309" s="122">
        <f t="shared" si="75"/>
        <v>996.6</v>
      </c>
    </row>
    <row r="310" spans="1:44" s="36" customFormat="1" ht="15" customHeight="1">
      <c r="A310" s="44" t="s">
        <v>96</v>
      </c>
      <c r="B310" s="44" t="s">
        <v>404</v>
      </c>
      <c r="C310" s="68">
        <v>162122</v>
      </c>
      <c r="D310" s="124">
        <v>7</v>
      </c>
      <c r="E310" s="112" t="s">
        <v>139</v>
      </c>
      <c r="F310" s="133" t="s">
        <v>139</v>
      </c>
      <c r="G310" s="7"/>
      <c r="H310" s="38"/>
      <c r="I310" s="113">
        <v>39105</v>
      </c>
      <c r="J310" s="38">
        <f>1332.53*30</f>
        <v>39975.9</v>
      </c>
      <c r="K310" s="113">
        <v>7304</v>
      </c>
      <c r="L310" s="38">
        <f>260.83*30</f>
        <v>7824.9</v>
      </c>
      <c r="M310" s="113">
        <v>58808</v>
      </c>
      <c r="N310" s="114">
        <v>55499</v>
      </c>
      <c r="O310" s="115">
        <f t="shared" si="68"/>
        <v>105217</v>
      </c>
      <c r="P310" s="115">
        <f t="shared" si="89"/>
        <v>3507.233333333333</v>
      </c>
      <c r="Q310" s="116">
        <f t="shared" si="69"/>
        <v>103299.8</v>
      </c>
      <c r="R310" s="117">
        <f t="shared" si="90"/>
        <v>3443.326666666667</v>
      </c>
      <c r="S310" s="7"/>
      <c r="T310" s="38"/>
      <c r="U310" s="113"/>
      <c r="V310" s="38"/>
      <c r="W310" s="113"/>
      <c r="X310" s="38"/>
      <c r="Y310" s="113"/>
      <c r="Z310" s="114"/>
      <c r="AA310" s="115">
        <f t="shared" si="70"/>
        <v>0</v>
      </c>
      <c r="AB310" s="115">
        <f t="shared" si="91"/>
        <v>0</v>
      </c>
      <c r="AC310" s="116">
        <f t="shared" si="71"/>
        <v>0</v>
      </c>
      <c r="AD310" s="118">
        <f t="shared" si="92"/>
        <v>0</v>
      </c>
      <c r="AE310" s="119"/>
      <c r="AF310" s="120"/>
      <c r="AG310" s="113"/>
      <c r="AH310" s="38"/>
      <c r="AI310" s="113"/>
      <c r="AJ310" s="38"/>
      <c r="AK310" s="113"/>
      <c r="AL310" s="114"/>
      <c r="AM310" s="115">
        <f t="shared" si="72"/>
        <v>0</v>
      </c>
      <c r="AN310" s="37">
        <f t="shared" si="93"/>
        <v>0</v>
      </c>
      <c r="AO310" s="117">
        <f t="shared" si="73"/>
        <v>0</v>
      </c>
      <c r="AP310" s="117">
        <f t="shared" si="94"/>
        <v>0</v>
      </c>
      <c r="AQ310" s="121">
        <f t="shared" si="74"/>
        <v>3507.233333333333</v>
      </c>
      <c r="AR310" s="122">
        <f t="shared" si="75"/>
        <v>3443.326666666667</v>
      </c>
    </row>
    <row r="311" spans="1:44" s="36" customFormat="1" ht="15" customHeight="1">
      <c r="A311" s="44" t="s">
        <v>96</v>
      </c>
      <c r="B311" s="44" t="s">
        <v>405</v>
      </c>
      <c r="C311" s="68">
        <v>162168</v>
      </c>
      <c r="D311" s="124">
        <v>7</v>
      </c>
      <c r="E311" s="112" t="s">
        <v>139</v>
      </c>
      <c r="F311" s="133" t="s">
        <v>139</v>
      </c>
      <c r="G311" s="7"/>
      <c r="H311" s="38"/>
      <c r="I311" s="113">
        <v>14097</v>
      </c>
      <c r="J311" s="38">
        <f>477.67*30</f>
        <v>14330.1</v>
      </c>
      <c r="K311" s="113">
        <v>2103</v>
      </c>
      <c r="L311" s="38">
        <f>58.83*30</f>
        <v>1764.8999999999999</v>
      </c>
      <c r="M311" s="113">
        <v>17070</v>
      </c>
      <c r="N311" s="114">
        <v>16650</v>
      </c>
      <c r="O311" s="115">
        <f t="shared" si="68"/>
        <v>33270</v>
      </c>
      <c r="P311" s="115">
        <f t="shared" si="89"/>
        <v>1109</v>
      </c>
      <c r="Q311" s="116">
        <f t="shared" si="69"/>
        <v>32745</v>
      </c>
      <c r="R311" s="117">
        <f t="shared" si="90"/>
        <v>1091.5</v>
      </c>
      <c r="S311" s="7"/>
      <c r="T311" s="38"/>
      <c r="U311" s="113"/>
      <c r="V311" s="38"/>
      <c r="W311" s="113"/>
      <c r="X311" s="38"/>
      <c r="Y311" s="113"/>
      <c r="Z311" s="114"/>
      <c r="AA311" s="115">
        <f t="shared" si="70"/>
        <v>0</v>
      </c>
      <c r="AB311" s="115">
        <f t="shared" si="91"/>
        <v>0</v>
      </c>
      <c r="AC311" s="116">
        <f t="shared" si="71"/>
        <v>0</v>
      </c>
      <c r="AD311" s="118">
        <f t="shared" si="92"/>
        <v>0</v>
      </c>
      <c r="AE311" s="119"/>
      <c r="AF311" s="120"/>
      <c r="AG311" s="113"/>
      <c r="AH311" s="38"/>
      <c r="AI311" s="113"/>
      <c r="AJ311" s="38"/>
      <c r="AK311" s="113"/>
      <c r="AL311" s="114"/>
      <c r="AM311" s="115">
        <f t="shared" si="72"/>
        <v>0</v>
      </c>
      <c r="AN311" s="37">
        <f t="shared" si="93"/>
        <v>0</v>
      </c>
      <c r="AO311" s="117">
        <f t="shared" si="73"/>
        <v>0</v>
      </c>
      <c r="AP311" s="117">
        <f t="shared" si="94"/>
        <v>0</v>
      </c>
      <c r="AQ311" s="121">
        <f t="shared" si="74"/>
        <v>1109</v>
      </c>
      <c r="AR311" s="122">
        <f t="shared" si="75"/>
        <v>1091.5</v>
      </c>
    </row>
    <row r="312" spans="1:44" s="36" customFormat="1" ht="15" customHeight="1">
      <c r="A312" s="44" t="s">
        <v>96</v>
      </c>
      <c r="B312" s="44" t="s">
        <v>406</v>
      </c>
      <c r="C312" s="68"/>
      <c r="D312" s="124">
        <v>7</v>
      </c>
      <c r="E312" s="112" t="s">
        <v>139</v>
      </c>
      <c r="F312" s="133" t="s">
        <v>139</v>
      </c>
      <c r="G312" s="7"/>
      <c r="H312" s="38"/>
      <c r="I312" s="113">
        <v>125574</v>
      </c>
      <c r="J312" s="38">
        <f>(1899.9+441.75+1559.97)*30</f>
        <v>117048.59999999999</v>
      </c>
      <c r="K312" s="113">
        <v>23009</v>
      </c>
      <c r="L312" s="38">
        <f>(458.78+58.67+214.32)*30</f>
        <v>21953.1</v>
      </c>
      <c r="M312" s="113">
        <v>222810</v>
      </c>
      <c r="N312" s="114">
        <v>233010</v>
      </c>
      <c r="O312" s="115">
        <f t="shared" si="68"/>
        <v>371393</v>
      </c>
      <c r="P312" s="115">
        <f t="shared" si="89"/>
        <v>12379.766666666666</v>
      </c>
      <c r="Q312" s="116">
        <f t="shared" si="69"/>
        <v>372011.7</v>
      </c>
      <c r="R312" s="117">
        <f t="shared" si="90"/>
        <v>12400.390000000001</v>
      </c>
      <c r="S312" s="7"/>
      <c r="T312" s="38"/>
      <c r="U312" s="113"/>
      <c r="V312" s="38"/>
      <c r="W312" s="113"/>
      <c r="X312" s="38"/>
      <c r="Y312" s="113"/>
      <c r="Z312" s="114"/>
      <c r="AA312" s="115">
        <f t="shared" si="70"/>
        <v>0</v>
      </c>
      <c r="AB312" s="115">
        <f t="shared" si="91"/>
        <v>0</v>
      </c>
      <c r="AC312" s="116">
        <f t="shared" si="71"/>
        <v>0</v>
      </c>
      <c r="AD312" s="118">
        <f t="shared" si="92"/>
        <v>0</v>
      </c>
      <c r="AE312" s="119"/>
      <c r="AF312" s="120"/>
      <c r="AG312" s="113"/>
      <c r="AH312" s="38"/>
      <c r="AI312" s="113"/>
      <c r="AJ312" s="38"/>
      <c r="AK312" s="113"/>
      <c r="AL312" s="114"/>
      <c r="AM312" s="115">
        <f t="shared" si="72"/>
        <v>0</v>
      </c>
      <c r="AN312" s="37">
        <f t="shared" si="93"/>
        <v>0</v>
      </c>
      <c r="AO312" s="117">
        <f t="shared" si="73"/>
        <v>0</v>
      </c>
      <c r="AP312" s="117">
        <f t="shared" si="94"/>
        <v>0</v>
      </c>
      <c r="AQ312" s="121">
        <f t="shared" si="74"/>
        <v>12379.766666666666</v>
      </c>
      <c r="AR312" s="122">
        <f t="shared" si="75"/>
        <v>12400.390000000001</v>
      </c>
    </row>
    <row r="313" spans="1:44" s="36" customFormat="1" ht="15" customHeight="1">
      <c r="A313" s="44" t="s">
        <v>96</v>
      </c>
      <c r="B313" s="44" t="s">
        <v>407</v>
      </c>
      <c r="C313" s="68">
        <v>162557</v>
      </c>
      <c r="D313" s="124">
        <v>7</v>
      </c>
      <c r="E313" s="112" t="s">
        <v>139</v>
      </c>
      <c r="F313" s="133" t="s">
        <v>139</v>
      </c>
      <c r="G313" s="7"/>
      <c r="H313" s="38"/>
      <c r="I313" s="113">
        <v>30511</v>
      </c>
      <c r="J313" s="38">
        <f>1036.47*30</f>
        <v>31094.100000000002</v>
      </c>
      <c r="K313" s="113">
        <v>5848</v>
      </c>
      <c r="L313" s="38">
        <f>199.67*30</f>
        <v>5990.099999999999</v>
      </c>
      <c r="M313" s="113">
        <v>36570</v>
      </c>
      <c r="N313" s="114">
        <v>39265</v>
      </c>
      <c r="O313" s="115">
        <f t="shared" si="68"/>
        <v>72929</v>
      </c>
      <c r="P313" s="115">
        <f t="shared" si="89"/>
        <v>2430.9666666666667</v>
      </c>
      <c r="Q313" s="116">
        <f t="shared" si="69"/>
        <v>76349.2</v>
      </c>
      <c r="R313" s="117">
        <f t="shared" si="90"/>
        <v>2544.9733333333334</v>
      </c>
      <c r="S313" s="7"/>
      <c r="T313" s="38"/>
      <c r="U313" s="113"/>
      <c r="V313" s="38"/>
      <c r="W313" s="113"/>
      <c r="X313" s="38"/>
      <c r="Y313" s="113"/>
      <c r="Z313" s="114"/>
      <c r="AA313" s="115">
        <f t="shared" si="70"/>
        <v>0</v>
      </c>
      <c r="AB313" s="115">
        <f t="shared" si="91"/>
        <v>0</v>
      </c>
      <c r="AC313" s="116">
        <f t="shared" si="71"/>
        <v>0</v>
      </c>
      <c r="AD313" s="118">
        <f t="shared" si="92"/>
        <v>0</v>
      </c>
      <c r="AE313" s="119"/>
      <c r="AF313" s="120"/>
      <c r="AG313" s="113"/>
      <c r="AH313" s="38"/>
      <c r="AI313" s="113"/>
      <c r="AJ313" s="38"/>
      <c r="AK313" s="113"/>
      <c r="AL313" s="114"/>
      <c r="AM313" s="115">
        <f t="shared" si="72"/>
        <v>0</v>
      </c>
      <c r="AN313" s="37">
        <f t="shared" si="93"/>
        <v>0</v>
      </c>
      <c r="AO313" s="117">
        <f t="shared" si="73"/>
        <v>0</v>
      </c>
      <c r="AP313" s="117">
        <f t="shared" si="94"/>
        <v>0</v>
      </c>
      <c r="AQ313" s="121">
        <f t="shared" si="74"/>
        <v>2430.9666666666667</v>
      </c>
      <c r="AR313" s="122">
        <f t="shared" si="75"/>
        <v>2544.9733333333334</v>
      </c>
    </row>
    <row r="314" spans="1:44" s="36" customFormat="1" ht="15" customHeight="1">
      <c r="A314" s="44" t="s">
        <v>96</v>
      </c>
      <c r="B314" s="44" t="s">
        <v>408</v>
      </c>
      <c r="C314" s="68">
        <v>162609</v>
      </c>
      <c r="D314" s="124">
        <v>7</v>
      </c>
      <c r="E314" s="112" t="s">
        <v>139</v>
      </c>
      <c r="F314" s="133" t="s">
        <v>139</v>
      </c>
      <c r="G314" s="7"/>
      <c r="H314" s="38"/>
      <c r="I314" s="113">
        <v>4348</v>
      </c>
      <c r="J314" s="38">
        <f>161.85*30</f>
        <v>4855.5</v>
      </c>
      <c r="K314" s="113">
        <v>517</v>
      </c>
      <c r="L314" s="38">
        <f>11.4*30</f>
        <v>342</v>
      </c>
      <c r="M314" s="113">
        <v>7740</v>
      </c>
      <c r="N314" s="114">
        <v>9900</v>
      </c>
      <c r="O314" s="115">
        <f t="shared" si="68"/>
        <v>12605</v>
      </c>
      <c r="P314" s="115">
        <f t="shared" si="89"/>
        <v>420.1666666666667</v>
      </c>
      <c r="Q314" s="116">
        <f t="shared" si="69"/>
        <v>15097.5</v>
      </c>
      <c r="R314" s="117">
        <f t="shared" si="90"/>
        <v>503.25</v>
      </c>
      <c r="S314" s="7"/>
      <c r="T314" s="38"/>
      <c r="U314" s="113"/>
      <c r="V314" s="38"/>
      <c r="W314" s="113"/>
      <c r="X314" s="38"/>
      <c r="Y314" s="113"/>
      <c r="Z314" s="114"/>
      <c r="AA314" s="115">
        <f t="shared" si="70"/>
        <v>0</v>
      </c>
      <c r="AB314" s="115">
        <f t="shared" si="91"/>
        <v>0</v>
      </c>
      <c r="AC314" s="116">
        <f t="shared" si="71"/>
        <v>0</v>
      </c>
      <c r="AD314" s="118">
        <f t="shared" si="92"/>
        <v>0</v>
      </c>
      <c r="AE314" s="119"/>
      <c r="AF314" s="120"/>
      <c r="AG314" s="113"/>
      <c r="AH314" s="38"/>
      <c r="AI314" s="113"/>
      <c r="AJ314" s="38"/>
      <c r="AK314" s="113"/>
      <c r="AL314" s="114"/>
      <c r="AM314" s="115">
        <f t="shared" si="72"/>
        <v>0</v>
      </c>
      <c r="AN314" s="37">
        <f t="shared" si="93"/>
        <v>0</v>
      </c>
      <c r="AO314" s="117">
        <f t="shared" si="73"/>
        <v>0</v>
      </c>
      <c r="AP314" s="117">
        <f t="shared" si="94"/>
        <v>0</v>
      </c>
      <c r="AQ314" s="121">
        <f t="shared" si="74"/>
        <v>420.1666666666667</v>
      </c>
      <c r="AR314" s="122">
        <f t="shared" si="75"/>
        <v>503.25</v>
      </c>
    </row>
    <row r="315" spans="1:44" s="36" customFormat="1" ht="15" customHeight="1">
      <c r="A315" s="44" t="s">
        <v>96</v>
      </c>
      <c r="B315" s="44" t="s">
        <v>409</v>
      </c>
      <c r="C315" s="68">
        <v>162690</v>
      </c>
      <c r="D315" s="124">
        <v>7</v>
      </c>
      <c r="E315" s="112" t="s">
        <v>139</v>
      </c>
      <c r="F315" s="133" t="s">
        <v>139</v>
      </c>
      <c r="G315" s="7"/>
      <c r="H315" s="38"/>
      <c r="I315" s="113">
        <v>17635</v>
      </c>
      <c r="J315" s="38">
        <f>542.2*30</f>
        <v>16266.000000000002</v>
      </c>
      <c r="K315" s="113">
        <v>1991</v>
      </c>
      <c r="L315" s="38">
        <f>83.67*30</f>
        <v>2510.1</v>
      </c>
      <c r="M315" s="113">
        <v>25590</v>
      </c>
      <c r="N315" s="114">
        <v>28470</v>
      </c>
      <c r="O315" s="115">
        <f t="shared" si="68"/>
        <v>45216</v>
      </c>
      <c r="P315" s="115">
        <f t="shared" si="89"/>
        <v>1507.2</v>
      </c>
      <c r="Q315" s="116">
        <f t="shared" si="69"/>
        <v>47246.1</v>
      </c>
      <c r="R315" s="117">
        <f t="shared" si="90"/>
        <v>1574.87</v>
      </c>
      <c r="S315" s="7"/>
      <c r="T315" s="38"/>
      <c r="U315" s="113"/>
      <c r="V315" s="38"/>
      <c r="W315" s="113"/>
      <c r="X315" s="38"/>
      <c r="Y315" s="113"/>
      <c r="Z315" s="114"/>
      <c r="AA315" s="115">
        <f t="shared" si="70"/>
        <v>0</v>
      </c>
      <c r="AB315" s="115">
        <f t="shared" si="91"/>
        <v>0</v>
      </c>
      <c r="AC315" s="116">
        <f t="shared" si="71"/>
        <v>0</v>
      </c>
      <c r="AD315" s="118">
        <f t="shared" si="92"/>
        <v>0</v>
      </c>
      <c r="AE315" s="119"/>
      <c r="AF315" s="120"/>
      <c r="AG315" s="113"/>
      <c r="AH315" s="38"/>
      <c r="AI315" s="113"/>
      <c r="AJ315" s="38"/>
      <c r="AK315" s="113"/>
      <c r="AL315" s="114"/>
      <c r="AM315" s="115">
        <f t="shared" si="72"/>
        <v>0</v>
      </c>
      <c r="AN315" s="37">
        <f t="shared" si="93"/>
        <v>0</v>
      </c>
      <c r="AO315" s="117">
        <f t="shared" si="73"/>
        <v>0</v>
      </c>
      <c r="AP315" s="117">
        <f t="shared" si="94"/>
        <v>0</v>
      </c>
      <c r="AQ315" s="121">
        <f t="shared" si="74"/>
        <v>1507.2</v>
      </c>
      <c r="AR315" s="122">
        <f t="shared" si="75"/>
        <v>1574.87</v>
      </c>
    </row>
    <row r="316" spans="1:44" s="36" customFormat="1" ht="15" customHeight="1">
      <c r="A316" s="44" t="s">
        <v>96</v>
      </c>
      <c r="B316" s="44" t="s">
        <v>410</v>
      </c>
      <c r="C316" s="68">
        <v>162706</v>
      </c>
      <c r="D316" s="124">
        <v>7</v>
      </c>
      <c r="E316" s="112" t="s">
        <v>139</v>
      </c>
      <c r="F316" s="133" t="s">
        <v>139</v>
      </c>
      <c r="G316" s="7"/>
      <c r="H316" s="38"/>
      <c r="I316" s="113">
        <v>30499</v>
      </c>
      <c r="J316" s="38">
        <f>1061.63*30</f>
        <v>31848.9</v>
      </c>
      <c r="K316" s="113">
        <v>5872</v>
      </c>
      <c r="L316" s="38">
        <f>192.63*30</f>
        <v>5778.9</v>
      </c>
      <c r="M316" s="113">
        <v>49170</v>
      </c>
      <c r="N316" s="114">
        <v>52021</v>
      </c>
      <c r="O316" s="115">
        <f t="shared" si="68"/>
        <v>85541</v>
      </c>
      <c r="P316" s="115">
        <f t="shared" si="89"/>
        <v>2851.366666666667</v>
      </c>
      <c r="Q316" s="116">
        <f t="shared" si="69"/>
        <v>89648.8</v>
      </c>
      <c r="R316" s="117">
        <f t="shared" si="90"/>
        <v>2988.2933333333335</v>
      </c>
      <c r="S316" s="7"/>
      <c r="T316" s="38"/>
      <c r="U316" s="113"/>
      <c r="V316" s="38"/>
      <c r="W316" s="113"/>
      <c r="X316" s="38"/>
      <c r="Y316" s="113"/>
      <c r="Z316" s="114"/>
      <c r="AA316" s="115">
        <f t="shared" si="70"/>
        <v>0</v>
      </c>
      <c r="AB316" s="115">
        <f t="shared" si="91"/>
        <v>0</v>
      </c>
      <c r="AC316" s="116">
        <f t="shared" si="71"/>
        <v>0</v>
      </c>
      <c r="AD316" s="118">
        <f t="shared" si="92"/>
        <v>0</v>
      </c>
      <c r="AE316" s="119"/>
      <c r="AF316" s="120"/>
      <c r="AG316" s="113"/>
      <c r="AH316" s="38"/>
      <c r="AI316" s="113"/>
      <c r="AJ316" s="38"/>
      <c r="AK316" s="113"/>
      <c r="AL316" s="114"/>
      <c r="AM316" s="115">
        <f t="shared" si="72"/>
        <v>0</v>
      </c>
      <c r="AN316" s="37">
        <f t="shared" si="93"/>
        <v>0</v>
      </c>
      <c r="AO316" s="117">
        <f t="shared" si="73"/>
        <v>0</v>
      </c>
      <c r="AP316" s="117">
        <f t="shared" si="94"/>
        <v>0</v>
      </c>
      <c r="AQ316" s="121">
        <f t="shared" si="74"/>
        <v>2851.366666666667</v>
      </c>
      <c r="AR316" s="122">
        <f t="shared" si="75"/>
        <v>2988.2933333333335</v>
      </c>
    </row>
    <row r="317" spans="1:44" s="36" customFormat="1" ht="15" customHeight="1">
      <c r="A317" s="44" t="s">
        <v>96</v>
      </c>
      <c r="B317" s="44" t="s">
        <v>411</v>
      </c>
      <c r="C317" s="68">
        <v>162779</v>
      </c>
      <c r="D317" s="124">
        <v>7</v>
      </c>
      <c r="E317" s="112" t="s">
        <v>139</v>
      </c>
      <c r="F317" s="133" t="s">
        <v>139</v>
      </c>
      <c r="G317" s="7"/>
      <c r="H317" s="38"/>
      <c r="I317" s="113">
        <v>35253</v>
      </c>
      <c r="J317" s="38">
        <f>1187.73*30</f>
        <v>35631.9</v>
      </c>
      <c r="K317" s="113">
        <v>6708</v>
      </c>
      <c r="L317" s="38">
        <f>231.9*30</f>
        <v>6957</v>
      </c>
      <c r="M317" s="113">
        <v>44358</v>
      </c>
      <c r="N317" s="114">
        <v>47273</v>
      </c>
      <c r="O317" s="115">
        <f t="shared" si="68"/>
        <v>86319</v>
      </c>
      <c r="P317" s="115">
        <f t="shared" si="89"/>
        <v>2877.3</v>
      </c>
      <c r="Q317" s="116">
        <f t="shared" si="69"/>
        <v>89861.9</v>
      </c>
      <c r="R317" s="117">
        <f t="shared" si="90"/>
        <v>2995.3966666666665</v>
      </c>
      <c r="S317" s="7"/>
      <c r="T317" s="38"/>
      <c r="U317" s="113"/>
      <c r="V317" s="38"/>
      <c r="W317" s="113"/>
      <c r="X317" s="38"/>
      <c r="Y317" s="113"/>
      <c r="Z317" s="114"/>
      <c r="AA317" s="115">
        <f t="shared" si="70"/>
        <v>0</v>
      </c>
      <c r="AB317" s="115">
        <f t="shared" si="91"/>
        <v>0</v>
      </c>
      <c r="AC317" s="116">
        <f t="shared" si="71"/>
        <v>0</v>
      </c>
      <c r="AD317" s="118">
        <f t="shared" si="92"/>
        <v>0</v>
      </c>
      <c r="AE317" s="119"/>
      <c r="AF317" s="120"/>
      <c r="AG317" s="113"/>
      <c r="AH317" s="38"/>
      <c r="AI317" s="113"/>
      <c r="AJ317" s="38"/>
      <c r="AK317" s="113"/>
      <c r="AL317" s="114"/>
      <c r="AM317" s="115">
        <f t="shared" si="72"/>
        <v>0</v>
      </c>
      <c r="AN317" s="37">
        <f t="shared" si="93"/>
        <v>0</v>
      </c>
      <c r="AO317" s="117">
        <f t="shared" si="73"/>
        <v>0</v>
      </c>
      <c r="AP317" s="117">
        <f t="shared" si="94"/>
        <v>0</v>
      </c>
      <c r="AQ317" s="121">
        <f t="shared" si="74"/>
        <v>2877.3</v>
      </c>
      <c r="AR317" s="122">
        <f t="shared" si="75"/>
        <v>2995.3966666666665</v>
      </c>
    </row>
    <row r="318" spans="1:44" s="36" customFormat="1" ht="15" customHeight="1">
      <c r="A318" s="44" t="s">
        <v>96</v>
      </c>
      <c r="B318" s="44" t="s">
        <v>412</v>
      </c>
      <c r="C318" s="123">
        <v>163426</v>
      </c>
      <c r="D318" s="124">
        <v>7</v>
      </c>
      <c r="E318" s="112" t="s">
        <v>139</v>
      </c>
      <c r="F318" s="133" t="s">
        <v>139</v>
      </c>
      <c r="G318" s="7"/>
      <c r="H318" s="38"/>
      <c r="I318" s="113">
        <v>157314</v>
      </c>
      <c r="J318" s="38">
        <f>4903.78*30</f>
        <v>147113.4</v>
      </c>
      <c r="K318" s="113">
        <v>39196</v>
      </c>
      <c r="L318" s="38">
        <f>(1325.47)*30</f>
        <v>39764.1</v>
      </c>
      <c r="M318" s="113">
        <v>169537</v>
      </c>
      <c r="N318" s="114">
        <v>204470</v>
      </c>
      <c r="O318" s="115">
        <f t="shared" si="68"/>
        <v>366047</v>
      </c>
      <c r="P318" s="115">
        <f>+O318/30</f>
        <v>12201.566666666668</v>
      </c>
      <c r="Q318" s="116">
        <f t="shared" si="69"/>
        <v>391347.5</v>
      </c>
      <c r="R318" s="117">
        <f>+Q318/30</f>
        <v>13044.916666666666</v>
      </c>
      <c r="S318" s="7"/>
      <c r="T318" s="38"/>
      <c r="U318" s="113"/>
      <c r="V318" s="38"/>
      <c r="W318" s="113"/>
      <c r="X318" s="38"/>
      <c r="Y318" s="113"/>
      <c r="Z318" s="114"/>
      <c r="AA318" s="115">
        <f t="shared" si="70"/>
        <v>0</v>
      </c>
      <c r="AB318" s="115">
        <f>+AA318/900</f>
        <v>0</v>
      </c>
      <c r="AC318" s="116">
        <f t="shared" si="71"/>
        <v>0</v>
      </c>
      <c r="AD318" s="118">
        <f>+AC318/900</f>
        <v>0</v>
      </c>
      <c r="AE318" s="119"/>
      <c r="AF318" s="120"/>
      <c r="AG318" s="113"/>
      <c r="AH318" s="38"/>
      <c r="AI318" s="113"/>
      <c r="AJ318" s="38"/>
      <c r="AK318" s="113"/>
      <c r="AL318" s="114"/>
      <c r="AM318" s="115">
        <f t="shared" si="72"/>
        <v>0</v>
      </c>
      <c r="AN318" s="37">
        <f>+AM318/24</f>
        <v>0</v>
      </c>
      <c r="AO318" s="117">
        <f t="shared" si="73"/>
        <v>0</v>
      </c>
      <c r="AP318" s="117">
        <f>+AO318/24</f>
        <v>0</v>
      </c>
      <c r="AQ318" s="121">
        <f t="shared" si="74"/>
        <v>12201.566666666668</v>
      </c>
      <c r="AR318" s="122">
        <f t="shared" si="75"/>
        <v>13044.916666666666</v>
      </c>
    </row>
    <row r="319" spans="1:44" s="36" customFormat="1" ht="15" customHeight="1">
      <c r="A319" s="44" t="s">
        <v>96</v>
      </c>
      <c r="B319" s="44" t="s">
        <v>413</v>
      </c>
      <c r="C319" s="123">
        <v>163657</v>
      </c>
      <c r="D319" s="124">
        <v>7</v>
      </c>
      <c r="E319" s="112" t="s">
        <v>139</v>
      </c>
      <c r="F319" s="133" t="s">
        <v>139</v>
      </c>
      <c r="G319" s="7"/>
      <c r="H319" s="38"/>
      <c r="I319" s="113">
        <v>81735</v>
      </c>
      <c r="J319" s="38">
        <f>2575.36*30</f>
        <v>77260.8</v>
      </c>
      <c r="K319" s="113">
        <v>19339</v>
      </c>
      <c r="L319" s="38">
        <f>615.27*30</f>
        <v>18458.1</v>
      </c>
      <c r="M319" s="113">
        <v>121980</v>
      </c>
      <c r="N319" s="114">
        <v>126063</v>
      </c>
      <c r="O319" s="115">
        <f t="shared" si="68"/>
        <v>223054</v>
      </c>
      <c r="P319" s="115">
        <f>+O319/30</f>
        <v>7435.133333333333</v>
      </c>
      <c r="Q319" s="116">
        <f t="shared" si="69"/>
        <v>221781.90000000002</v>
      </c>
      <c r="R319" s="117">
        <f>+Q319/30</f>
        <v>7392.7300000000005</v>
      </c>
      <c r="S319" s="7"/>
      <c r="T319" s="38"/>
      <c r="U319" s="113"/>
      <c r="V319" s="38"/>
      <c r="W319" s="113"/>
      <c r="X319" s="38"/>
      <c r="Y319" s="113"/>
      <c r="Z319" s="114"/>
      <c r="AA319" s="115">
        <f t="shared" si="70"/>
        <v>0</v>
      </c>
      <c r="AB319" s="115">
        <f>+AA319/900</f>
        <v>0</v>
      </c>
      <c r="AC319" s="116">
        <f t="shared" si="71"/>
        <v>0</v>
      </c>
      <c r="AD319" s="118">
        <f>+AC319/900</f>
        <v>0</v>
      </c>
      <c r="AE319" s="119"/>
      <c r="AF319" s="120"/>
      <c r="AG319" s="113"/>
      <c r="AH319" s="38"/>
      <c r="AI319" s="113"/>
      <c r="AJ319" s="38"/>
      <c r="AK319" s="113"/>
      <c r="AL319" s="114"/>
      <c r="AM319" s="115">
        <f t="shared" si="72"/>
        <v>0</v>
      </c>
      <c r="AN319" s="37">
        <f>+AM319/24</f>
        <v>0</v>
      </c>
      <c r="AO319" s="117">
        <f t="shared" si="73"/>
        <v>0</v>
      </c>
      <c r="AP319" s="117">
        <f>+AO319/24</f>
        <v>0</v>
      </c>
      <c r="AQ319" s="121">
        <f t="shared" si="74"/>
        <v>7435.133333333333</v>
      </c>
      <c r="AR319" s="122">
        <f t="shared" si="75"/>
        <v>7392.7300000000005</v>
      </c>
    </row>
    <row r="320" spans="1:44" s="36" customFormat="1" ht="15" customHeight="1">
      <c r="A320" s="44" t="s">
        <v>96</v>
      </c>
      <c r="B320" s="44" t="s">
        <v>414</v>
      </c>
      <c r="C320" s="123">
        <v>164313</v>
      </c>
      <c r="D320" s="124">
        <v>7</v>
      </c>
      <c r="E320" s="112" t="s">
        <v>139</v>
      </c>
      <c r="F320" s="133" t="s">
        <v>139</v>
      </c>
      <c r="G320" s="7"/>
      <c r="H320" s="38"/>
      <c r="I320" s="113">
        <v>13946</v>
      </c>
      <c r="J320" s="38">
        <f>489.37*30</f>
        <v>14681.1</v>
      </c>
      <c r="K320" s="113">
        <v>2748</v>
      </c>
      <c r="L320" s="38">
        <f>34.84*30</f>
        <v>1045.2</v>
      </c>
      <c r="M320" s="113">
        <v>15180</v>
      </c>
      <c r="N320" s="114">
        <v>23310</v>
      </c>
      <c r="O320" s="115">
        <f t="shared" si="68"/>
        <v>31874</v>
      </c>
      <c r="P320" s="115">
        <f>+O320/30</f>
        <v>1062.4666666666667</v>
      </c>
      <c r="Q320" s="116">
        <f>+N320+L310+J320+H320</f>
        <v>45816</v>
      </c>
      <c r="R320" s="117">
        <f>+Q320/30</f>
        <v>1527.2</v>
      </c>
      <c r="S320" s="7"/>
      <c r="T320" s="38"/>
      <c r="U320" s="113"/>
      <c r="V320" s="38"/>
      <c r="W320" s="113"/>
      <c r="X320" s="38"/>
      <c r="Y320" s="113"/>
      <c r="Z320" s="114"/>
      <c r="AA320" s="115">
        <f t="shared" si="70"/>
        <v>0</v>
      </c>
      <c r="AB320" s="115">
        <f>+AA320/900</f>
        <v>0</v>
      </c>
      <c r="AC320" s="116">
        <f t="shared" si="71"/>
        <v>0</v>
      </c>
      <c r="AD320" s="118">
        <f>+AC320/900</f>
        <v>0</v>
      </c>
      <c r="AE320" s="119"/>
      <c r="AF320" s="120"/>
      <c r="AG320" s="113"/>
      <c r="AH320" s="38"/>
      <c r="AI320" s="113"/>
      <c r="AJ320" s="38"/>
      <c r="AK320" s="113"/>
      <c r="AL320" s="114"/>
      <c r="AM320" s="115">
        <f t="shared" si="72"/>
        <v>0</v>
      </c>
      <c r="AN320" s="37">
        <f>+AM320/24</f>
        <v>0</v>
      </c>
      <c r="AO320" s="117">
        <f t="shared" si="73"/>
        <v>0</v>
      </c>
      <c r="AP320" s="117">
        <f>+AO320/24</f>
        <v>0</v>
      </c>
      <c r="AQ320" s="121">
        <f t="shared" si="74"/>
        <v>1062.4666666666667</v>
      </c>
      <c r="AR320" s="122">
        <f t="shared" si="75"/>
        <v>1527.2</v>
      </c>
    </row>
    <row r="321" spans="1:44" s="139" customFormat="1" ht="15" customHeight="1">
      <c r="A321" s="135" t="s">
        <v>97</v>
      </c>
      <c r="B321" s="135" t="s">
        <v>352</v>
      </c>
      <c r="C321" s="136">
        <v>176080</v>
      </c>
      <c r="D321" s="137">
        <v>1</v>
      </c>
      <c r="E321" s="143" t="s">
        <v>139</v>
      </c>
      <c r="F321" s="133" t="s">
        <v>139</v>
      </c>
      <c r="G321" s="7"/>
      <c r="H321" s="138"/>
      <c r="I321" s="113">
        <v>148578</v>
      </c>
      <c r="J321" s="138">
        <v>152263</v>
      </c>
      <c r="K321" s="113">
        <v>38668</v>
      </c>
      <c r="L321" s="138">
        <v>37694</v>
      </c>
      <c r="M321" s="113">
        <v>164786</v>
      </c>
      <c r="N321" s="138">
        <v>171864</v>
      </c>
      <c r="O321" s="115">
        <f t="shared" si="68"/>
        <v>352032</v>
      </c>
      <c r="P321" s="115">
        <f aca="true" t="shared" si="95" ref="P321:P501">+O321/30</f>
        <v>11734.4</v>
      </c>
      <c r="Q321" s="116">
        <f t="shared" si="69"/>
        <v>361821</v>
      </c>
      <c r="R321" s="117">
        <f aca="true" t="shared" si="96" ref="R321:R501">+Q321/30</f>
        <v>12060.7</v>
      </c>
      <c r="S321" s="7"/>
      <c r="T321" s="138"/>
      <c r="U321" s="113"/>
      <c r="V321" s="144"/>
      <c r="W321" s="113"/>
      <c r="X321" s="144"/>
      <c r="Y321" s="113"/>
      <c r="Z321" s="138"/>
      <c r="AA321" s="115">
        <f t="shared" si="70"/>
        <v>0</v>
      </c>
      <c r="AB321" s="115">
        <f aca="true" t="shared" si="97" ref="AB321:AB501">+AA321/900</f>
        <v>0</v>
      </c>
      <c r="AC321" s="116">
        <f t="shared" si="71"/>
        <v>0</v>
      </c>
      <c r="AD321" s="118">
        <f aca="true" t="shared" si="98" ref="AD321:AD501">+AC321/900</f>
        <v>0</v>
      </c>
      <c r="AE321" s="145"/>
      <c r="AF321" s="146"/>
      <c r="AG321" s="147">
        <v>18931</v>
      </c>
      <c r="AH321" s="144">
        <v>20500</v>
      </c>
      <c r="AI321" s="147">
        <v>12345</v>
      </c>
      <c r="AJ321" s="144">
        <v>13517</v>
      </c>
      <c r="AK321" s="147">
        <v>20927</v>
      </c>
      <c r="AL321" s="144">
        <v>21428</v>
      </c>
      <c r="AM321" s="115">
        <f aca="true" t="shared" si="99" ref="AM321:AM343">+AK321+AI321+AG321+AE321</f>
        <v>52203</v>
      </c>
      <c r="AN321" s="37">
        <f aca="true" t="shared" si="100" ref="AN321:AN501">+AM321/24</f>
        <v>2175.125</v>
      </c>
      <c r="AO321" s="117">
        <f aca="true" t="shared" si="101" ref="AO321:AO343">+AL321+AJ321+AH321+AF321</f>
        <v>55445</v>
      </c>
      <c r="AP321" s="117">
        <f aca="true" t="shared" si="102" ref="AP321:AP501">+AO321/24</f>
        <v>2310.2083333333335</v>
      </c>
      <c r="AQ321" s="121">
        <f aca="true" t="shared" si="103" ref="AQ321:AQ343">+P321+AB321+AN321</f>
        <v>13909.525</v>
      </c>
      <c r="AR321" s="122">
        <f aca="true" t="shared" si="104" ref="AR321:AR343">+R321+AD321+AP321</f>
        <v>14370.908333333335</v>
      </c>
    </row>
    <row r="322" spans="1:44" s="139" customFormat="1" ht="15" customHeight="1">
      <c r="A322" s="135" t="s">
        <v>97</v>
      </c>
      <c r="B322" s="135" t="s">
        <v>353</v>
      </c>
      <c r="C322" s="136">
        <v>176017</v>
      </c>
      <c r="D322" s="137">
        <v>2</v>
      </c>
      <c r="E322" s="143" t="s">
        <v>139</v>
      </c>
      <c r="F322" s="133" t="s">
        <v>139</v>
      </c>
      <c r="G322" s="7"/>
      <c r="H322" s="138"/>
      <c r="I322" s="113">
        <v>116347</v>
      </c>
      <c r="J322" s="138">
        <v>116544</v>
      </c>
      <c r="K322" s="113">
        <v>28865</v>
      </c>
      <c r="L322" s="138">
        <v>30522</v>
      </c>
      <c r="M322" s="113">
        <v>124454</v>
      </c>
      <c r="N322" s="138">
        <v>128983</v>
      </c>
      <c r="O322" s="115">
        <f t="shared" si="68"/>
        <v>269666</v>
      </c>
      <c r="P322" s="115">
        <f t="shared" si="95"/>
        <v>8988.866666666667</v>
      </c>
      <c r="Q322" s="116">
        <f t="shared" si="69"/>
        <v>276049</v>
      </c>
      <c r="R322" s="117">
        <f t="shared" si="96"/>
        <v>9201.633333333333</v>
      </c>
      <c r="S322" s="7"/>
      <c r="T322" s="138"/>
      <c r="U322" s="113"/>
      <c r="V322" s="144"/>
      <c r="W322" s="113"/>
      <c r="X322" s="144"/>
      <c r="Y322" s="113"/>
      <c r="Z322" s="138"/>
      <c r="AA322" s="115">
        <f t="shared" si="70"/>
        <v>0</v>
      </c>
      <c r="AB322" s="115">
        <f t="shared" si="97"/>
        <v>0</v>
      </c>
      <c r="AC322" s="116">
        <f t="shared" si="71"/>
        <v>0</v>
      </c>
      <c r="AD322" s="118">
        <f t="shared" si="98"/>
        <v>0</v>
      </c>
      <c r="AE322" s="145"/>
      <c r="AF322" s="146"/>
      <c r="AG322" s="147">
        <v>19736</v>
      </c>
      <c r="AH322" s="144">
        <v>21137</v>
      </c>
      <c r="AI322" s="147">
        <v>7097</v>
      </c>
      <c r="AJ322" s="144">
        <v>8154</v>
      </c>
      <c r="AK322" s="147">
        <v>22611</v>
      </c>
      <c r="AL322" s="144">
        <v>23274</v>
      </c>
      <c r="AM322" s="115">
        <f t="shared" si="99"/>
        <v>49444</v>
      </c>
      <c r="AN322" s="37">
        <f t="shared" si="100"/>
        <v>2060.1666666666665</v>
      </c>
      <c r="AO322" s="117">
        <f t="shared" si="101"/>
        <v>52565</v>
      </c>
      <c r="AP322" s="117">
        <f t="shared" si="102"/>
        <v>2190.2083333333335</v>
      </c>
      <c r="AQ322" s="121">
        <f t="shared" si="103"/>
        <v>11049.033333333333</v>
      </c>
      <c r="AR322" s="122">
        <f t="shared" si="104"/>
        <v>11391.841666666667</v>
      </c>
    </row>
    <row r="323" spans="1:44" s="139" customFormat="1" ht="15" customHeight="1">
      <c r="A323" s="135" t="s">
        <v>97</v>
      </c>
      <c r="B323" s="135" t="s">
        <v>354</v>
      </c>
      <c r="C323" s="136">
        <v>176372</v>
      </c>
      <c r="D323" s="137">
        <v>2</v>
      </c>
      <c r="E323" s="143" t="s">
        <v>139</v>
      </c>
      <c r="F323" s="133" t="s">
        <v>139</v>
      </c>
      <c r="G323" s="7"/>
      <c r="H323" s="138"/>
      <c r="I323" s="113">
        <v>140365</v>
      </c>
      <c r="J323" s="138">
        <v>142038</v>
      </c>
      <c r="K323" s="113">
        <v>41418</v>
      </c>
      <c r="L323" s="138">
        <v>42749</v>
      </c>
      <c r="M323" s="113">
        <v>154272</v>
      </c>
      <c r="N323" s="138">
        <v>156919</v>
      </c>
      <c r="O323" s="115">
        <f t="shared" si="68"/>
        <v>336055</v>
      </c>
      <c r="P323" s="115">
        <f t="shared" si="95"/>
        <v>11201.833333333334</v>
      </c>
      <c r="Q323" s="116">
        <f t="shared" si="69"/>
        <v>341706</v>
      </c>
      <c r="R323" s="117">
        <f t="shared" si="96"/>
        <v>11390.2</v>
      </c>
      <c r="S323" s="7"/>
      <c r="T323" s="138"/>
      <c r="U323" s="113"/>
      <c r="V323" s="144"/>
      <c r="W323" s="113"/>
      <c r="X323" s="144"/>
      <c r="Y323" s="113"/>
      <c r="Z323" s="138"/>
      <c r="AA323" s="115">
        <f t="shared" si="70"/>
        <v>0</v>
      </c>
      <c r="AB323" s="115">
        <f t="shared" si="97"/>
        <v>0</v>
      </c>
      <c r="AC323" s="116">
        <f t="shared" si="71"/>
        <v>0</v>
      </c>
      <c r="AD323" s="118">
        <f t="shared" si="98"/>
        <v>0</v>
      </c>
      <c r="AE323" s="145"/>
      <c r="AF323" s="146"/>
      <c r="AG323" s="147">
        <v>17822</v>
      </c>
      <c r="AH323" s="144">
        <v>18241</v>
      </c>
      <c r="AI323" s="147">
        <v>18031</v>
      </c>
      <c r="AJ323" s="144">
        <v>17939</v>
      </c>
      <c r="AK323" s="147">
        <v>18282</v>
      </c>
      <c r="AL323" s="144">
        <v>18788</v>
      </c>
      <c r="AM323" s="115">
        <f t="shared" si="99"/>
        <v>54135</v>
      </c>
      <c r="AN323" s="37">
        <f t="shared" si="100"/>
        <v>2255.625</v>
      </c>
      <c r="AO323" s="117">
        <f t="shared" si="101"/>
        <v>54968</v>
      </c>
      <c r="AP323" s="117">
        <f t="shared" si="102"/>
        <v>2290.3333333333335</v>
      </c>
      <c r="AQ323" s="121">
        <f t="shared" si="103"/>
        <v>13457.458333333334</v>
      </c>
      <c r="AR323" s="122">
        <f t="shared" si="104"/>
        <v>13680.533333333335</v>
      </c>
    </row>
    <row r="324" spans="1:44" s="139" customFormat="1" ht="15" customHeight="1">
      <c r="A324" s="135" t="s">
        <v>97</v>
      </c>
      <c r="B324" s="135" t="s">
        <v>355</v>
      </c>
      <c r="C324" s="136">
        <v>175856</v>
      </c>
      <c r="D324" s="137">
        <v>3</v>
      </c>
      <c r="E324" s="143" t="s">
        <v>139</v>
      </c>
      <c r="F324" s="133" t="s">
        <v>139</v>
      </c>
      <c r="G324" s="7"/>
      <c r="H324" s="138"/>
      <c r="I324" s="113">
        <v>63453</v>
      </c>
      <c r="J324" s="138">
        <v>64233</v>
      </c>
      <c r="K324" s="113">
        <v>19313</v>
      </c>
      <c r="L324" s="138">
        <v>17976</v>
      </c>
      <c r="M324" s="113">
        <v>67471</v>
      </c>
      <c r="N324" s="138">
        <v>69516</v>
      </c>
      <c r="O324" s="115">
        <f t="shared" si="68"/>
        <v>150237</v>
      </c>
      <c r="P324" s="115">
        <f t="shared" si="95"/>
        <v>5007.9</v>
      </c>
      <c r="Q324" s="116">
        <f t="shared" si="69"/>
        <v>151725</v>
      </c>
      <c r="R324" s="117">
        <f t="shared" si="96"/>
        <v>5057.5</v>
      </c>
      <c r="S324" s="7"/>
      <c r="T324" s="138"/>
      <c r="U324" s="113"/>
      <c r="V324" s="144"/>
      <c r="W324" s="113"/>
      <c r="X324" s="144"/>
      <c r="Y324" s="113"/>
      <c r="Z324" s="138"/>
      <c r="AA324" s="115">
        <f t="shared" si="70"/>
        <v>0</v>
      </c>
      <c r="AB324" s="115">
        <f t="shared" si="97"/>
        <v>0</v>
      </c>
      <c r="AC324" s="116">
        <f t="shared" si="71"/>
        <v>0</v>
      </c>
      <c r="AD324" s="118">
        <f t="shared" si="98"/>
        <v>0</v>
      </c>
      <c r="AE324" s="145"/>
      <c r="AF324" s="146"/>
      <c r="AG324" s="147">
        <v>8223</v>
      </c>
      <c r="AH324" s="144">
        <v>8412</v>
      </c>
      <c r="AI324" s="147">
        <v>3690</v>
      </c>
      <c r="AJ324" s="144">
        <v>4144</v>
      </c>
      <c r="AK324" s="147">
        <v>8084</v>
      </c>
      <c r="AL324" s="144">
        <v>8949</v>
      </c>
      <c r="AM324" s="115">
        <f t="shared" si="99"/>
        <v>19997</v>
      </c>
      <c r="AN324" s="37">
        <f t="shared" si="100"/>
        <v>833.2083333333334</v>
      </c>
      <c r="AO324" s="117">
        <f t="shared" si="101"/>
        <v>21505</v>
      </c>
      <c r="AP324" s="117">
        <f t="shared" si="102"/>
        <v>896.0416666666666</v>
      </c>
      <c r="AQ324" s="121">
        <f t="shared" si="103"/>
        <v>5841.108333333333</v>
      </c>
      <c r="AR324" s="122">
        <f t="shared" si="104"/>
        <v>5953.541666666667</v>
      </c>
    </row>
    <row r="325" spans="1:44" s="139" customFormat="1" ht="15" customHeight="1">
      <c r="A325" s="135" t="s">
        <v>97</v>
      </c>
      <c r="B325" s="135" t="s">
        <v>356</v>
      </c>
      <c r="C325" s="136">
        <v>175616</v>
      </c>
      <c r="D325" s="140">
        <v>4</v>
      </c>
      <c r="E325" s="143" t="s">
        <v>139</v>
      </c>
      <c r="F325" s="133" t="s">
        <v>139</v>
      </c>
      <c r="G325" s="7"/>
      <c r="H325" s="138"/>
      <c r="I325" s="113">
        <v>39420</v>
      </c>
      <c r="J325" s="138">
        <v>39652</v>
      </c>
      <c r="K325" s="113">
        <v>7547</v>
      </c>
      <c r="L325" s="138">
        <v>7340</v>
      </c>
      <c r="M325" s="113">
        <v>42358</v>
      </c>
      <c r="N325" s="138">
        <v>42584</v>
      </c>
      <c r="O325" s="115">
        <f t="shared" si="68"/>
        <v>89325</v>
      </c>
      <c r="P325" s="115">
        <f t="shared" si="95"/>
        <v>2977.5</v>
      </c>
      <c r="Q325" s="116">
        <f t="shared" si="69"/>
        <v>89576</v>
      </c>
      <c r="R325" s="117">
        <f t="shared" si="96"/>
        <v>2985.866666666667</v>
      </c>
      <c r="S325" s="7"/>
      <c r="T325" s="138"/>
      <c r="U325" s="113"/>
      <c r="V325" s="144"/>
      <c r="W325" s="113"/>
      <c r="X325" s="144"/>
      <c r="Y325" s="113"/>
      <c r="Z325" s="138"/>
      <c r="AA325" s="115">
        <f t="shared" si="70"/>
        <v>0</v>
      </c>
      <c r="AB325" s="115">
        <f t="shared" si="97"/>
        <v>0</v>
      </c>
      <c r="AC325" s="116">
        <f t="shared" si="71"/>
        <v>0</v>
      </c>
      <c r="AD325" s="118">
        <f t="shared" si="98"/>
        <v>0</v>
      </c>
      <c r="AE325" s="145"/>
      <c r="AF325" s="146"/>
      <c r="AG325" s="147">
        <v>3266</v>
      </c>
      <c r="AH325" s="144">
        <v>3837</v>
      </c>
      <c r="AI325" s="147">
        <v>3303</v>
      </c>
      <c r="AJ325" s="144">
        <v>3026</v>
      </c>
      <c r="AK325" s="147">
        <v>3434</v>
      </c>
      <c r="AL325" s="144">
        <v>3226</v>
      </c>
      <c r="AM325" s="115">
        <f t="shared" si="99"/>
        <v>10003</v>
      </c>
      <c r="AN325" s="37">
        <f t="shared" si="100"/>
        <v>416.7916666666667</v>
      </c>
      <c r="AO325" s="117">
        <f t="shared" si="101"/>
        <v>10089</v>
      </c>
      <c r="AP325" s="117">
        <f t="shared" si="102"/>
        <v>420.375</v>
      </c>
      <c r="AQ325" s="121">
        <f t="shared" si="103"/>
        <v>3394.2916666666665</v>
      </c>
      <c r="AR325" s="122">
        <f t="shared" si="104"/>
        <v>3406.241666666667</v>
      </c>
    </row>
    <row r="326" spans="1:44" s="139" customFormat="1" ht="15" customHeight="1">
      <c r="A326" s="135" t="s">
        <v>97</v>
      </c>
      <c r="B326" s="135" t="s">
        <v>357</v>
      </c>
      <c r="C326" s="136">
        <v>175342</v>
      </c>
      <c r="D326" s="141">
        <v>4</v>
      </c>
      <c r="E326" s="143" t="s">
        <v>139</v>
      </c>
      <c r="F326" s="133" t="s">
        <v>139</v>
      </c>
      <c r="G326" s="7"/>
      <c r="H326" s="138"/>
      <c r="I326" s="113">
        <v>35165</v>
      </c>
      <c r="J326" s="138">
        <v>33881</v>
      </c>
      <c r="K326" s="113">
        <v>9114</v>
      </c>
      <c r="L326" s="138">
        <v>9141</v>
      </c>
      <c r="M326" s="113">
        <v>35532</v>
      </c>
      <c r="N326" s="138">
        <v>34851</v>
      </c>
      <c r="O326" s="115">
        <f t="shared" si="68"/>
        <v>79811</v>
      </c>
      <c r="P326" s="115">
        <f t="shared" si="95"/>
        <v>2660.366666666667</v>
      </c>
      <c r="Q326" s="116">
        <f t="shared" si="69"/>
        <v>77873</v>
      </c>
      <c r="R326" s="117">
        <f t="shared" si="96"/>
        <v>2595.766666666667</v>
      </c>
      <c r="S326" s="7"/>
      <c r="T326" s="138"/>
      <c r="U326" s="113"/>
      <c r="V326" s="144"/>
      <c r="W326" s="113"/>
      <c r="X326" s="144"/>
      <c r="Y326" s="113"/>
      <c r="Z326" s="138"/>
      <c r="AA326" s="115">
        <f t="shared" si="70"/>
        <v>0</v>
      </c>
      <c r="AB326" s="115">
        <f t="shared" si="97"/>
        <v>0</v>
      </c>
      <c r="AC326" s="116">
        <f t="shared" si="71"/>
        <v>0</v>
      </c>
      <c r="AD326" s="118">
        <f t="shared" si="98"/>
        <v>0</v>
      </c>
      <c r="AE326" s="145"/>
      <c r="AF326" s="146"/>
      <c r="AG326" s="147">
        <v>2925</v>
      </c>
      <c r="AH326" s="144">
        <v>3028</v>
      </c>
      <c r="AI326" s="147">
        <v>2811</v>
      </c>
      <c r="AJ326" s="144">
        <v>3043</v>
      </c>
      <c r="AK326" s="147">
        <v>2712</v>
      </c>
      <c r="AL326" s="144">
        <v>3367</v>
      </c>
      <c r="AM326" s="115">
        <f t="shared" si="99"/>
        <v>8448</v>
      </c>
      <c r="AN326" s="37">
        <f t="shared" si="100"/>
        <v>352</v>
      </c>
      <c r="AO326" s="117">
        <f t="shared" si="101"/>
        <v>9438</v>
      </c>
      <c r="AP326" s="117">
        <f t="shared" si="102"/>
        <v>393.25</v>
      </c>
      <c r="AQ326" s="121">
        <f t="shared" si="103"/>
        <v>3012.366666666667</v>
      </c>
      <c r="AR326" s="122">
        <f t="shared" si="104"/>
        <v>2989.016666666667</v>
      </c>
    </row>
    <row r="327" spans="1:44" s="139" customFormat="1" ht="15" customHeight="1">
      <c r="A327" s="135" t="s">
        <v>97</v>
      </c>
      <c r="B327" s="135" t="s">
        <v>358</v>
      </c>
      <c r="C327" s="136">
        <v>176035</v>
      </c>
      <c r="D327" s="137">
        <v>5</v>
      </c>
      <c r="E327" s="143" t="s">
        <v>139</v>
      </c>
      <c r="F327" s="133" t="s">
        <v>139</v>
      </c>
      <c r="G327" s="7"/>
      <c r="H327" s="138"/>
      <c r="I327" s="113">
        <v>26749</v>
      </c>
      <c r="J327" s="138">
        <v>25476</v>
      </c>
      <c r="K327" s="113">
        <v>6336</v>
      </c>
      <c r="L327" s="138">
        <v>6721</v>
      </c>
      <c r="M327" s="113">
        <v>26415</v>
      </c>
      <c r="N327" s="138">
        <v>25335</v>
      </c>
      <c r="O327" s="115">
        <f t="shared" si="68"/>
        <v>59500</v>
      </c>
      <c r="P327" s="115">
        <f t="shared" si="95"/>
        <v>1983.3333333333333</v>
      </c>
      <c r="Q327" s="116">
        <f t="shared" si="69"/>
        <v>57532</v>
      </c>
      <c r="R327" s="117">
        <f t="shared" si="96"/>
        <v>1917.7333333333333</v>
      </c>
      <c r="S327" s="7"/>
      <c r="T327" s="138"/>
      <c r="U327" s="113"/>
      <c r="V327" s="144"/>
      <c r="W327" s="113"/>
      <c r="X327" s="144"/>
      <c r="Y327" s="113"/>
      <c r="Z327" s="138"/>
      <c r="AA327" s="115">
        <f t="shared" si="70"/>
        <v>0</v>
      </c>
      <c r="AB327" s="115">
        <f t="shared" si="97"/>
        <v>0</v>
      </c>
      <c r="AC327" s="116">
        <f t="shared" si="71"/>
        <v>0</v>
      </c>
      <c r="AD327" s="118">
        <f t="shared" si="98"/>
        <v>0</v>
      </c>
      <c r="AE327" s="145"/>
      <c r="AF327" s="146"/>
      <c r="AG327" s="147">
        <v>893</v>
      </c>
      <c r="AH327" s="144">
        <v>985</v>
      </c>
      <c r="AI327" s="147">
        <v>844</v>
      </c>
      <c r="AJ327" s="144">
        <v>1008</v>
      </c>
      <c r="AK327" s="147">
        <v>917</v>
      </c>
      <c r="AL327" s="144">
        <v>970</v>
      </c>
      <c r="AM327" s="115">
        <f t="shared" si="99"/>
        <v>2654</v>
      </c>
      <c r="AN327" s="37">
        <f t="shared" si="100"/>
        <v>110.58333333333333</v>
      </c>
      <c r="AO327" s="117">
        <f t="shared" si="101"/>
        <v>2963</v>
      </c>
      <c r="AP327" s="117">
        <f t="shared" si="102"/>
        <v>123.45833333333333</v>
      </c>
      <c r="AQ327" s="121">
        <f t="shared" si="103"/>
        <v>2093.9166666666665</v>
      </c>
      <c r="AR327" s="122">
        <f t="shared" si="104"/>
        <v>2041.1916666666666</v>
      </c>
    </row>
    <row r="328" spans="1:44" s="139" customFormat="1" ht="15" customHeight="1">
      <c r="A328" s="135" t="s">
        <v>97</v>
      </c>
      <c r="B328" s="135" t="s">
        <v>359</v>
      </c>
      <c r="C328" s="136">
        <v>176044</v>
      </c>
      <c r="D328" s="141">
        <v>5</v>
      </c>
      <c r="E328" s="143" t="s">
        <v>139</v>
      </c>
      <c r="F328" s="133" t="s">
        <v>139</v>
      </c>
      <c r="G328" s="7"/>
      <c r="H328" s="138"/>
      <c r="I328" s="113">
        <v>29695</v>
      </c>
      <c r="J328" s="138">
        <v>30674</v>
      </c>
      <c r="K328" s="113">
        <v>10257</v>
      </c>
      <c r="L328" s="138">
        <v>11333</v>
      </c>
      <c r="M328" s="113">
        <v>31076</v>
      </c>
      <c r="N328" s="138">
        <v>32476</v>
      </c>
      <c r="O328" s="115">
        <f t="shared" si="68"/>
        <v>71028</v>
      </c>
      <c r="P328" s="115">
        <f t="shared" si="95"/>
        <v>2367.6</v>
      </c>
      <c r="Q328" s="116">
        <f t="shared" si="69"/>
        <v>74483</v>
      </c>
      <c r="R328" s="117">
        <f t="shared" si="96"/>
        <v>2482.766666666667</v>
      </c>
      <c r="S328" s="7"/>
      <c r="T328" s="138"/>
      <c r="U328" s="113"/>
      <c r="V328" s="144"/>
      <c r="W328" s="113"/>
      <c r="X328" s="144"/>
      <c r="Y328" s="113"/>
      <c r="Z328" s="138"/>
      <c r="AA328" s="115">
        <f t="shared" si="70"/>
        <v>0</v>
      </c>
      <c r="AB328" s="115">
        <f t="shared" si="97"/>
        <v>0</v>
      </c>
      <c r="AC328" s="116">
        <f t="shared" si="71"/>
        <v>0</v>
      </c>
      <c r="AD328" s="118">
        <f t="shared" si="98"/>
        <v>0</v>
      </c>
      <c r="AE328" s="145"/>
      <c r="AF328" s="146"/>
      <c r="AG328" s="147">
        <v>1051</v>
      </c>
      <c r="AH328" s="144">
        <v>1544</v>
      </c>
      <c r="AI328" s="147">
        <v>1137</v>
      </c>
      <c r="AJ328" s="144">
        <v>1281</v>
      </c>
      <c r="AK328" s="147">
        <v>1520</v>
      </c>
      <c r="AL328" s="144">
        <v>1532</v>
      </c>
      <c r="AM328" s="115">
        <f t="shared" si="99"/>
        <v>3708</v>
      </c>
      <c r="AN328" s="37">
        <f t="shared" si="100"/>
        <v>154.5</v>
      </c>
      <c r="AO328" s="117">
        <f t="shared" si="101"/>
        <v>4357</v>
      </c>
      <c r="AP328" s="117">
        <f t="shared" si="102"/>
        <v>181.54166666666666</v>
      </c>
      <c r="AQ328" s="121">
        <f t="shared" si="103"/>
        <v>2522.1</v>
      </c>
      <c r="AR328" s="122">
        <f t="shared" si="104"/>
        <v>2664.3083333333334</v>
      </c>
    </row>
    <row r="329" spans="1:44" s="36" customFormat="1" ht="15" customHeight="1">
      <c r="A329" s="44" t="s">
        <v>97</v>
      </c>
      <c r="B329" s="44" t="s">
        <v>415</v>
      </c>
      <c r="C329" s="123">
        <v>175519</v>
      </c>
      <c r="D329" s="124">
        <v>7</v>
      </c>
      <c r="E329" s="112" t="s">
        <v>139</v>
      </c>
      <c r="F329" s="133" t="s">
        <v>139</v>
      </c>
      <c r="G329" s="7"/>
      <c r="H329" s="38"/>
      <c r="I329" s="113">
        <v>13962</v>
      </c>
      <c r="J329" s="38">
        <v>12233</v>
      </c>
      <c r="K329" s="113">
        <v>1042</v>
      </c>
      <c r="L329" s="38">
        <v>879</v>
      </c>
      <c r="M329" s="113">
        <v>16213</v>
      </c>
      <c r="N329" s="114">
        <v>16867</v>
      </c>
      <c r="O329" s="115">
        <f t="shared" si="68"/>
        <v>31217</v>
      </c>
      <c r="P329" s="115">
        <f t="shared" si="95"/>
        <v>1040.5666666666666</v>
      </c>
      <c r="Q329" s="116">
        <f t="shared" si="69"/>
        <v>29979</v>
      </c>
      <c r="R329" s="117">
        <f t="shared" si="96"/>
        <v>999.3</v>
      </c>
      <c r="S329" s="7"/>
      <c r="T329" s="38"/>
      <c r="U329" s="113"/>
      <c r="V329" s="38"/>
      <c r="W329" s="113"/>
      <c r="X329" s="38"/>
      <c r="Y329" s="113"/>
      <c r="Z329" s="114"/>
      <c r="AA329" s="115">
        <f t="shared" si="70"/>
        <v>0</v>
      </c>
      <c r="AB329" s="115">
        <f t="shared" si="97"/>
        <v>0</v>
      </c>
      <c r="AC329" s="116">
        <f t="shared" si="71"/>
        <v>0</v>
      </c>
      <c r="AD329" s="118">
        <f t="shared" si="98"/>
        <v>0</v>
      </c>
      <c r="AE329" s="119"/>
      <c r="AF329" s="120"/>
      <c r="AG329" s="113"/>
      <c r="AH329" s="38"/>
      <c r="AI329" s="113"/>
      <c r="AJ329" s="38"/>
      <c r="AK329" s="113"/>
      <c r="AL329" s="114"/>
      <c r="AM329" s="115">
        <f t="shared" si="99"/>
        <v>0</v>
      </c>
      <c r="AN329" s="37">
        <f t="shared" si="100"/>
        <v>0</v>
      </c>
      <c r="AO329" s="117">
        <f t="shared" si="101"/>
        <v>0</v>
      </c>
      <c r="AP329" s="117">
        <f t="shared" si="102"/>
        <v>0</v>
      </c>
      <c r="AQ329" s="121">
        <f t="shared" si="103"/>
        <v>1040.5666666666666</v>
      </c>
      <c r="AR329" s="122">
        <f t="shared" si="104"/>
        <v>999.3</v>
      </c>
    </row>
    <row r="330" spans="1:44" s="36" customFormat="1" ht="15" customHeight="1">
      <c r="A330" s="44" t="s">
        <v>97</v>
      </c>
      <c r="B330" s="44" t="s">
        <v>416</v>
      </c>
      <c r="C330" s="123">
        <v>175573</v>
      </c>
      <c r="D330" s="124">
        <v>7</v>
      </c>
      <c r="E330" s="112" t="s">
        <v>139</v>
      </c>
      <c r="F330" s="133" t="s">
        <v>139</v>
      </c>
      <c r="G330" s="7"/>
      <c r="H330" s="38"/>
      <c r="I330" s="113">
        <v>29301</v>
      </c>
      <c r="J330" s="38">
        <v>31756</v>
      </c>
      <c r="K330" s="113">
        <v>4686</v>
      </c>
      <c r="L330" s="38">
        <v>4791</v>
      </c>
      <c r="M330" s="113">
        <v>33390</v>
      </c>
      <c r="N330" s="114">
        <v>34097</v>
      </c>
      <c r="O330" s="115">
        <f t="shared" si="68"/>
        <v>67377</v>
      </c>
      <c r="P330" s="115">
        <f t="shared" si="95"/>
        <v>2245.9</v>
      </c>
      <c r="Q330" s="116">
        <f t="shared" si="69"/>
        <v>70644</v>
      </c>
      <c r="R330" s="117">
        <f t="shared" si="96"/>
        <v>2354.8</v>
      </c>
      <c r="S330" s="7"/>
      <c r="T330" s="38"/>
      <c r="U330" s="113"/>
      <c r="V330" s="38"/>
      <c r="W330" s="113"/>
      <c r="X330" s="38"/>
      <c r="Y330" s="113"/>
      <c r="Z330" s="114"/>
      <c r="AA330" s="115">
        <f t="shared" si="70"/>
        <v>0</v>
      </c>
      <c r="AB330" s="115">
        <f t="shared" si="97"/>
        <v>0</v>
      </c>
      <c r="AC330" s="116">
        <f t="shared" si="71"/>
        <v>0</v>
      </c>
      <c r="AD330" s="118">
        <f t="shared" si="98"/>
        <v>0</v>
      </c>
      <c r="AE330" s="119"/>
      <c r="AF330" s="120"/>
      <c r="AG330" s="113"/>
      <c r="AH330" s="38"/>
      <c r="AI330" s="113"/>
      <c r="AJ330" s="38"/>
      <c r="AK330" s="113"/>
      <c r="AL330" s="114"/>
      <c r="AM330" s="115">
        <f t="shared" si="99"/>
        <v>0</v>
      </c>
      <c r="AN330" s="37">
        <f t="shared" si="100"/>
        <v>0</v>
      </c>
      <c r="AO330" s="117">
        <f t="shared" si="101"/>
        <v>0</v>
      </c>
      <c r="AP330" s="117">
        <f t="shared" si="102"/>
        <v>0</v>
      </c>
      <c r="AQ330" s="121">
        <f t="shared" si="103"/>
        <v>2245.9</v>
      </c>
      <c r="AR330" s="122">
        <f t="shared" si="104"/>
        <v>2354.8</v>
      </c>
    </row>
    <row r="331" spans="1:44" s="36" customFormat="1" ht="15" customHeight="1">
      <c r="A331" s="44" t="s">
        <v>97</v>
      </c>
      <c r="B331" s="44" t="s">
        <v>417</v>
      </c>
      <c r="C331" s="123">
        <v>175643</v>
      </c>
      <c r="D331" s="124">
        <v>7</v>
      </c>
      <c r="E331" s="112" t="s">
        <v>139</v>
      </c>
      <c r="F331" s="133" t="s">
        <v>139</v>
      </c>
      <c r="G331" s="7"/>
      <c r="H331" s="38"/>
      <c r="I331" s="113">
        <v>24873</v>
      </c>
      <c r="J331" s="38">
        <v>25902</v>
      </c>
      <c r="K331" s="113">
        <v>3667</v>
      </c>
      <c r="L331" s="38">
        <v>3852</v>
      </c>
      <c r="M331" s="113">
        <v>28449</v>
      </c>
      <c r="N331" s="114">
        <v>28051</v>
      </c>
      <c r="O331" s="115">
        <f t="shared" si="68"/>
        <v>56989</v>
      </c>
      <c r="P331" s="115">
        <f t="shared" si="95"/>
        <v>1899.6333333333334</v>
      </c>
      <c r="Q331" s="116">
        <f t="shared" si="69"/>
        <v>57805</v>
      </c>
      <c r="R331" s="117">
        <f t="shared" si="96"/>
        <v>1926.8333333333333</v>
      </c>
      <c r="S331" s="7"/>
      <c r="T331" s="38"/>
      <c r="U331" s="113"/>
      <c r="V331" s="38"/>
      <c r="W331" s="113"/>
      <c r="X331" s="38"/>
      <c r="Y331" s="113"/>
      <c r="Z331" s="114"/>
      <c r="AA331" s="115">
        <f t="shared" si="70"/>
        <v>0</v>
      </c>
      <c r="AB331" s="115">
        <f t="shared" si="97"/>
        <v>0</v>
      </c>
      <c r="AC331" s="116">
        <f t="shared" si="71"/>
        <v>0</v>
      </c>
      <c r="AD331" s="118">
        <f t="shared" si="98"/>
        <v>0</v>
      </c>
      <c r="AE331" s="119"/>
      <c r="AF331" s="120"/>
      <c r="AG331" s="113"/>
      <c r="AH331" s="38"/>
      <c r="AI331" s="113"/>
      <c r="AJ331" s="38"/>
      <c r="AK331" s="113"/>
      <c r="AL331" s="114"/>
      <c r="AM331" s="115">
        <f t="shared" si="99"/>
        <v>0</v>
      </c>
      <c r="AN331" s="37">
        <f t="shared" si="100"/>
        <v>0</v>
      </c>
      <c r="AO331" s="117">
        <f t="shared" si="101"/>
        <v>0</v>
      </c>
      <c r="AP331" s="117">
        <f t="shared" si="102"/>
        <v>0</v>
      </c>
      <c r="AQ331" s="121">
        <f t="shared" si="103"/>
        <v>1899.6333333333334</v>
      </c>
      <c r="AR331" s="122">
        <f t="shared" si="104"/>
        <v>1926.8333333333333</v>
      </c>
    </row>
    <row r="332" spans="1:44" s="36" customFormat="1" ht="15" customHeight="1">
      <c r="A332" s="44" t="s">
        <v>97</v>
      </c>
      <c r="B332" s="44" t="s">
        <v>418</v>
      </c>
      <c r="C332" s="123">
        <v>175652</v>
      </c>
      <c r="D332" s="124">
        <v>7</v>
      </c>
      <c r="E332" s="112" t="s">
        <v>139</v>
      </c>
      <c r="F332" s="133" t="s">
        <v>139</v>
      </c>
      <c r="G332" s="7"/>
      <c r="H332" s="38"/>
      <c r="I332" s="113">
        <v>24918</v>
      </c>
      <c r="J332" s="38">
        <v>26449</v>
      </c>
      <c r="K332" s="113">
        <v>7504</v>
      </c>
      <c r="L332" s="38">
        <v>8903</v>
      </c>
      <c r="M332" s="113">
        <v>28824</v>
      </c>
      <c r="N332" s="114">
        <v>29941</v>
      </c>
      <c r="O332" s="115">
        <f t="shared" si="68"/>
        <v>61246</v>
      </c>
      <c r="P332" s="115">
        <f t="shared" si="95"/>
        <v>2041.5333333333333</v>
      </c>
      <c r="Q332" s="116">
        <f t="shared" si="69"/>
        <v>65293</v>
      </c>
      <c r="R332" s="117">
        <f t="shared" si="96"/>
        <v>2176.4333333333334</v>
      </c>
      <c r="S332" s="7"/>
      <c r="T332" s="38"/>
      <c r="U332" s="113"/>
      <c r="V332" s="38"/>
      <c r="W332" s="113"/>
      <c r="X332" s="38"/>
      <c r="Y332" s="113"/>
      <c r="Z332" s="114"/>
      <c r="AA332" s="115">
        <f t="shared" si="70"/>
        <v>0</v>
      </c>
      <c r="AB332" s="115">
        <f t="shared" si="97"/>
        <v>0</v>
      </c>
      <c r="AC332" s="116">
        <f t="shared" si="71"/>
        <v>0</v>
      </c>
      <c r="AD332" s="118">
        <f t="shared" si="98"/>
        <v>0</v>
      </c>
      <c r="AE332" s="119"/>
      <c r="AF332" s="120"/>
      <c r="AG332" s="113"/>
      <c r="AH332" s="38"/>
      <c r="AI332" s="113"/>
      <c r="AJ332" s="38"/>
      <c r="AK332" s="113"/>
      <c r="AL332" s="114"/>
      <c r="AM332" s="115">
        <f t="shared" si="99"/>
        <v>0</v>
      </c>
      <c r="AN332" s="37">
        <f t="shared" si="100"/>
        <v>0</v>
      </c>
      <c r="AO332" s="117">
        <f t="shared" si="101"/>
        <v>0</v>
      </c>
      <c r="AP332" s="117">
        <f t="shared" si="102"/>
        <v>0</v>
      </c>
      <c r="AQ332" s="121">
        <f t="shared" si="103"/>
        <v>2041.5333333333333</v>
      </c>
      <c r="AR332" s="122">
        <f t="shared" si="104"/>
        <v>2176.4333333333334</v>
      </c>
    </row>
    <row r="333" spans="1:44" s="36" customFormat="1" ht="15" customHeight="1">
      <c r="A333" s="44" t="s">
        <v>97</v>
      </c>
      <c r="B333" s="44" t="s">
        <v>419</v>
      </c>
      <c r="C333" s="123">
        <v>175786</v>
      </c>
      <c r="D333" s="124">
        <v>7</v>
      </c>
      <c r="E333" s="112" t="s">
        <v>139</v>
      </c>
      <c r="F333" s="133" t="s">
        <v>139</v>
      </c>
      <c r="G333" s="7"/>
      <c r="H333" s="38"/>
      <c r="I333" s="113">
        <v>97339</v>
      </c>
      <c r="J333" s="38">
        <v>93793</v>
      </c>
      <c r="K333" s="113">
        <v>15451</v>
      </c>
      <c r="L333" s="38">
        <v>17169</v>
      </c>
      <c r="M333" s="113">
        <v>107550</v>
      </c>
      <c r="N333" s="114">
        <v>114084</v>
      </c>
      <c r="O333" s="115">
        <f t="shared" si="68"/>
        <v>220340</v>
      </c>
      <c r="P333" s="115">
        <f t="shared" si="95"/>
        <v>7344.666666666667</v>
      </c>
      <c r="Q333" s="116">
        <f t="shared" si="69"/>
        <v>225046</v>
      </c>
      <c r="R333" s="117">
        <f t="shared" si="96"/>
        <v>7501.533333333334</v>
      </c>
      <c r="S333" s="7"/>
      <c r="T333" s="38"/>
      <c r="U333" s="113"/>
      <c r="V333" s="38"/>
      <c r="W333" s="113"/>
      <c r="X333" s="38"/>
      <c r="Y333" s="113"/>
      <c r="Z333" s="114"/>
      <c r="AA333" s="115">
        <f t="shared" si="70"/>
        <v>0</v>
      </c>
      <c r="AB333" s="115">
        <f t="shared" si="97"/>
        <v>0</v>
      </c>
      <c r="AC333" s="116">
        <f t="shared" si="71"/>
        <v>0</v>
      </c>
      <c r="AD333" s="118">
        <f t="shared" si="98"/>
        <v>0</v>
      </c>
      <c r="AE333" s="119"/>
      <c r="AF333" s="120"/>
      <c r="AG333" s="113"/>
      <c r="AH333" s="38"/>
      <c r="AI333" s="113"/>
      <c r="AJ333" s="38"/>
      <c r="AK333" s="113"/>
      <c r="AL333" s="114"/>
      <c r="AM333" s="115">
        <f t="shared" si="99"/>
        <v>0</v>
      </c>
      <c r="AN333" s="37">
        <f t="shared" si="100"/>
        <v>0</v>
      </c>
      <c r="AO333" s="117">
        <f t="shared" si="101"/>
        <v>0</v>
      </c>
      <c r="AP333" s="117">
        <f t="shared" si="102"/>
        <v>0</v>
      </c>
      <c r="AQ333" s="121">
        <f t="shared" si="103"/>
        <v>7344.666666666667</v>
      </c>
      <c r="AR333" s="122">
        <f t="shared" si="104"/>
        <v>7501.533333333334</v>
      </c>
    </row>
    <row r="334" spans="1:44" s="36" customFormat="1" ht="15" customHeight="1">
      <c r="A334" s="44" t="s">
        <v>97</v>
      </c>
      <c r="B334" s="44" t="s">
        <v>420</v>
      </c>
      <c r="C334" s="123">
        <v>175810</v>
      </c>
      <c r="D334" s="124">
        <v>7</v>
      </c>
      <c r="E334" s="112" t="s">
        <v>139</v>
      </c>
      <c r="F334" s="133" t="s">
        <v>139</v>
      </c>
      <c r="G334" s="7"/>
      <c r="H334" s="38"/>
      <c r="I334" s="113">
        <v>31635</v>
      </c>
      <c r="J334" s="38">
        <v>32760</v>
      </c>
      <c r="K334" s="113">
        <v>2928</v>
      </c>
      <c r="L334" s="38">
        <v>9472</v>
      </c>
      <c r="M334" s="113">
        <v>34640</v>
      </c>
      <c r="N334" s="114">
        <v>37109</v>
      </c>
      <c r="O334" s="115">
        <f t="shared" si="68"/>
        <v>69203</v>
      </c>
      <c r="P334" s="115">
        <f t="shared" si="95"/>
        <v>2306.766666666667</v>
      </c>
      <c r="Q334" s="116">
        <f t="shared" si="69"/>
        <v>79341</v>
      </c>
      <c r="R334" s="117">
        <f t="shared" si="96"/>
        <v>2644.7</v>
      </c>
      <c r="S334" s="7"/>
      <c r="T334" s="38"/>
      <c r="U334" s="113"/>
      <c r="V334" s="38"/>
      <c r="W334" s="113"/>
      <c r="X334" s="38"/>
      <c r="Y334" s="113"/>
      <c r="Z334" s="114"/>
      <c r="AA334" s="115">
        <f t="shared" si="70"/>
        <v>0</v>
      </c>
      <c r="AB334" s="115">
        <f t="shared" si="97"/>
        <v>0</v>
      </c>
      <c r="AC334" s="116">
        <f t="shared" si="71"/>
        <v>0</v>
      </c>
      <c r="AD334" s="118">
        <f t="shared" si="98"/>
        <v>0</v>
      </c>
      <c r="AE334" s="119"/>
      <c r="AF334" s="120"/>
      <c r="AG334" s="113"/>
      <c r="AH334" s="38"/>
      <c r="AI334" s="113"/>
      <c r="AJ334" s="38"/>
      <c r="AK334" s="113"/>
      <c r="AL334" s="114"/>
      <c r="AM334" s="115">
        <f t="shared" si="99"/>
        <v>0</v>
      </c>
      <c r="AN334" s="37">
        <f t="shared" si="100"/>
        <v>0</v>
      </c>
      <c r="AO334" s="117">
        <f t="shared" si="101"/>
        <v>0</v>
      </c>
      <c r="AP334" s="117">
        <f t="shared" si="102"/>
        <v>0</v>
      </c>
      <c r="AQ334" s="121">
        <f t="shared" si="103"/>
        <v>2306.766666666667</v>
      </c>
      <c r="AR334" s="122">
        <f t="shared" si="104"/>
        <v>2644.7</v>
      </c>
    </row>
    <row r="335" spans="1:44" s="36" customFormat="1" ht="15" customHeight="1">
      <c r="A335" s="44" t="s">
        <v>97</v>
      </c>
      <c r="B335" s="44" t="s">
        <v>421</v>
      </c>
      <c r="C335" s="123">
        <v>175829</v>
      </c>
      <c r="D335" s="124">
        <v>7</v>
      </c>
      <c r="E335" s="112" t="s">
        <v>139</v>
      </c>
      <c r="F335" s="133" t="s">
        <v>139</v>
      </c>
      <c r="G335" s="7"/>
      <c r="H335" s="38"/>
      <c r="I335" s="113">
        <v>37251</v>
      </c>
      <c r="J335" s="38">
        <v>36418</v>
      </c>
      <c r="K335" s="113">
        <v>4678</v>
      </c>
      <c r="L335" s="38">
        <v>4611</v>
      </c>
      <c r="M335" s="113">
        <v>40384</v>
      </c>
      <c r="N335" s="114">
        <v>41024</v>
      </c>
      <c r="O335" s="115">
        <f t="shared" si="68"/>
        <v>82313</v>
      </c>
      <c r="P335" s="115">
        <f t="shared" si="95"/>
        <v>2743.766666666667</v>
      </c>
      <c r="Q335" s="116">
        <f t="shared" si="69"/>
        <v>82053</v>
      </c>
      <c r="R335" s="117">
        <f t="shared" si="96"/>
        <v>2735.1</v>
      </c>
      <c r="S335" s="7"/>
      <c r="T335" s="38"/>
      <c r="U335" s="113"/>
      <c r="V335" s="38"/>
      <c r="W335" s="113"/>
      <c r="X335" s="38"/>
      <c r="Y335" s="113"/>
      <c r="Z335" s="114"/>
      <c r="AA335" s="115">
        <f t="shared" si="70"/>
        <v>0</v>
      </c>
      <c r="AB335" s="115">
        <f t="shared" si="97"/>
        <v>0</v>
      </c>
      <c r="AC335" s="116">
        <f t="shared" si="71"/>
        <v>0</v>
      </c>
      <c r="AD335" s="118">
        <f t="shared" si="98"/>
        <v>0</v>
      </c>
      <c r="AE335" s="119"/>
      <c r="AF335" s="120"/>
      <c r="AG335" s="113"/>
      <c r="AH335" s="38"/>
      <c r="AI335" s="113"/>
      <c r="AJ335" s="38"/>
      <c r="AK335" s="113"/>
      <c r="AL335" s="114"/>
      <c r="AM335" s="115">
        <f t="shared" si="99"/>
        <v>0</v>
      </c>
      <c r="AN335" s="37">
        <f t="shared" si="100"/>
        <v>0</v>
      </c>
      <c r="AO335" s="117">
        <f t="shared" si="101"/>
        <v>0</v>
      </c>
      <c r="AP335" s="117">
        <f t="shared" si="102"/>
        <v>0</v>
      </c>
      <c r="AQ335" s="121">
        <f t="shared" si="103"/>
        <v>2743.766666666667</v>
      </c>
      <c r="AR335" s="122">
        <f t="shared" si="104"/>
        <v>2735.1</v>
      </c>
    </row>
    <row r="336" spans="1:44" s="36" customFormat="1" ht="15" customHeight="1">
      <c r="A336" s="44" t="s">
        <v>97</v>
      </c>
      <c r="B336" s="44" t="s">
        <v>422</v>
      </c>
      <c r="C336" s="123">
        <v>175883</v>
      </c>
      <c r="D336" s="124">
        <v>7</v>
      </c>
      <c r="E336" s="112" t="s">
        <v>139</v>
      </c>
      <c r="F336" s="133" t="s">
        <v>139</v>
      </c>
      <c r="G336" s="7"/>
      <c r="H336" s="38"/>
      <c r="I336" s="113">
        <v>52930</v>
      </c>
      <c r="J336" s="38">
        <v>50372</v>
      </c>
      <c r="K336" s="113">
        <v>15671</v>
      </c>
      <c r="L336" s="38">
        <v>13789</v>
      </c>
      <c r="M336" s="113">
        <v>58721</v>
      </c>
      <c r="N336" s="114">
        <v>59741</v>
      </c>
      <c r="O336" s="115">
        <f t="shared" si="68"/>
        <v>127322</v>
      </c>
      <c r="P336" s="115">
        <f t="shared" si="95"/>
        <v>4244.066666666667</v>
      </c>
      <c r="Q336" s="116">
        <f t="shared" si="69"/>
        <v>123902</v>
      </c>
      <c r="R336" s="117">
        <f t="shared" si="96"/>
        <v>4130.066666666667</v>
      </c>
      <c r="S336" s="7"/>
      <c r="T336" s="38"/>
      <c r="U336" s="113"/>
      <c r="V336" s="38"/>
      <c r="W336" s="113"/>
      <c r="X336" s="38"/>
      <c r="Y336" s="113"/>
      <c r="Z336" s="114"/>
      <c r="AA336" s="115">
        <f t="shared" si="70"/>
        <v>0</v>
      </c>
      <c r="AB336" s="115">
        <f t="shared" si="97"/>
        <v>0</v>
      </c>
      <c r="AC336" s="116">
        <f t="shared" si="71"/>
        <v>0</v>
      </c>
      <c r="AD336" s="118">
        <f t="shared" si="98"/>
        <v>0</v>
      </c>
      <c r="AE336" s="119"/>
      <c r="AF336" s="120"/>
      <c r="AG336" s="113"/>
      <c r="AH336" s="38"/>
      <c r="AI336" s="113"/>
      <c r="AJ336" s="38"/>
      <c r="AK336" s="113"/>
      <c r="AL336" s="114"/>
      <c r="AM336" s="115">
        <f t="shared" si="99"/>
        <v>0</v>
      </c>
      <c r="AN336" s="37">
        <f t="shared" si="100"/>
        <v>0</v>
      </c>
      <c r="AO336" s="117">
        <f t="shared" si="101"/>
        <v>0</v>
      </c>
      <c r="AP336" s="117">
        <f t="shared" si="102"/>
        <v>0</v>
      </c>
      <c r="AQ336" s="121">
        <f t="shared" si="103"/>
        <v>4244.066666666667</v>
      </c>
      <c r="AR336" s="122">
        <f t="shared" si="104"/>
        <v>4130.066666666667</v>
      </c>
    </row>
    <row r="337" spans="1:44" s="36" customFormat="1" ht="15" customHeight="1">
      <c r="A337" s="44" t="s">
        <v>97</v>
      </c>
      <c r="B337" s="44" t="s">
        <v>423</v>
      </c>
      <c r="C337" s="123">
        <v>175935</v>
      </c>
      <c r="D337" s="124">
        <v>7</v>
      </c>
      <c r="E337" s="112" t="s">
        <v>139</v>
      </c>
      <c r="F337" s="133" t="s">
        <v>139</v>
      </c>
      <c r="G337" s="7"/>
      <c r="H337" s="38"/>
      <c r="I337" s="113">
        <v>29517</v>
      </c>
      <c r="J337" s="38">
        <v>28457</v>
      </c>
      <c r="K337" s="113">
        <v>4151</v>
      </c>
      <c r="L337" s="38">
        <v>4521</v>
      </c>
      <c r="M337" s="113">
        <v>32445</v>
      </c>
      <c r="N337" s="114">
        <v>35039</v>
      </c>
      <c r="O337" s="115">
        <f t="shared" si="68"/>
        <v>66113</v>
      </c>
      <c r="P337" s="115">
        <f t="shared" si="95"/>
        <v>2203.766666666667</v>
      </c>
      <c r="Q337" s="116">
        <f t="shared" si="69"/>
        <v>68017</v>
      </c>
      <c r="R337" s="117">
        <f t="shared" si="96"/>
        <v>2267.233333333333</v>
      </c>
      <c r="S337" s="7"/>
      <c r="T337" s="38"/>
      <c r="U337" s="113"/>
      <c r="V337" s="38"/>
      <c r="W337" s="113"/>
      <c r="X337" s="38"/>
      <c r="Y337" s="113"/>
      <c r="Z337" s="114"/>
      <c r="AA337" s="115">
        <f t="shared" si="70"/>
        <v>0</v>
      </c>
      <c r="AB337" s="115">
        <f t="shared" si="97"/>
        <v>0</v>
      </c>
      <c r="AC337" s="116">
        <f t="shared" si="71"/>
        <v>0</v>
      </c>
      <c r="AD337" s="118">
        <f t="shared" si="98"/>
        <v>0</v>
      </c>
      <c r="AE337" s="119"/>
      <c r="AF337" s="120"/>
      <c r="AG337" s="113"/>
      <c r="AH337" s="38"/>
      <c r="AI337" s="113"/>
      <c r="AJ337" s="38"/>
      <c r="AK337" s="113"/>
      <c r="AL337" s="114"/>
      <c r="AM337" s="115">
        <f t="shared" si="99"/>
        <v>0</v>
      </c>
      <c r="AN337" s="37">
        <f t="shared" si="100"/>
        <v>0</v>
      </c>
      <c r="AO337" s="117">
        <f t="shared" si="101"/>
        <v>0</v>
      </c>
      <c r="AP337" s="117">
        <f t="shared" si="102"/>
        <v>0</v>
      </c>
      <c r="AQ337" s="121">
        <f t="shared" si="103"/>
        <v>2203.766666666667</v>
      </c>
      <c r="AR337" s="122">
        <f t="shared" si="104"/>
        <v>2267.233333333333</v>
      </c>
    </row>
    <row r="338" spans="1:44" s="36" customFormat="1" ht="15" customHeight="1">
      <c r="A338" s="44" t="s">
        <v>97</v>
      </c>
      <c r="B338" s="44" t="s">
        <v>424</v>
      </c>
      <c r="C338" s="123">
        <v>176008</v>
      </c>
      <c r="D338" s="124">
        <v>7</v>
      </c>
      <c r="E338" s="112" t="s">
        <v>139</v>
      </c>
      <c r="F338" s="133" t="s">
        <v>139</v>
      </c>
      <c r="G338" s="7"/>
      <c r="H338" s="38"/>
      <c r="I338" s="113">
        <v>30233</v>
      </c>
      <c r="J338" s="38">
        <v>30621</v>
      </c>
      <c r="K338" s="113">
        <v>4252</v>
      </c>
      <c r="L338" s="38">
        <v>4069</v>
      </c>
      <c r="M338" s="113">
        <v>32909</v>
      </c>
      <c r="N338" s="114">
        <v>34835</v>
      </c>
      <c r="O338" s="115">
        <f t="shared" si="68"/>
        <v>67394</v>
      </c>
      <c r="P338" s="115">
        <f t="shared" si="95"/>
        <v>2246.4666666666667</v>
      </c>
      <c r="Q338" s="116">
        <f t="shared" si="69"/>
        <v>69525</v>
      </c>
      <c r="R338" s="117">
        <f t="shared" si="96"/>
        <v>2317.5</v>
      </c>
      <c r="S338" s="7"/>
      <c r="T338" s="38"/>
      <c r="U338" s="113"/>
      <c r="V338" s="38"/>
      <c r="W338" s="113"/>
      <c r="X338" s="38"/>
      <c r="Y338" s="113"/>
      <c r="Z338" s="114"/>
      <c r="AA338" s="115">
        <f t="shared" si="70"/>
        <v>0</v>
      </c>
      <c r="AB338" s="115">
        <f t="shared" si="97"/>
        <v>0</v>
      </c>
      <c r="AC338" s="116">
        <f t="shared" si="71"/>
        <v>0</v>
      </c>
      <c r="AD338" s="118">
        <f t="shared" si="98"/>
        <v>0</v>
      </c>
      <c r="AE338" s="119"/>
      <c r="AF338" s="120"/>
      <c r="AG338" s="113"/>
      <c r="AH338" s="38"/>
      <c r="AI338" s="113"/>
      <c r="AJ338" s="38"/>
      <c r="AK338" s="113"/>
      <c r="AL338" s="114"/>
      <c r="AM338" s="115">
        <f t="shared" si="99"/>
        <v>0</v>
      </c>
      <c r="AN338" s="37">
        <f t="shared" si="100"/>
        <v>0</v>
      </c>
      <c r="AO338" s="117">
        <f t="shared" si="101"/>
        <v>0</v>
      </c>
      <c r="AP338" s="117">
        <f t="shared" si="102"/>
        <v>0</v>
      </c>
      <c r="AQ338" s="121">
        <f t="shared" si="103"/>
        <v>2246.4666666666667</v>
      </c>
      <c r="AR338" s="122">
        <f t="shared" si="104"/>
        <v>2317.5</v>
      </c>
    </row>
    <row r="339" spans="1:44" s="36" customFormat="1" ht="15" customHeight="1">
      <c r="A339" s="44" t="s">
        <v>97</v>
      </c>
      <c r="B339" s="44" t="s">
        <v>425</v>
      </c>
      <c r="C339" s="123">
        <v>176071</v>
      </c>
      <c r="D339" s="124">
        <v>7</v>
      </c>
      <c r="E339" s="112" t="s">
        <v>139</v>
      </c>
      <c r="F339" s="133" t="s">
        <v>139</v>
      </c>
      <c r="G339" s="7"/>
      <c r="H339" s="38"/>
      <c r="I339" s="113">
        <v>86255</v>
      </c>
      <c r="J339" s="38">
        <v>86251</v>
      </c>
      <c r="K339" s="113">
        <v>21979</v>
      </c>
      <c r="L339" s="38">
        <v>20401</v>
      </c>
      <c r="M339" s="113">
        <v>93323</v>
      </c>
      <c r="N339" s="114">
        <v>87844</v>
      </c>
      <c r="O339" s="115">
        <f t="shared" si="68"/>
        <v>201557</v>
      </c>
      <c r="P339" s="115">
        <f t="shared" si="95"/>
        <v>6718.566666666667</v>
      </c>
      <c r="Q339" s="116">
        <f t="shared" si="69"/>
        <v>194496</v>
      </c>
      <c r="R339" s="117">
        <f t="shared" si="96"/>
        <v>6483.2</v>
      </c>
      <c r="S339" s="7"/>
      <c r="T339" s="38"/>
      <c r="U339" s="113"/>
      <c r="V339" s="38"/>
      <c r="W339" s="113"/>
      <c r="X339" s="38"/>
      <c r="Y339" s="113"/>
      <c r="Z339" s="114"/>
      <c r="AA339" s="115">
        <f t="shared" si="70"/>
        <v>0</v>
      </c>
      <c r="AB339" s="115">
        <f t="shared" si="97"/>
        <v>0</v>
      </c>
      <c r="AC339" s="116">
        <f t="shared" si="71"/>
        <v>0</v>
      </c>
      <c r="AD339" s="118">
        <f t="shared" si="98"/>
        <v>0</v>
      </c>
      <c r="AE339" s="119"/>
      <c r="AF339" s="120"/>
      <c r="AG339" s="113"/>
      <c r="AH339" s="38"/>
      <c r="AI339" s="113"/>
      <c r="AJ339" s="38"/>
      <c r="AK339" s="113"/>
      <c r="AL339" s="114"/>
      <c r="AM339" s="115">
        <f t="shared" si="99"/>
        <v>0</v>
      </c>
      <c r="AN339" s="37">
        <f t="shared" si="100"/>
        <v>0</v>
      </c>
      <c r="AO339" s="117">
        <f t="shared" si="101"/>
        <v>0</v>
      </c>
      <c r="AP339" s="117">
        <f t="shared" si="102"/>
        <v>0</v>
      </c>
      <c r="AQ339" s="121">
        <f t="shared" si="103"/>
        <v>6718.566666666667</v>
      </c>
      <c r="AR339" s="122">
        <f t="shared" si="104"/>
        <v>6483.2</v>
      </c>
    </row>
    <row r="340" spans="1:44" s="36" customFormat="1" ht="15" customHeight="1">
      <c r="A340" s="44" t="s">
        <v>97</v>
      </c>
      <c r="B340" s="44" t="s">
        <v>426</v>
      </c>
      <c r="C340" s="123">
        <v>176169</v>
      </c>
      <c r="D340" s="124">
        <v>7</v>
      </c>
      <c r="E340" s="112" t="s">
        <v>139</v>
      </c>
      <c r="F340" s="133" t="s">
        <v>139</v>
      </c>
      <c r="G340" s="7"/>
      <c r="H340" s="38"/>
      <c r="I340" s="113">
        <v>35564</v>
      </c>
      <c r="J340" s="38">
        <v>35189</v>
      </c>
      <c r="K340" s="113">
        <v>3447</v>
      </c>
      <c r="L340" s="38">
        <v>3767</v>
      </c>
      <c r="M340" s="113">
        <v>39336</v>
      </c>
      <c r="N340" s="114">
        <v>40431</v>
      </c>
      <c r="O340" s="115">
        <f t="shared" si="68"/>
        <v>78347</v>
      </c>
      <c r="P340" s="115">
        <f t="shared" si="95"/>
        <v>2611.5666666666666</v>
      </c>
      <c r="Q340" s="116">
        <f t="shared" si="69"/>
        <v>79387</v>
      </c>
      <c r="R340" s="117">
        <f t="shared" si="96"/>
        <v>2646.233333333333</v>
      </c>
      <c r="S340" s="7"/>
      <c r="T340" s="38"/>
      <c r="U340" s="113"/>
      <c r="V340" s="38"/>
      <c r="W340" s="113"/>
      <c r="X340" s="38"/>
      <c r="Y340" s="113"/>
      <c r="Z340" s="114"/>
      <c r="AA340" s="115">
        <f t="shared" si="70"/>
        <v>0</v>
      </c>
      <c r="AB340" s="115">
        <f t="shared" si="97"/>
        <v>0</v>
      </c>
      <c r="AC340" s="116">
        <f t="shared" si="71"/>
        <v>0</v>
      </c>
      <c r="AD340" s="118">
        <f t="shared" si="98"/>
        <v>0</v>
      </c>
      <c r="AE340" s="119"/>
      <c r="AF340" s="120"/>
      <c r="AG340" s="113"/>
      <c r="AH340" s="38"/>
      <c r="AI340" s="113"/>
      <c r="AJ340" s="38"/>
      <c r="AK340" s="113"/>
      <c r="AL340" s="114"/>
      <c r="AM340" s="115">
        <f t="shared" si="99"/>
        <v>0</v>
      </c>
      <c r="AN340" s="37">
        <f t="shared" si="100"/>
        <v>0</v>
      </c>
      <c r="AO340" s="117">
        <f t="shared" si="101"/>
        <v>0</v>
      </c>
      <c r="AP340" s="117">
        <f t="shared" si="102"/>
        <v>0</v>
      </c>
      <c r="AQ340" s="121">
        <f t="shared" si="103"/>
        <v>2611.5666666666666</v>
      </c>
      <c r="AR340" s="122">
        <f t="shared" si="104"/>
        <v>2646.233333333333</v>
      </c>
    </row>
    <row r="341" spans="1:44" s="36" customFormat="1" ht="15" customHeight="1">
      <c r="A341" s="44" t="s">
        <v>97</v>
      </c>
      <c r="B341" s="44" t="s">
        <v>427</v>
      </c>
      <c r="C341" s="123">
        <v>176178</v>
      </c>
      <c r="D341" s="124">
        <v>7</v>
      </c>
      <c r="E341" s="112" t="s">
        <v>139</v>
      </c>
      <c r="F341" s="133" t="s">
        <v>139</v>
      </c>
      <c r="G341" s="7"/>
      <c r="H341" s="38"/>
      <c r="I341" s="113">
        <v>49478</v>
      </c>
      <c r="J341" s="38">
        <v>49814</v>
      </c>
      <c r="K341" s="113">
        <v>11959</v>
      </c>
      <c r="L341" s="38">
        <v>8848</v>
      </c>
      <c r="M341" s="113">
        <v>53580</v>
      </c>
      <c r="N341" s="114">
        <v>56457</v>
      </c>
      <c r="O341" s="115">
        <f t="shared" si="68"/>
        <v>115017</v>
      </c>
      <c r="P341" s="115">
        <f t="shared" si="95"/>
        <v>3833.9</v>
      </c>
      <c r="Q341" s="116">
        <f t="shared" si="69"/>
        <v>115119</v>
      </c>
      <c r="R341" s="117">
        <f t="shared" si="96"/>
        <v>3837.3</v>
      </c>
      <c r="S341" s="7"/>
      <c r="T341" s="38"/>
      <c r="U341" s="113"/>
      <c r="V341" s="38"/>
      <c r="W341" s="113"/>
      <c r="X341" s="38"/>
      <c r="Y341" s="113"/>
      <c r="Z341" s="114"/>
      <c r="AA341" s="115">
        <f t="shared" si="70"/>
        <v>0</v>
      </c>
      <c r="AB341" s="115">
        <f t="shared" si="97"/>
        <v>0</v>
      </c>
      <c r="AC341" s="116">
        <f t="shared" si="71"/>
        <v>0</v>
      </c>
      <c r="AD341" s="118">
        <f t="shared" si="98"/>
        <v>0</v>
      </c>
      <c r="AE341" s="119"/>
      <c r="AF341" s="120"/>
      <c r="AG341" s="113"/>
      <c r="AH341" s="38"/>
      <c r="AI341" s="113"/>
      <c r="AJ341" s="38"/>
      <c r="AK341" s="113"/>
      <c r="AL341" s="114"/>
      <c r="AM341" s="115">
        <f t="shared" si="99"/>
        <v>0</v>
      </c>
      <c r="AN341" s="37">
        <f t="shared" si="100"/>
        <v>0</v>
      </c>
      <c r="AO341" s="117">
        <f t="shared" si="101"/>
        <v>0</v>
      </c>
      <c r="AP341" s="117">
        <f t="shared" si="102"/>
        <v>0</v>
      </c>
      <c r="AQ341" s="121">
        <f t="shared" si="103"/>
        <v>3833.9</v>
      </c>
      <c r="AR341" s="122">
        <f t="shared" si="104"/>
        <v>3837.3</v>
      </c>
    </row>
    <row r="342" spans="1:44" s="36" customFormat="1" ht="15" customHeight="1">
      <c r="A342" s="44" t="s">
        <v>97</v>
      </c>
      <c r="B342" s="44" t="s">
        <v>428</v>
      </c>
      <c r="C342" s="123">
        <v>176239</v>
      </c>
      <c r="D342" s="124">
        <v>7</v>
      </c>
      <c r="E342" s="112" t="s">
        <v>139</v>
      </c>
      <c r="F342" s="133" t="s">
        <v>139</v>
      </c>
      <c r="G342" s="7"/>
      <c r="H342" s="38"/>
      <c r="I342" s="113">
        <v>31316</v>
      </c>
      <c r="J342" s="38">
        <v>32028</v>
      </c>
      <c r="K342" s="113">
        <v>5711</v>
      </c>
      <c r="L342" s="38">
        <v>6031</v>
      </c>
      <c r="M342" s="113">
        <v>34517</v>
      </c>
      <c r="N342" s="114">
        <v>35736</v>
      </c>
      <c r="O342" s="115">
        <f>+M342+K342+I342+G342</f>
        <v>71544</v>
      </c>
      <c r="P342" s="115">
        <f t="shared" si="95"/>
        <v>2384.8</v>
      </c>
      <c r="Q342" s="116">
        <f>+N342+L342+J342+H342</f>
        <v>73795</v>
      </c>
      <c r="R342" s="117">
        <f t="shared" si="96"/>
        <v>2459.8333333333335</v>
      </c>
      <c r="S342" s="7"/>
      <c r="T342" s="38"/>
      <c r="U342" s="113"/>
      <c r="V342" s="38"/>
      <c r="W342" s="113"/>
      <c r="X342" s="38"/>
      <c r="Y342" s="113"/>
      <c r="Z342" s="114"/>
      <c r="AA342" s="115">
        <f>+Y342+W342+U342+S342</f>
        <v>0</v>
      </c>
      <c r="AB342" s="115">
        <f t="shared" si="97"/>
        <v>0</v>
      </c>
      <c r="AC342" s="116">
        <f>+Z342+X342+V342+T342</f>
        <v>0</v>
      </c>
      <c r="AD342" s="118">
        <f t="shared" si="98"/>
        <v>0</v>
      </c>
      <c r="AE342" s="119"/>
      <c r="AF342" s="120"/>
      <c r="AG342" s="113"/>
      <c r="AH342" s="38"/>
      <c r="AI342" s="113"/>
      <c r="AJ342" s="38"/>
      <c r="AK342" s="113"/>
      <c r="AL342" s="114"/>
      <c r="AM342" s="115">
        <f t="shared" si="99"/>
        <v>0</v>
      </c>
      <c r="AN342" s="37">
        <f t="shared" si="100"/>
        <v>0</v>
      </c>
      <c r="AO342" s="117">
        <f t="shared" si="101"/>
        <v>0</v>
      </c>
      <c r="AP342" s="117">
        <f t="shared" si="102"/>
        <v>0</v>
      </c>
      <c r="AQ342" s="121">
        <f t="shared" si="103"/>
        <v>2384.8</v>
      </c>
      <c r="AR342" s="122">
        <f t="shared" si="104"/>
        <v>2459.8333333333335</v>
      </c>
    </row>
    <row r="343" spans="1:44" s="36" customFormat="1" ht="15" customHeight="1">
      <c r="A343" s="44" t="s">
        <v>97</v>
      </c>
      <c r="B343" s="44" t="s">
        <v>429</v>
      </c>
      <c r="C343" s="123">
        <v>176354</v>
      </c>
      <c r="D343" s="124">
        <v>7</v>
      </c>
      <c r="E343" s="112" t="s">
        <v>139</v>
      </c>
      <c r="F343" s="133" t="s">
        <v>139</v>
      </c>
      <c r="G343" s="7"/>
      <c r="H343" s="38"/>
      <c r="I343" s="113">
        <v>19885</v>
      </c>
      <c r="J343" s="38">
        <v>20492</v>
      </c>
      <c r="K343" s="113">
        <v>1988</v>
      </c>
      <c r="L343" s="38">
        <v>2373</v>
      </c>
      <c r="M343" s="113">
        <v>22780</v>
      </c>
      <c r="N343" s="114">
        <v>22483</v>
      </c>
      <c r="O343" s="115">
        <f>+M343+K343+I343+G343</f>
        <v>44653</v>
      </c>
      <c r="P343" s="115">
        <f t="shared" si="95"/>
        <v>1488.4333333333334</v>
      </c>
      <c r="Q343" s="116">
        <f>+N343+L343+J343+H343</f>
        <v>45348</v>
      </c>
      <c r="R343" s="117">
        <f t="shared" si="96"/>
        <v>1511.6</v>
      </c>
      <c r="S343" s="7"/>
      <c r="T343" s="38"/>
      <c r="U343" s="113"/>
      <c r="V343" s="38"/>
      <c r="W343" s="113"/>
      <c r="X343" s="38"/>
      <c r="Y343" s="113"/>
      <c r="Z343" s="114"/>
      <c r="AA343" s="115">
        <f>+Y343+W343+U343+S343</f>
        <v>0</v>
      </c>
      <c r="AB343" s="115">
        <f t="shared" si="97"/>
        <v>0</v>
      </c>
      <c r="AC343" s="116">
        <f>+Z343+X343+V343+T343</f>
        <v>0</v>
      </c>
      <c r="AD343" s="118">
        <f t="shared" si="98"/>
        <v>0</v>
      </c>
      <c r="AE343" s="119"/>
      <c r="AF343" s="120"/>
      <c r="AG343" s="113"/>
      <c r="AH343" s="38"/>
      <c r="AI343" s="113"/>
      <c r="AJ343" s="38"/>
      <c r="AK343" s="113"/>
      <c r="AL343" s="114"/>
      <c r="AM343" s="115">
        <f t="shared" si="99"/>
        <v>0</v>
      </c>
      <c r="AN343" s="37">
        <f t="shared" si="100"/>
        <v>0</v>
      </c>
      <c r="AO343" s="117">
        <f t="shared" si="101"/>
        <v>0</v>
      </c>
      <c r="AP343" s="117">
        <f t="shared" si="102"/>
        <v>0</v>
      </c>
      <c r="AQ343" s="121">
        <f t="shared" si="103"/>
        <v>1488.4333333333334</v>
      </c>
      <c r="AR343" s="122">
        <f t="shared" si="104"/>
        <v>1511.6</v>
      </c>
    </row>
    <row r="344" spans="1:44" s="36" customFormat="1" ht="15" customHeight="1">
      <c r="A344" s="44" t="s">
        <v>98</v>
      </c>
      <c r="B344" s="44" t="s">
        <v>430</v>
      </c>
      <c r="C344" s="123">
        <v>199193</v>
      </c>
      <c r="D344" s="124">
        <v>1</v>
      </c>
      <c r="E344" s="112" t="s">
        <v>139</v>
      </c>
      <c r="F344" s="133" t="s">
        <v>139</v>
      </c>
      <c r="G344" s="7"/>
      <c r="H344" s="38"/>
      <c r="I344" s="113">
        <v>263753</v>
      </c>
      <c r="J344" s="38">
        <v>264763</v>
      </c>
      <c r="K344" s="113">
        <v>52675</v>
      </c>
      <c r="L344" s="38">
        <v>52441</v>
      </c>
      <c r="M344" s="113">
        <v>286685</v>
      </c>
      <c r="N344" s="114">
        <v>289289</v>
      </c>
      <c r="O344" s="115">
        <f>+M344+K344+I344+G344</f>
        <v>603113</v>
      </c>
      <c r="P344" s="115">
        <f t="shared" si="95"/>
        <v>20103.766666666666</v>
      </c>
      <c r="Q344" s="116">
        <f>+N344+L344+J344+H344</f>
        <v>606493</v>
      </c>
      <c r="R344" s="117">
        <f t="shared" si="96"/>
        <v>20216.433333333334</v>
      </c>
      <c r="S344" s="7"/>
      <c r="T344" s="38"/>
      <c r="U344" s="113"/>
      <c r="V344" s="38"/>
      <c r="W344" s="113"/>
      <c r="X344" s="38"/>
      <c r="Y344" s="113"/>
      <c r="Z344" s="114"/>
      <c r="AA344" s="115">
        <f>+Y344+W344+U344+S344</f>
        <v>0</v>
      </c>
      <c r="AB344" s="115">
        <f t="shared" si="97"/>
        <v>0</v>
      </c>
      <c r="AC344" s="116">
        <f>+Z344+X344+V344+T344</f>
        <v>0</v>
      </c>
      <c r="AD344" s="118">
        <f t="shared" si="98"/>
        <v>0</v>
      </c>
      <c r="AE344" s="119"/>
      <c r="AF344" s="120"/>
      <c r="AG344" s="113">
        <v>35718</v>
      </c>
      <c r="AH344" s="38">
        <v>37723</v>
      </c>
      <c r="AI344" s="113">
        <v>6510</v>
      </c>
      <c r="AJ344" s="38">
        <v>11106</v>
      </c>
      <c r="AK344" s="113">
        <v>39114</v>
      </c>
      <c r="AL344" s="114">
        <v>41882</v>
      </c>
      <c r="AM344" s="115">
        <f>+AK344+AI344+AG344+AE344</f>
        <v>81342</v>
      </c>
      <c r="AN344" s="37">
        <f t="shared" si="100"/>
        <v>3389.25</v>
      </c>
      <c r="AO344" s="117">
        <f>+AL344+AJ344+AH344+AF344</f>
        <v>90711</v>
      </c>
      <c r="AP344" s="117">
        <f t="shared" si="102"/>
        <v>3779.625</v>
      </c>
      <c r="AQ344" s="121">
        <f>+P344+AB344+AN344</f>
        <v>23493.016666666666</v>
      </c>
      <c r="AR344" s="122">
        <f>+R344+AD344+AP344</f>
        <v>23996.058333333334</v>
      </c>
    </row>
    <row r="345" spans="1:44" s="36" customFormat="1" ht="15" customHeight="1">
      <c r="A345" s="44" t="s">
        <v>98</v>
      </c>
      <c r="B345" s="44" t="s">
        <v>431</v>
      </c>
      <c r="C345" s="123">
        <v>199120</v>
      </c>
      <c r="D345" s="124">
        <v>1</v>
      </c>
      <c r="E345" s="112" t="s">
        <v>139</v>
      </c>
      <c r="F345" s="133" t="s">
        <v>139</v>
      </c>
      <c r="G345" s="7"/>
      <c r="H345" s="38"/>
      <c r="I345" s="113">
        <v>200469</v>
      </c>
      <c r="J345" s="38">
        <v>201799</v>
      </c>
      <c r="K345" s="113">
        <v>35938</v>
      </c>
      <c r="L345" s="38">
        <v>34614</v>
      </c>
      <c r="M345" s="113">
        <v>209942</v>
      </c>
      <c r="N345" s="114">
        <v>210827</v>
      </c>
      <c r="O345" s="115">
        <f>+M345+K345+I345+G345</f>
        <v>446349</v>
      </c>
      <c r="P345" s="115">
        <f t="shared" si="95"/>
        <v>14878.3</v>
      </c>
      <c r="Q345" s="116">
        <f>+N345+L345+J345+H345</f>
        <v>447240</v>
      </c>
      <c r="R345" s="117">
        <f t="shared" si="96"/>
        <v>14908</v>
      </c>
      <c r="S345" s="7"/>
      <c r="T345" s="38"/>
      <c r="U345" s="113"/>
      <c r="V345" s="38"/>
      <c r="W345" s="113"/>
      <c r="X345" s="38"/>
      <c r="Y345" s="113"/>
      <c r="Z345" s="114"/>
      <c r="AA345" s="115">
        <f>+Y345+W345+U345+S345</f>
        <v>0</v>
      </c>
      <c r="AB345" s="115">
        <f t="shared" si="97"/>
        <v>0</v>
      </c>
      <c r="AC345" s="116">
        <f>+Z345+X345+V345+T345</f>
        <v>0</v>
      </c>
      <c r="AD345" s="118">
        <f t="shared" si="98"/>
        <v>0</v>
      </c>
      <c r="AE345" s="119"/>
      <c r="AF345" s="120"/>
      <c r="AG345" s="113">
        <v>46707</v>
      </c>
      <c r="AH345" s="38">
        <v>51370</v>
      </c>
      <c r="AI345" s="113">
        <v>5050</v>
      </c>
      <c r="AJ345" s="38">
        <v>6386</v>
      </c>
      <c r="AK345" s="113">
        <v>49563</v>
      </c>
      <c r="AL345" s="114">
        <v>49237</v>
      </c>
      <c r="AM345" s="115">
        <f>+AK345+AI345+AG345+AE345</f>
        <v>101320</v>
      </c>
      <c r="AN345" s="37">
        <f t="shared" si="100"/>
        <v>4221.666666666667</v>
      </c>
      <c r="AO345" s="117">
        <f>+AL345+AJ345+AH345+AF345</f>
        <v>106993</v>
      </c>
      <c r="AP345" s="117">
        <f t="shared" si="102"/>
        <v>4458.041666666667</v>
      </c>
      <c r="AQ345" s="121">
        <f>+P345+AB345+AN345</f>
        <v>19099.966666666667</v>
      </c>
      <c r="AR345" s="122">
        <f>+R345+AD345+AP345</f>
        <v>19366.041666666668</v>
      </c>
    </row>
    <row r="346" spans="1:44" s="36" customFormat="1" ht="15" customHeight="1">
      <c r="A346" s="44" t="s">
        <v>98</v>
      </c>
      <c r="B346" s="44" t="s">
        <v>432</v>
      </c>
      <c r="C346" s="123">
        <v>199148</v>
      </c>
      <c r="D346" s="124">
        <v>2</v>
      </c>
      <c r="E346" s="112" t="s">
        <v>139</v>
      </c>
      <c r="F346" s="133" t="s">
        <v>139</v>
      </c>
      <c r="G346" s="7"/>
      <c r="H346" s="38"/>
      <c r="I346" s="113">
        <v>118476</v>
      </c>
      <c r="J346" s="38">
        <v>120479</v>
      </c>
      <c r="K346" s="113">
        <v>13144</v>
      </c>
      <c r="L346" s="38">
        <v>19768</v>
      </c>
      <c r="M346" s="113">
        <v>130512</v>
      </c>
      <c r="N346" s="114">
        <v>128849</v>
      </c>
      <c r="O346" s="115">
        <f aca="true" t="shared" si="105" ref="O346:O494">+M346+K346+I346+G346</f>
        <v>262132</v>
      </c>
      <c r="P346" s="115">
        <f t="shared" si="95"/>
        <v>8737.733333333334</v>
      </c>
      <c r="Q346" s="116">
        <f aca="true" t="shared" si="106" ref="Q346:Q494">+N346+L346+J346+H346</f>
        <v>269096</v>
      </c>
      <c r="R346" s="117">
        <f t="shared" si="96"/>
        <v>8969.866666666667</v>
      </c>
      <c r="S346" s="7"/>
      <c r="T346" s="38"/>
      <c r="U346" s="113"/>
      <c r="V346" s="38"/>
      <c r="W346" s="113"/>
      <c r="X346" s="38"/>
      <c r="Y346" s="113"/>
      <c r="Z346" s="114"/>
      <c r="AA346" s="115">
        <f aca="true" t="shared" si="107" ref="AA346:AA494">+Y346+W346+U346+S346</f>
        <v>0</v>
      </c>
      <c r="AB346" s="115">
        <f t="shared" si="97"/>
        <v>0</v>
      </c>
      <c r="AC346" s="116">
        <f aca="true" t="shared" si="108" ref="AC346:AC494">+Z346+X346+V346+T346</f>
        <v>0</v>
      </c>
      <c r="AD346" s="118">
        <f t="shared" si="98"/>
        <v>0</v>
      </c>
      <c r="AE346" s="119"/>
      <c r="AF346" s="120"/>
      <c r="AG346" s="113">
        <v>22595</v>
      </c>
      <c r="AH346" s="38">
        <v>23303</v>
      </c>
      <c r="AI346" s="113">
        <v>5546</v>
      </c>
      <c r="AJ346" s="38">
        <v>6682</v>
      </c>
      <c r="AK346" s="113">
        <v>23487</v>
      </c>
      <c r="AL346" s="114">
        <v>24856</v>
      </c>
      <c r="AM346" s="115">
        <f aca="true" t="shared" si="109" ref="AM346:AM494">+AK346+AI346+AG346+AE346</f>
        <v>51628</v>
      </c>
      <c r="AN346" s="37">
        <f t="shared" si="100"/>
        <v>2151.1666666666665</v>
      </c>
      <c r="AO346" s="117">
        <f aca="true" t="shared" si="110" ref="AO346:AO494">+AL346+AJ346+AH346+AF346</f>
        <v>54841</v>
      </c>
      <c r="AP346" s="117">
        <f t="shared" si="102"/>
        <v>2285.0416666666665</v>
      </c>
      <c r="AQ346" s="121">
        <f aca="true" t="shared" si="111" ref="AQ346:AQ494">+P346+AB346+AN346</f>
        <v>10888.9</v>
      </c>
      <c r="AR346" s="122">
        <f aca="true" t="shared" si="112" ref="AR346:AR494">+R346+AD346+AP346</f>
        <v>11254.908333333333</v>
      </c>
    </row>
    <row r="347" spans="1:44" s="36" customFormat="1" ht="15" customHeight="1">
      <c r="A347" s="44" t="s">
        <v>98</v>
      </c>
      <c r="B347" s="44" t="s">
        <v>433</v>
      </c>
      <c r="C347" s="123">
        <v>197869</v>
      </c>
      <c r="D347" s="124">
        <v>3</v>
      </c>
      <c r="E347" s="112" t="s">
        <v>139</v>
      </c>
      <c r="F347" s="133" t="s">
        <v>139</v>
      </c>
      <c r="G347" s="7"/>
      <c r="H347" s="38"/>
      <c r="I347" s="113">
        <v>148481</v>
      </c>
      <c r="J347" s="38">
        <v>147054</v>
      </c>
      <c r="K347" s="113">
        <v>28568</v>
      </c>
      <c r="L347" s="38">
        <v>26038</v>
      </c>
      <c r="M347" s="113">
        <v>158443</v>
      </c>
      <c r="N347" s="114">
        <v>169511</v>
      </c>
      <c r="O347" s="115">
        <f t="shared" si="105"/>
        <v>335492</v>
      </c>
      <c r="P347" s="115">
        <f t="shared" si="95"/>
        <v>11183.066666666668</v>
      </c>
      <c r="Q347" s="116">
        <f t="shared" si="106"/>
        <v>342603</v>
      </c>
      <c r="R347" s="117">
        <f t="shared" si="96"/>
        <v>11420.1</v>
      </c>
      <c r="S347" s="7"/>
      <c r="T347" s="38"/>
      <c r="U347" s="113"/>
      <c r="V347" s="38"/>
      <c r="W347" s="113"/>
      <c r="X347" s="38"/>
      <c r="Y347" s="113"/>
      <c r="Z347" s="114"/>
      <c r="AA347" s="115">
        <f t="shared" si="107"/>
        <v>0</v>
      </c>
      <c r="AB347" s="115">
        <f t="shared" si="97"/>
        <v>0</v>
      </c>
      <c r="AC347" s="116">
        <f t="shared" si="108"/>
        <v>0</v>
      </c>
      <c r="AD347" s="118">
        <f t="shared" si="98"/>
        <v>0</v>
      </c>
      <c r="AE347" s="119"/>
      <c r="AF347" s="120"/>
      <c r="AG347" s="113">
        <v>8102</v>
      </c>
      <c r="AH347" s="38">
        <v>7846</v>
      </c>
      <c r="AI347" s="113">
        <v>6144</v>
      </c>
      <c r="AJ347" s="38">
        <v>5616</v>
      </c>
      <c r="AK347" s="113">
        <v>8617</v>
      </c>
      <c r="AL347" s="114">
        <v>8191</v>
      </c>
      <c r="AM347" s="115">
        <f t="shared" si="109"/>
        <v>22863</v>
      </c>
      <c r="AN347" s="37">
        <f t="shared" si="100"/>
        <v>952.625</v>
      </c>
      <c r="AO347" s="117">
        <f t="shared" si="110"/>
        <v>21653</v>
      </c>
      <c r="AP347" s="117">
        <f t="shared" si="102"/>
        <v>902.2083333333334</v>
      </c>
      <c r="AQ347" s="121">
        <f t="shared" si="111"/>
        <v>12135.691666666668</v>
      </c>
      <c r="AR347" s="122">
        <f t="shared" si="112"/>
        <v>12322.308333333334</v>
      </c>
    </row>
    <row r="348" spans="1:44" s="36" customFormat="1" ht="15" customHeight="1">
      <c r="A348" s="44" t="s">
        <v>98</v>
      </c>
      <c r="B348" s="44" t="s">
        <v>434</v>
      </c>
      <c r="C348" s="123">
        <v>198464</v>
      </c>
      <c r="D348" s="124">
        <v>3</v>
      </c>
      <c r="E348" s="112" t="s">
        <v>139</v>
      </c>
      <c r="F348" s="133" t="s">
        <v>139</v>
      </c>
      <c r="G348" s="7"/>
      <c r="H348" s="38"/>
      <c r="I348" s="113">
        <v>192320</v>
      </c>
      <c r="J348" s="38">
        <v>193233</v>
      </c>
      <c r="K348" s="113">
        <v>40854</v>
      </c>
      <c r="L348" s="38">
        <v>42154</v>
      </c>
      <c r="M348" s="113">
        <v>214799</v>
      </c>
      <c r="N348" s="114">
        <v>213385</v>
      </c>
      <c r="O348" s="115">
        <f t="shared" si="105"/>
        <v>447973</v>
      </c>
      <c r="P348" s="115">
        <f t="shared" si="95"/>
        <v>14932.433333333332</v>
      </c>
      <c r="Q348" s="116">
        <f t="shared" si="106"/>
        <v>448772</v>
      </c>
      <c r="R348" s="117">
        <f t="shared" si="96"/>
        <v>14959.066666666668</v>
      </c>
      <c r="S348" s="7"/>
      <c r="T348" s="38"/>
      <c r="U348" s="113"/>
      <c r="V348" s="38"/>
      <c r="W348" s="113"/>
      <c r="X348" s="38"/>
      <c r="Y348" s="113"/>
      <c r="Z348" s="114"/>
      <c r="AA348" s="115">
        <f t="shared" si="107"/>
        <v>0</v>
      </c>
      <c r="AB348" s="115">
        <f t="shared" si="97"/>
        <v>0</v>
      </c>
      <c r="AC348" s="116">
        <f t="shared" si="108"/>
        <v>0</v>
      </c>
      <c r="AD348" s="118">
        <f t="shared" si="98"/>
        <v>0</v>
      </c>
      <c r="AE348" s="119"/>
      <c r="AF348" s="120"/>
      <c r="AG348" s="113">
        <v>23522</v>
      </c>
      <c r="AH348" s="38">
        <v>24397</v>
      </c>
      <c r="AI348" s="113">
        <v>9557</v>
      </c>
      <c r="AJ348" s="38">
        <v>10773</v>
      </c>
      <c r="AK348" s="113">
        <v>24856</v>
      </c>
      <c r="AL348" s="114">
        <v>24455</v>
      </c>
      <c r="AM348" s="115">
        <f t="shared" si="109"/>
        <v>57935</v>
      </c>
      <c r="AN348" s="37">
        <f t="shared" si="100"/>
        <v>2413.9583333333335</v>
      </c>
      <c r="AO348" s="117">
        <f t="shared" si="110"/>
        <v>59625</v>
      </c>
      <c r="AP348" s="117">
        <f t="shared" si="102"/>
        <v>2484.375</v>
      </c>
      <c r="AQ348" s="121">
        <f t="shared" si="111"/>
        <v>17346.391666666666</v>
      </c>
      <c r="AR348" s="122">
        <f t="shared" si="112"/>
        <v>17443.441666666666</v>
      </c>
    </row>
    <row r="349" spans="1:44" s="36" customFormat="1" ht="15" customHeight="1">
      <c r="A349" s="44" t="s">
        <v>98</v>
      </c>
      <c r="B349" s="44" t="s">
        <v>435</v>
      </c>
      <c r="C349" s="123">
        <v>199102</v>
      </c>
      <c r="D349" s="124">
        <v>3</v>
      </c>
      <c r="E349" s="112" t="s">
        <v>139</v>
      </c>
      <c r="F349" s="133" t="s">
        <v>139</v>
      </c>
      <c r="G349" s="7"/>
      <c r="H349" s="38"/>
      <c r="I349" s="113">
        <v>84026</v>
      </c>
      <c r="J349" s="38">
        <v>85092</v>
      </c>
      <c r="K349" s="113">
        <v>16060</v>
      </c>
      <c r="L349" s="38">
        <v>15686</v>
      </c>
      <c r="M349" s="113">
        <v>93167</v>
      </c>
      <c r="N349" s="114">
        <v>96196</v>
      </c>
      <c r="O349" s="115">
        <f t="shared" si="105"/>
        <v>193253</v>
      </c>
      <c r="P349" s="115">
        <f t="shared" si="95"/>
        <v>6441.766666666666</v>
      </c>
      <c r="Q349" s="116">
        <f t="shared" si="106"/>
        <v>196974</v>
      </c>
      <c r="R349" s="117">
        <f t="shared" si="96"/>
        <v>6565.8</v>
      </c>
      <c r="S349" s="7"/>
      <c r="T349" s="38"/>
      <c r="U349" s="113"/>
      <c r="V349" s="38"/>
      <c r="W349" s="113"/>
      <c r="X349" s="38"/>
      <c r="Y349" s="113"/>
      <c r="Z349" s="114"/>
      <c r="AA349" s="115">
        <f t="shared" si="107"/>
        <v>0</v>
      </c>
      <c r="AB349" s="115">
        <f t="shared" si="97"/>
        <v>0</v>
      </c>
      <c r="AC349" s="116">
        <f t="shared" si="108"/>
        <v>0</v>
      </c>
      <c r="AD349" s="118">
        <f t="shared" si="98"/>
        <v>0</v>
      </c>
      <c r="AE349" s="119"/>
      <c r="AF349" s="120"/>
      <c r="AG349" s="113">
        <v>9531</v>
      </c>
      <c r="AH349" s="38">
        <v>9637</v>
      </c>
      <c r="AI349" s="113">
        <v>3384</v>
      </c>
      <c r="AJ349" s="38">
        <v>2755</v>
      </c>
      <c r="AK349" s="113">
        <v>8800</v>
      </c>
      <c r="AL349" s="114">
        <v>8533</v>
      </c>
      <c r="AM349" s="115">
        <f t="shared" si="109"/>
        <v>21715</v>
      </c>
      <c r="AN349" s="37">
        <f t="shared" si="100"/>
        <v>904.7916666666666</v>
      </c>
      <c r="AO349" s="117">
        <f t="shared" si="110"/>
        <v>20925</v>
      </c>
      <c r="AP349" s="117">
        <f t="shared" si="102"/>
        <v>871.875</v>
      </c>
      <c r="AQ349" s="121">
        <f t="shared" si="111"/>
        <v>7346.558333333333</v>
      </c>
      <c r="AR349" s="122">
        <f t="shared" si="112"/>
        <v>7437.675</v>
      </c>
    </row>
    <row r="350" spans="1:44" s="36" customFormat="1" ht="15" customHeight="1">
      <c r="A350" s="44" t="s">
        <v>98</v>
      </c>
      <c r="B350" s="44" t="s">
        <v>436</v>
      </c>
      <c r="C350" s="123">
        <v>199157</v>
      </c>
      <c r="D350" s="124">
        <v>3</v>
      </c>
      <c r="E350" s="112" t="s">
        <v>139</v>
      </c>
      <c r="F350" s="133" t="s">
        <v>139</v>
      </c>
      <c r="G350" s="7"/>
      <c r="H350" s="38"/>
      <c r="I350" s="113">
        <v>51995</v>
      </c>
      <c r="J350" s="38">
        <v>50742</v>
      </c>
      <c r="K350" s="113">
        <v>12466</v>
      </c>
      <c r="L350" s="38">
        <v>13144</v>
      </c>
      <c r="M350" s="113">
        <v>54773</v>
      </c>
      <c r="N350" s="114">
        <v>54847</v>
      </c>
      <c r="O350" s="115">
        <f t="shared" si="105"/>
        <v>119234</v>
      </c>
      <c r="P350" s="115">
        <f t="shared" si="95"/>
        <v>3974.4666666666667</v>
      </c>
      <c r="Q350" s="116">
        <f t="shared" si="106"/>
        <v>118733</v>
      </c>
      <c r="R350" s="117">
        <f t="shared" si="96"/>
        <v>3957.766666666667</v>
      </c>
      <c r="S350" s="7"/>
      <c r="T350" s="38"/>
      <c r="U350" s="113"/>
      <c r="V350" s="38"/>
      <c r="W350" s="113"/>
      <c r="X350" s="38"/>
      <c r="Y350" s="113"/>
      <c r="Z350" s="114"/>
      <c r="AA350" s="115">
        <f t="shared" si="107"/>
        <v>0</v>
      </c>
      <c r="AB350" s="115">
        <f t="shared" si="97"/>
        <v>0</v>
      </c>
      <c r="AC350" s="116">
        <f t="shared" si="108"/>
        <v>0</v>
      </c>
      <c r="AD350" s="118">
        <f t="shared" si="98"/>
        <v>0</v>
      </c>
      <c r="AE350" s="119"/>
      <c r="AF350" s="120"/>
      <c r="AG350" s="113">
        <v>11643</v>
      </c>
      <c r="AH350" s="38">
        <v>11372</v>
      </c>
      <c r="AI350" s="113">
        <v>3483</v>
      </c>
      <c r="AJ350" s="38">
        <v>2991</v>
      </c>
      <c r="AK350" s="113">
        <v>11397</v>
      </c>
      <c r="AL350" s="114">
        <v>9991</v>
      </c>
      <c r="AM350" s="115">
        <f t="shared" si="109"/>
        <v>26523</v>
      </c>
      <c r="AN350" s="37">
        <f t="shared" si="100"/>
        <v>1105.125</v>
      </c>
      <c r="AO350" s="117">
        <f t="shared" si="110"/>
        <v>24354</v>
      </c>
      <c r="AP350" s="117">
        <f t="shared" si="102"/>
        <v>1014.75</v>
      </c>
      <c r="AQ350" s="121">
        <f t="shared" si="111"/>
        <v>5079.591666666667</v>
      </c>
      <c r="AR350" s="122">
        <f t="shared" si="112"/>
        <v>4972.516666666666</v>
      </c>
    </row>
    <row r="351" spans="1:44" s="36" customFormat="1" ht="15" customHeight="1">
      <c r="A351" s="44" t="s">
        <v>98</v>
      </c>
      <c r="B351" s="44" t="s">
        <v>437</v>
      </c>
      <c r="C351" s="123">
        <v>199139</v>
      </c>
      <c r="D351" s="124">
        <v>3</v>
      </c>
      <c r="E351" s="112" t="s">
        <v>139</v>
      </c>
      <c r="F351" s="133" t="s">
        <v>139</v>
      </c>
      <c r="G351" s="7"/>
      <c r="H351" s="38"/>
      <c r="I351" s="113">
        <v>162754</v>
      </c>
      <c r="J351" s="38">
        <v>160945</v>
      </c>
      <c r="K351" s="113">
        <v>49601</v>
      </c>
      <c r="L351" s="38">
        <v>38482</v>
      </c>
      <c r="M351" s="113">
        <v>174762</v>
      </c>
      <c r="N351" s="114">
        <v>176059</v>
      </c>
      <c r="O351" s="115">
        <f t="shared" si="105"/>
        <v>387117</v>
      </c>
      <c r="P351" s="115">
        <f t="shared" si="95"/>
        <v>12903.9</v>
      </c>
      <c r="Q351" s="116">
        <f t="shared" si="106"/>
        <v>375486</v>
      </c>
      <c r="R351" s="117">
        <f t="shared" si="96"/>
        <v>12516.2</v>
      </c>
      <c r="S351" s="7"/>
      <c r="T351" s="38"/>
      <c r="U351" s="113"/>
      <c r="V351" s="38"/>
      <c r="W351" s="113"/>
      <c r="X351" s="38"/>
      <c r="Y351" s="113"/>
      <c r="Z351" s="114"/>
      <c r="AA351" s="115">
        <f t="shared" si="107"/>
        <v>0</v>
      </c>
      <c r="AB351" s="115">
        <f t="shared" si="97"/>
        <v>0</v>
      </c>
      <c r="AC351" s="116">
        <f t="shared" si="108"/>
        <v>0</v>
      </c>
      <c r="AD351" s="118">
        <f t="shared" si="98"/>
        <v>0</v>
      </c>
      <c r="AE351" s="119"/>
      <c r="AF351" s="120"/>
      <c r="AG351" s="113">
        <v>13750</v>
      </c>
      <c r="AH351" s="38">
        <v>14749</v>
      </c>
      <c r="AI351" s="113">
        <v>7911</v>
      </c>
      <c r="AJ351" s="38">
        <v>6034</v>
      </c>
      <c r="AK351" s="113">
        <v>15577</v>
      </c>
      <c r="AL351" s="114">
        <v>16611</v>
      </c>
      <c r="AM351" s="115">
        <f t="shared" si="109"/>
        <v>37238</v>
      </c>
      <c r="AN351" s="37">
        <f t="shared" si="100"/>
        <v>1551.5833333333333</v>
      </c>
      <c r="AO351" s="117">
        <f t="shared" si="110"/>
        <v>37394</v>
      </c>
      <c r="AP351" s="117">
        <f t="shared" si="102"/>
        <v>1558.0833333333333</v>
      </c>
      <c r="AQ351" s="121">
        <f t="shared" si="111"/>
        <v>14455.483333333334</v>
      </c>
      <c r="AR351" s="122">
        <f t="shared" si="112"/>
        <v>14074.283333333335</v>
      </c>
    </row>
    <row r="352" spans="1:44" s="36" customFormat="1" ht="15" customHeight="1">
      <c r="A352" s="44" t="s">
        <v>98</v>
      </c>
      <c r="B352" s="44" t="s">
        <v>438</v>
      </c>
      <c r="C352" s="123">
        <v>200004</v>
      </c>
      <c r="D352" s="124">
        <v>3</v>
      </c>
      <c r="E352" s="112" t="s">
        <v>139</v>
      </c>
      <c r="F352" s="133" t="s">
        <v>139</v>
      </c>
      <c r="G352" s="7"/>
      <c r="H352" s="38"/>
      <c r="I352" s="113">
        <v>70709</v>
      </c>
      <c r="J352" s="38">
        <v>68689</v>
      </c>
      <c r="K352" s="113">
        <v>12676</v>
      </c>
      <c r="L352" s="38">
        <v>12152</v>
      </c>
      <c r="M352" s="113">
        <v>76073</v>
      </c>
      <c r="N352" s="114">
        <v>77158</v>
      </c>
      <c r="O352" s="115">
        <f t="shared" si="105"/>
        <v>159458</v>
      </c>
      <c r="P352" s="115">
        <f t="shared" si="95"/>
        <v>5315.266666666666</v>
      </c>
      <c r="Q352" s="116">
        <f t="shared" si="106"/>
        <v>157999</v>
      </c>
      <c r="R352" s="117">
        <f t="shared" si="96"/>
        <v>5266.633333333333</v>
      </c>
      <c r="S352" s="7"/>
      <c r="T352" s="38"/>
      <c r="U352" s="113"/>
      <c r="V352" s="38"/>
      <c r="W352" s="113"/>
      <c r="X352" s="38"/>
      <c r="Y352" s="113"/>
      <c r="Z352" s="114"/>
      <c r="AA352" s="115">
        <f t="shared" si="107"/>
        <v>0</v>
      </c>
      <c r="AB352" s="115">
        <f t="shared" si="97"/>
        <v>0</v>
      </c>
      <c r="AC352" s="116">
        <f t="shared" si="108"/>
        <v>0</v>
      </c>
      <c r="AD352" s="118">
        <f t="shared" si="98"/>
        <v>0</v>
      </c>
      <c r="AE352" s="119"/>
      <c r="AF352" s="120"/>
      <c r="AG352" s="113">
        <v>6711</v>
      </c>
      <c r="AH352" s="38">
        <v>7079</v>
      </c>
      <c r="AI352" s="113">
        <v>3631</v>
      </c>
      <c r="AJ352" s="38">
        <v>3719</v>
      </c>
      <c r="AK352" s="113">
        <v>6782</v>
      </c>
      <c r="AL352" s="114">
        <v>6919</v>
      </c>
      <c r="AM352" s="115">
        <f t="shared" si="109"/>
        <v>17124</v>
      </c>
      <c r="AN352" s="37">
        <f t="shared" si="100"/>
        <v>713.5</v>
      </c>
      <c r="AO352" s="117">
        <f t="shared" si="110"/>
        <v>17717</v>
      </c>
      <c r="AP352" s="117">
        <f t="shared" si="102"/>
        <v>738.2083333333334</v>
      </c>
      <c r="AQ352" s="121">
        <f t="shared" si="111"/>
        <v>6028.766666666666</v>
      </c>
      <c r="AR352" s="122">
        <f t="shared" si="112"/>
        <v>6004.841666666666</v>
      </c>
    </row>
    <row r="353" spans="1:44" s="36" customFormat="1" ht="15" customHeight="1">
      <c r="A353" s="44" t="s">
        <v>98</v>
      </c>
      <c r="B353" s="44" t="s">
        <v>439</v>
      </c>
      <c r="C353" s="123">
        <v>198543</v>
      </c>
      <c r="D353" s="124">
        <v>4</v>
      </c>
      <c r="E353" s="112" t="s">
        <v>139</v>
      </c>
      <c r="F353" s="133" t="s">
        <v>139</v>
      </c>
      <c r="G353" s="7"/>
      <c r="H353" s="38"/>
      <c r="I353" s="113">
        <v>46332</v>
      </c>
      <c r="J353" s="38">
        <v>49914</v>
      </c>
      <c r="K353" s="113">
        <v>14774</v>
      </c>
      <c r="L353" s="38">
        <v>14112</v>
      </c>
      <c r="M353" s="113">
        <v>52693</v>
      </c>
      <c r="N353" s="114">
        <v>47808</v>
      </c>
      <c r="O353" s="115">
        <f t="shared" si="105"/>
        <v>113799</v>
      </c>
      <c r="P353" s="115">
        <f t="shared" si="95"/>
        <v>3793.3</v>
      </c>
      <c r="Q353" s="116">
        <f t="shared" si="106"/>
        <v>111834</v>
      </c>
      <c r="R353" s="117">
        <f t="shared" si="96"/>
        <v>3727.8</v>
      </c>
      <c r="S353" s="7"/>
      <c r="T353" s="38"/>
      <c r="U353" s="113"/>
      <c r="V353" s="38"/>
      <c r="W353" s="113"/>
      <c r="X353" s="38"/>
      <c r="Y353" s="113"/>
      <c r="Z353" s="114"/>
      <c r="AA353" s="115">
        <f t="shared" si="107"/>
        <v>0</v>
      </c>
      <c r="AB353" s="115">
        <f t="shared" si="97"/>
        <v>0</v>
      </c>
      <c r="AC353" s="116">
        <f t="shared" si="108"/>
        <v>0</v>
      </c>
      <c r="AD353" s="118">
        <f t="shared" si="98"/>
        <v>0</v>
      </c>
      <c r="AE353" s="119"/>
      <c r="AF353" s="120"/>
      <c r="AG353" s="113">
        <v>2821</v>
      </c>
      <c r="AH353" s="38">
        <v>3055</v>
      </c>
      <c r="AI353" s="113">
        <v>1332</v>
      </c>
      <c r="AJ353" s="38">
        <v>1872</v>
      </c>
      <c r="AK353" s="113">
        <v>3320</v>
      </c>
      <c r="AL353" s="114">
        <v>2948</v>
      </c>
      <c r="AM353" s="115">
        <f t="shared" si="109"/>
        <v>7473</v>
      </c>
      <c r="AN353" s="37">
        <f t="shared" si="100"/>
        <v>311.375</v>
      </c>
      <c r="AO353" s="117">
        <f t="shared" si="110"/>
        <v>7875</v>
      </c>
      <c r="AP353" s="117">
        <f t="shared" si="102"/>
        <v>328.125</v>
      </c>
      <c r="AQ353" s="121">
        <f t="shared" si="111"/>
        <v>4104.675</v>
      </c>
      <c r="AR353" s="122">
        <f t="shared" si="112"/>
        <v>4055.925</v>
      </c>
    </row>
    <row r="354" spans="1:44" s="36" customFormat="1" ht="15" customHeight="1">
      <c r="A354" s="44" t="s">
        <v>98</v>
      </c>
      <c r="B354" s="44" t="s">
        <v>440</v>
      </c>
      <c r="C354" s="123">
        <v>199218</v>
      </c>
      <c r="D354" s="124">
        <v>4</v>
      </c>
      <c r="E354" s="112" t="s">
        <v>139</v>
      </c>
      <c r="F354" s="133" t="s">
        <v>139</v>
      </c>
      <c r="G354" s="7"/>
      <c r="H354" s="38"/>
      <c r="I354" s="113">
        <v>112999</v>
      </c>
      <c r="J354" s="38">
        <v>114339</v>
      </c>
      <c r="K354" s="113">
        <v>26622</v>
      </c>
      <c r="L354" s="38">
        <v>25416</v>
      </c>
      <c r="M354" s="113">
        <v>125745</v>
      </c>
      <c r="N354" s="114">
        <v>125481</v>
      </c>
      <c r="O354" s="115">
        <f t="shared" si="105"/>
        <v>265366</v>
      </c>
      <c r="P354" s="115">
        <f t="shared" si="95"/>
        <v>8845.533333333333</v>
      </c>
      <c r="Q354" s="116">
        <f t="shared" si="106"/>
        <v>265236</v>
      </c>
      <c r="R354" s="117">
        <f t="shared" si="96"/>
        <v>8841.2</v>
      </c>
      <c r="S354" s="7"/>
      <c r="T354" s="38"/>
      <c r="U354" s="113"/>
      <c r="V354" s="38"/>
      <c r="W354" s="113"/>
      <c r="X354" s="38"/>
      <c r="Y354" s="113"/>
      <c r="Z354" s="114"/>
      <c r="AA354" s="115">
        <f t="shared" si="107"/>
        <v>0</v>
      </c>
      <c r="AB354" s="115">
        <f t="shared" si="97"/>
        <v>0</v>
      </c>
      <c r="AC354" s="116">
        <f t="shared" si="108"/>
        <v>0</v>
      </c>
      <c r="AD354" s="118">
        <f t="shared" si="98"/>
        <v>0</v>
      </c>
      <c r="AE354" s="119"/>
      <c r="AF354" s="120"/>
      <c r="AG354" s="113">
        <v>3926</v>
      </c>
      <c r="AH354" s="38">
        <v>4651</v>
      </c>
      <c r="AI354" s="113">
        <v>1739</v>
      </c>
      <c r="AJ354" s="38">
        <v>1507</v>
      </c>
      <c r="AK354" s="113">
        <v>4860</v>
      </c>
      <c r="AL354" s="114">
        <v>5167</v>
      </c>
      <c r="AM354" s="115">
        <f t="shared" si="109"/>
        <v>10525</v>
      </c>
      <c r="AN354" s="37">
        <f t="shared" si="100"/>
        <v>438.5416666666667</v>
      </c>
      <c r="AO354" s="117">
        <f t="shared" si="110"/>
        <v>11325</v>
      </c>
      <c r="AP354" s="117">
        <f t="shared" si="102"/>
        <v>471.875</v>
      </c>
      <c r="AQ354" s="121">
        <f t="shared" si="111"/>
        <v>9284.074999999999</v>
      </c>
      <c r="AR354" s="122">
        <f t="shared" si="112"/>
        <v>9313.075</v>
      </c>
    </row>
    <row r="355" spans="1:44" s="36" customFormat="1" ht="15" customHeight="1">
      <c r="A355" s="44" t="s">
        <v>98</v>
      </c>
      <c r="B355" s="44" t="s">
        <v>441</v>
      </c>
      <c r="C355" s="123">
        <v>199281</v>
      </c>
      <c r="D355" s="124">
        <v>5</v>
      </c>
      <c r="E355" s="112" t="s">
        <v>139</v>
      </c>
      <c r="F355" s="133" t="s">
        <v>139</v>
      </c>
      <c r="G355" s="7"/>
      <c r="H355" s="38"/>
      <c r="I355" s="113">
        <v>32328</v>
      </c>
      <c r="J355" s="38">
        <v>32257</v>
      </c>
      <c r="K355" s="113">
        <v>6837</v>
      </c>
      <c r="L355" s="38">
        <v>6956</v>
      </c>
      <c r="M355" s="113">
        <v>35554</v>
      </c>
      <c r="N355" s="114">
        <v>38458</v>
      </c>
      <c r="O355" s="115">
        <f t="shared" si="105"/>
        <v>74719</v>
      </c>
      <c r="P355" s="115">
        <f t="shared" si="95"/>
        <v>2490.633333333333</v>
      </c>
      <c r="Q355" s="116">
        <f t="shared" si="106"/>
        <v>77671</v>
      </c>
      <c r="R355" s="117">
        <f t="shared" si="96"/>
        <v>2589.0333333333333</v>
      </c>
      <c r="S355" s="7"/>
      <c r="T355" s="38"/>
      <c r="U355" s="113"/>
      <c r="V355" s="38"/>
      <c r="W355" s="113"/>
      <c r="X355" s="38"/>
      <c r="Y355" s="113"/>
      <c r="Z355" s="114"/>
      <c r="AA355" s="115">
        <f t="shared" si="107"/>
        <v>0</v>
      </c>
      <c r="AB355" s="115">
        <f t="shared" si="97"/>
        <v>0</v>
      </c>
      <c r="AC355" s="116">
        <f t="shared" si="108"/>
        <v>0</v>
      </c>
      <c r="AD355" s="118">
        <f t="shared" si="98"/>
        <v>0</v>
      </c>
      <c r="AE355" s="119"/>
      <c r="AF355" s="120"/>
      <c r="AG355" s="113">
        <v>1227</v>
      </c>
      <c r="AH355" s="38">
        <v>1092</v>
      </c>
      <c r="AI355" s="113">
        <v>969</v>
      </c>
      <c r="AJ355" s="38">
        <v>960</v>
      </c>
      <c r="AK355" s="113">
        <v>1164</v>
      </c>
      <c r="AL355" s="114">
        <v>1578</v>
      </c>
      <c r="AM355" s="115">
        <f t="shared" si="109"/>
        <v>3360</v>
      </c>
      <c r="AN355" s="37">
        <f t="shared" si="100"/>
        <v>140</v>
      </c>
      <c r="AO355" s="117">
        <f t="shared" si="110"/>
        <v>3630</v>
      </c>
      <c r="AP355" s="117">
        <f t="shared" si="102"/>
        <v>151.25</v>
      </c>
      <c r="AQ355" s="121">
        <f t="shared" si="111"/>
        <v>2630.633333333333</v>
      </c>
      <c r="AR355" s="122">
        <f t="shared" si="112"/>
        <v>2740.2833333333333</v>
      </c>
    </row>
    <row r="356" spans="1:44" s="36" customFormat="1" ht="15" customHeight="1">
      <c r="A356" s="44" t="s">
        <v>98</v>
      </c>
      <c r="B356" s="44" t="s">
        <v>442</v>
      </c>
      <c r="C356" s="123">
        <v>198507</v>
      </c>
      <c r="D356" s="124">
        <v>6</v>
      </c>
      <c r="E356" s="112" t="s">
        <v>139</v>
      </c>
      <c r="F356" s="133" t="s">
        <v>139</v>
      </c>
      <c r="G356" s="7"/>
      <c r="H356" s="38"/>
      <c r="I356" s="113">
        <v>28137</v>
      </c>
      <c r="J356" s="38">
        <v>27056</v>
      </c>
      <c r="K356" s="113">
        <v>4242</v>
      </c>
      <c r="L356" s="38">
        <v>3268</v>
      </c>
      <c r="M356" s="113">
        <v>28963</v>
      </c>
      <c r="N356" s="114">
        <v>29516</v>
      </c>
      <c r="O356" s="115">
        <f t="shared" si="105"/>
        <v>61342</v>
      </c>
      <c r="P356" s="115">
        <f t="shared" si="95"/>
        <v>2044.7333333333333</v>
      </c>
      <c r="Q356" s="116">
        <f t="shared" si="106"/>
        <v>59840</v>
      </c>
      <c r="R356" s="117">
        <f t="shared" si="96"/>
        <v>1994.6666666666667</v>
      </c>
      <c r="S356" s="7"/>
      <c r="T356" s="38"/>
      <c r="U356" s="113"/>
      <c r="V356" s="38"/>
      <c r="W356" s="113"/>
      <c r="X356" s="38"/>
      <c r="Y356" s="113"/>
      <c r="Z356" s="114"/>
      <c r="AA356" s="115">
        <f t="shared" si="107"/>
        <v>0</v>
      </c>
      <c r="AB356" s="115">
        <f t="shared" si="97"/>
        <v>0</v>
      </c>
      <c r="AC356" s="116">
        <f t="shared" si="108"/>
        <v>0</v>
      </c>
      <c r="AD356" s="118">
        <f t="shared" si="98"/>
        <v>0</v>
      </c>
      <c r="AE356" s="119"/>
      <c r="AF356" s="120"/>
      <c r="AG356" s="113"/>
      <c r="AH356" s="38">
        <v>52</v>
      </c>
      <c r="AI356" s="113"/>
      <c r="AJ356" s="38">
        <v>12</v>
      </c>
      <c r="AK356" s="113"/>
      <c r="AL356" s="114">
        <v>69</v>
      </c>
      <c r="AM356" s="115">
        <f t="shared" si="109"/>
        <v>0</v>
      </c>
      <c r="AN356" s="37">
        <f t="shared" si="100"/>
        <v>0</v>
      </c>
      <c r="AO356" s="117">
        <f t="shared" si="110"/>
        <v>133</v>
      </c>
      <c r="AP356" s="117">
        <f t="shared" si="102"/>
        <v>5.541666666666667</v>
      </c>
      <c r="AQ356" s="121">
        <f t="shared" si="111"/>
        <v>2044.7333333333333</v>
      </c>
      <c r="AR356" s="122">
        <f t="shared" si="112"/>
        <v>2000.2083333333335</v>
      </c>
    </row>
    <row r="357" spans="1:44" s="36" customFormat="1" ht="15" customHeight="1">
      <c r="A357" s="44" t="s">
        <v>98</v>
      </c>
      <c r="B357" s="44" t="s">
        <v>443</v>
      </c>
      <c r="C357" s="123">
        <v>199111</v>
      </c>
      <c r="D357" s="124">
        <v>6</v>
      </c>
      <c r="E357" s="112" t="s">
        <v>139</v>
      </c>
      <c r="F357" s="133" t="s">
        <v>139</v>
      </c>
      <c r="G357" s="7"/>
      <c r="H357" s="38"/>
      <c r="I357" s="113">
        <v>37326</v>
      </c>
      <c r="J357" s="38">
        <v>37374</v>
      </c>
      <c r="K357" s="113">
        <v>3906</v>
      </c>
      <c r="L357" s="38">
        <v>4123</v>
      </c>
      <c r="M357" s="113">
        <v>39578</v>
      </c>
      <c r="N357" s="114">
        <v>39973</v>
      </c>
      <c r="O357" s="115">
        <f t="shared" si="105"/>
        <v>80810</v>
      </c>
      <c r="P357" s="115">
        <f t="shared" si="95"/>
        <v>2693.6666666666665</v>
      </c>
      <c r="Q357" s="116">
        <f t="shared" si="106"/>
        <v>81470</v>
      </c>
      <c r="R357" s="117">
        <f t="shared" si="96"/>
        <v>2715.6666666666665</v>
      </c>
      <c r="S357" s="7"/>
      <c r="T357" s="38"/>
      <c r="U357" s="113"/>
      <c r="V357" s="38"/>
      <c r="W357" s="113"/>
      <c r="X357" s="38"/>
      <c r="Y357" s="113"/>
      <c r="Z357" s="114"/>
      <c r="AA357" s="115">
        <f t="shared" si="107"/>
        <v>0</v>
      </c>
      <c r="AB357" s="115">
        <f t="shared" si="97"/>
        <v>0</v>
      </c>
      <c r="AC357" s="116">
        <f t="shared" si="108"/>
        <v>0</v>
      </c>
      <c r="AD357" s="118">
        <f t="shared" si="98"/>
        <v>0</v>
      </c>
      <c r="AE357" s="119"/>
      <c r="AF357" s="120"/>
      <c r="AG357" s="113">
        <v>162</v>
      </c>
      <c r="AH357" s="38">
        <v>201</v>
      </c>
      <c r="AI357" s="113">
        <v>18</v>
      </c>
      <c r="AJ357" s="38">
        <v>21</v>
      </c>
      <c r="AK357" s="113">
        <v>162</v>
      </c>
      <c r="AL357" s="114">
        <v>154</v>
      </c>
      <c r="AM357" s="115">
        <f t="shared" si="109"/>
        <v>342</v>
      </c>
      <c r="AN357" s="37">
        <f t="shared" si="100"/>
        <v>14.25</v>
      </c>
      <c r="AO357" s="117">
        <f t="shared" si="110"/>
        <v>376</v>
      </c>
      <c r="AP357" s="117">
        <f t="shared" si="102"/>
        <v>15.666666666666666</v>
      </c>
      <c r="AQ357" s="121">
        <f t="shared" si="111"/>
        <v>2707.9166666666665</v>
      </c>
      <c r="AR357" s="122">
        <f t="shared" si="112"/>
        <v>2731.333333333333</v>
      </c>
    </row>
    <row r="358" spans="1:44" s="36" customFormat="1" ht="15" customHeight="1">
      <c r="A358" s="44" t="s">
        <v>98</v>
      </c>
      <c r="B358" s="44" t="s">
        <v>444</v>
      </c>
      <c r="C358" s="123">
        <v>199999</v>
      </c>
      <c r="D358" s="124">
        <v>6</v>
      </c>
      <c r="E358" s="112" t="s">
        <v>139</v>
      </c>
      <c r="F358" s="133" t="s">
        <v>139</v>
      </c>
      <c r="G358" s="7"/>
      <c r="H358" s="38"/>
      <c r="I358" s="113">
        <v>36143</v>
      </c>
      <c r="J358" s="38">
        <v>34751</v>
      </c>
      <c r="K358" s="113">
        <v>8780</v>
      </c>
      <c r="L358" s="38">
        <v>8738</v>
      </c>
      <c r="M358" s="113">
        <v>37978</v>
      </c>
      <c r="N358" s="114">
        <v>37058</v>
      </c>
      <c r="O358" s="115">
        <f t="shared" si="105"/>
        <v>82901</v>
      </c>
      <c r="P358" s="115">
        <f t="shared" si="95"/>
        <v>2763.366666666667</v>
      </c>
      <c r="Q358" s="116">
        <f t="shared" si="106"/>
        <v>80547</v>
      </c>
      <c r="R358" s="117">
        <f t="shared" si="96"/>
        <v>2684.9</v>
      </c>
      <c r="S358" s="7"/>
      <c r="T358" s="38"/>
      <c r="U358" s="113"/>
      <c r="V358" s="38"/>
      <c r="W358" s="113"/>
      <c r="X358" s="38"/>
      <c r="Y358" s="113"/>
      <c r="Z358" s="114"/>
      <c r="AA358" s="115">
        <f t="shared" si="107"/>
        <v>0</v>
      </c>
      <c r="AB358" s="115">
        <f t="shared" si="97"/>
        <v>0</v>
      </c>
      <c r="AC358" s="116">
        <f t="shared" si="108"/>
        <v>0</v>
      </c>
      <c r="AD358" s="118">
        <f t="shared" si="98"/>
        <v>0</v>
      </c>
      <c r="AE358" s="119"/>
      <c r="AF358" s="120"/>
      <c r="AG358" s="113"/>
      <c r="AH358" s="38"/>
      <c r="AI358" s="113"/>
      <c r="AJ358" s="38"/>
      <c r="AK358" s="113"/>
      <c r="AL358" s="114">
        <v>123</v>
      </c>
      <c r="AM358" s="115">
        <f t="shared" si="109"/>
        <v>0</v>
      </c>
      <c r="AN358" s="37">
        <f t="shared" si="100"/>
        <v>0</v>
      </c>
      <c r="AO358" s="117">
        <f t="shared" si="110"/>
        <v>123</v>
      </c>
      <c r="AP358" s="117">
        <f t="shared" si="102"/>
        <v>5.125</v>
      </c>
      <c r="AQ358" s="121">
        <f t="shared" si="111"/>
        <v>2763.366666666667</v>
      </c>
      <c r="AR358" s="122">
        <f t="shared" si="112"/>
        <v>2690.025</v>
      </c>
    </row>
    <row r="359" spans="1:44" s="36" customFormat="1" ht="15" customHeight="1">
      <c r="A359" s="44" t="s">
        <v>98</v>
      </c>
      <c r="B359" s="44" t="s">
        <v>906</v>
      </c>
      <c r="C359" s="68">
        <v>199786</v>
      </c>
      <c r="D359" s="124">
        <v>7</v>
      </c>
      <c r="E359" s="112" t="s">
        <v>139</v>
      </c>
      <c r="F359" s="133" t="s">
        <v>139</v>
      </c>
      <c r="G359" s="7"/>
      <c r="H359" s="38"/>
      <c r="I359" s="113">
        <v>25168</v>
      </c>
      <c r="J359" s="168">
        <v>34459.5126666667</v>
      </c>
      <c r="K359" s="113">
        <v>6416</v>
      </c>
      <c r="L359" s="170">
        <v>9709.525666666666</v>
      </c>
      <c r="M359" s="113">
        <v>27870</v>
      </c>
      <c r="N359" s="170">
        <v>37380.71133333333</v>
      </c>
      <c r="O359" s="115">
        <f t="shared" si="105"/>
        <v>59454</v>
      </c>
      <c r="P359" s="115">
        <f t="shared" si="95"/>
        <v>1981.8</v>
      </c>
      <c r="Q359" s="116">
        <f t="shared" si="106"/>
        <v>81549.7496666667</v>
      </c>
      <c r="R359" s="117">
        <f t="shared" si="96"/>
        <v>2718.32498888889</v>
      </c>
      <c r="S359" s="7"/>
      <c r="T359" s="38"/>
      <c r="U359" s="113"/>
      <c r="V359" s="38"/>
      <c r="W359" s="113"/>
      <c r="X359" s="38"/>
      <c r="Y359" s="113"/>
      <c r="Z359" s="114"/>
      <c r="AA359" s="115">
        <f t="shared" si="107"/>
        <v>0</v>
      </c>
      <c r="AB359" s="115">
        <f t="shared" si="97"/>
        <v>0</v>
      </c>
      <c r="AC359" s="116">
        <f t="shared" si="108"/>
        <v>0</v>
      </c>
      <c r="AD359" s="118">
        <f t="shared" si="98"/>
        <v>0</v>
      </c>
      <c r="AE359" s="119"/>
      <c r="AF359" s="120"/>
      <c r="AG359" s="113"/>
      <c r="AH359" s="38"/>
      <c r="AI359" s="113"/>
      <c r="AJ359" s="38"/>
      <c r="AK359" s="113"/>
      <c r="AL359" s="114"/>
      <c r="AM359" s="115">
        <f t="shared" si="109"/>
        <v>0</v>
      </c>
      <c r="AN359" s="37">
        <f t="shared" si="100"/>
        <v>0</v>
      </c>
      <c r="AO359" s="117">
        <f t="shared" si="110"/>
        <v>0</v>
      </c>
      <c r="AP359" s="117">
        <f t="shared" si="102"/>
        <v>0</v>
      </c>
      <c r="AQ359" s="121">
        <f t="shared" si="111"/>
        <v>1981.8</v>
      </c>
      <c r="AR359" s="122">
        <f t="shared" si="112"/>
        <v>2718.32498888889</v>
      </c>
    </row>
    <row r="360" spans="1:44" s="36" customFormat="1" ht="15" customHeight="1">
      <c r="A360" s="44" t="s">
        <v>98</v>
      </c>
      <c r="B360" s="44" t="s">
        <v>907</v>
      </c>
      <c r="C360" s="68">
        <v>197887</v>
      </c>
      <c r="D360" s="124">
        <v>7</v>
      </c>
      <c r="E360" s="112" t="s">
        <v>139</v>
      </c>
      <c r="F360" s="133" t="s">
        <v>139</v>
      </c>
      <c r="G360" s="7"/>
      <c r="H360" s="38"/>
      <c r="I360" s="113">
        <v>35176</v>
      </c>
      <c r="J360" s="168">
        <v>55959.57133333333</v>
      </c>
      <c r="K360" s="113">
        <v>10009</v>
      </c>
      <c r="L360" s="170">
        <v>20131.560333333335</v>
      </c>
      <c r="M360" s="113">
        <v>40361</v>
      </c>
      <c r="N360" s="170">
        <v>62214.34066666667</v>
      </c>
      <c r="O360" s="115">
        <f t="shared" si="105"/>
        <v>85546</v>
      </c>
      <c r="P360" s="115">
        <f t="shared" si="95"/>
        <v>2851.5333333333333</v>
      </c>
      <c r="Q360" s="116">
        <f t="shared" si="106"/>
        <v>138305.47233333334</v>
      </c>
      <c r="R360" s="117">
        <f t="shared" si="96"/>
        <v>4610.182411111111</v>
      </c>
      <c r="S360" s="7"/>
      <c r="T360" s="38"/>
      <c r="U360" s="113"/>
      <c r="V360" s="38"/>
      <c r="W360" s="113"/>
      <c r="X360" s="38"/>
      <c r="Y360" s="113"/>
      <c r="Z360" s="114"/>
      <c r="AA360" s="115">
        <f t="shared" si="107"/>
        <v>0</v>
      </c>
      <c r="AB360" s="115">
        <f t="shared" si="97"/>
        <v>0</v>
      </c>
      <c r="AC360" s="116">
        <f t="shared" si="108"/>
        <v>0</v>
      </c>
      <c r="AD360" s="118">
        <f t="shared" si="98"/>
        <v>0</v>
      </c>
      <c r="AE360" s="119"/>
      <c r="AF360" s="120"/>
      <c r="AG360" s="113"/>
      <c r="AH360" s="38"/>
      <c r="AI360" s="113"/>
      <c r="AJ360" s="38"/>
      <c r="AK360" s="113"/>
      <c r="AL360" s="114"/>
      <c r="AM360" s="115">
        <f t="shared" si="109"/>
        <v>0</v>
      </c>
      <c r="AN360" s="37">
        <f t="shared" si="100"/>
        <v>0</v>
      </c>
      <c r="AO360" s="117">
        <f t="shared" si="110"/>
        <v>0</v>
      </c>
      <c r="AP360" s="117">
        <f t="shared" si="102"/>
        <v>0</v>
      </c>
      <c r="AQ360" s="121">
        <f t="shared" si="111"/>
        <v>2851.5333333333333</v>
      </c>
      <c r="AR360" s="122">
        <f t="shared" si="112"/>
        <v>4610.182411111111</v>
      </c>
    </row>
    <row r="361" spans="1:44" s="36" customFormat="1" ht="15" customHeight="1">
      <c r="A361" s="44" t="s">
        <v>98</v>
      </c>
      <c r="B361" s="44" t="s">
        <v>908</v>
      </c>
      <c r="C361" s="68">
        <v>197996</v>
      </c>
      <c r="D361" s="124">
        <v>7</v>
      </c>
      <c r="E361" s="112" t="s">
        <v>139</v>
      </c>
      <c r="F361" s="133" t="s">
        <v>139</v>
      </c>
      <c r="G361" s="7"/>
      <c r="H361" s="38"/>
      <c r="I361" s="113">
        <v>13476</v>
      </c>
      <c r="J361" s="168">
        <v>21065.912666666667</v>
      </c>
      <c r="K361" s="113">
        <v>3806</v>
      </c>
      <c r="L361" s="170">
        <v>7235.358666666666</v>
      </c>
      <c r="M361" s="113">
        <v>13544</v>
      </c>
      <c r="N361" s="170">
        <v>21800.823333333334</v>
      </c>
      <c r="O361" s="115">
        <f t="shared" si="105"/>
        <v>30826</v>
      </c>
      <c r="P361" s="115">
        <f t="shared" si="95"/>
        <v>1027.5333333333333</v>
      </c>
      <c r="Q361" s="116">
        <f t="shared" si="106"/>
        <v>50102.09466666667</v>
      </c>
      <c r="R361" s="117">
        <f t="shared" si="96"/>
        <v>1670.0698222222225</v>
      </c>
      <c r="S361" s="7"/>
      <c r="T361" s="38"/>
      <c r="U361" s="113"/>
      <c r="V361" s="38"/>
      <c r="W361" s="113"/>
      <c r="X361" s="38"/>
      <c r="Y361" s="113"/>
      <c r="Z361" s="114"/>
      <c r="AA361" s="115">
        <f t="shared" si="107"/>
        <v>0</v>
      </c>
      <c r="AB361" s="115">
        <f t="shared" si="97"/>
        <v>0</v>
      </c>
      <c r="AC361" s="116">
        <f t="shared" si="108"/>
        <v>0</v>
      </c>
      <c r="AD361" s="118">
        <f t="shared" si="98"/>
        <v>0</v>
      </c>
      <c r="AE361" s="119"/>
      <c r="AF361" s="120"/>
      <c r="AG361" s="113"/>
      <c r="AH361" s="38"/>
      <c r="AI361" s="113"/>
      <c r="AJ361" s="38"/>
      <c r="AK361" s="113"/>
      <c r="AL361" s="114"/>
      <c r="AM361" s="115">
        <f t="shared" si="109"/>
        <v>0</v>
      </c>
      <c r="AN361" s="37">
        <f t="shared" si="100"/>
        <v>0</v>
      </c>
      <c r="AO361" s="117">
        <f t="shared" si="110"/>
        <v>0</v>
      </c>
      <c r="AP361" s="117">
        <f t="shared" si="102"/>
        <v>0</v>
      </c>
      <c r="AQ361" s="121">
        <f t="shared" si="111"/>
        <v>1027.5333333333333</v>
      </c>
      <c r="AR361" s="122">
        <f t="shared" si="112"/>
        <v>1670.0698222222225</v>
      </c>
    </row>
    <row r="362" spans="1:44" s="36" customFormat="1" ht="15" customHeight="1">
      <c r="A362" s="44" t="s">
        <v>98</v>
      </c>
      <c r="B362" s="44" t="s">
        <v>909</v>
      </c>
      <c r="C362" s="68">
        <v>198011</v>
      </c>
      <c r="D362" s="124">
        <v>7</v>
      </c>
      <c r="E362" s="112" t="s">
        <v>139</v>
      </c>
      <c r="F362" s="133" t="s">
        <v>139</v>
      </c>
      <c r="G362" s="7"/>
      <c r="H362" s="38"/>
      <c r="I362" s="113">
        <v>8002</v>
      </c>
      <c r="J362" s="168">
        <v>13068.946000000002</v>
      </c>
      <c r="K362" s="113">
        <v>2324</v>
      </c>
      <c r="L362" s="170">
        <v>3330.0959999999995</v>
      </c>
      <c r="M362" s="113">
        <v>10051</v>
      </c>
      <c r="N362" s="170">
        <v>13932.565999999999</v>
      </c>
      <c r="O362" s="115">
        <f t="shared" si="105"/>
        <v>20377</v>
      </c>
      <c r="P362" s="115">
        <f t="shared" si="95"/>
        <v>679.2333333333333</v>
      </c>
      <c r="Q362" s="116">
        <f t="shared" si="106"/>
        <v>30331.608</v>
      </c>
      <c r="R362" s="117">
        <f t="shared" si="96"/>
        <v>1011.0536</v>
      </c>
      <c r="S362" s="7"/>
      <c r="T362" s="38"/>
      <c r="U362" s="113"/>
      <c r="V362" s="38"/>
      <c r="W362" s="113"/>
      <c r="X362" s="38"/>
      <c r="Y362" s="113"/>
      <c r="Z362" s="114"/>
      <c r="AA362" s="115">
        <f t="shared" si="107"/>
        <v>0</v>
      </c>
      <c r="AB362" s="115">
        <f t="shared" si="97"/>
        <v>0</v>
      </c>
      <c r="AC362" s="116">
        <f t="shared" si="108"/>
        <v>0</v>
      </c>
      <c r="AD362" s="118">
        <f t="shared" si="98"/>
        <v>0</v>
      </c>
      <c r="AE362" s="119"/>
      <c r="AF362" s="120"/>
      <c r="AG362" s="113"/>
      <c r="AH362" s="38"/>
      <c r="AI362" s="113"/>
      <c r="AJ362" s="38"/>
      <c r="AK362" s="113"/>
      <c r="AL362" s="114"/>
      <c r="AM362" s="115">
        <f t="shared" si="109"/>
        <v>0</v>
      </c>
      <c r="AN362" s="37">
        <f t="shared" si="100"/>
        <v>0</v>
      </c>
      <c r="AO362" s="117">
        <f t="shared" si="110"/>
        <v>0</v>
      </c>
      <c r="AP362" s="117">
        <f t="shared" si="102"/>
        <v>0</v>
      </c>
      <c r="AQ362" s="121">
        <f t="shared" si="111"/>
        <v>679.2333333333333</v>
      </c>
      <c r="AR362" s="122">
        <f t="shared" si="112"/>
        <v>1011.0536</v>
      </c>
    </row>
    <row r="363" spans="1:44" s="36" customFormat="1" ht="15" customHeight="1">
      <c r="A363" s="44" t="s">
        <v>98</v>
      </c>
      <c r="B363" s="44" t="s">
        <v>910</v>
      </c>
      <c r="C363" s="68">
        <v>198039</v>
      </c>
      <c r="D363" s="124">
        <v>7</v>
      </c>
      <c r="E363" s="112" t="s">
        <v>139</v>
      </c>
      <c r="F363" s="133" t="s">
        <v>139</v>
      </c>
      <c r="G363" s="7"/>
      <c r="H363" s="38"/>
      <c r="I363" s="113">
        <v>13961</v>
      </c>
      <c r="J363" s="168">
        <v>23908.449666666667</v>
      </c>
      <c r="K363" s="113">
        <v>4457</v>
      </c>
      <c r="L363" s="170">
        <v>10110.430333333332</v>
      </c>
      <c r="M363" s="113">
        <v>14629</v>
      </c>
      <c r="N363" s="170">
        <v>25991.796666666665</v>
      </c>
      <c r="O363" s="115">
        <f t="shared" si="105"/>
        <v>33047</v>
      </c>
      <c r="P363" s="115">
        <f t="shared" si="95"/>
        <v>1101.5666666666666</v>
      </c>
      <c r="Q363" s="116">
        <f t="shared" si="106"/>
        <v>60010.676666666666</v>
      </c>
      <c r="R363" s="117">
        <f t="shared" si="96"/>
        <v>2000.3558888888888</v>
      </c>
      <c r="S363" s="7"/>
      <c r="T363" s="38"/>
      <c r="U363" s="113"/>
      <c r="V363" s="38"/>
      <c r="W363" s="113"/>
      <c r="X363" s="38"/>
      <c r="Y363" s="113"/>
      <c r="Z363" s="114"/>
      <c r="AA363" s="115">
        <f t="shared" si="107"/>
        <v>0</v>
      </c>
      <c r="AB363" s="115">
        <f t="shared" si="97"/>
        <v>0</v>
      </c>
      <c r="AC363" s="116">
        <f t="shared" si="108"/>
        <v>0</v>
      </c>
      <c r="AD363" s="118">
        <f t="shared" si="98"/>
        <v>0</v>
      </c>
      <c r="AE363" s="119"/>
      <c r="AF363" s="120"/>
      <c r="AG363" s="113"/>
      <c r="AH363" s="38"/>
      <c r="AI363" s="113"/>
      <c r="AJ363" s="38"/>
      <c r="AK363" s="113"/>
      <c r="AL363" s="114"/>
      <c r="AM363" s="115">
        <f t="shared" si="109"/>
        <v>0</v>
      </c>
      <c r="AN363" s="37">
        <f t="shared" si="100"/>
        <v>0</v>
      </c>
      <c r="AO363" s="117">
        <f t="shared" si="110"/>
        <v>0</v>
      </c>
      <c r="AP363" s="117">
        <f t="shared" si="102"/>
        <v>0</v>
      </c>
      <c r="AQ363" s="121">
        <f t="shared" si="111"/>
        <v>1101.5666666666666</v>
      </c>
      <c r="AR363" s="122">
        <f t="shared" si="112"/>
        <v>2000.3558888888888</v>
      </c>
    </row>
    <row r="364" spans="1:44" s="36" customFormat="1" ht="15" customHeight="1">
      <c r="A364" s="44" t="s">
        <v>98</v>
      </c>
      <c r="B364" s="44" t="s">
        <v>911</v>
      </c>
      <c r="C364" s="68">
        <v>198084</v>
      </c>
      <c r="D364" s="124">
        <v>7</v>
      </c>
      <c r="E364" s="112" t="s">
        <v>139</v>
      </c>
      <c r="F364" s="133" t="s">
        <v>139</v>
      </c>
      <c r="G364" s="7"/>
      <c r="H364" s="38"/>
      <c r="I364" s="113">
        <v>7727</v>
      </c>
      <c r="J364" s="168">
        <v>13867.781666666668</v>
      </c>
      <c r="K364" s="113">
        <v>1243</v>
      </c>
      <c r="L364" s="170">
        <v>3485.0386666666664</v>
      </c>
      <c r="M364" s="113">
        <v>9008</v>
      </c>
      <c r="N364" s="170">
        <v>14990.552666666666</v>
      </c>
      <c r="O364" s="115">
        <f t="shared" si="105"/>
        <v>17978</v>
      </c>
      <c r="P364" s="115">
        <f t="shared" si="95"/>
        <v>599.2666666666667</v>
      </c>
      <c r="Q364" s="116">
        <f t="shared" si="106"/>
        <v>32343.373</v>
      </c>
      <c r="R364" s="117">
        <f t="shared" si="96"/>
        <v>1078.1124333333332</v>
      </c>
      <c r="S364" s="7"/>
      <c r="T364" s="38"/>
      <c r="U364" s="113"/>
      <c r="V364" s="38"/>
      <c r="W364" s="113"/>
      <c r="X364" s="38"/>
      <c r="Y364" s="113"/>
      <c r="Z364" s="114"/>
      <c r="AA364" s="115">
        <f t="shared" si="107"/>
        <v>0</v>
      </c>
      <c r="AB364" s="115">
        <f t="shared" si="97"/>
        <v>0</v>
      </c>
      <c r="AC364" s="116">
        <f t="shared" si="108"/>
        <v>0</v>
      </c>
      <c r="AD364" s="118">
        <f t="shared" si="98"/>
        <v>0</v>
      </c>
      <c r="AE364" s="119"/>
      <c r="AF364" s="120"/>
      <c r="AG364" s="113"/>
      <c r="AH364" s="38"/>
      <c r="AI364" s="113"/>
      <c r="AJ364" s="38"/>
      <c r="AK364" s="113"/>
      <c r="AL364" s="114"/>
      <c r="AM364" s="115">
        <f t="shared" si="109"/>
        <v>0</v>
      </c>
      <c r="AN364" s="37">
        <f t="shared" si="100"/>
        <v>0</v>
      </c>
      <c r="AO364" s="117">
        <f t="shared" si="110"/>
        <v>0</v>
      </c>
      <c r="AP364" s="117">
        <f t="shared" si="102"/>
        <v>0</v>
      </c>
      <c r="AQ364" s="121">
        <f t="shared" si="111"/>
        <v>599.2666666666667</v>
      </c>
      <c r="AR364" s="122">
        <f t="shared" si="112"/>
        <v>1078.1124333333332</v>
      </c>
    </row>
    <row r="365" spans="1:44" s="36" customFormat="1" ht="15" customHeight="1">
      <c r="A365" s="44" t="s">
        <v>98</v>
      </c>
      <c r="B365" s="44" t="s">
        <v>912</v>
      </c>
      <c r="C365" s="68">
        <v>198118</v>
      </c>
      <c r="D365" s="124">
        <v>7</v>
      </c>
      <c r="E365" s="112" t="s">
        <v>139</v>
      </c>
      <c r="F365" s="133" t="s">
        <v>139</v>
      </c>
      <c r="G365" s="7"/>
      <c r="H365" s="38"/>
      <c r="I365" s="113">
        <v>24943</v>
      </c>
      <c r="J365" s="168">
        <v>40178.58833333333</v>
      </c>
      <c r="K365" s="113">
        <v>5289</v>
      </c>
      <c r="L365" s="170">
        <v>9187.116000000002</v>
      </c>
      <c r="M365" s="113">
        <v>26762</v>
      </c>
      <c r="N365" s="170">
        <v>43478.93033333334</v>
      </c>
      <c r="O365" s="115">
        <f t="shared" si="105"/>
        <v>56994</v>
      </c>
      <c r="P365" s="115">
        <f t="shared" si="95"/>
        <v>1899.8</v>
      </c>
      <c r="Q365" s="116">
        <f t="shared" si="106"/>
        <v>92844.63466666668</v>
      </c>
      <c r="R365" s="117">
        <f t="shared" si="96"/>
        <v>3094.821155555556</v>
      </c>
      <c r="S365" s="7"/>
      <c r="T365" s="38"/>
      <c r="U365" s="113"/>
      <c r="V365" s="38"/>
      <c r="W365" s="113"/>
      <c r="X365" s="38"/>
      <c r="Y365" s="113"/>
      <c r="Z365" s="114"/>
      <c r="AA365" s="115">
        <f t="shared" si="107"/>
        <v>0</v>
      </c>
      <c r="AB365" s="115">
        <f t="shared" si="97"/>
        <v>0</v>
      </c>
      <c r="AC365" s="116">
        <f t="shared" si="108"/>
        <v>0</v>
      </c>
      <c r="AD365" s="118">
        <f t="shared" si="98"/>
        <v>0</v>
      </c>
      <c r="AE365" s="119"/>
      <c r="AF365" s="120"/>
      <c r="AG365" s="113"/>
      <c r="AH365" s="38"/>
      <c r="AI365" s="113"/>
      <c r="AJ365" s="38"/>
      <c r="AK365" s="113"/>
      <c r="AL365" s="114"/>
      <c r="AM365" s="115">
        <f t="shared" si="109"/>
        <v>0</v>
      </c>
      <c r="AN365" s="37">
        <f t="shared" si="100"/>
        <v>0</v>
      </c>
      <c r="AO365" s="117">
        <f t="shared" si="110"/>
        <v>0</v>
      </c>
      <c r="AP365" s="117">
        <f t="shared" si="102"/>
        <v>0</v>
      </c>
      <c r="AQ365" s="121">
        <f t="shared" si="111"/>
        <v>1899.8</v>
      </c>
      <c r="AR365" s="122">
        <f t="shared" si="112"/>
        <v>3094.821155555556</v>
      </c>
    </row>
    <row r="366" spans="1:44" s="36" customFormat="1" ht="15" customHeight="1">
      <c r="A366" s="44" t="s">
        <v>98</v>
      </c>
      <c r="B366" s="44" t="s">
        <v>913</v>
      </c>
      <c r="C366" s="68">
        <v>198154</v>
      </c>
      <c r="D366" s="124">
        <v>7</v>
      </c>
      <c r="E366" s="112" t="s">
        <v>139</v>
      </c>
      <c r="F366" s="133" t="s">
        <v>139</v>
      </c>
      <c r="G366" s="7"/>
      <c r="H366" s="38"/>
      <c r="I366" s="113">
        <v>42822</v>
      </c>
      <c r="J366" s="168">
        <v>65189.66700000001</v>
      </c>
      <c r="K366" s="113">
        <v>11061</v>
      </c>
      <c r="L366" s="170">
        <v>17535.611333333334</v>
      </c>
      <c r="M366" s="113">
        <v>51459</v>
      </c>
      <c r="N366" s="170">
        <v>71002.12933333333</v>
      </c>
      <c r="O366" s="115">
        <f t="shared" si="105"/>
        <v>105342</v>
      </c>
      <c r="P366" s="115">
        <f t="shared" si="95"/>
        <v>3511.4</v>
      </c>
      <c r="Q366" s="116">
        <f t="shared" si="106"/>
        <v>153727.40766666667</v>
      </c>
      <c r="R366" s="117">
        <f t="shared" si="96"/>
        <v>5124.246922222223</v>
      </c>
      <c r="S366" s="7"/>
      <c r="T366" s="38"/>
      <c r="U366" s="113"/>
      <c r="V366" s="38"/>
      <c r="W366" s="113"/>
      <c r="X366" s="38"/>
      <c r="Y366" s="113"/>
      <c r="Z366" s="114"/>
      <c r="AA366" s="115">
        <f t="shared" si="107"/>
        <v>0</v>
      </c>
      <c r="AB366" s="115">
        <f t="shared" si="97"/>
        <v>0</v>
      </c>
      <c r="AC366" s="116">
        <f t="shared" si="108"/>
        <v>0</v>
      </c>
      <c r="AD366" s="118">
        <f t="shared" si="98"/>
        <v>0</v>
      </c>
      <c r="AE366" s="119"/>
      <c r="AF366" s="120"/>
      <c r="AG366" s="113"/>
      <c r="AH366" s="38"/>
      <c r="AI366" s="113"/>
      <c r="AJ366" s="38"/>
      <c r="AK366" s="113"/>
      <c r="AL366" s="114"/>
      <c r="AM366" s="115">
        <f t="shared" si="109"/>
        <v>0</v>
      </c>
      <c r="AN366" s="37">
        <f t="shared" si="100"/>
        <v>0</v>
      </c>
      <c r="AO366" s="117">
        <f t="shared" si="110"/>
        <v>0</v>
      </c>
      <c r="AP366" s="117">
        <f t="shared" si="102"/>
        <v>0</v>
      </c>
      <c r="AQ366" s="121">
        <f t="shared" si="111"/>
        <v>3511.4</v>
      </c>
      <c r="AR366" s="122">
        <f t="shared" si="112"/>
        <v>5124.246922222223</v>
      </c>
    </row>
    <row r="367" spans="1:44" s="36" customFormat="1" ht="15" customHeight="1">
      <c r="A367" s="44" t="s">
        <v>98</v>
      </c>
      <c r="B367" s="44" t="s">
        <v>914</v>
      </c>
      <c r="C367" s="68">
        <v>198206</v>
      </c>
      <c r="D367" s="124">
        <v>7</v>
      </c>
      <c r="E367" s="112" t="s">
        <v>139</v>
      </c>
      <c r="F367" s="133" t="s">
        <v>139</v>
      </c>
      <c r="G367" s="7"/>
      <c r="H367" s="38"/>
      <c r="I367" s="113">
        <v>12009</v>
      </c>
      <c r="J367" s="168">
        <v>19410.221333333335</v>
      </c>
      <c r="K367" s="113">
        <v>3159</v>
      </c>
      <c r="L367" s="170">
        <v>6362.296666666667</v>
      </c>
      <c r="M367" s="113">
        <v>14311</v>
      </c>
      <c r="N367" s="170">
        <v>21321.746666666666</v>
      </c>
      <c r="O367" s="115">
        <f t="shared" si="105"/>
        <v>29479</v>
      </c>
      <c r="P367" s="115">
        <f t="shared" si="95"/>
        <v>982.6333333333333</v>
      </c>
      <c r="Q367" s="116">
        <f t="shared" si="106"/>
        <v>47094.26466666667</v>
      </c>
      <c r="R367" s="117">
        <f t="shared" si="96"/>
        <v>1569.8088222222223</v>
      </c>
      <c r="S367" s="7"/>
      <c r="T367" s="38"/>
      <c r="U367" s="113"/>
      <c r="V367" s="38"/>
      <c r="W367" s="113"/>
      <c r="X367" s="38"/>
      <c r="Y367" s="113"/>
      <c r="Z367" s="114"/>
      <c r="AA367" s="115">
        <f t="shared" si="107"/>
        <v>0</v>
      </c>
      <c r="AB367" s="115">
        <f t="shared" si="97"/>
        <v>0</v>
      </c>
      <c r="AC367" s="116">
        <f t="shared" si="108"/>
        <v>0</v>
      </c>
      <c r="AD367" s="118">
        <f t="shared" si="98"/>
        <v>0</v>
      </c>
      <c r="AE367" s="119"/>
      <c r="AF367" s="120"/>
      <c r="AG367" s="113"/>
      <c r="AH367" s="38"/>
      <c r="AI367" s="113"/>
      <c r="AJ367" s="38"/>
      <c r="AK367" s="113"/>
      <c r="AL367" s="114"/>
      <c r="AM367" s="115">
        <f t="shared" si="109"/>
        <v>0</v>
      </c>
      <c r="AN367" s="37">
        <f t="shared" si="100"/>
        <v>0</v>
      </c>
      <c r="AO367" s="117">
        <f t="shared" si="110"/>
        <v>0</v>
      </c>
      <c r="AP367" s="117">
        <f t="shared" si="102"/>
        <v>0</v>
      </c>
      <c r="AQ367" s="121">
        <f t="shared" si="111"/>
        <v>982.6333333333333</v>
      </c>
      <c r="AR367" s="122">
        <f t="shared" si="112"/>
        <v>1569.8088222222223</v>
      </c>
    </row>
    <row r="368" spans="1:44" s="36" customFormat="1" ht="15" customHeight="1">
      <c r="A368" s="44" t="s">
        <v>98</v>
      </c>
      <c r="B368" s="44" t="s">
        <v>915</v>
      </c>
      <c r="C368" s="68">
        <v>198233</v>
      </c>
      <c r="D368" s="124">
        <v>7</v>
      </c>
      <c r="E368" s="112" t="s">
        <v>139</v>
      </c>
      <c r="F368" s="133" t="s">
        <v>139</v>
      </c>
      <c r="G368" s="7"/>
      <c r="H368" s="38"/>
      <c r="I368" s="113">
        <v>28313</v>
      </c>
      <c r="J368" s="168">
        <v>40992.986333333334</v>
      </c>
      <c r="K368" s="113">
        <v>10013</v>
      </c>
      <c r="L368" s="170">
        <v>17838.440333333332</v>
      </c>
      <c r="M368" s="113">
        <v>30250</v>
      </c>
      <c r="N368" s="170">
        <v>47531.335666666666</v>
      </c>
      <c r="O368" s="115">
        <f t="shared" si="105"/>
        <v>68576</v>
      </c>
      <c r="P368" s="115">
        <f t="shared" si="95"/>
        <v>2285.866666666667</v>
      </c>
      <c r="Q368" s="116">
        <f t="shared" si="106"/>
        <v>106362.76233333333</v>
      </c>
      <c r="R368" s="117">
        <f t="shared" si="96"/>
        <v>3545.425411111111</v>
      </c>
      <c r="S368" s="7"/>
      <c r="T368" s="38"/>
      <c r="U368" s="113"/>
      <c r="V368" s="38"/>
      <c r="W368" s="113"/>
      <c r="X368" s="38"/>
      <c r="Y368" s="113"/>
      <c r="Z368" s="114"/>
      <c r="AA368" s="115">
        <f t="shared" si="107"/>
        <v>0</v>
      </c>
      <c r="AB368" s="115">
        <f t="shared" si="97"/>
        <v>0</v>
      </c>
      <c r="AC368" s="116">
        <f t="shared" si="108"/>
        <v>0</v>
      </c>
      <c r="AD368" s="118">
        <f t="shared" si="98"/>
        <v>0</v>
      </c>
      <c r="AE368" s="119"/>
      <c r="AF368" s="120"/>
      <c r="AG368" s="113"/>
      <c r="AH368" s="38"/>
      <c r="AI368" s="113"/>
      <c r="AJ368" s="38"/>
      <c r="AK368" s="113"/>
      <c r="AL368" s="114"/>
      <c r="AM368" s="115">
        <f t="shared" si="109"/>
        <v>0</v>
      </c>
      <c r="AN368" s="37">
        <f t="shared" si="100"/>
        <v>0</v>
      </c>
      <c r="AO368" s="117">
        <f t="shared" si="110"/>
        <v>0</v>
      </c>
      <c r="AP368" s="117">
        <f t="shared" si="102"/>
        <v>0</v>
      </c>
      <c r="AQ368" s="121">
        <f t="shared" si="111"/>
        <v>2285.866666666667</v>
      </c>
      <c r="AR368" s="122">
        <f t="shared" si="112"/>
        <v>3545.425411111111</v>
      </c>
    </row>
    <row r="369" spans="1:44" s="36" customFormat="1" ht="15" customHeight="1">
      <c r="A369" s="44" t="s">
        <v>98</v>
      </c>
      <c r="B369" s="44" t="s">
        <v>916</v>
      </c>
      <c r="C369" s="68">
        <v>198251</v>
      </c>
      <c r="D369" s="124">
        <v>7</v>
      </c>
      <c r="E369" s="112" t="s">
        <v>139</v>
      </c>
      <c r="F369" s="133" t="s">
        <v>139</v>
      </c>
      <c r="G369" s="7"/>
      <c r="H369" s="38"/>
      <c r="I369" s="113">
        <v>30715</v>
      </c>
      <c r="J369" s="168">
        <v>51954.59133333334</v>
      </c>
      <c r="K369" s="113">
        <v>6021</v>
      </c>
      <c r="L369" s="170">
        <v>16625.667666666668</v>
      </c>
      <c r="M369" s="113">
        <v>34744</v>
      </c>
      <c r="N369" s="170">
        <v>61692.37666666667</v>
      </c>
      <c r="O369" s="115">
        <f t="shared" si="105"/>
        <v>71480</v>
      </c>
      <c r="P369" s="115">
        <f t="shared" si="95"/>
        <v>2382.6666666666665</v>
      </c>
      <c r="Q369" s="116">
        <f t="shared" si="106"/>
        <v>130272.63566666667</v>
      </c>
      <c r="R369" s="117">
        <f t="shared" si="96"/>
        <v>4342.4211888888885</v>
      </c>
      <c r="S369" s="7"/>
      <c r="T369" s="38"/>
      <c r="U369" s="113"/>
      <c r="V369" s="38"/>
      <c r="W369" s="113"/>
      <c r="X369" s="38"/>
      <c r="Y369" s="113"/>
      <c r="Z369" s="114"/>
      <c r="AA369" s="115">
        <f t="shared" si="107"/>
        <v>0</v>
      </c>
      <c r="AB369" s="115">
        <f t="shared" si="97"/>
        <v>0</v>
      </c>
      <c r="AC369" s="116">
        <f t="shared" si="108"/>
        <v>0</v>
      </c>
      <c r="AD369" s="118">
        <f t="shared" si="98"/>
        <v>0</v>
      </c>
      <c r="AE369" s="119"/>
      <c r="AF369" s="120"/>
      <c r="AG369" s="113"/>
      <c r="AH369" s="38"/>
      <c r="AI369" s="113"/>
      <c r="AJ369" s="38"/>
      <c r="AK369" s="113"/>
      <c r="AL369" s="114"/>
      <c r="AM369" s="115">
        <f t="shared" si="109"/>
        <v>0</v>
      </c>
      <c r="AN369" s="37">
        <f t="shared" si="100"/>
        <v>0</v>
      </c>
      <c r="AO369" s="117">
        <f t="shared" si="110"/>
        <v>0</v>
      </c>
      <c r="AP369" s="117">
        <f t="shared" si="102"/>
        <v>0</v>
      </c>
      <c r="AQ369" s="121">
        <f t="shared" si="111"/>
        <v>2382.6666666666665</v>
      </c>
      <c r="AR369" s="122">
        <f t="shared" si="112"/>
        <v>4342.4211888888885</v>
      </c>
    </row>
    <row r="370" spans="1:44" s="36" customFormat="1" ht="15" customHeight="1">
      <c r="A370" s="44" t="s">
        <v>98</v>
      </c>
      <c r="B370" s="44" t="s">
        <v>917</v>
      </c>
      <c r="C370" s="68">
        <v>198260</v>
      </c>
      <c r="D370" s="124">
        <v>7</v>
      </c>
      <c r="E370" s="112" t="s">
        <v>139</v>
      </c>
      <c r="F370" s="133" t="s">
        <v>139</v>
      </c>
      <c r="G370" s="7"/>
      <c r="H370" s="38"/>
      <c r="I370" s="113">
        <v>119197</v>
      </c>
      <c r="J370" s="168">
        <v>134186.11466666666</v>
      </c>
      <c r="K370" s="113">
        <v>24927</v>
      </c>
      <c r="L370" s="170">
        <v>40181.237</v>
      </c>
      <c r="M370" s="113">
        <v>130484</v>
      </c>
      <c r="N370" s="170">
        <v>156285.59199999998</v>
      </c>
      <c r="O370" s="115">
        <f t="shared" si="105"/>
        <v>274608</v>
      </c>
      <c r="P370" s="115">
        <f t="shared" si="95"/>
        <v>9153.6</v>
      </c>
      <c r="Q370" s="116">
        <f t="shared" si="106"/>
        <v>330652.94366666663</v>
      </c>
      <c r="R370" s="117">
        <f t="shared" si="96"/>
        <v>11021.764788888888</v>
      </c>
      <c r="S370" s="7"/>
      <c r="T370" s="38"/>
      <c r="U370" s="113"/>
      <c r="V370" s="38"/>
      <c r="W370" s="113"/>
      <c r="X370" s="38"/>
      <c r="Y370" s="113"/>
      <c r="Z370" s="114"/>
      <c r="AA370" s="115">
        <f t="shared" si="107"/>
        <v>0</v>
      </c>
      <c r="AB370" s="115">
        <f t="shared" si="97"/>
        <v>0</v>
      </c>
      <c r="AC370" s="116">
        <f t="shared" si="108"/>
        <v>0</v>
      </c>
      <c r="AD370" s="118">
        <f t="shared" si="98"/>
        <v>0</v>
      </c>
      <c r="AE370" s="119"/>
      <c r="AF370" s="120"/>
      <c r="AG370" s="113"/>
      <c r="AH370" s="38"/>
      <c r="AI370" s="113"/>
      <c r="AJ370" s="38"/>
      <c r="AK370" s="113"/>
      <c r="AL370" s="114"/>
      <c r="AM370" s="115">
        <f t="shared" si="109"/>
        <v>0</v>
      </c>
      <c r="AN370" s="37">
        <f t="shared" si="100"/>
        <v>0</v>
      </c>
      <c r="AO370" s="117">
        <f t="shared" si="110"/>
        <v>0</v>
      </c>
      <c r="AP370" s="117">
        <f t="shared" si="102"/>
        <v>0</v>
      </c>
      <c r="AQ370" s="121">
        <f t="shared" si="111"/>
        <v>9153.6</v>
      </c>
      <c r="AR370" s="122">
        <f t="shared" si="112"/>
        <v>11021.764788888888</v>
      </c>
    </row>
    <row r="371" spans="1:44" s="36" customFormat="1" ht="15" customHeight="1">
      <c r="A371" s="44" t="s">
        <v>98</v>
      </c>
      <c r="B371" s="44" t="s">
        <v>918</v>
      </c>
      <c r="C371" s="68">
        <v>198321</v>
      </c>
      <c r="D371" s="124">
        <v>7</v>
      </c>
      <c r="E371" s="112" t="s">
        <v>139</v>
      </c>
      <c r="F371" s="133" t="s">
        <v>139</v>
      </c>
      <c r="G371" s="7"/>
      <c r="H371" s="38"/>
      <c r="I371" s="113">
        <v>17419</v>
      </c>
      <c r="J371" s="168">
        <v>26821.945666666663</v>
      </c>
      <c r="K371" s="113">
        <v>5424</v>
      </c>
      <c r="L371" s="170">
        <v>8694.708</v>
      </c>
      <c r="M371" s="113">
        <v>20200</v>
      </c>
      <c r="N371" s="170">
        <v>25395.721333333335</v>
      </c>
      <c r="O371" s="115">
        <f t="shared" si="105"/>
        <v>43043</v>
      </c>
      <c r="P371" s="115">
        <f t="shared" si="95"/>
        <v>1434.7666666666667</v>
      </c>
      <c r="Q371" s="116">
        <f t="shared" si="106"/>
        <v>60912.375</v>
      </c>
      <c r="R371" s="117">
        <f t="shared" si="96"/>
        <v>2030.4125</v>
      </c>
      <c r="S371" s="7"/>
      <c r="T371" s="38"/>
      <c r="U371" s="113"/>
      <c r="V371" s="38"/>
      <c r="W371" s="113"/>
      <c r="X371" s="38"/>
      <c r="Y371" s="113"/>
      <c r="Z371" s="114"/>
      <c r="AA371" s="115">
        <f t="shared" si="107"/>
        <v>0</v>
      </c>
      <c r="AB371" s="115">
        <f t="shared" si="97"/>
        <v>0</v>
      </c>
      <c r="AC371" s="116">
        <f t="shared" si="108"/>
        <v>0</v>
      </c>
      <c r="AD371" s="118">
        <f t="shared" si="98"/>
        <v>0</v>
      </c>
      <c r="AE371" s="119"/>
      <c r="AF371" s="120"/>
      <c r="AG371" s="113"/>
      <c r="AH371" s="38"/>
      <c r="AI371" s="113"/>
      <c r="AJ371" s="38"/>
      <c r="AK371" s="113"/>
      <c r="AL371" s="114"/>
      <c r="AM371" s="115">
        <f t="shared" si="109"/>
        <v>0</v>
      </c>
      <c r="AN371" s="37">
        <f t="shared" si="100"/>
        <v>0</v>
      </c>
      <c r="AO371" s="117">
        <f t="shared" si="110"/>
        <v>0</v>
      </c>
      <c r="AP371" s="117">
        <f t="shared" si="102"/>
        <v>0</v>
      </c>
      <c r="AQ371" s="121">
        <f t="shared" si="111"/>
        <v>1434.7666666666667</v>
      </c>
      <c r="AR371" s="122">
        <f t="shared" si="112"/>
        <v>2030.4125</v>
      </c>
    </row>
    <row r="372" spans="1:44" s="36" customFormat="1" ht="15" customHeight="1">
      <c r="A372" s="44" t="s">
        <v>98</v>
      </c>
      <c r="B372" s="44" t="s">
        <v>919</v>
      </c>
      <c r="C372" s="68">
        <v>198330</v>
      </c>
      <c r="D372" s="124">
        <v>7</v>
      </c>
      <c r="E372" s="112" t="s">
        <v>139</v>
      </c>
      <c r="F372" s="133" t="s">
        <v>139</v>
      </c>
      <c r="G372" s="7"/>
      <c r="H372" s="38"/>
      <c r="I372" s="113">
        <v>33311</v>
      </c>
      <c r="J372" s="168">
        <v>50504.941</v>
      </c>
      <c r="K372" s="113">
        <v>14241</v>
      </c>
      <c r="L372" s="170">
        <v>22099.741666666665</v>
      </c>
      <c r="M372" s="113">
        <v>36071</v>
      </c>
      <c r="N372" s="170">
        <v>52195.808</v>
      </c>
      <c r="O372" s="115">
        <f t="shared" si="105"/>
        <v>83623</v>
      </c>
      <c r="P372" s="115">
        <f t="shared" si="95"/>
        <v>2787.4333333333334</v>
      </c>
      <c r="Q372" s="116">
        <f t="shared" si="106"/>
        <v>124800.49066666665</v>
      </c>
      <c r="R372" s="117">
        <f t="shared" si="96"/>
        <v>4160.016355555555</v>
      </c>
      <c r="S372" s="7"/>
      <c r="T372" s="38"/>
      <c r="U372" s="113"/>
      <c r="V372" s="38"/>
      <c r="W372" s="113"/>
      <c r="X372" s="38"/>
      <c r="Y372" s="113"/>
      <c r="Z372" s="114"/>
      <c r="AA372" s="115">
        <f t="shared" si="107"/>
        <v>0</v>
      </c>
      <c r="AB372" s="115">
        <f t="shared" si="97"/>
        <v>0</v>
      </c>
      <c r="AC372" s="116">
        <f t="shared" si="108"/>
        <v>0</v>
      </c>
      <c r="AD372" s="118">
        <f t="shared" si="98"/>
        <v>0</v>
      </c>
      <c r="AE372" s="119"/>
      <c r="AF372" s="120"/>
      <c r="AG372" s="113"/>
      <c r="AH372" s="38"/>
      <c r="AI372" s="113"/>
      <c r="AJ372" s="38"/>
      <c r="AK372" s="113"/>
      <c r="AL372" s="114"/>
      <c r="AM372" s="115">
        <f t="shared" si="109"/>
        <v>0</v>
      </c>
      <c r="AN372" s="37">
        <f t="shared" si="100"/>
        <v>0</v>
      </c>
      <c r="AO372" s="117">
        <f t="shared" si="110"/>
        <v>0</v>
      </c>
      <c r="AP372" s="117">
        <f t="shared" si="102"/>
        <v>0</v>
      </c>
      <c r="AQ372" s="121">
        <f t="shared" si="111"/>
        <v>2787.4333333333334</v>
      </c>
      <c r="AR372" s="122">
        <f t="shared" si="112"/>
        <v>4160.016355555555</v>
      </c>
    </row>
    <row r="373" spans="1:44" s="36" customFormat="1" ht="15" customHeight="1">
      <c r="A373" s="44" t="s">
        <v>98</v>
      </c>
      <c r="B373" s="44" t="s">
        <v>920</v>
      </c>
      <c r="C373" s="68">
        <v>197814</v>
      </c>
      <c r="D373" s="124">
        <v>7</v>
      </c>
      <c r="E373" s="112" t="s">
        <v>139</v>
      </c>
      <c r="F373" s="133" t="s">
        <v>139</v>
      </c>
      <c r="G373" s="7"/>
      <c r="H373" s="38"/>
      <c r="I373" s="113">
        <v>16459</v>
      </c>
      <c r="J373" s="168">
        <v>25607.496</v>
      </c>
      <c r="K373" s="113">
        <v>3137</v>
      </c>
      <c r="L373" s="170">
        <v>5813.246333333333</v>
      </c>
      <c r="M373" s="113">
        <v>19937</v>
      </c>
      <c r="N373" s="170">
        <v>28447.552000000003</v>
      </c>
      <c r="O373" s="115">
        <f t="shared" si="105"/>
        <v>39533</v>
      </c>
      <c r="P373" s="115">
        <f t="shared" si="95"/>
        <v>1317.7666666666667</v>
      </c>
      <c r="Q373" s="116">
        <f t="shared" si="106"/>
        <v>59868.29433333334</v>
      </c>
      <c r="R373" s="117">
        <f t="shared" si="96"/>
        <v>1995.6098111111112</v>
      </c>
      <c r="S373" s="7"/>
      <c r="T373" s="38"/>
      <c r="U373" s="113"/>
      <c r="V373" s="38"/>
      <c r="W373" s="113"/>
      <c r="X373" s="38"/>
      <c r="Y373" s="113"/>
      <c r="Z373" s="114"/>
      <c r="AA373" s="115">
        <f t="shared" si="107"/>
        <v>0</v>
      </c>
      <c r="AB373" s="115">
        <f t="shared" si="97"/>
        <v>0</v>
      </c>
      <c r="AC373" s="116">
        <f t="shared" si="108"/>
        <v>0</v>
      </c>
      <c r="AD373" s="118">
        <f t="shared" si="98"/>
        <v>0</v>
      </c>
      <c r="AE373" s="119"/>
      <c r="AF373" s="120"/>
      <c r="AG373" s="113"/>
      <c r="AH373" s="38"/>
      <c r="AI373" s="113"/>
      <c r="AJ373" s="38"/>
      <c r="AK373" s="113"/>
      <c r="AL373" s="114"/>
      <c r="AM373" s="115">
        <f t="shared" si="109"/>
        <v>0</v>
      </c>
      <c r="AN373" s="37">
        <f t="shared" si="100"/>
        <v>0</v>
      </c>
      <c r="AO373" s="117">
        <f t="shared" si="110"/>
        <v>0</v>
      </c>
      <c r="AP373" s="117">
        <f t="shared" si="102"/>
        <v>0</v>
      </c>
      <c r="AQ373" s="121">
        <f t="shared" si="111"/>
        <v>1317.7666666666667</v>
      </c>
      <c r="AR373" s="122">
        <f t="shared" si="112"/>
        <v>1995.6098111111112</v>
      </c>
    </row>
    <row r="374" spans="1:44" s="36" customFormat="1" ht="15" customHeight="1">
      <c r="A374" s="44" t="s">
        <v>98</v>
      </c>
      <c r="B374" s="44" t="s">
        <v>921</v>
      </c>
      <c r="C374" s="68">
        <v>198367</v>
      </c>
      <c r="D374" s="124">
        <v>7</v>
      </c>
      <c r="E374" s="112" t="s">
        <v>139</v>
      </c>
      <c r="F374" s="133" t="s">
        <v>139</v>
      </c>
      <c r="G374" s="7"/>
      <c r="H374" s="38"/>
      <c r="I374" s="113">
        <v>21970</v>
      </c>
      <c r="J374" s="168">
        <v>28699.297333333336</v>
      </c>
      <c r="K374" s="113">
        <v>7528</v>
      </c>
      <c r="L374" s="170">
        <v>10637.000999999998</v>
      </c>
      <c r="M374" s="113">
        <v>21007</v>
      </c>
      <c r="N374" s="170">
        <v>30578.58066666667</v>
      </c>
      <c r="O374" s="115">
        <f t="shared" si="105"/>
        <v>50505</v>
      </c>
      <c r="P374" s="115">
        <f t="shared" si="95"/>
        <v>1683.5</v>
      </c>
      <c r="Q374" s="116">
        <f t="shared" si="106"/>
        <v>69914.879</v>
      </c>
      <c r="R374" s="117">
        <f t="shared" si="96"/>
        <v>2330.495966666667</v>
      </c>
      <c r="S374" s="7"/>
      <c r="T374" s="38"/>
      <c r="U374" s="113"/>
      <c r="V374" s="38"/>
      <c r="W374" s="113"/>
      <c r="X374" s="38"/>
      <c r="Y374" s="113"/>
      <c r="Z374" s="114"/>
      <c r="AA374" s="115">
        <f t="shared" si="107"/>
        <v>0</v>
      </c>
      <c r="AB374" s="115">
        <f t="shared" si="97"/>
        <v>0</v>
      </c>
      <c r="AC374" s="116">
        <f t="shared" si="108"/>
        <v>0</v>
      </c>
      <c r="AD374" s="118">
        <f t="shared" si="98"/>
        <v>0</v>
      </c>
      <c r="AE374" s="119"/>
      <c r="AF374" s="120"/>
      <c r="AG374" s="113"/>
      <c r="AH374" s="38"/>
      <c r="AI374" s="113"/>
      <c r="AJ374" s="38"/>
      <c r="AK374" s="113"/>
      <c r="AL374" s="114"/>
      <c r="AM374" s="115">
        <f t="shared" si="109"/>
        <v>0</v>
      </c>
      <c r="AN374" s="37">
        <f t="shared" si="100"/>
        <v>0</v>
      </c>
      <c r="AO374" s="117">
        <f t="shared" si="110"/>
        <v>0</v>
      </c>
      <c r="AP374" s="117">
        <f t="shared" si="102"/>
        <v>0</v>
      </c>
      <c r="AQ374" s="121">
        <f t="shared" si="111"/>
        <v>1683.5</v>
      </c>
      <c r="AR374" s="122">
        <f t="shared" si="112"/>
        <v>2330.495966666667</v>
      </c>
    </row>
    <row r="375" spans="1:44" s="36" customFormat="1" ht="15" customHeight="1">
      <c r="A375" s="44" t="s">
        <v>98</v>
      </c>
      <c r="B375" s="44" t="s">
        <v>922</v>
      </c>
      <c r="C375" s="68">
        <v>198376</v>
      </c>
      <c r="D375" s="124">
        <v>7</v>
      </c>
      <c r="E375" s="112" t="s">
        <v>139</v>
      </c>
      <c r="F375" s="133" t="s">
        <v>139</v>
      </c>
      <c r="G375" s="7"/>
      <c r="H375" s="38"/>
      <c r="I375" s="113">
        <v>19183</v>
      </c>
      <c r="J375" s="168">
        <v>31605.500999999997</v>
      </c>
      <c r="K375" s="113">
        <v>4700</v>
      </c>
      <c r="L375" s="170">
        <v>11098.673333333332</v>
      </c>
      <c r="M375" s="113">
        <v>21541</v>
      </c>
      <c r="N375" s="170">
        <v>35242.217</v>
      </c>
      <c r="O375" s="115">
        <f t="shared" si="105"/>
        <v>45424</v>
      </c>
      <c r="P375" s="115">
        <f t="shared" si="95"/>
        <v>1514.1333333333334</v>
      </c>
      <c r="Q375" s="116">
        <f t="shared" si="106"/>
        <v>77946.39133333333</v>
      </c>
      <c r="R375" s="117">
        <f t="shared" si="96"/>
        <v>2598.213044444444</v>
      </c>
      <c r="S375" s="7"/>
      <c r="T375" s="38"/>
      <c r="U375" s="113"/>
      <c r="V375" s="38"/>
      <c r="W375" s="113"/>
      <c r="X375" s="38"/>
      <c r="Y375" s="113"/>
      <c r="Z375" s="114"/>
      <c r="AA375" s="115">
        <f t="shared" si="107"/>
        <v>0</v>
      </c>
      <c r="AB375" s="115">
        <f t="shared" si="97"/>
        <v>0</v>
      </c>
      <c r="AC375" s="116">
        <f t="shared" si="108"/>
        <v>0</v>
      </c>
      <c r="AD375" s="118">
        <f t="shared" si="98"/>
        <v>0</v>
      </c>
      <c r="AE375" s="119"/>
      <c r="AF375" s="120"/>
      <c r="AG375" s="113"/>
      <c r="AH375" s="38"/>
      <c r="AI375" s="113"/>
      <c r="AJ375" s="38"/>
      <c r="AK375" s="113"/>
      <c r="AL375" s="114"/>
      <c r="AM375" s="115">
        <f t="shared" si="109"/>
        <v>0</v>
      </c>
      <c r="AN375" s="37">
        <f t="shared" si="100"/>
        <v>0</v>
      </c>
      <c r="AO375" s="117">
        <f t="shared" si="110"/>
        <v>0</v>
      </c>
      <c r="AP375" s="117">
        <f t="shared" si="102"/>
        <v>0</v>
      </c>
      <c r="AQ375" s="121">
        <f t="shared" si="111"/>
        <v>1514.1333333333334</v>
      </c>
      <c r="AR375" s="122">
        <f t="shared" si="112"/>
        <v>2598.213044444444</v>
      </c>
    </row>
    <row r="376" spans="1:44" s="36" customFormat="1" ht="15" customHeight="1">
      <c r="A376" s="44" t="s">
        <v>98</v>
      </c>
      <c r="B376" s="44" t="s">
        <v>923</v>
      </c>
      <c r="C376" s="68">
        <v>198455</v>
      </c>
      <c r="D376" s="124">
        <v>7</v>
      </c>
      <c r="E376" s="112" t="s">
        <v>139</v>
      </c>
      <c r="F376" s="133" t="s">
        <v>139</v>
      </c>
      <c r="G376" s="7"/>
      <c r="H376" s="38"/>
      <c r="I376" s="113">
        <v>35996</v>
      </c>
      <c r="J376" s="168">
        <v>47041.63366666666</v>
      </c>
      <c r="K376" s="113">
        <v>11868</v>
      </c>
      <c r="L376" s="170">
        <v>16829.683666666668</v>
      </c>
      <c r="M376" s="113">
        <v>37573</v>
      </c>
      <c r="N376" s="170">
        <v>50169.532</v>
      </c>
      <c r="O376" s="115">
        <f t="shared" si="105"/>
        <v>85437</v>
      </c>
      <c r="P376" s="115">
        <f t="shared" si="95"/>
        <v>2847.9</v>
      </c>
      <c r="Q376" s="116">
        <f t="shared" si="106"/>
        <v>114040.84933333333</v>
      </c>
      <c r="R376" s="117">
        <f t="shared" si="96"/>
        <v>3801.361644444444</v>
      </c>
      <c r="S376" s="7"/>
      <c r="T376" s="38"/>
      <c r="U376" s="113"/>
      <c r="V376" s="38"/>
      <c r="W376" s="113"/>
      <c r="X376" s="38"/>
      <c r="Y376" s="113"/>
      <c r="Z376" s="114"/>
      <c r="AA376" s="115">
        <f t="shared" si="107"/>
        <v>0</v>
      </c>
      <c r="AB376" s="115">
        <f t="shared" si="97"/>
        <v>0</v>
      </c>
      <c r="AC376" s="116">
        <f t="shared" si="108"/>
        <v>0</v>
      </c>
      <c r="AD376" s="118">
        <f t="shared" si="98"/>
        <v>0</v>
      </c>
      <c r="AE376" s="119"/>
      <c r="AF376" s="120"/>
      <c r="AG376" s="113"/>
      <c r="AH376" s="38"/>
      <c r="AI376" s="113"/>
      <c r="AJ376" s="38"/>
      <c r="AK376" s="113"/>
      <c r="AL376" s="114"/>
      <c r="AM376" s="115">
        <f t="shared" si="109"/>
        <v>0</v>
      </c>
      <c r="AN376" s="37">
        <f t="shared" si="100"/>
        <v>0</v>
      </c>
      <c r="AO376" s="117">
        <f t="shared" si="110"/>
        <v>0</v>
      </c>
      <c r="AP376" s="117">
        <f t="shared" si="102"/>
        <v>0</v>
      </c>
      <c r="AQ376" s="121">
        <f t="shared" si="111"/>
        <v>2847.9</v>
      </c>
      <c r="AR376" s="122">
        <f t="shared" si="112"/>
        <v>3801.361644444444</v>
      </c>
    </row>
    <row r="377" spans="1:44" s="36" customFormat="1" ht="15" customHeight="1">
      <c r="A377" s="44" t="s">
        <v>98</v>
      </c>
      <c r="B377" s="44" t="s">
        <v>924</v>
      </c>
      <c r="C377" s="68">
        <v>198491</v>
      </c>
      <c r="D377" s="124">
        <v>7</v>
      </c>
      <c r="E377" s="112" t="s">
        <v>139</v>
      </c>
      <c r="F377" s="133" t="s">
        <v>139</v>
      </c>
      <c r="G377" s="7"/>
      <c r="H377" s="38"/>
      <c r="I377" s="113">
        <v>16400</v>
      </c>
      <c r="J377" s="168">
        <v>22237.51</v>
      </c>
      <c r="K377" s="113">
        <v>5343</v>
      </c>
      <c r="L377" s="170">
        <v>8898.617333333334</v>
      </c>
      <c r="M377" s="113">
        <v>15756</v>
      </c>
      <c r="N377" s="170">
        <v>25451.197</v>
      </c>
      <c r="O377" s="115">
        <f t="shared" si="105"/>
        <v>37499</v>
      </c>
      <c r="P377" s="115">
        <f t="shared" si="95"/>
        <v>1249.9666666666667</v>
      </c>
      <c r="Q377" s="116">
        <f t="shared" si="106"/>
        <v>56587.32433333334</v>
      </c>
      <c r="R377" s="117">
        <f t="shared" si="96"/>
        <v>1886.2441444444446</v>
      </c>
      <c r="S377" s="7"/>
      <c r="T377" s="38"/>
      <c r="U377" s="113"/>
      <c r="V377" s="38"/>
      <c r="W377" s="113"/>
      <c r="X377" s="38"/>
      <c r="Y377" s="113"/>
      <c r="Z377" s="114"/>
      <c r="AA377" s="115">
        <f t="shared" si="107"/>
        <v>0</v>
      </c>
      <c r="AB377" s="115">
        <f t="shared" si="97"/>
        <v>0</v>
      </c>
      <c r="AC377" s="116">
        <f t="shared" si="108"/>
        <v>0</v>
      </c>
      <c r="AD377" s="118">
        <f t="shared" si="98"/>
        <v>0</v>
      </c>
      <c r="AE377" s="119"/>
      <c r="AF377" s="120"/>
      <c r="AG377" s="113"/>
      <c r="AH377" s="38"/>
      <c r="AI377" s="113"/>
      <c r="AJ377" s="38"/>
      <c r="AK377" s="113"/>
      <c r="AL377" s="114"/>
      <c r="AM377" s="115">
        <f t="shared" si="109"/>
        <v>0</v>
      </c>
      <c r="AN377" s="37">
        <f t="shared" si="100"/>
        <v>0</v>
      </c>
      <c r="AO377" s="117">
        <f t="shared" si="110"/>
        <v>0</v>
      </c>
      <c r="AP377" s="117">
        <f t="shared" si="102"/>
        <v>0</v>
      </c>
      <c r="AQ377" s="121">
        <f t="shared" si="111"/>
        <v>1249.9666666666667</v>
      </c>
      <c r="AR377" s="122">
        <f t="shared" si="112"/>
        <v>1886.2441444444446</v>
      </c>
    </row>
    <row r="378" spans="1:44" s="36" customFormat="1" ht="15" customHeight="1">
      <c r="A378" s="44" t="s">
        <v>98</v>
      </c>
      <c r="B378" s="44" t="s">
        <v>925</v>
      </c>
      <c r="C378" s="68">
        <v>198534</v>
      </c>
      <c r="D378" s="124">
        <v>7</v>
      </c>
      <c r="E378" s="112" t="s">
        <v>139</v>
      </c>
      <c r="F378" s="133" t="s">
        <v>139</v>
      </c>
      <c r="G378" s="7"/>
      <c r="H378" s="38"/>
      <c r="I378" s="113">
        <v>69794</v>
      </c>
      <c r="J378" s="168">
        <v>109985.098</v>
      </c>
      <c r="K378" s="113">
        <v>20763</v>
      </c>
      <c r="L378" s="170">
        <v>34475.38566666667</v>
      </c>
      <c r="M378" s="113">
        <v>73840</v>
      </c>
      <c r="N378" s="170">
        <v>106744.76566666666</v>
      </c>
      <c r="O378" s="115">
        <f t="shared" si="105"/>
        <v>164397</v>
      </c>
      <c r="P378" s="115">
        <f t="shared" si="95"/>
        <v>5479.9</v>
      </c>
      <c r="Q378" s="116">
        <f t="shared" si="106"/>
        <v>251205.24933333334</v>
      </c>
      <c r="R378" s="117">
        <f t="shared" si="96"/>
        <v>8373.50831111111</v>
      </c>
      <c r="S378" s="7"/>
      <c r="T378" s="38"/>
      <c r="U378" s="113"/>
      <c r="V378" s="38"/>
      <c r="W378" s="113"/>
      <c r="X378" s="38"/>
      <c r="Y378" s="113"/>
      <c r="Z378" s="114"/>
      <c r="AA378" s="115">
        <f t="shared" si="107"/>
        <v>0</v>
      </c>
      <c r="AB378" s="115">
        <f t="shared" si="97"/>
        <v>0</v>
      </c>
      <c r="AC378" s="116">
        <f t="shared" si="108"/>
        <v>0</v>
      </c>
      <c r="AD378" s="118">
        <f t="shared" si="98"/>
        <v>0</v>
      </c>
      <c r="AE378" s="119"/>
      <c r="AF378" s="120"/>
      <c r="AG378" s="113"/>
      <c r="AH378" s="38"/>
      <c r="AI378" s="113"/>
      <c r="AJ378" s="38"/>
      <c r="AK378" s="113"/>
      <c r="AL378" s="114"/>
      <c r="AM378" s="115">
        <f t="shared" si="109"/>
        <v>0</v>
      </c>
      <c r="AN378" s="37">
        <f t="shared" si="100"/>
        <v>0</v>
      </c>
      <c r="AO378" s="117">
        <f t="shared" si="110"/>
        <v>0</v>
      </c>
      <c r="AP378" s="117">
        <f t="shared" si="102"/>
        <v>0</v>
      </c>
      <c r="AQ378" s="121">
        <f t="shared" si="111"/>
        <v>5479.9</v>
      </c>
      <c r="AR378" s="122">
        <f t="shared" si="112"/>
        <v>8373.50831111111</v>
      </c>
    </row>
    <row r="379" spans="1:44" s="36" customFormat="1" ht="15" customHeight="1">
      <c r="A379" s="44" t="s">
        <v>98</v>
      </c>
      <c r="B379" s="44" t="s">
        <v>926</v>
      </c>
      <c r="C379" s="68">
        <v>198552</v>
      </c>
      <c r="D379" s="124">
        <v>7</v>
      </c>
      <c r="E379" s="112" t="s">
        <v>139</v>
      </c>
      <c r="F379" s="133" t="s">
        <v>139</v>
      </c>
      <c r="G379" s="7"/>
      <c r="H379" s="38"/>
      <c r="I379" s="113">
        <v>38897</v>
      </c>
      <c r="J379" s="168">
        <v>62848.121333333336</v>
      </c>
      <c r="K379" s="113">
        <v>12748</v>
      </c>
      <c r="L379" s="170">
        <v>23289.828999999998</v>
      </c>
      <c r="M379" s="113">
        <v>47816</v>
      </c>
      <c r="N379" s="170">
        <v>72611.273</v>
      </c>
      <c r="O379" s="115">
        <f t="shared" si="105"/>
        <v>99461</v>
      </c>
      <c r="P379" s="115">
        <f t="shared" si="95"/>
        <v>3315.366666666667</v>
      </c>
      <c r="Q379" s="116">
        <f t="shared" si="106"/>
        <v>158749.22333333333</v>
      </c>
      <c r="R379" s="117">
        <f t="shared" si="96"/>
        <v>5291.640777777778</v>
      </c>
      <c r="S379" s="7"/>
      <c r="T379" s="38"/>
      <c r="U379" s="113"/>
      <c r="V379" s="38"/>
      <c r="W379" s="113"/>
      <c r="X379" s="38"/>
      <c r="Y379" s="113"/>
      <c r="Z379" s="114"/>
      <c r="AA379" s="115">
        <f t="shared" si="107"/>
        <v>0</v>
      </c>
      <c r="AB379" s="115">
        <f t="shared" si="97"/>
        <v>0</v>
      </c>
      <c r="AC379" s="116">
        <f t="shared" si="108"/>
        <v>0</v>
      </c>
      <c r="AD379" s="118">
        <f t="shared" si="98"/>
        <v>0</v>
      </c>
      <c r="AE379" s="119"/>
      <c r="AF379" s="120"/>
      <c r="AG379" s="113"/>
      <c r="AH379" s="38"/>
      <c r="AI379" s="113"/>
      <c r="AJ379" s="38"/>
      <c r="AK379" s="113"/>
      <c r="AL379" s="114"/>
      <c r="AM379" s="115">
        <f t="shared" si="109"/>
        <v>0</v>
      </c>
      <c r="AN379" s="37">
        <f t="shared" si="100"/>
        <v>0</v>
      </c>
      <c r="AO379" s="117">
        <f t="shared" si="110"/>
        <v>0</v>
      </c>
      <c r="AP379" s="117">
        <f t="shared" si="102"/>
        <v>0</v>
      </c>
      <c r="AQ379" s="121">
        <f t="shared" si="111"/>
        <v>3315.366666666667</v>
      </c>
      <c r="AR379" s="122">
        <f t="shared" si="112"/>
        <v>5291.640777777778</v>
      </c>
    </row>
    <row r="380" spans="1:44" s="36" customFormat="1" ht="15" customHeight="1">
      <c r="A380" s="44" t="s">
        <v>98</v>
      </c>
      <c r="B380" s="44" t="s">
        <v>927</v>
      </c>
      <c r="C380" s="68">
        <v>198570</v>
      </c>
      <c r="D380" s="124">
        <v>7</v>
      </c>
      <c r="E380" s="112" t="s">
        <v>139</v>
      </c>
      <c r="F380" s="133" t="s">
        <v>139</v>
      </c>
      <c r="G380" s="7"/>
      <c r="H380" s="38"/>
      <c r="I380" s="113">
        <v>34028</v>
      </c>
      <c r="J380" s="168">
        <v>48864.6</v>
      </c>
      <c r="K380" s="113">
        <v>9178</v>
      </c>
      <c r="L380" s="170">
        <v>14923.35</v>
      </c>
      <c r="M380" s="113">
        <v>35267</v>
      </c>
      <c r="N380" s="170">
        <v>49689.333333333336</v>
      </c>
      <c r="O380" s="115">
        <f t="shared" si="105"/>
        <v>78473</v>
      </c>
      <c r="P380" s="115">
        <f t="shared" si="95"/>
        <v>2615.766666666667</v>
      </c>
      <c r="Q380" s="116">
        <f t="shared" si="106"/>
        <v>113477.28333333333</v>
      </c>
      <c r="R380" s="117">
        <f t="shared" si="96"/>
        <v>3782.576111111111</v>
      </c>
      <c r="S380" s="7"/>
      <c r="T380" s="38"/>
      <c r="U380" s="113"/>
      <c r="V380" s="38"/>
      <c r="W380" s="113"/>
      <c r="X380" s="38"/>
      <c r="Y380" s="113"/>
      <c r="Z380" s="114"/>
      <c r="AA380" s="115">
        <f t="shared" si="107"/>
        <v>0</v>
      </c>
      <c r="AB380" s="115">
        <f t="shared" si="97"/>
        <v>0</v>
      </c>
      <c r="AC380" s="116">
        <f t="shared" si="108"/>
        <v>0</v>
      </c>
      <c r="AD380" s="118">
        <f t="shared" si="98"/>
        <v>0</v>
      </c>
      <c r="AE380" s="119"/>
      <c r="AF380" s="120"/>
      <c r="AG380" s="113"/>
      <c r="AH380" s="38"/>
      <c r="AI380" s="113"/>
      <c r="AJ380" s="38"/>
      <c r="AK380" s="113"/>
      <c r="AL380" s="114"/>
      <c r="AM380" s="115">
        <f t="shared" si="109"/>
        <v>0</v>
      </c>
      <c r="AN380" s="37">
        <f t="shared" si="100"/>
        <v>0</v>
      </c>
      <c r="AO380" s="117">
        <f t="shared" si="110"/>
        <v>0</v>
      </c>
      <c r="AP380" s="117">
        <f t="shared" si="102"/>
        <v>0</v>
      </c>
      <c r="AQ380" s="121">
        <f t="shared" si="111"/>
        <v>2615.766666666667</v>
      </c>
      <c r="AR380" s="122">
        <f t="shared" si="112"/>
        <v>3782.576111111111</v>
      </c>
    </row>
    <row r="381" spans="1:44" s="36" customFormat="1" ht="15" customHeight="1">
      <c r="A381" s="44" t="s">
        <v>98</v>
      </c>
      <c r="B381" s="44" t="s">
        <v>928</v>
      </c>
      <c r="C381" s="68">
        <v>198622</v>
      </c>
      <c r="D381" s="124">
        <v>7</v>
      </c>
      <c r="E381" s="112" t="s">
        <v>139</v>
      </c>
      <c r="F381" s="133" t="s">
        <v>139</v>
      </c>
      <c r="G381" s="7"/>
      <c r="H381" s="38"/>
      <c r="I381" s="113">
        <v>51921</v>
      </c>
      <c r="J381" s="168">
        <v>87105.621</v>
      </c>
      <c r="K381" s="113">
        <v>10761</v>
      </c>
      <c r="L381" s="170">
        <v>22041.786333333333</v>
      </c>
      <c r="M381" s="113">
        <v>61959</v>
      </c>
      <c r="N381" s="170">
        <v>102929.93</v>
      </c>
      <c r="O381" s="115">
        <f t="shared" si="105"/>
        <v>124641</v>
      </c>
      <c r="P381" s="115">
        <f t="shared" si="95"/>
        <v>4154.7</v>
      </c>
      <c r="Q381" s="116">
        <f t="shared" si="106"/>
        <v>212077.33733333333</v>
      </c>
      <c r="R381" s="117">
        <f t="shared" si="96"/>
        <v>7069.2445777777775</v>
      </c>
      <c r="S381" s="7"/>
      <c r="T381" s="38"/>
      <c r="U381" s="113"/>
      <c r="V381" s="38"/>
      <c r="W381" s="113"/>
      <c r="X381" s="38"/>
      <c r="Y381" s="113"/>
      <c r="Z381" s="114"/>
      <c r="AA381" s="115">
        <f t="shared" si="107"/>
        <v>0</v>
      </c>
      <c r="AB381" s="115">
        <f t="shared" si="97"/>
        <v>0</v>
      </c>
      <c r="AC381" s="116">
        <f t="shared" si="108"/>
        <v>0</v>
      </c>
      <c r="AD381" s="118">
        <f t="shared" si="98"/>
        <v>0</v>
      </c>
      <c r="AE381" s="119"/>
      <c r="AF381" s="120"/>
      <c r="AG381" s="113"/>
      <c r="AH381" s="38"/>
      <c r="AI381" s="113"/>
      <c r="AJ381" s="38"/>
      <c r="AK381" s="113"/>
      <c r="AL381" s="114"/>
      <c r="AM381" s="115">
        <f t="shared" si="109"/>
        <v>0</v>
      </c>
      <c r="AN381" s="37">
        <f t="shared" si="100"/>
        <v>0</v>
      </c>
      <c r="AO381" s="117">
        <f t="shared" si="110"/>
        <v>0</v>
      </c>
      <c r="AP381" s="117">
        <f t="shared" si="102"/>
        <v>0</v>
      </c>
      <c r="AQ381" s="121">
        <f t="shared" si="111"/>
        <v>4154.7</v>
      </c>
      <c r="AR381" s="122">
        <f t="shared" si="112"/>
        <v>7069.2445777777775</v>
      </c>
    </row>
    <row r="382" spans="1:44" s="36" customFormat="1" ht="15" customHeight="1">
      <c r="A382" s="44" t="s">
        <v>98</v>
      </c>
      <c r="B382" s="44" t="s">
        <v>929</v>
      </c>
      <c r="C382" s="68">
        <v>198640</v>
      </c>
      <c r="D382" s="124">
        <v>7</v>
      </c>
      <c r="E382" s="112" t="s">
        <v>139</v>
      </c>
      <c r="F382" s="133" t="s">
        <v>139</v>
      </c>
      <c r="G382" s="7"/>
      <c r="H382" s="38"/>
      <c r="I382" s="113">
        <v>16389</v>
      </c>
      <c r="J382" s="168">
        <v>22972.678666666667</v>
      </c>
      <c r="K382" s="113">
        <v>2287</v>
      </c>
      <c r="L382" s="170">
        <v>1534.0439999999999</v>
      </c>
      <c r="M382" s="113">
        <v>15658</v>
      </c>
      <c r="N382" s="170">
        <v>19618.017</v>
      </c>
      <c r="O382" s="115">
        <f t="shared" si="105"/>
        <v>34334</v>
      </c>
      <c r="P382" s="115">
        <f t="shared" si="95"/>
        <v>1144.4666666666667</v>
      </c>
      <c r="Q382" s="116">
        <f t="shared" si="106"/>
        <v>44124.73966666667</v>
      </c>
      <c r="R382" s="117">
        <f t="shared" si="96"/>
        <v>1470.8246555555556</v>
      </c>
      <c r="S382" s="7"/>
      <c r="T382" s="38"/>
      <c r="U382" s="113"/>
      <c r="V382" s="38"/>
      <c r="W382" s="113"/>
      <c r="X382" s="38"/>
      <c r="Y382" s="113"/>
      <c r="Z382" s="114"/>
      <c r="AA382" s="115">
        <f t="shared" si="107"/>
        <v>0</v>
      </c>
      <c r="AB382" s="115">
        <f t="shared" si="97"/>
        <v>0</v>
      </c>
      <c r="AC382" s="116">
        <f t="shared" si="108"/>
        <v>0</v>
      </c>
      <c r="AD382" s="118">
        <f t="shared" si="98"/>
        <v>0</v>
      </c>
      <c r="AE382" s="119"/>
      <c r="AF382" s="120"/>
      <c r="AG382" s="113"/>
      <c r="AH382" s="38"/>
      <c r="AI382" s="113"/>
      <c r="AJ382" s="38"/>
      <c r="AK382" s="113"/>
      <c r="AL382" s="114"/>
      <c r="AM382" s="115">
        <f t="shared" si="109"/>
        <v>0</v>
      </c>
      <c r="AN382" s="37">
        <f t="shared" si="100"/>
        <v>0</v>
      </c>
      <c r="AO382" s="117">
        <f t="shared" si="110"/>
        <v>0</v>
      </c>
      <c r="AP382" s="117">
        <f t="shared" si="102"/>
        <v>0</v>
      </c>
      <c r="AQ382" s="121">
        <f t="shared" si="111"/>
        <v>1144.4666666666667</v>
      </c>
      <c r="AR382" s="122">
        <f t="shared" si="112"/>
        <v>1470.8246555555556</v>
      </c>
    </row>
    <row r="383" spans="1:44" s="36" customFormat="1" ht="15" customHeight="1">
      <c r="A383" s="44" t="s">
        <v>98</v>
      </c>
      <c r="B383" s="44" t="s">
        <v>930</v>
      </c>
      <c r="C383" s="68">
        <v>198668</v>
      </c>
      <c r="D383" s="124">
        <v>7</v>
      </c>
      <c r="E383" s="112" t="s">
        <v>139</v>
      </c>
      <c r="F383" s="133" t="s">
        <v>139</v>
      </c>
      <c r="G383" s="7"/>
      <c r="H383" s="38"/>
      <c r="I383" s="113">
        <v>14554</v>
      </c>
      <c r="J383" s="168">
        <v>20093.74233333333</v>
      </c>
      <c r="K383" s="113">
        <v>5189</v>
      </c>
      <c r="L383" s="170">
        <v>7177.779666666667</v>
      </c>
      <c r="M383" s="113">
        <v>14768</v>
      </c>
      <c r="N383" s="170">
        <v>21323.878666666667</v>
      </c>
      <c r="O383" s="115">
        <f t="shared" si="105"/>
        <v>34511</v>
      </c>
      <c r="P383" s="115">
        <f t="shared" si="95"/>
        <v>1150.3666666666666</v>
      </c>
      <c r="Q383" s="116">
        <f t="shared" si="106"/>
        <v>48595.40066666667</v>
      </c>
      <c r="R383" s="117">
        <f t="shared" si="96"/>
        <v>1619.846688888889</v>
      </c>
      <c r="S383" s="7"/>
      <c r="T383" s="38"/>
      <c r="U383" s="113"/>
      <c r="V383" s="38"/>
      <c r="W383" s="113"/>
      <c r="X383" s="38"/>
      <c r="Y383" s="113"/>
      <c r="Z383" s="114"/>
      <c r="AA383" s="115">
        <f t="shared" si="107"/>
        <v>0</v>
      </c>
      <c r="AB383" s="115">
        <f t="shared" si="97"/>
        <v>0</v>
      </c>
      <c r="AC383" s="116">
        <f t="shared" si="108"/>
        <v>0</v>
      </c>
      <c r="AD383" s="118">
        <f t="shared" si="98"/>
        <v>0</v>
      </c>
      <c r="AE383" s="119"/>
      <c r="AF383" s="120"/>
      <c r="AG383" s="113"/>
      <c r="AH383" s="38"/>
      <c r="AI383" s="113"/>
      <c r="AJ383" s="38"/>
      <c r="AK383" s="113"/>
      <c r="AL383" s="114"/>
      <c r="AM383" s="115">
        <f t="shared" si="109"/>
        <v>0</v>
      </c>
      <c r="AN383" s="37">
        <f t="shared" si="100"/>
        <v>0</v>
      </c>
      <c r="AO383" s="117">
        <f t="shared" si="110"/>
        <v>0</v>
      </c>
      <c r="AP383" s="117">
        <f t="shared" si="102"/>
        <v>0</v>
      </c>
      <c r="AQ383" s="121">
        <f t="shared" si="111"/>
        <v>1150.3666666666666</v>
      </c>
      <c r="AR383" s="122">
        <f t="shared" si="112"/>
        <v>1619.846688888889</v>
      </c>
    </row>
    <row r="384" spans="1:44" s="36" customFormat="1" ht="15" customHeight="1">
      <c r="A384" s="44" t="s">
        <v>98</v>
      </c>
      <c r="B384" s="44" t="s">
        <v>931</v>
      </c>
      <c r="C384" s="68">
        <v>198710</v>
      </c>
      <c r="D384" s="124">
        <v>7</v>
      </c>
      <c r="E384" s="112" t="s">
        <v>139</v>
      </c>
      <c r="F384" s="133" t="s">
        <v>139</v>
      </c>
      <c r="G384" s="7"/>
      <c r="H384" s="38"/>
      <c r="I384" s="113">
        <v>16216</v>
      </c>
      <c r="J384" s="168">
        <v>27671.335</v>
      </c>
      <c r="K384" s="113">
        <v>5685</v>
      </c>
      <c r="L384" s="170">
        <v>10156.716666666667</v>
      </c>
      <c r="M384" s="113">
        <v>19176</v>
      </c>
      <c r="N384" s="170">
        <v>27834.88</v>
      </c>
      <c r="O384" s="115">
        <f t="shared" si="105"/>
        <v>41077</v>
      </c>
      <c r="P384" s="115">
        <f t="shared" si="95"/>
        <v>1369.2333333333333</v>
      </c>
      <c r="Q384" s="116">
        <f t="shared" si="106"/>
        <v>65662.93166666667</v>
      </c>
      <c r="R384" s="117">
        <f t="shared" si="96"/>
        <v>2188.7643888888892</v>
      </c>
      <c r="S384" s="7"/>
      <c r="T384" s="38"/>
      <c r="U384" s="113"/>
      <c r="V384" s="38"/>
      <c r="W384" s="113"/>
      <c r="X384" s="38"/>
      <c r="Y384" s="113"/>
      <c r="Z384" s="114"/>
      <c r="AA384" s="115">
        <f t="shared" si="107"/>
        <v>0</v>
      </c>
      <c r="AB384" s="115">
        <f t="shared" si="97"/>
        <v>0</v>
      </c>
      <c r="AC384" s="116">
        <f t="shared" si="108"/>
        <v>0</v>
      </c>
      <c r="AD384" s="118">
        <f t="shared" si="98"/>
        <v>0</v>
      </c>
      <c r="AE384" s="119"/>
      <c r="AF384" s="120"/>
      <c r="AG384" s="113"/>
      <c r="AH384" s="38"/>
      <c r="AI384" s="113"/>
      <c r="AJ384" s="38"/>
      <c r="AK384" s="113"/>
      <c r="AL384" s="114"/>
      <c r="AM384" s="115">
        <f t="shared" si="109"/>
        <v>0</v>
      </c>
      <c r="AN384" s="37">
        <f t="shared" si="100"/>
        <v>0</v>
      </c>
      <c r="AO384" s="117">
        <f t="shared" si="110"/>
        <v>0</v>
      </c>
      <c r="AP384" s="117">
        <f t="shared" si="102"/>
        <v>0</v>
      </c>
      <c r="AQ384" s="121">
        <f t="shared" si="111"/>
        <v>1369.2333333333333</v>
      </c>
      <c r="AR384" s="122">
        <f t="shared" si="112"/>
        <v>2188.7643888888892</v>
      </c>
    </row>
    <row r="385" spans="1:44" s="36" customFormat="1" ht="15" customHeight="1">
      <c r="A385" s="44" t="s">
        <v>98</v>
      </c>
      <c r="B385" s="44" t="s">
        <v>932</v>
      </c>
      <c r="C385" s="68">
        <v>198729</v>
      </c>
      <c r="D385" s="124">
        <v>7</v>
      </c>
      <c r="E385" s="112" t="s">
        <v>139</v>
      </c>
      <c r="F385" s="133" t="s">
        <v>139</v>
      </c>
      <c r="G385" s="7"/>
      <c r="H385" s="38"/>
      <c r="I385" s="113">
        <v>12044</v>
      </c>
      <c r="J385" s="168">
        <v>15263.064666666667</v>
      </c>
      <c r="K385" s="113">
        <v>3187</v>
      </c>
      <c r="L385" s="170">
        <v>4387.925333333334</v>
      </c>
      <c r="M385" s="113">
        <v>11523</v>
      </c>
      <c r="N385" s="170">
        <v>18086.716666666667</v>
      </c>
      <c r="O385" s="115">
        <f t="shared" si="105"/>
        <v>26754</v>
      </c>
      <c r="P385" s="115">
        <f t="shared" si="95"/>
        <v>891.8</v>
      </c>
      <c r="Q385" s="116">
        <f t="shared" si="106"/>
        <v>37737.706666666665</v>
      </c>
      <c r="R385" s="117">
        <f t="shared" si="96"/>
        <v>1257.9235555555556</v>
      </c>
      <c r="S385" s="7"/>
      <c r="T385" s="38"/>
      <c r="U385" s="113"/>
      <c r="V385" s="38"/>
      <c r="W385" s="113"/>
      <c r="X385" s="38"/>
      <c r="Y385" s="113"/>
      <c r="Z385" s="114"/>
      <c r="AA385" s="115">
        <f t="shared" si="107"/>
        <v>0</v>
      </c>
      <c r="AB385" s="115">
        <f t="shared" si="97"/>
        <v>0</v>
      </c>
      <c r="AC385" s="116">
        <f t="shared" si="108"/>
        <v>0</v>
      </c>
      <c r="AD385" s="118">
        <f t="shared" si="98"/>
        <v>0</v>
      </c>
      <c r="AE385" s="119"/>
      <c r="AF385" s="120"/>
      <c r="AG385" s="113"/>
      <c r="AH385" s="38"/>
      <c r="AI385" s="113"/>
      <c r="AJ385" s="38"/>
      <c r="AK385" s="113"/>
      <c r="AL385" s="114"/>
      <c r="AM385" s="115">
        <f t="shared" si="109"/>
        <v>0</v>
      </c>
      <c r="AN385" s="37">
        <f t="shared" si="100"/>
        <v>0</v>
      </c>
      <c r="AO385" s="117">
        <f t="shared" si="110"/>
        <v>0</v>
      </c>
      <c r="AP385" s="117">
        <f t="shared" si="102"/>
        <v>0</v>
      </c>
      <c r="AQ385" s="121">
        <f t="shared" si="111"/>
        <v>891.8</v>
      </c>
      <c r="AR385" s="122">
        <f t="shared" si="112"/>
        <v>1257.9235555555556</v>
      </c>
    </row>
    <row r="386" spans="1:44" s="36" customFormat="1" ht="15" customHeight="1">
      <c r="A386" s="44" t="s">
        <v>98</v>
      </c>
      <c r="B386" s="44" t="s">
        <v>933</v>
      </c>
      <c r="C386" s="68">
        <v>198774</v>
      </c>
      <c r="D386" s="124">
        <v>7</v>
      </c>
      <c r="E386" s="112" t="s">
        <v>139</v>
      </c>
      <c r="F386" s="133" t="s">
        <v>139</v>
      </c>
      <c r="G386" s="7"/>
      <c r="H386" s="38"/>
      <c r="I386" s="113">
        <v>25568</v>
      </c>
      <c r="J386" s="168">
        <v>40064.547999999995</v>
      </c>
      <c r="K386" s="113">
        <v>7997</v>
      </c>
      <c r="L386" s="170">
        <v>12289.463</v>
      </c>
      <c r="M386" s="113">
        <v>27012</v>
      </c>
      <c r="N386" s="170">
        <v>41728.846333333335</v>
      </c>
      <c r="O386" s="115">
        <f t="shared" si="105"/>
        <v>60577</v>
      </c>
      <c r="P386" s="115">
        <f t="shared" si="95"/>
        <v>2019.2333333333333</v>
      </c>
      <c r="Q386" s="116">
        <f t="shared" si="106"/>
        <v>94082.85733333333</v>
      </c>
      <c r="R386" s="117">
        <f t="shared" si="96"/>
        <v>3136.0952444444442</v>
      </c>
      <c r="S386" s="7"/>
      <c r="T386" s="38"/>
      <c r="U386" s="113"/>
      <c r="V386" s="38"/>
      <c r="W386" s="113"/>
      <c r="X386" s="38"/>
      <c r="Y386" s="113"/>
      <c r="Z386" s="114"/>
      <c r="AA386" s="115">
        <f t="shared" si="107"/>
        <v>0</v>
      </c>
      <c r="AB386" s="115">
        <f t="shared" si="97"/>
        <v>0</v>
      </c>
      <c r="AC386" s="116">
        <f t="shared" si="108"/>
        <v>0</v>
      </c>
      <c r="AD386" s="118">
        <f t="shared" si="98"/>
        <v>0</v>
      </c>
      <c r="AE386" s="119"/>
      <c r="AF386" s="120"/>
      <c r="AG386" s="113"/>
      <c r="AH386" s="38"/>
      <c r="AI386" s="113"/>
      <c r="AJ386" s="38"/>
      <c r="AK386" s="113"/>
      <c r="AL386" s="114"/>
      <c r="AM386" s="115">
        <f t="shared" si="109"/>
        <v>0</v>
      </c>
      <c r="AN386" s="37">
        <f t="shared" si="100"/>
        <v>0</v>
      </c>
      <c r="AO386" s="117">
        <f t="shared" si="110"/>
        <v>0</v>
      </c>
      <c r="AP386" s="117">
        <f t="shared" si="102"/>
        <v>0</v>
      </c>
      <c r="AQ386" s="121">
        <f t="shared" si="111"/>
        <v>2019.2333333333333</v>
      </c>
      <c r="AR386" s="122">
        <f t="shared" si="112"/>
        <v>3136.0952444444442</v>
      </c>
    </row>
    <row r="387" spans="1:44" s="36" customFormat="1" ht="15" customHeight="1">
      <c r="A387" s="44" t="s">
        <v>98</v>
      </c>
      <c r="B387" s="44" t="s">
        <v>934</v>
      </c>
      <c r="C387" s="68">
        <v>198817</v>
      </c>
      <c r="D387" s="124">
        <v>7</v>
      </c>
      <c r="E387" s="112" t="s">
        <v>139</v>
      </c>
      <c r="F387" s="133" t="s">
        <v>139</v>
      </c>
      <c r="G387" s="7"/>
      <c r="H387" s="38"/>
      <c r="I387" s="113">
        <v>20742</v>
      </c>
      <c r="J387" s="168">
        <v>31018.985666666664</v>
      </c>
      <c r="K387" s="113">
        <v>4723</v>
      </c>
      <c r="L387" s="170">
        <v>9282.138666666666</v>
      </c>
      <c r="M387" s="113">
        <v>22037</v>
      </c>
      <c r="N387" s="170">
        <v>32605.355000000003</v>
      </c>
      <c r="O387" s="115">
        <f t="shared" si="105"/>
        <v>47502</v>
      </c>
      <c r="P387" s="115">
        <f t="shared" si="95"/>
        <v>1583.4</v>
      </c>
      <c r="Q387" s="116">
        <f t="shared" si="106"/>
        <v>72906.47933333334</v>
      </c>
      <c r="R387" s="117">
        <f t="shared" si="96"/>
        <v>2430.215977777778</v>
      </c>
      <c r="S387" s="7"/>
      <c r="T387" s="38"/>
      <c r="U387" s="113"/>
      <c r="V387" s="38"/>
      <c r="W387" s="113"/>
      <c r="X387" s="38"/>
      <c r="Y387" s="113"/>
      <c r="Z387" s="114"/>
      <c r="AA387" s="115">
        <f t="shared" si="107"/>
        <v>0</v>
      </c>
      <c r="AB387" s="115">
        <f t="shared" si="97"/>
        <v>0</v>
      </c>
      <c r="AC387" s="116">
        <f t="shared" si="108"/>
        <v>0</v>
      </c>
      <c r="AD387" s="118">
        <f t="shared" si="98"/>
        <v>0</v>
      </c>
      <c r="AE387" s="119"/>
      <c r="AF387" s="120"/>
      <c r="AG387" s="113"/>
      <c r="AH387" s="38"/>
      <c r="AI387" s="113"/>
      <c r="AJ387" s="38"/>
      <c r="AK387" s="113"/>
      <c r="AL387" s="114"/>
      <c r="AM387" s="115">
        <f t="shared" si="109"/>
        <v>0</v>
      </c>
      <c r="AN387" s="37">
        <f t="shared" si="100"/>
        <v>0</v>
      </c>
      <c r="AO387" s="117">
        <f t="shared" si="110"/>
        <v>0</v>
      </c>
      <c r="AP387" s="117">
        <f t="shared" si="102"/>
        <v>0</v>
      </c>
      <c r="AQ387" s="121">
        <f t="shared" si="111"/>
        <v>1583.4</v>
      </c>
      <c r="AR387" s="122">
        <f t="shared" si="112"/>
        <v>2430.215977777778</v>
      </c>
    </row>
    <row r="388" spans="1:44" s="36" customFormat="1" ht="15" customHeight="1">
      <c r="A388" s="44" t="s">
        <v>98</v>
      </c>
      <c r="B388" s="44" t="s">
        <v>935</v>
      </c>
      <c r="C388" s="68">
        <v>198905</v>
      </c>
      <c r="D388" s="124">
        <v>7</v>
      </c>
      <c r="E388" s="112" t="s">
        <v>139</v>
      </c>
      <c r="F388" s="133" t="s">
        <v>139</v>
      </c>
      <c r="G388" s="7"/>
      <c r="H388" s="38"/>
      <c r="I388" s="113">
        <v>5796</v>
      </c>
      <c r="J388" s="168">
        <v>12187.474</v>
      </c>
      <c r="K388" s="113">
        <v>1286</v>
      </c>
      <c r="L388" s="170">
        <v>4005.296666666667</v>
      </c>
      <c r="M388" s="113">
        <v>7291</v>
      </c>
      <c r="N388" s="170">
        <v>11692.755666666668</v>
      </c>
      <c r="O388" s="115">
        <f t="shared" si="105"/>
        <v>14373</v>
      </c>
      <c r="P388" s="115">
        <f t="shared" si="95"/>
        <v>479.1</v>
      </c>
      <c r="Q388" s="116">
        <f t="shared" si="106"/>
        <v>27885.526333333335</v>
      </c>
      <c r="R388" s="117">
        <f t="shared" si="96"/>
        <v>929.5175444444445</v>
      </c>
      <c r="S388" s="7"/>
      <c r="T388" s="38"/>
      <c r="U388" s="113"/>
      <c r="V388" s="38"/>
      <c r="W388" s="113"/>
      <c r="X388" s="38"/>
      <c r="Y388" s="113"/>
      <c r="Z388" s="114"/>
      <c r="AA388" s="115">
        <f t="shared" si="107"/>
        <v>0</v>
      </c>
      <c r="AB388" s="115">
        <f t="shared" si="97"/>
        <v>0</v>
      </c>
      <c r="AC388" s="116">
        <f t="shared" si="108"/>
        <v>0</v>
      </c>
      <c r="AD388" s="118">
        <f t="shared" si="98"/>
        <v>0</v>
      </c>
      <c r="AE388" s="119"/>
      <c r="AF388" s="120"/>
      <c r="AG388" s="113"/>
      <c r="AH388" s="38"/>
      <c r="AI388" s="113"/>
      <c r="AJ388" s="38"/>
      <c r="AK388" s="113"/>
      <c r="AL388" s="114"/>
      <c r="AM388" s="115">
        <f t="shared" si="109"/>
        <v>0</v>
      </c>
      <c r="AN388" s="37">
        <f t="shared" si="100"/>
        <v>0</v>
      </c>
      <c r="AO388" s="117">
        <f t="shared" si="110"/>
        <v>0</v>
      </c>
      <c r="AP388" s="117">
        <f t="shared" si="102"/>
        <v>0</v>
      </c>
      <c r="AQ388" s="121">
        <f t="shared" si="111"/>
        <v>479.1</v>
      </c>
      <c r="AR388" s="122">
        <f t="shared" si="112"/>
        <v>929.5175444444445</v>
      </c>
    </row>
    <row r="389" spans="1:44" s="36" customFormat="1" ht="15" customHeight="1">
      <c r="A389" s="44" t="s">
        <v>98</v>
      </c>
      <c r="B389" s="44" t="s">
        <v>936</v>
      </c>
      <c r="C389" s="68">
        <v>198914</v>
      </c>
      <c r="D389" s="124">
        <v>7</v>
      </c>
      <c r="E389" s="112" t="s">
        <v>139</v>
      </c>
      <c r="F389" s="133" t="s">
        <v>139</v>
      </c>
      <c r="G389" s="7"/>
      <c r="H389" s="38"/>
      <c r="I389" s="113">
        <v>7857</v>
      </c>
      <c r="J389" s="168">
        <v>14826.164666666667</v>
      </c>
      <c r="K389" s="113">
        <v>2438</v>
      </c>
      <c r="L389" s="170">
        <v>4581.696666666666</v>
      </c>
      <c r="M389" s="113">
        <v>7564</v>
      </c>
      <c r="N389" s="170">
        <v>13965.042666666666</v>
      </c>
      <c r="O389" s="115">
        <f t="shared" si="105"/>
        <v>17859</v>
      </c>
      <c r="P389" s="115">
        <f t="shared" si="95"/>
        <v>595.3</v>
      </c>
      <c r="Q389" s="116">
        <f t="shared" si="106"/>
        <v>33372.903999999995</v>
      </c>
      <c r="R389" s="117">
        <f t="shared" si="96"/>
        <v>1112.430133333333</v>
      </c>
      <c r="S389" s="7"/>
      <c r="T389" s="38"/>
      <c r="U389" s="113"/>
      <c r="V389" s="38"/>
      <c r="W389" s="113"/>
      <c r="X389" s="38"/>
      <c r="Y389" s="113"/>
      <c r="Z389" s="114"/>
      <c r="AA389" s="115">
        <f t="shared" si="107"/>
        <v>0</v>
      </c>
      <c r="AB389" s="115">
        <f t="shared" si="97"/>
        <v>0</v>
      </c>
      <c r="AC389" s="116">
        <f t="shared" si="108"/>
        <v>0</v>
      </c>
      <c r="AD389" s="118">
        <f t="shared" si="98"/>
        <v>0</v>
      </c>
      <c r="AE389" s="119"/>
      <c r="AF389" s="120"/>
      <c r="AG389" s="113"/>
      <c r="AH389" s="38"/>
      <c r="AI389" s="113"/>
      <c r="AJ389" s="38"/>
      <c r="AK389" s="113"/>
      <c r="AL389" s="114"/>
      <c r="AM389" s="115">
        <f t="shared" si="109"/>
        <v>0</v>
      </c>
      <c r="AN389" s="37">
        <f t="shared" si="100"/>
        <v>0</v>
      </c>
      <c r="AO389" s="117">
        <f t="shared" si="110"/>
        <v>0</v>
      </c>
      <c r="AP389" s="117">
        <f t="shared" si="102"/>
        <v>0</v>
      </c>
      <c r="AQ389" s="121">
        <f t="shared" si="111"/>
        <v>595.3</v>
      </c>
      <c r="AR389" s="122">
        <f t="shared" si="112"/>
        <v>1112.430133333333</v>
      </c>
    </row>
    <row r="390" spans="1:44" s="36" customFormat="1" ht="15" customHeight="1">
      <c r="A390" s="44" t="s">
        <v>98</v>
      </c>
      <c r="B390" s="44" t="s">
        <v>937</v>
      </c>
      <c r="C390" s="68">
        <v>198923</v>
      </c>
      <c r="D390" s="124">
        <v>7</v>
      </c>
      <c r="E390" s="112" t="s">
        <v>139</v>
      </c>
      <c r="F390" s="133" t="s">
        <v>139</v>
      </c>
      <c r="G390" s="7"/>
      <c r="H390" s="38"/>
      <c r="I390" s="113">
        <v>9040</v>
      </c>
      <c r="J390" s="168">
        <v>14524.322333333334</v>
      </c>
      <c r="K390" s="113">
        <v>3963</v>
      </c>
      <c r="L390" s="170">
        <v>6312.033666666667</v>
      </c>
      <c r="M390" s="113">
        <v>10182</v>
      </c>
      <c r="N390" s="170">
        <v>15724.112333333334</v>
      </c>
      <c r="O390" s="115">
        <f t="shared" si="105"/>
        <v>23185</v>
      </c>
      <c r="P390" s="115">
        <f t="shared" si="95"/>
        <v>772.8333333333334</v>
      </c>
      <c r="Q390" s="116">
        <f t="shared" si="106"/>
        <v>36560.46833333334</v>
      </c>
      <c r="R390" s="117">
        <f t="shared" si="96"/>
        <v>1218.682277777778</v>
      </c>
      <c r="S390" s="7"/>
      <c r="T390" s="38"/>
      <c r="U390" s="113"/>
      <c r="V390" s="38"/>
      <c r="W390" s="113"/>
      <c r="X390" s="38"/>
      <c r="Y390" s="113"/>
      <c r="Z390" s="114"/>
      <c r="AA390" s="115">
        <f t="shared" si="107"/>
        <v>0</v>
      </c>
      <c r="AB390" s="115">
        <f t="shared" si="97"/>
        <v>0</v>
      </c>
      <c r="AC390" s="116">
        <f t="shared" si="108"/>
        <v>0</v>
      </c>
      <c r="AD390" s="118">
        <f t="shared" si="98"/>
        <v>0</v>
      </c>
      <c r="AE390" s="119"/>
      <c r="AF390" s="120"/>
      <c r="AG390" s="113"/>
      <c r="AH390" s="38"/>
      <c r="AI390" s="113"/>
      <c r="AJ390" s="38"/>
      <c r="AK390" s="113"/>
      <c r="AL390" s="114"/>
      <c r="AM390" s="115">
        <f t="shared" si="109"/>
        <v>0</v>
      </c>
      <c r="AN390" s="37">
        <f t="shared" si="100"/>
        <v>0</v>
      </c>
      <c r="AO390" s="117">
        <f t="shared" si="110"/>
        <v>0</v>
      </c>
      <c r="AP390" s="117">
        <f t="shared" si="102"/>
        <v>0</v>
      </c>
      <c r="AQ390" s="121">
        <f t="shared" si="111"/>
        <v>772.8333333333334</v>
      </c>
      <c r="AR390" s="122">
        <f t="shared" si="112"/>
        <v>1218.682277777778</v>
      </c>
    </row>
    <row r="391" spans="1:44" s="36" customFormat="1" ht="15" customHeight="1">
      <c r="A391" s="44" t="s">
        <v>98</v>
      </c>
      <c r="B391" s="44" t="s">
        <v>938</v>
      </c>
      <c r="C391" s="68">
        <v>198987</v>
      </c>
      <c r="D391" s="124">
        <v>7</v>
      </c>
      <c r="E391" s="112" t="s">
        <v>139</v>
      </c>
      <c r="F391" s="133" t="s">
        <v>139</v>
      </c>
      <c r="G391" s="7"/>
      <c r="H391" s="38"/>
      <c r="I391" s="113">
        <v>14354</v>
      </c>
      <c r="J391" s="168">
        <v>21659.72233333333</v>
      </c>
      <c r="K391" s="113">
        <v>4428</v>
      </c>
      <c r="L391" s="170">
        <v>11015.087666666666</v>
      </c>
      <c r="M391" s="113">
        <v>16086</v>
      </c>
      <c r="N391" s="170">
        <v>24489.425</v>
      </c>
      <c r="O391" s="115">
        <f t="shared" si="105"/>
        <v>34868</v>
      </c>
      <c r="P391" s="115">
        <f t="shared" si="95"/>
        <v>1162.2666666666667</v>
      </c>
      <c r="Q391" s="116">
        <f t="shared" si="106"/>
        <v>57164.23499999999</v>
      </c>
      <c r="R391" s="117">
        <f t="shared" si="96"/>
        <v>1905.4744999999998</v>
      </c>
      <c r="S391" s="7"/>
      <c r="T391" s="38"/>
      <c r="U391" s="113"/>
      <c r="V391" s="38"/>
      <c r="W391" s="113"/>
      <c r="X391" s="38"/>
      <c r="Y391" s="113"/>
      <c r="Z391" s="114"/>
      <c r="AA391" s="115">
        <f t="shared" si="107"/>
        <v>0</v>
      </c>
      <c r="AB391" s="115">
        <f t="shared" si="97"/>
        <v>0</v>
      </c>
      <c r="AC391" s="116">
        <f t="shared" si="108"/>
        <v>0</v>
      </c>
      <c r="AD391" s="118">
        <f t="shared" si="98"/>
        <v>0</v>
      </c>
      <c r="AE391" s="119"/>
      <c r="AF391" s="120"/>
      <c r="AG391" s="113"/>
      <c r="AH391" s="38"/>
      <c r="AI391" s="113"/>
      <c r="AJ391" s="38"/>
      <c r="AK391" s="113"/>
      <c r="AL391" s="114"/>
      <c r="AM391" s="115">
        <f t="shared" si="109"/>
        <v>0</v>
      </c>
      <c r="AN391" s="37">
        <f t="shared" si="100"/>
        <v>0</v>
      </c>
      <c r="AO391" s="117">
        <f t="shared" si="110"/>
        <v>0</v>
      </c>
      <c r="AP391" s="117">
        <f t="shared" si="102"/>
        <v>0</v>
      </c>
      <c r="AQ391" s="121">
        <f t="shared" si="111"/>
        <v>1162.2666666666667</v>
      </c>
      <c r="AR391" s="122">
        <f t="shared" si="112"/>
        <v>1905.4744999999998</v>
      </c>
    </row>
    <row r="392" spans="1:44" s="36" customFormat="1" ht="15" customHeight="1">
      <c r="A392" s="44" t="s">
        <v>98</v>
      </c>
      <c r="B392" s="44" t="s">
        <v>939</v>
      </c>
      <c r="C392" s="68">
        <v>199023</v>
      </c>
      <c r="D392" s="124">
        <v>7</v>
      </c>
      <c r="E392" s="112" t="s">
        <v>139</v>
      </c>
      <c r="F392" s="133" t="s">
        <v>139</v>
      </c>
      <c r="G392" s="7"/>
      <c r="H392" s="38"/>
      <c r="I392" s="113">
        <v>6119</v>
      </c>
      <c r="J392" s="168">
        <v>8939.12</v>
      </c>
      <c r="K392" s="113">
        <v>1840</v>
      </c>
      <c r="L392" s="170">
        <v>3049.6193333333335</v>
      </c>
      <c r="M392" s="113">
        <v>6035</v>
      </c>
      <c r="N392" s="170">
        <v>9210.377333333334</v>
      </c>
      <c r="O392" s="115">
        <f t="shared" si="105"/>
        <v>13994</v>
      </c>
      <c r="P392" s="115">
        <f t="shared" si="95"/>
        <v>466.46666666666664</v>
      </c>
      <c r="Q392" s="116">
        <f t="shared" si="106"/>
        <v>21199.11666666667</v>
      </c>
      <c r="R392" s="117">
        <f t="shared" si="96"/>
        <v>706.6372222222222</v>
      </c>
      <c r="S392" s="7"/>
      <c r="T392" s="38"/>
      <c r="U392" s="113"/>
      <c r="V392" s="38"/>
      <c r="W392" s="113"/>
      <c r="X392" s="38"/>
      <c r="Y392" s="113"/>
      <c r="Z392" s="114"/>
      <c r="AA392" s="115">
        <f t="shared" si="107"/>
        <v>0</v>
      </c>
      <c r="AB392" s="115">
        <f t="shared" si="97"/>
        <v>0</v>
      </c>
      <c r="AC392" s="116">
        <f t="shared" si="108"/>
        <v>0</v>
      </c>
      <c r="AD392" s="118">
        <f t="shared" si="98"/>
        <v>0</v>
      </c>
      <c r="AE392" s="119"/>
      <c r="AF392" s="120"/>
      <c r="AG392" s="113"/>
      <c r="AH392" s="38"/>
      <c r="AI392" s="113"/>
      <c r="AJ392" s="38"/>
      <c r="AK392" s="113"/>
      <c r="AL392" s="114"/>
      <c r="AM392" s="115">
        <f t="shared" si="109"/>
        <v>0</v>
      </c>
      <c r="AN392" s="37">
        <f t="shared" si="100"/>
        <v>0</v>
      </c>
      <c r="AO392" s="117">
        <f t="shared" si="110"/>
        <v>0</v>
      </c>
      <c r="AP392" s="117">
        <f t="shared" si="102"/>
        <v>0</v>
      </c>
      <c r="AQ392" s="121">
        <f t="shared" si="111"/>
        <v>466.46666666666664</v>
      </c>
      <c r="AR392" s="122">
        <f t="shared" si="112"/>
        <v>706.6372222222222</v>
      </c>
    </row>
    <row r="393" spans="1:44" s="36" customFormat="1" ht="15" customHeight="1">
      <c r="A393" s="44" t="s">
        <v>98</v>
      </c>
      <c r="B393" s="44" t="s">
        <v>940</v>
      </c>
      <c r="C393" s="68">
        <v>199087</v>
      </c>
      <c r="D393" s="124">
        <v>7</v>
      </c>
      <c r="E393" s="112" t="s">
        <v>139</v>
      </c>
      <c r="F393" s="133" t="s">
        <v>139</v>
      </c>
      <c r="G393" s="7"/>
      <c r="H393" s="38"/>
      <c r="I393" s="113">
        <v>16149</v>
      </c>
      <c r="J393" s="168">
        <v>23347.321</v>
      </c>
      <c r="K393" s="113">
        <v>3727</v>
      </c>
      <c r="L393" s="170">
        <v>7339.279666666667</v>
      </c>
      <c r="M393" s="113">
        <v>17070</v>
      </c>
      <c r="N393" s="170">
        <v>28009.366333333335</v>
      </c>
      <c r="O393" s="115">
        <f t="shared" si="105"/>
        <v>36946</v>
      </c>
      <c r="P393" s="115">
        <f t="shared" si="95"/>
        <v>1231.5333333333333</v>
      </c>
      <c r="Q393" s="116">
        <f t="shared" si="106"/>
        <v>58695.967000000004</v>
      </c>
      <c r="R393" s="117">
        <f t="shared" si="96"/>
        <v>1956.5322333333336</v>
      </c>
      <c r="S393" s="7"/>
      <c r="T393" s="38"/>
      <c r="U393" s="113"/>
      <c r="V393" s="38"/>
      <c r="W393" s="113"/>
      <c r="X393" s="38"/>
      <c r="Y393" s="113"/>
      <c r="Z393" s="114"/>
      <c r="AA393" s="115">
        <f t="shared" si="107"/>
        <v>0</v>
      </c>
      <c r="AB393" s="115">
        <f t="shared" si="97"/>
        <v>0</v>
      </c>
      <c r="AC393" s="116">
        <f t="shared" si="108"/>
        <v>0</v>
      </c>
      <c r="AD393" s="118">
        <f t="shared" si="98"/>
        <v>0</v>
      </c>
      <c r="AE393" s="119"/>
      <c r="AF393" s="120"/>
      <c r="AG393" s="113"/>
      <c r="AH393" s="38"/>
      <c r="AI393" s="113"/>
      <c r="AJ393" s="38"/>
      <c r="AK393" s="113"/>
      <c r="AL393" s="114"/>
      <c r="AM393" s="115">
        <f t="shared" si="109"/>
        <v>0</v>
      </c>
      <c r="AN393" s="37">
        <f t="shared" si="100"/>
        <v>0</v>
      </c>
      <c r="AO393" s="117">
        <f t="shared" si="110"/>
        <v>0</v>
      </c>
      <c r="AP393" s="117">
        <f t="shared" si="102"/>
        <v>0</v>
      </c>
      <c r="AQ393" s="121">
        <f t="shared" si="111"/>
        <v>1231.5333333333333</v>
      </c>
      <c r="AR393" s="122">
        <f t="shared" si="112"/>
        <v>1956.5322333333336</v>
      </c>
    </row>
    <row r="394" spans="1:44" s="36" customFormat="1" ht="15" customHeight="1">
      <c r="A394" s="44" t="s">
        <v>98</v>
      </c>
      <c r="B394" s="44" t="s">
        <v>941</v>
      </c>
      <c r="C394" s="68">
        <v>199263</v>
      </c>
      <c r="D394" s="124">
        <v>7</v>
      </c>
      <c r="E394" s="112" t="s">
        <v>139</v>
      </c>
      <c r="F394" s="133" t="s">
        <v>139</v>
      </c>
      <c r="G394" s="7"/>
      <c r="H394" s="38"/>
      <c r="I394" s="113">
        <v>3102</v>
      </c>
      <c r="J394" s="168">
        <v>4911.934</v>
      </c>
      <c r="K394" s="113">
        <v>344</v>
      </c>
      <c r="L394" s="170">
        <v>1130.3639999999998</v>
      </c>
      <c r="M394" s="113">
        <v>3247</v>
      </c>
      <c r="N394" s="170">
        <v>5104.526666666667</v>
      </c>
      <c r="O394" s="115">
        <f t="shared" si="105"/>
        <v>6693</v>
      </c>
      <c r="P394" s="115">
        <f t="shared" si="95"/>
        <v>223.1</v>
      </c>
      <c r="Q394" s="116">
        <f t="shared" si="106"/>
        <v>11146.824666666667</v>
      </c>
      <c r="R394" s="117">
        <f t="shared" si="96"/>
        <v>371.56082222222227</v>
      </c>
      <c r="S394" s="7"/>
      <c r="T394" s="38"/>
      <c r="U394" s="113"/>
      <c r="V394" s="38"/>
      <c r="W394" s="113"/>
      <c r="X394" s="38"/>
      <c r="Y394" s="113"/>
      <c r="Z394" s="114"/>
      <c r="AA394" s="115">
        <f t="shared" si="107"/>
        <v>0</v>
      </c>
      <c r="AB394" s="115">
        <f t="shared" si="97"/>
        <v>0</v>
      </c>
      <c r="AC394" s="116">
        <f t="shared" si="108"/>
        <v>0</v>
      </c>
      <c r="AD394" s="118">
        <f t="shared" si="98"/>
        <v>0</v>
      </c>
      <c r="AE394" s="119"/>
      <c r="AF394" s="120"/>
      <c r="AG394" s="113"/>
      <c r="AH394" s="38"/>
      <c r="AI394" s="113"/>
      <c r="AJ394" s="38"/>
      <c r="AK394" s="113"/>
      <c r="AL394" s="114"/>
      <c r="AM394" s="115">
        <f t="shared" si="109"/>
        <v>0</v>
      </c>
      <c r="AN394" s="37">
        <f t="shared" si="100"/>
        <v>0</v>
      </c>
      <c r="AO394" s="117">
        <f t="shared" si="110"/>
        <v>0</v>
      </c>
      <c r="AP394" s="117">
        <f t="shared" si="102"/>
        <v>0</v>
      </c>
      <c r="AQ394" s="121">
        <f t="shared" si="111"/>
        <v>223.1</v>
      </c>
      <c r="AR394" s="122">
        <f t="shared" si="112"/>
        <v>371.56082222222227</v>
      </c>
    </row>
    <row r="395" spans="1:44" s="36" customFormat="1" ht="15" customHeight="1">
      <c r="A395" s="44" t="s">
        <v>98</v>
      </c>
      <c r="B395" s="44" t="s">
        <v>942</v>
      </c>
      <c r="C395" s="68">
        <v>199324</v>
      </c>
      <c r="D395" s="124">
        <v>7</v>
      </c>
      <c r="E395" s="112" t="s">
        <v>139</v>
      </c>
      <c r="F395" s="133" t="s">
        <v>139</v>
      </c>
      <c r="G395" s="7"/>
      <c r="H395" s="38"/>
      <c r="I395" s="113">
        <v>15176</v>
      </c>
      <c r="J395" s="168">
        <v>22795.171333333335</v>
      </c>
      <c r="K395" s="113">
        <v>2416</v>
      </c>
      <c r="L395" s="170">
        <v>6515.094333333334</v>
      </c>
      <c r="M395" s="113">
        <v>16903</v>
      </c>
      <c r="N395" s="170">
        <v>25062.143</v>
      </c>
      <c r="O395" s="115">
        <f t="shared" si="105"/>
        <v>34495</v>
      </c>
      <c r="P395" s="115">
        <f t="shared" si="95"/>
        <v>1149.8333333333333</v>
      </c>
      <c r="Q395" s="116">
        <f t="shared" si="106"/>
        <v>54372.40866666667</v>
      </c>
      <c r="R395" s="117">
        <f t="shared" si="96"/>
        <v>1812.4136222222223</v>
      </c>
      <c r="S395" s="7"/>
      <c r="T395" s="38"/>
      <c r="U395" s="113"/>
      <c r="V395" s="38"/>
      <c r="W395" s="113"/>
      <c r="X395" s="38"/>
      <c r="Y395" s="113"/>
      <c r="Z395" s="114"/>
      <c r="AA395" s="115">
        <f t="shared" si="107"/>
        <v>0</v>
      </c>
      <c r="AB395" s="115">
        <f t="shared" si="97"/>
        <v>0</v>
      </c>
      <c r="AC395" s="116">
        <f t="shared" si="108"/>
        <v>0</v>
      </c>
      <c r="AD395" s="118">
        <f t="shared" si="98"/>
        <v>0</v>
      </c>
      <c r="AE395" s="119"/>
      <c r="AF395" s="120"/>
      <c r="AG395" s="113"/>
      <c r="AH395" s="38"/>
      <c r="AI395" s="113"/>
      <c r="AJ395" s="38"/>
      <c r="AK395" s="113"/>
      <c r="AL395" s="114"/>
      <c r="AM395" s="115">
        <f t="shared" si="109"/>
        <v>0</v>
      </c>
      <c r="AN395" s="37">
        <f t="shared" si="100"/>
        <v>0</v>
      </c>
      <c r="AO395" s="117">
        <f t="shared" si="110"/>
        <v>0</v>
      </c>
      <c r="AP395" s="117">
        <f t="shared" si="102"/>
        <v>0</v>
      </c>
      <c r="AQ395" s="121">
        <f t="shared" si="111"/>
        <v>1149.8333333333333</v>
      </c>
      <c r="AR395" s="122">
        <f t="shared" si="112"/>
        <v>1812.4136222222223</v>
      </c>
    </row>
    <row r="396" spans="1:44" s="36" customFormat="1" ht="15" customHeight="1">
      <c r="A396" s="44" t="s">
        <v>98</v>
      </c>
      <c r="B396" s="44" t="s">
        <v>943</v>
      </c>
      <c r="C396" s="68">
        <v>199333</v>
      </c>
      <c r="D396" s="124">
        <v>7</v>
      </c>
      <c r="E396" s="112" t="s">
        <v>139</v>
      </c>
      <c r="F396" s="133" t="s">
        <v>139</v>
      </c>
      <c r="G396" s="7"/>
      <c r="H396" s="38"/>
      <c r="I396" s="113">
        <v>42551</v>
      </c>
      <c r="J396" s="168">
        <v>60341.948</v>
      </c>
      <c r="K396" s="113">
        <v>13000</v>
      </c>
      <c r="L396" s="170">
        <v>18527.262333333336</v>
      </c>
      <c r="M396" s="113">
        <v>48951</v>
      </c>
      <c r="N396" s="170">
        <v>65113.55966666667</v>
      </c>
      <c r="O396" s="115">
        <f t="shared" si="105"/>
        <v>104502</v>
      </c>
      <c r="P396" s="115">
        <f t="shared" si="95"/>
        <v>3483.4</v>
      </c>
      <c r="Q396" s="116">
        <f t="shared" si="106"/>
        <v>143982.77</v>
      </c>
      <c r="R396" s="117">
        <f t="shared" si="96"/>
        <v>4799.425666666666</v>
      </c>
      <c r="S396" s="7"/>
      <c r="T396" s="38"/>
      <c r="U396" s="113"/>
      <c r="V396" s="38"/>
      <c r="W396" s="113"/>
      <c r="X396" s="38"/>
      <c r="Y396" s="113"/>
      <c r="Z396" s="114"/>
      <c r="AA396" s="115">
        <f t="shared" si="107"/>
        <v>0</v>
      </c>
      <c r="AB396" s="115">
        <f t="shared" si="97"/>
        <v>0</v>
      </c>
      <c r="AC396" s="116">
        <f t="shared" si="108"/>
        <v>0</v>
      </c>
      <c r="AD396" s="118">
        <f t="shared" si="98"/>
        <v>0</v>
      </c>
      <c r="AE396" s="119"/>
      <c r="AF396" s="120"/>
      <c r="AG396" s="113"/>
      <c r="AH396" s="38"/>
      <c r="AI396" s="113"/>
      <c r="AJ396" s="38"/>
      <c r="AK396" s="113"/>
      <c r="AL396" s="114"/>
      <c r="AM396" s="115">
        <f t="shared" si="109"/>
        <v>0</v>
      </c>
      <c r="AN396" s="37">
        <f t="shared" si="100"/>
        <v>0</v>
      </c>
      <c r="AO396" s="117">
        <f t="shared" si="110"/>
        <v>0</v>
      </c>
      <c r="AP396" s="117">
        <f t="shared" si="102"/>
        <v>0</v>
      </c>
      <c r="AQ396" s="121">
        <f t="shared" si="111"/>
        <v>3483.4</v>
      </c>
      <c r="AR396" s="122">
        <f t="shared" si="112"/>
        <v>4799.425666666666</v>
      </c>
    </row>
    <row r="397" spans="1:44" s="36" customFormat="1" ht="15" customHeight="1">
      <c r="A397" s="44" t="s">
        <v>98</v>
      </c>
      <c r="B397" s="44" t="s">
        <v>944</v>
      </c>
      <c r="C397" s="68">
        <v>199421</v>
      </c>
      <c r="D397" s="124">
        <v>7</v>
      </c>
      <c r="E397" s="112" t="s">
        <v>139</v>
      </c>
      <c r="F397" s="133" t="s">
        <v>139</v>
      </c>
      <c r="G397" s="7"/>
      <c r="H397" s="38"/>
      <c r="I397" s="113">
        <v>13890</v>
      </c>
      <c r="J397" s="168">
        <v>24686.829333333335</v>
      </c>
      <c r="K397" s="113">
        <v>5492</v>
      </c>
      <c r="L397" s="170">
        <v>9824.121666666666</v>
      </c>
      <c r="M397" s="113">
        <v>17010</v>
      </c>
      <c r="N397" s="170">
        <v>28894.342333333334</v>
      </c>
      <c r="O397" s="115">
        <f t="shared" si="105"/>
        <v>36392</v>
      </c>
      <c r="P397" s="115">
        <f t="shared" si="95"/>
        <v>1213.0666666666666</v>
      </c>
      <c r="Q397" s="116">
        <f t="shared" si="106"/>
        <v>63405.293333333335</v>
      </c>
      <c r="R397" s="117">
        <f t="shared" si="96"/>
        <v>2113.509777777778</v>
      </c>
      <c r="S397" s="7"/>
      <c r="T397" s="38"/>
      <c r="U397" s="113"/>
      <c r="V397" s="38"/>
      <c r="W397" s="113"/>
      <c r="X397" s="38"/>
      <c r="Y397" s="113"/>
      <c r="Z397" s="114"/>
      <c r="AA397" s="115">
        <f t="shared" si="107"/>
        <v>0</v>
      </c>
      <c r="AB397" s="115">
        <f t="shared" si="97"/>
        <v>0</v>
      </c>
      <c r="AC397" s="116">
        <f t="shared" si="108"/>
        <v>0</v>
      </c>
      <c r="AD397" s="118">
        <f t="shared" si="98"/>
        <v>0</v>
      </c>
      <c r="AE397" s="119"/>
      <c r="AF397" s="120"/>
      <c r="AG397" s="113"/>
      <c r="AH397" s="38"/>
      <c r="AI397" s="113"/>
      <c r="AJ397" s="38"/>
      <c r="AK397" s="113"/>
      <c r="AL397" s="114"/>
      <c r="AM397" s="115">
        <f t="shared" si="109"/>
        <v>0</v>
      </c>
      <c r="AN397" s="37">
        <f t="shared" si="100"/>
        <v>0</v>
      </c>
      <c r="AO397" s="117">
        <f t="shared" si="110"/>
        <v>0</v>
      </c>
      <c r="AP397" s="117">
        <f t="shared" si="102"/>
        <v>0</v>
      </c>
      <c r="AQ397" s="121">
        <f t="shared" si="111"/>
        <v>1213.0666666666666</v>
      </c>
      <c r="AR397" s="122">
        <f t="shared" si="112"/>
        <v>2113.509777777778</v>
      </c>
    </row>
    <row r="398" spans="1:44" s="36" customFormat="1" ht="15" customHeight="1">
      <c r="A398" s="44" t="s">
        <v>98</v>
      </c>
      <c r="B398" s="44" t="s">
        <v>945</v>
      </c>
      <c r="C398" s="68">
        <v>199449</v>
      </c>
      <c r="D398" s="124">
        <v>7</v>
      </c>
      <c r="E398" s="112" t="s">
        <v>139</v>
      </c>
      <c r="F398" s="133" t="s">
        <v>139</v>
      </c>
      <c r="G398" s="7"/>
      <c r="H398" s="38"/>
      <c r="I398" s="113">
        <v>13661</v>
      </c>
      <c r="J398" s="168">
        <v>21570.556</v>
      </c>
      <c r="K398" s="113">
        <v>3976</v>
      </c>
      <c r="L398" s="170">
        <v>7965.772333333333</v>
      </c>
      <c r="M398" s="113">
        <v>13822</v>
      </c>
      <c r="N398" s="170">
        <v>22973.038</v>
      </c>
      <c r="O398" s="115">
        <f t="shared" si="105"/>
        <v>31459</v>
      </c>
      <c r="P398" s="115">
        <f t="shared" si="95"/>
        <v>1048.6333333333334</v>
      </c>
      <c r="Q398" s="116">
        <f t="shared" si="106"/>
        <v>52509.36633333334</v>
      </c>
      <c r="R398" s="117">
        <f t="shared" si="96"/>
        <v>1750.3122111111113</v>
      </c>
      <c r="S398" s="7"/>
      <c r="T398" s="38"/>
      <c r="U398" s="113"/>
      <c r="V398" s="38"/>
      <c r="W398" s="113"/>
      <c r="X398" s="38"/>
      <c r="Y398" s="113"/>
      <c r="Z398" s="114"/>
      <c r="AA398" s="115">
        <f t="shared" si="107"/>
        <v>0</v>
      </c>
      <c r="AB398" s="115">
        <f t="shared" si="97"/>
        <v>0</v>
      </c>
      <c r="AC398" s="116">
        <f t="shared" si="108"/>
        <v>0</v>
      </c>
      <c r="AD398" s="118">
        <f t="shared" si="98"/>
        <v>0</v>
      </c>
      <c r="AE398" s="119"/>
      <c r="AF398" s="120"/>
      <c r="AG398" s="113"/>
      <c r="AH398" s="38"/>
      <c r="AI398" s="113"/>
      <c r="AJ398" s="38"/>
      <c r="AK398" s="113"/>
      <c r="AL398" s="114"/>
      <c r="AM398" s="115">
        <f t="shared" si="109"/>
        <v>0</v>
      </c>
      <c r="AN398" s="37">
        <f t="shared" si="100"/>
        <v>0</v>
      </c>
      <c r="AO398" s="117">
        <f t="shared" si="110"/>
        <v>0</v>
      </c>
      <c r="AP398" s="117">
        <f t="shared" si="102"/>
        <v>0</v>
      </c>
      <c r="AQ398" s="121">
        <f t="shared" si="111"/>
        <v>1048.6333333333334</v>
      </c>
      <c r="AR398" s="122">
        <f t="shared" si="112"/>
        <v>1750.3122111111113</v>
      </c>
    </row>
    <row r="399" spans="1:44" s="36" customFormat="1" ht="15" customHeight="1">
      <c r="A399" s="44" t="s">
        <v>98</v>
      </c>
      <c r="B399" s="44" t="s">
        <v>946</v>
      </c>
      <c r="C399" s="68">
        <v>199467</v>
      </c>
      <c r="D399" s="124">
        <v>7</v>
      </c>
      <c r="E399" s="112" t="s">
        <v>139</v>
      </c>
      <c r="F399" s="133" t="s">
        <v>139</v>
      </c>
      <c r="G399" s="7"/>
      <c r="H399" s="38"/>
      <c r="I399" s="113">
        <v>9264</v>
      </c>
      <c r="J399" s="168">
        <v>12104.894333333334</v>
      </c>
      <c r="K399" s="113">
        <v>2536</v>
      </c>
      <c r="L399" s="170">
        <v>3640.2406666666666</v>
      </c>
      <c r="M399" s="113">
        <v>8812</v>
      </c>
      <c r="N399" s="170">
        <v>13226.588333333333</v>
      </c>
      <c r="O399" s="115">
        <f t="shared" si="105"/>
        <v>20612</v>
      </c>
      <c r="P399" s="115">
        <f t="shared" si="95"/>
        <v>687.0666666666667</v>
      </c>
      <c r="Q399" s="116">
        <f t="shared" si="106"/>
        <v>28971.72333333333</v>
      </c>
      <c r="R399" s="117">
        <f t="shared" si="96"/>
        <v>965.724111111111</v>
      </c>
      <c r="S399" s="7"/>
      <c r="T399" s="38"/>
      <c r="U399" s="113"/>
      <c r="V399" s="38"/>
      <c r="W399" s="113"/>
      <c r="X399" s="38"/>
      <c r="Y399" s="113"/>
      <c r="Z399" s="114"/>
      <c r="AA399" s="115">
        <f t="shared" si="107"/>
        <v>0</v>
      </c>
      <c r="AB399" s="115">
        <f t="shared" si="97"/>
        <v>0</v>
      </c>
      <c r="AC399" s="116">
        <f t="shared" si="108"/>
        <v>0</v>
      </c>
      <c r="AD399" s="118">
        <f t="shared" si="98"/>
        <v>0</v>
      </c>
      <c r="AE399" s="119"/>
      <c r="AF399" s="120"/>
      <c r="AG399" s="113"/>
      <c r="AH399" s="38"/>
      <c r="AI399" s="113"/>
      <c r="AJ399" s="38"/>
      <c r="AK399" s="113"/>
      <c r="AL399" s="114"/>
      <c r="AM399" s="115">
        <f t="shared" si="109"/>
        <v>0</v>
      </c>
      <c r="AN399" s="37">
        <f t="shared" si="100"/>
        <v>0</v>
      </c>
      <c r="AO399" s="117">
        <f t="shared" si="110"/>
        <v>0</v>
      </c>
      <c r="AP399" s="117">
        <f t="shared" si="102"/>
        <v>0</v>
      </c>
      <c r="AQ399" s="121">
        <f t="shared" si="111"/>
        <v>687.0666666666667</v>
      </c>
      <c r="AR399" s="122">
        <f t="shared" si="112"/>
        <v>965.724111111111</v>
      </c>
    </row>
    <row r="400" spans="1:44" s="36" customFormat="1" ht="15" customHeight="1">
      <c r="A400" s="44" t="s">
        <v>98</v>
      </c>
      <c r="B400" s="44" t="s">
        <v>947</v>
      </c>
      <c r="C400" s="68">
        <v>199476</v>
      </c>
      <c r="D400" s="124">
        <v>7</v>
      </c>
      <c r="E400" s="112" t="s">
        <v>139</v>
      </c>
      <c r="F400" s="133" t="s">
        <v>139</v>
      </c>
      <c r="G400" s="7"/>
      <c r="H400" s="38"/>
      <c r="I400" s="113">
        <v>15263</v>
      </c>
      <c r="J400" s="168">
        <v>31253.041666666664</v>
      </c>
      <c r="K400" s="113">
        <v>1138</v>
      </c>
      <c r="L400" s="170">
        <v>10678.611</v>
      </c>
      <c r="M400" s="113">
        <v>18444</v>
      </c>
      <c r="N400" s="170">
        <v>34383.04666666666</v>
      </c>
      <c r="O400" s="115">
        <f t="shared" si="105"/>
        <v>34845</v>
      </c>
      <c r="P400" s="115">
        <f t="shared" si="95"/>
        <v>1161.5</v>
      </c>
      <c r="Q400" s="116">
        <f t="shared" si="106"/>
        <v>76314.69933333332</v>
      </c>
      <c r="R400" s="117">
        <f t="shared" si="96"/>
        <v>2543.823311111111</v>
      </c>
      <c r="S400" s="7"/>
      <c r="T400" s="38"/>
      <c r="U400" s="113"/>
      <c r="V400" s="38"/>
      <c r="W400" s="113"/>
      <c r="X400" s="38"/>
      <c r="Y400" s="113"/>
      <c r="Z400" s="114"/>
      <c r="AA400" s="115">
        <f t="shared" si="107"/>
        <v>0</v>
      </c>
      <c r="AB400" s="115">
        <f t="shared" si="97"/>
        <v>0</v>
      </c>
      <c r="AC400" s="116">
        <f t="shared" si="108"/>
        <v>0</v>
      </c>
      <c r="AD400" s="118">
        <f t="shared" si="98"/>
        <v>0</v>
      </c>
      <c r="AE400" s="119"/>
      <c r="AF400" s="120"/>
      <c r="AG400" s="113"/>
      <c r="AH400" s="38"/>
      <c r="AI400" s="113"/>
      <c r="AJ400" s="38"/>
      <c r="AK400" s="113"/>
      <c r="AL400" s="114"/>
      <c r="AM400" s="115">
        <f t="shared" si="109"/>
        <v>0</v>
      </c>
      <c r="AN400" s="37">
        <f t="shared" si="100"/>
        <v>0</v>
      </c>
      <c r="AO400" s="117">
        <f t="shared" si="110"/>
        <v>0</v>
      </c>
      <c r="AP400" s="117">
        <f t="shared" si="102"/>
        <v>0</v>
      </c>
      <c r="AQ400" s="121">
        <f t="shared" si="111"/>
        <v>1161.5</v>
      </c>
      <c r="AR400" s="122">
        <f t="shared" si="112"/>
        <v>2543.823311111111</v>
      </c>
    </row>
    <row r="401" spans="1:44" s="36" customFormat="1" ht="15" customHeight="1">
      <c r="A401" s="44" t="s">
        <v>98</v>
      </c>
      <c r="B401" s="44" t="s">
        <v>948</v>
      </c>
      <c r="C401" s="68">
        <v>199485</v>
      </c>
      <c r="D401" s="124">
        <v>7</v>
      </c>
      <c r="E401" s="112" t="s">
        <v>139</v>
      </c>
      <c r="F401" s="133" t="s">
        <v>139</v>
      </c>
      <c r="G401" s="7"/>
      <c r="H401" s="38"/>
      <c r="I401" s="113">
        <v>15712</v>
      </c>
      <c r="J401" s="168">
        <v>23894.648333333334</v>
      </c>
      <c r="K401" s="113">
        <v>4393</v>
      </c>
      <c r="L401" s="170">
        <v>8136.774666666667</v>
      </c>
      <c r="M401" s="113">
        <v>17881</v>
      </c>
      <c r="N401" s="170">
        <v>27649.335666666662</v>
      </c>
      <c r="O401" s="115">
        <f t="shared" si="105"/>
        <v>37986</v>
      </c>
      <c r="P401" s="115">
        <f t="shared" si="95"/>
        <v>1266.2</v>
      </c>
      <c r="Q401" s="116">
        <f t="shared" si="106"/>
        <v>59680.75866666666</v>
      </c>
      <c r="R401" s="117">
        <f t="shared" si="96"/>
        <v>1989.358622222222</v>
      </c>
      <c r="S401" s="7"/>
      <c r="T401" s="38"/>
      <c r="U401" s="113"/>
      <c r="V401" s="38"/>
      <c r="W401" s="113"/>
      <c r="X401" s="38"/>
      <c r="Y401" s="113"/>
      <c r="Z401" s="114"/>
      <c r="AA401" s="115">
        <f t="shared" si="107"/>
        <v>0</v>
      </c>
      <c r="AB401" s="115">
        <f t="shared" si="97"/>
        <v>0</v>
      </c>
      <c r="AC401" s="116">
        <f t="shared" si="108"/>
        <v>0</v>
      </c>
      <c r="AD401" s="118">
        <f t="shared" si="98"/>
        <v>0</v>
      </c>
      <c r="AE401" s="119"/>
      <c r="AF401" s="120"/>
      <c r="AG401" s="113"/>
      <c r="AH401" s="38"/>
      <c r="AI401" s="113"/>
      <c r="AJ401" s="38"/>
      <c r="AK401" s="113"/>
      <c r="AL401" s="114"/>
      <c r="AM401" s="115">
        <f t="shared" si="109"/>
        <v>0</v>
      </c>
      <c r="AN401" s="37">
        <f t="shared" si="100"/>
        <v>0</v>
      </c>
      <c r="AO401" s="117">
        <f t="shared" si="110"/>
        <v>0</v>
      </c>
      <c r="AP401" s="117">
        <f t="shared" si="102"/>
        <v>0</v>
      </c>
      <c r="AQ401" s="121">
        <f t="shared" si="111"/>
        <v>1266.2</v>
      </c>
      <c r="AR401" s="122">
        <f t="shared" si="112"/>
        <v>1989.358622222222</v>
      </c>
    </row>
    <row r="402" spans="1:44" s="36" customFormat="1" ht="15" customHeight="1">
      <c r="A402" s="44" t="s">
        <v>98</v>
      </c>
      <c r="B402" s="44" t="s">
        <v>949</v>
      </c>
      <c r="C402" s="68">
        <v>199494</v>
      </c>
      <c r="D402" s="124">
        <v>7</v>
      </c>
      <c r="E402" s="112" t="s">
        <v>139</v>
      </c>
      <c r="F402" s="133" t="s">
        <v>139</v>
      </c>
      <c r="G402" s="7"/>
      <c r="H402" s="38"/>
      <c r="I402" s="113">
        <v>31297</v>
      </c>
      <c r="J402" s="168">
        <v>45690.07633333333</v>
      </c>
      <c r="K402" s="113">
        <v>8901</v>
      </c>
      <c r="L402" s="170">
        <v>15270.15</v>
      </c>
      <c r="M402" s="113">
        <v>35456</v>
      </c>
      <c r="N402" s="170">
        <v>51700.47633333333</v>
      </c>
      <c r="O402" s="115">
        <f t="shared" si="105"/>
        <v>75654</v>
      </c>
      <c r="P402" s="115">
        <f t="shared" si="95"/>
        <v>2521.8</v>
      </c>
      <c r="Q402" s="116">
        <f t="shared" si="106"/>
        <v>112660.70266666666</v>
      </c>
      <c r="R402" s="117">
        <f t="shared" si="96"/>
        <v>3755.3567555555555</v>
      </c>
      <c r="S402" s="7"/>
      <c r="T402" s="38"/>
      <c r="U402" s="113"/>
      <c r="V402" s="38"/>
      <c r="W402" s="113"/>
      <c r="X402" s="38"/>
      <c r="Y402" s="113"/>
      <c r="Z402" s="114"/>
      <c r="AA402" s="115">
        <f t="shared" si="107"/>
        <v>0</v>
      </c>
      <c r="AB402" s="115">
        <f t="shared" si="97"/>
        <v>0</v>
      </c>
      <c r="AC402" s="116">
        <f t="shared" si="108"/>
        <v>0</v>
      </c>
      <c r="AD402" s="118">
        <f t="shared" si="98"/>
        <v>0</v>
      </c>
      <c r="AE402" s="119"/>
      <c r="AF402" s="120"/>
      <c r="AG402" s="113"/>
      <c r="AH402" s="38"/>
      <c r="AI402" s="113"/>
      <c r="AJ402" s="38"/>
      <c r="AK402" s="113"/>
      <c r="AL402" s="114"/>
      <c r="AM402" s="115">
        <f t="shared" si="109"/>
        <v>0</v>
      </c>
      <c r="AN402" s="37">
        <f t="shared" si="100"/>
        <v>0</v>
      </c>
      <c r="AO402" s="117">
        <f t="shared" si="110"/>
        <v>0</v>
      </c>
      <c r="AP402" s="117">
        <f t="shared" si="102"/>
        <v>0</v>
      </c>
      <c r="AQ402" s="121">
        <f t="shared" si="111"/>
        <v>2521.8</v>
      </c>
      <c r="AR402" s="122">
        <f t="shared" si="112"/>
        <v>3755.3567555555555</v>
      </c>
    </row>
    <row r="403" spans="1:44" s="36" customFormat="1" ht="15" customHeight="1">
      <c r="A403" s="44" t="s">
        <v>98</v>
      </c>
      <c r="B403" s="44" t="s">
        <v>950</v>
      </c>
      <c r="C403" s="68">
        <v>199625</v>
      </c>
      <c r="D403" s="124">
        <v>7</v>
      </c>
      <c r="E403" s="112" t="s">
        <v>139</v>
      </c>
      <c r="F403" s="133" t="s">
        <v>139</v>
      </c>
      <c r="G403" s="7"/>
      <c r="H403" s="38"/>
      <c r="I403" s="113">
        <v>11193</v>
      </c>
      <c r="J403" s="168">
        <v>17098.714333333333</v>
      </c>
      <c r="K403" s="113">
        <v>2936</v>
      </c>
      <c r="L403" s="170">
        <v>7008.650666666667</v>
      </c>
      <c r="M403" s="113">
        <v>12344</v>
      </c>
      <c r="N403" s="170">
        <v>19097.362666666664</v>
      </c>
      <c r="O403" s="115">
        <f t="shared" si="105"/>
        <v>26473</v>
      </c>
      <c r="P403" s="115">
        <f t="shared" si="95"/>
        <v>882.4333333333333</v>
      </c>
      <c r="Q403" s="116">
        <f t="shared" si="106"/>
        <v>43204.727666666666</v>
      </c>
      <c r="R403" s="117">
        <f t="shared" si="96"/>
        <v>1440.1575888888888</v>
      </c>
      <c r="S403" s="7"/>
      <c r="T403" s="38"/>
      <c r="U403" s="113"/>
      <c r="V403" s="38"/>
      <c r="W403" s="113"/>
      <c r="X403" s="38"/>
      <c r="Y403" s="113"/>
      <c r="Z403" s="114"/>
      <c r="AA403" s="115">
        <f t="shared" si="107"/>
        <v>0</v>
      </c>
      <c r="AB403" s="115">
        <f t="shared" si="97"/>
        <v>0</v>
      </c>
      <c r="AC403" s="116">
        <f t="shared" si="108"/>
        <v>0</v>
      </c>
      <c r="AD403" s="118">
        <f t="shared" si="98"/>
        <v>0</v>
      </c>
      <c r="AE403" s="119"/>
      <c r="AF403" s="120"/>
      <c r="AG403" s="113"/>
      <c r="AH403" s="38"/>
      <c r="AI403" s="113"/>
      <c r="AJ403" s="38"/>
      <c r="AK403" s="113"/>
      <c r="AL403" s="114"/>
      <c r="AM403" s="115">
        <f t="shared" si="109"/>
        <v>0</v>
      </c>
      <c r="AN403" s="37">
        <f t="shared" si="100"/>
        <v>0</v>
      </c>
      <c r="AO403" s="117">
        <f t="shared" si="110"/>
        <v>0</v>
      </c>
      <c r="AP403" s="117">
        <f t="shared" si="102"/>
        <v>0</v>
      </c>
      <c r="AQ403" s="121">
        <f t="shared" si="111"/>
        <v>882.4333333333333</v>
      </c>
      <c r="AR403" s="122">
        <f t="shared" si="112"/>
        <v>1440.1575888888888</v>
      </c>
    </row>
    <row r="404" spans="1:44" s="36" customFormat="1" ht="15" customHeight="1">
      <c r="A404" s="44" t="s">
        <v>98</v>
      </c>
      <c r="B404" s="44" t="s">
        <v>951</v>
      </c>
      <c r="C404" s="68">
        <v>199634</v>
      </c>
      <c r="D404" s="124">
        <v>7</v>
      </c>
      <c r="E404" s="112" t="s">
        <v>139</v>
      </c>
      <c r="F404" s="133" t="s">
        <v>139</v>
      </c>
      <c r="G404" s="7"/>
      <c r="H404" s="38"/>
      <c r="I404" s="113">
        <v>25123</v>
      </c>
      <c r="J404" s="168">
        <v>42415.367999999995</v>
      </c>
      <c r="K404" s="113">
        <v>8255</v>
      </c>
      <c r="L404" s="170">
        <v>14816.33</v>
      </c>
      <c r="M404" s="113">
        <v>28590</v>
      </c>
      <c r="N404" s="170">
        <v>45388.975333333336</v>
      </c>
      <c r="O404" s="115">
        <f t="shared" si="105"/>
        <v>61968</v>
      </c>
      <c r="P404" s="115">
        <f t="shared" si="95"/>
        <v>2065.6</v>
      </c>
      <c r="Q404" s="116">
        <f t="shared" si="106"/>
        <v>102620.67333333334</v>
      </c>
      <c r="R404" s="117">
        <f t="shared" si="96"/>
        <v>3420.6891111111113</v>
      </c>
      <c r="S404" s="7"/>
      <c r="T404" s="38"/>
      <c r="U404" s="113"/>
      <c r="V404" s="38"/>
      <c r="W404" s="113"/>
      <c r="X404" s="38"/>
      <c r="Y404" s="113"/>
      <c r="Z404" s="114"/>
      <c r="AA404" s="115">
        <f t="shared" si="107"/>
        <v>0</v>
      </c>
      <c r="AB404" s="115">
        <f t="shared" si="97"/>
        <v>0</v>
      </c>
      <c r="AC404" s="116">
        <f t="shared" si="108"/>
        <v>0</v>
      </c>
      <c r="AD404" s="118">
        <f t="shared" si="98"/>
        <v>0</v>
      </c>
      <c r="AE404" s="119"/>
      <c r="AF404" s="120"/>
      <c r="AG404" s="113"/>
      <c r="AH404" s="38"/>
      <c r="AI404" s="113"/>
      <c r="AJ404" s="38"/>
      <c r="AK404" s="113"/>
      <c r="AL404" s="114"/>
      <c r="AM404" s="115">
        <f t="shared" si="109"/>
        <v>0</v>
      </c>
      <c r="AN404" s="37">
        <f t="shared" si="100"/>
        <v>0</v>
      </c>
      <c r="AO404" s="117">
        <f t="shared" si="110"/>
        <v>0</v>
      </c>
      <c r="AP404" s="117">
        <f t="shared" si="102"/>
        <v>0</v>
      </c>
      <c r="AQ404" s="121">
        <f t="shared" si="111"/>
        <v>2065.6</v>
      </c>
      <c r="AR404" s="122">
        <f t="shared" si="112"/>
        <v>3420.6891111111113</v>
      </c>
    </row>
    <row r="405" spans="1:44" s="36" customFormat="1" ht="15" customHeight="1">
      <c r="A405" s="44" t="s">
        <v>98</v>
      </c>
      <c r="B405" s="44" t="s">
        <v>952</v>
      </c>
      <c r="C405" s="68">
        <v>197850</v>
      </c>
      <c r="D405" s="124">
        <v>7</v>
      </c>
      <c r="E405" s="112" t="s">
        <v>139</v>
      </c>
      <c r="F405" s="133" t="s">
        <v>139</v>
      </c>
      <c r="G405" s="7"/>
      <c r="H405" s="38"/>
      <c r="I405" s="113">
        <v>15420</v>
      </c>
      <c r="J405" s="168">
        <v>19828</v>
      </c>
      <c r="K405" s="113">
        <v>3418</v>
      </c>
      <c r="L405" s="170">
        <v>5391</v>
      </c>
      <c r="M405" s="113">
        <v>15401</v>
      </c>
      <c r="N405" s="170">
        <v>22755</v>
      </c>
      <c r="O405" s="115">
        <f t="shared" si="105"/>
        <v>34239</v>
      </c>
      <c r="P405" s="115">
        <f t="shared" si="95"/>
        <v>1141.3</v>
      </c>
      <c r="Q405" s="116">
        <f t="shared" si="106"/>
        <v>47974</v>
      </c>
      <c r="R405" s="117">
        <f t="shared" si="96"/>
        <v>1599.1333333333334</v>
      </c>
      <c r="S405" s="7"/>
      <c r="T405" s="38"/>
      <c r="U405" s="113"/>
      <c r="V405" s="38"/>
      <c r="W405" s="113"/>
      <c r="X405" s="38"/>
      <c r="Y405" s="113"/>
      <c r="Z405" s="114"/>
      <c r="AA405" s="115">
        <f t="shared" si="107"/>
        <v>0</v>
      </c>
      <c r="AB405" s="115">
        <f t="shared" si="97"/>
        <v>0</v>
      </c>
      <c r="AC405" s="116">
        <f t="shared" si="108"/>
        <v>0</v>
      </c>
      <c r="AD405" s="118">
        <f t="shared" si="98"/>
        <v>0</v>
      </c>
      <c r="AE405" s="119"/>
      <c r="AF405" s="120"/>
      <c r="AG405" s="113"/>
      <c r="AH405" s="38"/>
      <c r="AI405" s="113"/>
      <c r="AJ405" s="38"/>
      <c r="AK405" s="113"/>
      <c r="AL405" s="114"/>
      <c r="AM405" s="115">
        <f t="shared" si="109"/>
        <v>0</v>
      </c>
      <c r="AN405" s="37">
        <f t="shared" si="100"/>
        <v>0</v>
      </c>
      <c r="AO405" s="117">
        <f t="shared" si="110"/>
        <v>0</v>
      </c>
      <c r="AP405" s="117">
        <f t="shared" si="102"/>
        <v>0</v>
      </c>
      <c r="AQ405" s="121">
        <f t="shared" si="111"/>
        <v>1141.3</v>
      </c>
      <c r="AR405" s="122">
        <f t="shared" si="112"/>
        <v>1599.1333333333334</v>
      </c>
    </row>
    <row r="406" spans="1:44" s="36" customFormat="1" ht="15" customHeight="1">
      <c r="A406" s="44" t="s">
        <v>98</v>
      </c>
      <c r="B406" s="44" t="s">
        <v>953</v>
      </c>
      <c r="C406" s="68">
        <v>199722</v>
      </c>
      <c r="D406" s="124">
        <v>7</v>
      </c>
      <c r="E406" s="112" t="s">
        <v>139</v>
      </c>
      <c r="F406" s="133" t="s">
        <v>139</v>
      </c>
      <c r="G406" s="7"/>
      <c r="H406" s="38"/>
      <c r="I406" s="113">
        <v>18748</v>
      </c>
      <c r="J406" s="168">
        <v>31602</v>
      </c>
      <c r="K406" s="113">
        <v>6172</v>
      </c>
      <c r="L406" s="170">
        <v>11445</v>
      </c>
      <c r="M406" s="113">
        <v>20043</v>
      </c>
      <c r="N406" s="170">
        <v>30549</v>
      </c>
      <c r="O406" s="115">
        <f t="shared" si="105"/>
        <v>44963</v>
      </c>
      <c r="P406" s="115">
        <f t="shared" si="95"/>
        <v>1498.7666666666667</v>
      </c>
      <c r="Q406" s="116">
        <f t="shared" si="106"/>
        <v>73596</v>
      </c>
      <c r="R406" s="117">
        <f t="shared" si="96"/>
        <v>2453.2</v>
      </c>
      <c r="S406" s="7"/>
      <c r="T406" s="38"/>
      <c r="U406" s="113"/>
      <c r="V406" s="38"/>
      <c r="W406" s="113"/>
      <c r="X406" s="38"/>
      <c r="Y406" s="113"/>
      <c r="Z406" s="114"/>
      <c r="AA406" s="115">
        <f t="shared" si="107"/>
        <v>0</v>
      </c>
      <c r="AB406" s="115">
        <f t="shared" si="97"/>
        <v>0</v>
      </c>
      <c r="AC406" s="116">
        <f t="shared" si="108"/>
        <v>0</v>
      </c>
      <c r="AD406" s="118">
        <f t="shared" si="98"/>
        <v>0</v>
      </c>
      <c r="AE406" s="119"/>
      <c r="AF406" s="120"/>
      <c r="AG406" s="113"/>
      <c r="AH406" s="38"/>
      <c r="AI406" s="113"/>
      <c r="AJ406" s="38"/>
      <c r="AK406" s="113"/>
      <c r="AL406" s="114"/>
      <c r="AM406" s="115">
        <f t="shared" si="109"/>
        <v>0</v>
      </c>
      <c r="AN406" s="37">
        <f t="shared" si="100"/>
        <v>0</v>
      </c>
      <c r="AO406" s="117">
        <f t="shared" si="110"/>
        <v>0</v>
      </c>
      <c r="AP406" s="117">
        <f t="shared" si="102"/>
        <v>0</v>
      </c>
      <c r="AQ406" s="121">
        <f t="shared" si="111"/>
        <v>1498.7666666666667</v>
      </c>
      <c r="AR406" s="122">
        <f t="shared" si="112"/>
        <v>2453.2</v>
      </c>
    </row>
    <row r="407" spans="1:44" s="36" customFormat="1" ht="15" customHeight="1">
      <c r="A407" s="44" t="s">
        <v>98</v>
      </c>
      <c r="B407" s="44" t="s">
        <v>954</v>
      </c>
      <c r="C407" s="68">
        <v>199731</v>
      </c>
      <c r="D407" s="124">
        <v>7</v>
      </c>
      <c r="E407" s="112" t="s">
        <v>139</v>
      </c>
      <c r="F407" s="133" t="s">
        <v>139</v>
      </c>
      <c r="G407" s="7"/>
      <c r="H407" s="38"/>
      <c r="I407" s="113">
        <v>16656</v>
      </c>
      <c r="J407" s="168">
        <v>26705.051333333333</v>
      </c>
      <c r="K407" s="113">
        <v>4000</v>
      </c>
      <c r="L407" s="170">
        <v>8118.683333333334</v>
      </c>
      <c r="M407" s="113">
        <v>16085</v>
      </c>
      <c r="N407" s="170">
        <v>25996.670666666665</v>
      </c>
      <c r="O407" s="115">
        <f t="shared" si="105"/>
        <v>36741</v>
      </c>
      <c r="P407" s="115">
        <f t="shared" si="95"/>
        <v>1224.7</v>
      </c>
      <c r="Q407" s="116">
        <f t="shared" si="106"/>
        <v>60820.40533333333</v>
      </c>
      <c r="R407" s="117">
        <f t="shared" si="96"/>
        <v>2027.3468444444443</v>
      </c>
      <c r="S407" s="7"/>
      <c r="T407" s="38"/>
      <c r="U407" s="113"/>
      <c r="V407" s="38"/>
      <c r="W407" s="113"/>
      <c r="X407" s="38"/>
      <c r="Y407" s="113"/>
      <c r="Z407" s="114"/>
      <c r="AA407" s="115">
        <f t="shared" si="107"/>
        <v>0</v>
      </c>
      <c r="AB407" s="115">
        <f t="shared" si="97"/>
        <v>0</v>
      </c>
      <c r="AC407" s="116">
        <f t="shared" si="108"/>
        <v>0</v>
      </c>
      <c r="AD407" s="118">
        <f t="shared" si="98"/>
        <v>0</v>
      </c>
      <c r="AE407" s="119"/>
      <c r="AF407" s="120"/>
      <c r="AG407" s="113"/>
      <c r="AH407" s="38"/>
      <c r="AI407" s="113"/>
      <c r="AJ407" s="38"/>
      <c r="AK407" s="113"/>
      <c r="AL407" s="114"/>
      <c r="AM407" s="115">
        <f t="shared" si="109"/>
        <v>0</v>
      </c>
      <c r="AN407" s="37">
        <f t="shared" si="100"/>
        <v>0</v>
      </c>
      <c r="AO407" s="117">
        <f t="shared" si="110"/>
        <v>0</v>
      </c>
      <c r="AP407" s="117">
        <f t="shared" si="102"/>
        <v>0</v>
      </c>
      <c r="AQ407" s="121">
        <f t="shared" si="111"/>
        <v>1224.7</v>
      </c>
      <c r="AR407" s="122">
        <f t="shared" si="112"/>
        <v>2027.3468444444443</v>
      </c>
    </row>
    <row r="408" spans="1:44" s="36" customFormat="1" ht="15" customHeight="1">
      <c r="A408" s="44" t="s">
        <v>98</v>
      </c>
      <c r="B408" s="44" t="s">
        <v>955</v>
      </c>
      <c r="C408" s="68">
        <v>199740</v>
      </c>
      <c r="D408" s="124">
        <v>7</v>
      </c>
      <c r="E408" s="112" t="s">
        <v>139</v>
      </c>
      <c r="F408" s="133" t="s">
        <v>139</v>
      </c>
      <c r="G408" s="7"/>
      <c r="H408" s="38"/>
      <c r="I408" s="113">
        <v>12712</v>
      </c>
      <c r="J408" s="168">
        <v>19808.25933333333</v>
      </c>
      <c r="K408" s="113">
        <v>3079</v>
      </c>
      <c r="L408" s="170">
        <v>5900.229666666667</v>
      </c>
      <c r="M408" s="113">
        <v>13131</v>
      </c>
      <c r="N408" s="170">
        <v>21288.372333333333</v>
      </c>
      <c r="O408" s="115">
        <f t="shared" si="105"/>
        <v>28922</v>
      </c>
      <c r="P408" s="115">
        <f t="shared" si="95"/>
        <v>964.0666666666667</v>
      </c>
      <c r="Q408" s="116">
        <f t="shared" si="106"/>
        <v>46996.861333333334</v>
      </c>
      <c r="R408" s="117">
        <f t="shared" si="96"/>
        <v>1566.5620444444444</v>
      </c>
      <c r="S408" s="7"/>
      <c r="T408" s="38"/>
      <c r="U408" s="113"/>
      <c r="V408" s="38"/>
      <c r="W408" s="113"/>
      <c r="X408" s="38"/>
      <c r="Y408" s="113"/>
      <c r="Z408" s="114"/>
      <c r="AA408" s="115">
        <f t="shared" si="107"/>
        <v>0</v>
      </c>
      <c r="AB408" s="115">
        <f t="shared" si="97"/>
        <v>0</v>
      </c>
      <c r="AC408" s="116">
        <f t="shared" si="108"/>
        <v>0</v>
      </c>
      <c r="AD408" s="118">
        <f t="shared" si="98"/>
        <v>0</v>
      </c>
      <c r="AE408" s="119"/>
      <c r="AF408" s="120"/>
      <c r="AG408" s="113"/>
      <c r="AH408" s="38"/>
      <c r="AI408" s="113"/>
      <c r="AJ408" s="38"/>
      <c r="AK408" s="113"/>
      <c r="AL408" s="114"/>
      <c r="AM408" s="115">
        <f t="shared" si="109"/>
        <v>0</v>
      </c>
      <c r="AN408" s="37">
        <f t="shared" si="100"/>
        <v>0</v>
      </c>
      <c r="AO408" s="117">
        <f t="shared" si="110"/>
        <v>0</v>
      </c>
      <c r="AP408" s="117">
        <f t="shared" si="102"/>
        <v>0</v>
      </c>
      <c r="AQ408" s="121">
        <f t="shared" si="111"/>
        <v>964.0666666666667</v>
      </c>
      <c r="AR408" s="122">
        <f t="shared" si="112"/>
        <v>1566.5620444444444</v>
      </c>
    </row>
    <row r="409" spans="1:44" s="36" customFormat="1" ht="15" customHeight="1">
      <c r="A409" s="44" t="s">
        <v>98</v>
      </c>
      <c r="B409" s="44" t="s">
        <v>956</v>
      </c>
      <c r="C409" s="68">
        <v>199768</v>
      </c>
      <c r="D409" s="124">
        <v>7</v>
      </c>
      <c r="E409" s="112" t="s">
        <v>139</v>
      </c>
      <c r="F409" s="133" t="s">
        <v>139</v>
      </c>
      <c r="G409" s="7"/>
      <c r="H409" s="38"/>
      <c r="I409" s="113">
        <v>25841</v>
      </c>
      <c r="J409" s="168">
        <v>37849.55233333333</v>
      </c>
      <c r="K409" s="113">
        <v>7753</v>
      </c>
      <c r="L409" s="170">
        <v>11791.474333333334</v>
      </c>
      <c r="M409" s="113">
        <v>29611</v>
      </c>
      <c r="N409" s="170">
        <v>41596.90233333333</v>
      </c>
      <c r="O409" s="115">
        <f t="shared" si="105"/>
        <v>63205</v>
      </c>
      <c r="P409" s="115">
        <f t="shared" si="95"/>
        <v>2106.8333333333335</v>
      </c>
      <c r="Q409" s="116">
        <f t="shared" si="106"/>
        <v>91237.929</v>
      </c>
      <c r="R409" s="117">
        <f t="shared" si="96"/>
        <v>3041.2643000000003</v>
      </c>
      <c r="S409" s="7"/>
      <c r="T409" s="38"/>
      <c r="U409" s="113"/>
      <c r="V409" s="38"/>
      <c r="W409" s="113"/>
      <c r="X409" s="38"/>
      <c r="Y409" s="113"/>
      <c r="Z409" s="114"/>
      <c r="AA409" s="115">
        <f t="shared" si="107"/>
        <v>0</v>
      </c>
      <c r="AB409" s="115">
        <f t="shared" si="97"/>
        <v>0</v>
      </c>
      <c r="AC409" s="116">
        <f t="shared" si="108"/>
        <v>0</v>
      </c>
      <c r="AD409" s="118">
        <f t="shared" si="98"/>
        <v>0</v>
      </c>
      <c r="AE409" s="119"/>
      <c r="AF409" s="120"/>
      <c r="AG409" s="113"/>
      <c r="AH409" s="38"/>
      <c r="AI409" s="113"/>
      <c r="AJ409" s="38"/>
      <c r="AK409" s="113"/>
      <c r="AL409" s="114"/>
      <c r="AM409" s="115">
        <f t="shared" si="109"/>
        <v>0</v>
      </c>
      <c r="AN409" s="37">
        <f t="shared" si="100"/>
        <v>0</v>
      </c>
      <c r="AO409" s="117">
        <f t="shared" si="110"/>
        <v>0</v>
      </c>
      <c r="AP409" s="117">
        <f t="shared" si="102"/>
        <v>0</v>
      </c>
      <c r="AQ409" s="121">
        <f t="shared" si="111"/>
        <v>2106.8333333333335</v>
      </c>
      <c r="AR409" s="122">
        <f t="shared" si="112"/>
        <v>3041.2643000000003</v>
      </c>
    </row>
    <row r="410" spans="1:44" s="36" customFormat="1" ht="15" customHeight="1">
      <c r="A410" s="44" t="s">
        <v>98</v>
      </c>
      <c r="B410" s="44" t="s">
        <v>957</v>
      </c>
      <c r="C410" s="68">
        <v>199795</v>
      </c>
      <c r="D410" s="124">
        <v>7</v>
      </c>
      <c r="E410" s="112" t="s">
        <v>139</v>
      </c>
      <c r="F410" s="133" t="s">
        <v>139</v>
      </c>
      <c r="G410" s="7"/>
      <c r="H410" s="38"/>
      <c r="I410" s="113">
        <v>8615</v>
      </c>
      <c r="J410" s="168">
        <v>14423.114666666666</v>
      </c>
      <c r="K410" s="113">
        <v>2622</v>
      </c>
      <c r="L410" s="170">
        <v>4798.062666666666</v>
      </c>
      <c r="M410" s="113">
        <v>11683</v>
      </c>
      <c r="N410" s="170">
        <v>13817.613333333333</v>
      </c>
      <c r="O410" s="115">
        <f t="shared" si="105"/>
        <v>22920</v>
      </c>
      <c r="P410" s="115">
        <f t="shared" si="95"/>
        <v>764</v>
      </c>
      <c r="Q410" s="116">
        <f t="shared" si="106"/>
        <v>33038.79066666667</v>
      </c>
      <c r="R410" s="117">
        <f t="shared" si="96"/>
        <v>1101.2930222222224</v>
      </c>
      <c r="S410" s="7"/>
      <c r="T410" s="38"/>
      <c r="U410" s="113"/>
      <c r="V410" s="38"/>
      <c r="W410" s="113"/>
      <c r="X410" s="38"/>
      <c r="Y410" s="113"/>
      <c r="Z410" s="114"/>
      <c r="AA410" s="115">
        <f t="shared" si="107"/>
        <v>0</v>
      </c>
      <c r="AB410" s="115">
        <f t="shared" si="97"/>
        <v>0</v>
      </c>
      <c r="AC410" s="116">
        <f t="shared" si="108"/>
        <v>0</v>
      </c>
      <c r="AD410" s="118">
        <f t="shared" si="98"/>
        <v>0</v>
      </c>
      <c r="AE410" s="119"/>
      <c r="AF410" s="120"/>
      <c r="AG410" s="113"/>
      <c r="AH410" s="38"/>
      <c r="AI410" s="113"/>
      <c r="AJ410" s="38"/>
      <c r="AK410" s="113"/>
      <c r="AL410" s="114"/>
      <c r="AM410" s="115">
        <f t="shared" si="109"/>
        <v>0</v>
      </c>
      <c r="AN410" s="37">
        <f t="shared" si="100"/>
        <v>0</v>
      </c>
      <c r="AO410" s="117">
        <f t="shared" si="110"/>
        <v>0</v>
      </c>
      <c r="AP410" s="117">
        <f t="shared" si="102"/>
        <v>0</v>
      </c>
      <c r="AQ410" s="121">
        <f t="shared" si="111"/>
        <v>764</v>
      </c>
      <c r="AR410" s="122">
        <f t="shared" si="112"/>
        <v>1101.2930222222224</v>
      </c>
    </row>
    <row r="411" spans="1:44" s="36" customFormat="1" ht="15" customHeight="1">
      <c r="A411" s="44" t="s">
        <v>98</v>
      </c>
      <c r="B411" s="44" t="s">
        <v>958</v>
      </c>
      <c r="C411" s="68">
        <v>199838</v>
      </c>
      <c r="D411" s="124">
        <v>7</v>
      </c>
      <c r="E411" s="112" t="s">
        <v>139</v>
      </c>
      <c r="F411" s="133" t="s">
        <v>139</v>
      </c>
      <c r="G411" s="7"/>
      <c r="H411" s="38"/>
      <c r="I411" s="113">
        <v>26931</v>
      </c>
      <c r="J411" s="168">
        <v>43634.642</v>
      </c>
      <c r="K411" s="113">
        <v>7289</v>
      </c>
      <c r="L411" s="170">
        <v>15637.675000000001</v>
      </c>
      <c r="M411" s="113">
        <v>31513</v>
      </c>
      <c r="N411" s="170">
        <v>49444.547000000006</v>
      </c>
      <c r="O411" s="115">
        <f t="shared" si="105"/>
        <v>65733</v>
      </c>
      <c r="P411" s="115">
        <f t="shared" si="95"/>
        <v>2191.1</v>
      </c>
      <c r="Q411" s="116">
        <f t="shared" si="106"/>
        <v>108716.864</v>
      </c>
      <c r="R411" s="117">
        <f t="shared" si="96"/>
        <v>3623.895466666667</v>
      </c>
      <c r="S411" s="7"/>
      <c r="T411" s="38"/>
      <c r="U411" s="113"/>
      <c r="V411" s="38"/>
      <c r="W411" s="113"/>
      <c r="X411" s="38"/>
      <c r="Y411" s="113"/>
      <c r="Z411" s="114"/>
      <c r="AA411" s="115">
        <f t="shared" si="107"/>
        <v>0</v>
      </c>
      <c r="AB411" s="115">
        <f t="shared" si="97"/>
        <v>0</v>
      </c>
      <c r="AC411" s="116">
        <f t="shared" si="108"/>
        <v>0</v>
      </c>
      <c r="AD411" s="118">
        <f t="shared" si="98"/>
        <v>0</v>
      </c>
      <c r="AE411" s="119"/>
      <c r="AF411" s="120"/>
      <c r="AG411" s="113"/>
      <c r="AH411" s="38"/>
      <c r="AI411" s="113"/>
      <c r="AJ411" s="38"/>
      <c r="AK411" s="113"/>
      <c r="AL411" s="114"/>
      <c r="AM411" s="115">
        <f t="shared" si="109"/>
        <v>0</v>
      </c>
      <c r="AN411" s="37">
        <f t="shared" si="100"/>
        <v>0</v>
      </c>
      <c r="AO411" s="117">
        <f t="shared" si="110"/>
        <v>0</v>
      </c>
      <c r="AP411" s="117">
        <f t="shared" si="102"/>
        <v>0</v>
      </c>
      <c r="AQ411" s="121">
        <f t="shared" si="111"/>
        <v>2191.1</v>
      </c>
      <c r="AR411" s="122">
        <f t="shared" si="112"/>
        <v>3623.895466666667</v>
      </c>
    </row>
    <row r="412" spans="1:44" s="36" customFormat="1" ht="15" customHeight="1">
      <c r="A412" s="44" t="s">
        <v>98</v>
      </c>
      <c r="B412" s="44" t="s">
        <v>959</v>
      </c>
      <c r="C412" s="68">
        <v>199856</v>
      </c>
      <c r="D412" s="124">
        <v>7</v>
      </c>
      <c r="E412" s="112" t="s">
        <v>139</v>
      </c>
      <c r="F412" s="133" t="s">
        <v>139</v>
      </c>
      <c r="G412" s="7"/>
      <c r="H412" s="38"/>
      <c r="I412" s="113">
        <v>70267</v>
      </c>
      <c r="J412" s="168">
        <v>104617.421</v>
      </c>
      <c r="K412" s="113">
        <v>21228</v>
      </c>
      <c r="L412" s="170">
        <v>36468.23366666667</v>
      </c>
      <c r="M412" s="113">
        <v>80308</v>
      </c>
      <c r="N412" s="170">
        <v>117031.06333333334</v>
      </c>
      <c r="O412" s="115">
        <f t="shared" si="105"/>
        <v>171803</v>
      </c>
      <c r="P412" s="115">
        <f t="shared" si="95"/>
        <v>5726.766666666666</v>
      </c>
      <c r="Q412" s="116">
        <f t="shared" si="106"/>
        <v>258116.71800000002</v>
      </c>
      <c r="R412" s="117">
        <f t="shared" si="96"/>
        <v>8603.8906</v>
      </c>
      <c r="S412" s="7"/>
      <c r="T412" s="38"/>
      <c r="U412" s="113"/>
      <c r="V412" s="38"/>
      <c r="W412" s="113"/>
      <c r="X412" s="38"/>
      <c r="Y412" s="113"/>
      <c r="Z412" s="114"/>
      <c r="AA412" s="115">
        <f t="shared" si="107"/>
        <v>0</v>
      </c>
      <c r="AB412" s="115">
        <f t="shared" si="97"/>
        <v>0</v>
      </c>
      <c r="AC412" s="116">
        <f t="shared" si="108"/>
        <v>0</v>
      </c>
      <c r="AD412" s="118">
        <f t="shared" si="98"/>
        <v>0</v>
      </c>
      <c r="AE412" s="119"/>
      <c r="AF412" s="120"/>
      <c r="AG412" s="113"/>
      <c r="AH412" s="38"/>
      <c r="AI412" s="113"/>
      <c r="AJ412" s="38"/>
      <c r="AK412" s="113"/>
      <c r="AL412" s="114"/>
      <c r="AM412" s="115">
        <f t="shared" si="109"/>
        <v>0</v>
      </c>
      <c r="AN412" s="37">
        <f t="shared" si="100"/>
        <v>0</v>
      </c>
      <c r="AO412" s="117">
        <f t="shared" si="110"/>
        <v>0</v>
      </c>
      <c r="AP412" s="117">
        <f t="shared" si="102"/>
        <v>0</v>
      </c>
      <c r="AQ412" s="121">
        <f t="shared" si="111"/>
        <v>5726.766666666666</v>
      </c>
      <c r="AR412" s="122">
        <f t="shared" si="112"/>
        <v>8603.8906</v>
      </c>
    </row>
    <row r="413" spans="1:44" s="36" customFormat="1" ht="15" customHeight="1">
      <c r="A413" s="44" t="s">
        <v>98</v>
      </c>
      <c r="B413" s="44" t="s">
        <v>960</v>
      </c>
      <c r="C413" s="68">
        <v>199892</v>
      </c>
      <c r="D413" s="124">
        <v>7</v>
      </c>
      <c r="E413" s="112" t="s">
        <v>139</v>
      </c>
      <c r="F413" s="133" t="s">
        <v>139</v>
      </c>
      <c r="G413" s="7"/>
      <c r="H413" s="38"/>
      <c r="I413" s="113">
        <v>28498</v>
      </c>
      <c r="J413" s="168">
        <v>40303.682</v>
      </c>
      <c r="K413" s="113">
        <v>7887</v>
      </c>
      <c r="L413" s="170">
        <v>14241.029666666667</v>
      </c>
      <c r="M413" s="113">
        <v>28922</v>
      </c>
      <c r="N413" s="170">
        <v>42626.67966666667</v>
      </c>
      <c r="O413" s="115">
        <f t="shared" si="105"/>
        <v>65307</v>
      </c>
      <c r="P413" s="115">
        <f t="shared" si="95"/>
        <v>2176.9</v>
      </c>
      <c r="Q413" s="116">
        <f t="shared" si="106"/>
        <v>97171.39133333333</v>
      </c>
      <c r="R413" s="117">
        <f t="shared" si="96"/>
        <v>3239.0463777777777</v>
      </c>
      <c r="S413" s="7"/>
      <c r="T413" s="38"/>
      <c r="U413" s="113"/>
      <c r="V413" s="38"/>
      <c r="W413" s="113"/>
      <c r="X413" s="38"/>
      <c r="Y413" s="113"/>
      <c r="Z413" s="114"/>
      <c r="AA413" s="115">
        <f t="shared" si="107"/>
        <v>0</v>
      </c>
      <c r="AB413" s="115">
        <f t="shared" si="97"/>
        <v>0</v>
      </c>
      <c r="AC413" s="116">
        <f t="shared" si="108"/>
        <v>0</v>
      </c>
      <c r="AD413" s="118">
        <f t="shared" si="98"/>
        <v>0</v>
      </c>
      <c r="AE413" s="119"/>
      <c r="AF413" s="120"/>
      <c r="AG413" s="113"/>
      <c r="AH413" s="38"/>
      <c r="AI413" s="113"/>
      <c r="AJ413" s="38"/>
      <c r="AK413" s="113"/>
      <c r="AL413" s="114"/>
      <c r="AM413" s="115">
        <f t="shared" si="109"/>
        <v>0</v>
      </c>
      <c r="AN413" s="37">
        <f t="shared" si="100"/>
        <v>0</v>
      </c>
      <c r="AO413" s="117">
        <f t="shared" si="110"/>
        <v>0</v>
      </c>
      <c r="AP413" s="117">
        <f t="shared" si="102"/>
        <v>0</v>
      </c>
      <c r="AQ413" s="121">
        <f t="shared" si="111"/>
        <v>2176.9</v>
      </c>
      <c r="AR413" s="122">
        <f t="shared" si="112"/>
        <v>3239.0463777777777</v>
      </c>
    </row>
    <row r="414" spans="1:44" s="36" customFormat="1" ht="15" customHeight="1">
      <c r="A414" s="44" t="s">
        <v>98</v>
      </c>
      <c r="B414" s="44" t="s">
        <v>961</v>
      </c>
      <c r="C414" s="68">
        <v>199908</v>
      </c>
      <c r="D414" s="124">
        <v>7</v>
      </c>
      <c r="E414" s="112" t="s">
        <v>139</v>
      </c>
      <c r="F414" s="133" t="s">
        <v>139</v>
      </c>
      <c r="G414" s="7"/>
      <c r="H414" s="38"/>
      <c r="I414" s="113">
        <v>20111</v>
      </c>
      <c r="J414" s="168">
        <v>28915.880999999998</v>
      </c>
      <c r="K414" s="113">
        <v>6606</v>
      </c>
      <c r="L414" s="170">
        <v>11931.192333333332</v>
      </c>
      <c r="M414" s="113">
        <v>20794</v>
      </c>
      <c r="N414" s="170">
        <v>31701.623333333333</v>
      </c>
      <c r="O414" s="115">
        <f t="shared" si="105"/>
        <v>47511</v>
      </c>
      <c r="P414" s="115">
        <f t="shared" si="95"/>
        <v>1583.7</v>
      </c>
      <c r="Q414" s="116">
        <f t="shared" si="106"/>
        <v>72548.69666666666</v>
      </c>
      <c r="R414" s="117">
        <f t="shared" si="96"/>
        <v>2418.2898888888885</v>
      </c>
      <c r="S414" s="7"/>
      <c r="T414" s="38"/>
      <c r="U414" s="113"/>
      <c r="V414" s="38"/>
      <c r="W414" s="113"/>
      <c r="X414" s="38"/>
      <c r="Y414" s="113"/>
      <c r="Z414" s="114"/>
      <c r="AA414" s="115">
        <f t="shared" si="107"/>
        <v>0</v>
      </c>
      <c r="AB414" s="115">
        <f t="shared" si="97"/>
        <v>0</v>
      </c>
      <c r="AC414" s="116">
        <f t="shared" si="108"/>
        <v>0</v>
      </c>
      <c r="AD414" s="118">
        <f t="shared" si="98"/>
        <v>0</v>
      </c>
      <c r="AE414" s="119"/>
      <c r="AF414" s="120"/>
      <c r="AG414" s="113"/>
      <c r="AH414" s="38"/>
      <c r="AI414" s="113"/>
      <c r="AJ414" s="38"/>
      <c r="AK414" s="113"/>
      <c r="AL414" s="114"/>
      <c r="AM414" s="115">
        <f t="shared" si="109"/>
        <v>0</v>
      </c>
      <c r="AN414" s="37">
        <f t="shared" si="100"/>
        <v>0</v>
      </c>
      <c r="AO414" s="117">
        <f t="shared" si="110"/>
        <v>0</v>
      </c>
      <c r="AP414" s="117">
        <f t="shared" si="102"/>
        <v>0</v>
      </c>
      <c r="AQ414" s="121">
        <f t="shared" si="111"/>
        <v>1583.7</v>
      </c>
      <c r="AR414" s="122">
        <f t="shared" si="112"/>
        <v>2418.2898888888885</v>
      </c>
    </row>
    <row r="415" spans="1:44" s="36" customFormat="1" ht="15" customHeight="1">
      <c r="A415" s="44" t="s">
        <v>98</v>
      </c>
      <c r="B415" s="44" t="s">
        <v>962</v>
      </c>
      <c r="C415" s="68">
        <v>199926</v>
      </c>
      <c r="D415" s="124">
        <v>7</v>
      </c>
      <c r="E415" s="112" t="s">
        <v>139</v>
      </c>
      <c r="F415" s="133" t="s">
        <v>139</v>
      </c>
      <c r="G415" s="7"/>
      <c r="H415" s="38"/>
      <c r="I415" s="113">
        <v>18397</v>
      </c>
      <c r="J415" s="168">
        <v>28807.752</v>
      </c>
      <c r="K415" s="113">
        <v>3301</v>
      </c>
      <c r="L415" s="170">
        <v>8874.014666666666</v>
      </c>
      <c r="M415" s="113">
        <v>19862</v>
      </c>
      <c r="N415" s="170">
        <v>31451.833000000002</v>
      </c>
      <c r="O415" s="115">
        <f t="shared" si="105"/>
        <v>41560</v>
      </c>
      <c r="P415" s="115">
        <f t="shared" si="95"/>
        <v>1385.3333333333333</v>
      </c>
      <c r="Q415" s="116">
        <f t="shared" si="106"/>
        <v>69133.59966666668</v>
      </c>
      <c r="R415" s="117">
        <f t="shared" si="96"/>
        <v>2304.4533222222226</v>
      </c>
      <c r="S415" s="7"/>
      <c r="T415" s="38"/>
      <c r="U415" s="113"/>
      <c r="V415" s="38"/>
      <c r="W415" s="113"/>
      <c r="X415" s="38"/>
      <c r="Y415" s="113"/>
      <c r="Z415" s="114"/>
      <c r="AA415" s="115">
        <f t="shared" si="107"/>
        <v>0</v>
      </c>
      <c r="AB415" s="115">
        <f t="shared" si="97"/>
        <v>0</v>
      </c>
      <c r="AC415" s="116">
        <f t="shared" si="108"/>
        <v>0</v>
      </c>
      <c r="AD415" s="118">
        <f t="shared" si="98"/>
        <v>0</v>
      </c>
      <c r="AE415" s="119"/>
      <c r="AF415" s="120"/>
      <c r="AG415" s="113"/>
      <c r="AH415" s="38"/>
      <c r="AI415" s="113"/>
      <c r="AJ415" s="38"/>
      <c r="AK415" s="113"/>
      <c r="AL415" s="114"/>
      <c r="AM415" s="115">
        <f t="shared" si="109"/>
        <v>0</v>
      </c>
      <c r="AN415" s="37">
        <f t="shared" si="100"/>
        <v>0</v>
      </c>
      <c r="AO415" s="117">
        <f t="shared" si="110"/>
        <v>0</v>
      </c>
      <c r="AP415" s="117">
        <f t="shared" si="102"/>
        <v>0</v>
      </c>
      <c r="AQ415" s="121">
        <f t="shared" si="111"/>
        <v>1385.3333333333333</v>
      </c>
      <c r="AR415" s="122">
        <f t="shared" si="112"/>
        <v>2304.4533222222226</v>
      </c>
    </row>
    <row r="416" spans="1:44" s="36" customFormat="1" ht="15" customHeight="1">
      <c r="A416" s="44" t="s">
        <v>98</v>
      </c>
      <c r="B416" s="44" t="s">
        <v>963</v>
      </c>
      <c r="C416" s="68">
        <v>199953</v>
      </c>
      <c r="D416" s="124">
        <v>7</v>
      </c>
      <c r="E416" s="112" t="s">
        <v>139</v>
      </c>
      <c r="F416" s="133" t="s">
        <v>139</v>
      </c>
      <c r="G416" s="7"/>
      <c r="H416" s="38"/>
      <c r="I416" s="113">
        <v>12673</v>
      </c>
      <c r="J416" s="169">
        <v>20750.655</v>
      </c>
      <c r="K416" s="113">
        <v>5976</v>
      </c>
      <c r="L416" s="171">
        <v>10124.841666666667</v>
      </c>
      <c r="M416" s="113">
        <v>13744</v>
      </c>
      <c r="N416" s="171">
        <v>22206.768333333333</v>
      </c>
      <c r="O416" s="115">
        <f t="shared" si="105"/>
        <v>32393</v>
      </c>
      <c r="P416" s="115">
        <f t="shared" si="95"/>
        <v>1079.7666666666667</v>
      </c>
      <c r="Q416" s="116">
        <f t="shared" si="106"/>
        <v>53082.265</v>
      </c>
      <c r="R416" s="117">
        <f t="shared" si="96"/>
        <v>1769.4088333333334</v>
      </c>
      <c r="S416" s="7"/>
      <c r="T416" s="38"/>
      <c r="U416" s="113"/>
      <c r="V416" s="38"/>
      <c r="W416" s="113"/>
      <c r="X416" s="38"/>
      <c r="Y416" s="113"/>
      <c r="Z416" s="114"/>
      <c r="AA416" s="115">
        <f t="shared" si="107"/>
        <v>0</v>
      </c>
      <c r="AB416" s="115">
        <f t="shared" si="97"/>
        <v>0</v>
      </c>
      <c r="AC416" s="116">
        <f t="shared" si="108"/>
        <v>0</v>
      </c>
      <c r="AD416" s="118">
        <f t="shared" si="98"/>
        <v>0</v>
      </c>
      <c r="AE416" s="119"/>
      <c r="AF416" s="120"/>
      <c r="AG416" s="113"/>
      <c r="AH416" s="38"/>
      <c r="AI416" s="113"/>
      <c r="AJ416" s="38"/>
      <c r="AK416" s="113"/>
      <c r="AL416" s="114"/>
      <c r="AM416" s="115">
        <f t="shared" si="109"/>
        <v>0</v>
      </c>
      <c r="AN416" s="37">
        <f t="shared" si="100"/>
        <v>0</v>
      </c>
      <c r="AO416" s="117">
        <f t="shared" si="110"/>
        <v>0</v>
      </c>
      <c r="AP416" s="117">
        <f t="shared" si="102"/>
        <v>0</v>
      </c>
      <c r="AQ416" s="121">
        <f t="shared" si="111"/>
        <v>1079.7666666666667</v>
      </c>
      <c r="AR416" s="122">
        <f t="shared" si="112"/>
        <v>1769.4088333333334</v>
      </c>
    </row>
    <row r="417" spans="1:44" s="36" customFormat="1" ht="15" customHeight="1">
      <c r="A417" s="44" t="s">
        <v>692</v>
      </c>
      <c r="B417" s="44" t="s">
        <v>693</v>
      </c>
      <c r="C417" s="68">
        <v>207388</v>
      </c>
      <c r="D417" s="124">
        <v>1</v>
      </c>
      <c r="E417" s="112" t="s">
        <v>139</v>
      </c>
      <c r="F417" s="133" t="s">
        <v>139</v>
      </c>
      <c r="G417" s="7"/>
      <c r="H417" s="38"/>
      <c r="I417" s="113">
        <v>196297</v>
      </c>
      <c r="J417" s="38">
        <v>207286</v>
      </c>
      <c r="K417" s="113">
        <v>24059</v>
      </c>
      <c r="L417" s="38">
        <v>16389</v>
      </c>
      <c r="M417" s="113">
        <v>209509</v>
      </c>
      <c r="N417" s="114">
        <v>218066</v>
      </c>
      <c r="O417" s="115">
        <f t="shared" si="105"/>
        <v>429865</v>
      </c>
      <c r="P417" s="115">
        <f t="shared" si="95"/>
        <v>14328.833333333334</v>
      </c>
      <c r="Q417" s="116">
        <f t="shared" si="106"/>
        <v>441741</v>
      </c>
      <c r="R417" s="117">
        <f t="shared" si="96"/>
        <v>14724.7</v>
      </c>
      <c r="S417" s="7"/>
      <c r="T417" s="38"/>
      <c r="U417" s="113"/>
      <c r="V417" s="38"/>
      <c r="W417" s="113"/>
      <c r="X417" s="38"/>
      <c r="Y417" s="113"/>
      <c r="Z417" s="114"/>
      <c r="AA417" s="115">
        <f t="shared" si="107"/>
        <v>0</v>
      </c>
      <c r="AB417" s="115">
        <f t="shared" si="97"/>
        <v>0</v>
      </c>
      <c r="AC417" s="116">
        <f t="shared" si="108"/>
        <v>0</v>
      </c>
      <c r="AD417" s="118">
        <f t="shared" si="98"/>
        <v>0</v>
      </c>
      <c r="AE417" s="119"/>
      <c r="AF417" s="120"/>
      <c r="AG417" s="113">
        <v>28934</v>
      </c>
      <c r="AH417" s="38">
        <v>25765</v>
      </c>
      <c r="AI417" s="113">
        <v>10529</v>
      </c>
      <c r="AJ417" s="38">
        <v>9126</v>
      </c>
      <c r="AK417" s="113">
        <v>29542</v>
      </c>
      <c r="AL417" s="114">
        <v>26487</v>
      </c>
      <c r="AM417" s="115">
        <f t="shared" si="109"/>
        <v>69005</v>
      </c>
      <c r="AN417" s="37">
        <f t="shared" si="100"/>
        <v>2875.2083333333335</v>
      </c>
      <c r="AO417" s="117">
        <f t="shared" si="110"/>
        <v>61378</v>
      </c>
      <c r="AP417" s="117">
        <f t="shared" si="102"/>
        <v>2557.4166666666665</v>
      </c>
      <c r="AQ417" s="121">
        <f t="shared" si="111"/>
        <v>17204.041666666668</v>
      </c>
      <c r="AR417" s="122">
        <f t="shared" si="112"/>
        <v>17282.11666666667</v>
      </c>
    </row>
    <row r="418" spans="1:44" s="36" customFormat="1" ht="15" customHeight="1">
      <c r="A418" s="44" t="s">
        <v>692</v>
      </c>
      <c r="B418" s="44" t="s">
        <v>694</v>
      </c>
      <c r="C418" s="68" t="s">
        <v>695</v>
      </c>
      <c r="D418" s="124">
        <v>1</v>
      </c>
      <c r="E418" s="112" t="s">
        <v>139</v>
      </c>
      <c r="F418" s="133" t="s">
        <v>139</v>
      </c>
      <c r="G418" s="7"/>
      <c r="H418" s="38"/>
      <c r="I418" s="113">
        <v>217865</v>
      </c>
      <c r="J418" s="38">
        <v>218919</v>
      </c>
      <c r="K418" s="113">
        <v>32768</v>
      </c>
      <c r="L418" s="38">
        <v>30142</v>
      </c>
      <c r="M418" s="113">
        <v>234677</v>
      </c>
      <c r="N418" s="114">
        <v>235395</v>
      </c>
      <c r="O418" s="115">
        <f t="shared" si="105"/>
        <v>485310</v>
      </c>
      <c r="P418" s="115">
        <f t="shared" si="95"/>
        <v>16177</v>
      </c>
      <c r="Q418" s="116">
        <f t="shared" si="106"/>
        <v>484456</v>
      </c>
      <c r="R418" s="117">
        <f t="shared" si="96"/>
        <v>16148.533333333333</v>
      </c>
      <c r="S418" s="7"/>
      <c r="T418" s="38"/>
      <c r="U418" s="113"/>
      <c r="V418" s="38"/>
      <c r="W418" s="113"/>
      <c r="X418" s="38"/>
      <c r="Y418" s="113"/>
      <c r="Z418" s="114"/>
      <c r="AA418" s="115">
        <f t="shared" si="107"/>
        <v>0</v>
      </c>
      <c r="AB418" s="115">
        <f t="shared" si="97"/>
        <v>0</v>
      </c>
      <c r="AC418" s="116">
        <f t="shared" si="108"/>
        <v>0</v>
      </c>
      <c r="AD418" s="118">
        <f t="shared" si="98"/>
        <v>0</v>
      </c>
      <c r="AE418" s="119"/>
      <c r="AF418" s="120"/>
      <c r="AG418" s="113">
        <v>45193</v>
      </c>
      <c r="AH418" s="38">
        <v>46703</v>
      </c>
      <c r="AI418" s="113">
        <v>19991</v>
      </c>
      <c r="AJ418" s="38">
        <v>20283</v>
      </c>
      <c r="AK418" s="113">
        <v>45214</v>
      </c>
      <c r="AL418" s="114">
        <v>49196</v>
      </c>
      <c r="AM418" s="115">
        <f t="shared" si="109"/>
        <v>110398</v>
      </c>
      <c r="AN418" s="37">
        <f t="shared" si="100"/>
        <v>4599.916666666667</v>
      </c>
      <c r="AO418" s="117">
        <f t="shared" si="110"/>
        <v>116182</v>
      </c>
      <c r="AP418" s="117">
        <f t="shared" si="102"/>
        <v>4840.916666666667</v>
      </c>
      <c r="AQ418" s="121">
        <f t="shared" si="111"/>
        <v>20776.916666666668</v>
      </c>
      <c r="AR418" s="122">
        <f t="shared" si="112"/>
        <v>20989.45</v>
      </c>
    </row>
    <row r="419" spans="1:44" s="36" customFormat="1" ht="15" customHeight="1">
      <c r="A419" s="44" t="s">
        <v>692</v>
      </c>
      <c r="B419" s="44" t="s">
        <v>696</v>
      </c>
      <c r="C419" s="68" t="s">
        <v>697</v>
      </c>
      <c r="D419" s="124">
        <v>3</v>
      </c>
      <c r="E419" s="112" t="s">
        <v>139</v>
      </c>
      <c r="F419" s="133" t="s">
        <v>139</v>
      </c>
      <c r="G419" s="7"/>
      <c r="H419" s="38"/>
      <c r="I419" s="113">
        <v>122529</v>
      </c>
      <c r="J419" s="38">
        <v>124000</v>
      </c>
      <c r="K419" s="113">
        <v>22198</v>
      </c>
      <c r="L419" s="38">
        <v>21543</v>
      </c>
      <c r="M419" s="113">
        <v>129034</v>
      </c>
      <c r="N419" s="114">
        <v>134498</v>
      </c>
      <c r="O419" s="115">
        <f t="shared" si="105"/>
        <v>273761</v>
      </c>
      <c r="P419" s="115">
        <f t="shared" si="95"/>
        <v>9125.366666666667</v>
      </c>
      <c r="Q419" s="116">
        <f t="shared" si="106"/>
        <v>280041</v>
      </c>
      <c r="R419" s="117">
        <f t="shared" si="96"/>
        <v>9334.7</v>
      </c>
      <c r="S419" s="7"/>
      <c r="T419" s="38"/>
      <c r="U419" s="113"/>
      <c r="V419" s="38"/>
      <c r="W419" s="113"/>
      <c r="X419" s="38"/>
      <c r="Y419" s="113"/>
      <c r="Z419" s="114"/>
      <c r="AA419" s="115">
        <f t="shared" si="107"/>
        <v>0</v>
      </c>
      <c r="AB419" s="115">
        <f t="shared" si="97"/>
        <v>0</v>
      </c>
      <c r="AC419" s="116">
        <f t="shared" si="108"/>
        <v>0</v>
      </c>
      <c r="AD419" s="118">
        <f t="shared" si="98"/>
        <v>0</v>
      </c>
      <c r="AE419" s="119"/>
      <c r="AF419" s="120"/>
      <c r="AG419" s="113">
        <v>17214</v>
      </c>
      <c r="AH419" s="38">
        <v>15886</v>
      </c>
      <c r="AI419" s="113">
        <v>7472</v>
      </c>
      <c r="AJ419" s="38">
        <v>7590</v>
      </c>
      <c r="AK419" s="113">
        <v>17373</v>
      </c>
      <c r="AL419" s="114">
        <v>16159</v>
      </c>
      <c r="AM419" s="115">
        <f t="shared" si="109"/>
        <v>42059</v>
      </c>
      <c r="AN419" s="37">
        <f t="shared" si="100"/>
        <v>1752.4583333333333</v>
      </c>
      <c r="AO419" s="117">
        <f t="shared" si="110"/>
        <v>39635</v>
      </c>
      <c r="AP419" s="117">
        <f t="shared" si="102"/>
        <v>1651.4583333333333</v>
      </c>
      <c r="AQ419" s="121">
        <f t="shared" si="111"/>
        <v>10877.825</v>
      </c>
      <c r="AR419" s="122">
        <f t="shared" si="112"/>
        <v>10986.158333333335</v>
      </c>
    </row>
    <row r="420" spans="1:44" s="36" customFormat="1" ht="15" customHeight="1">
      <c r="A420" s="44" t="s">
        <v>692</v>
      </c>
      <c r="B420" s="44" t="s">
        <v>698</v>
      </c>
      <c r="C420" s="68" t="s">
        <v>699</v>
      </c>
      <c r="D420" s="124">
        <v>4</v>
      </c>
      <c r="E420" s="112" t="s">
        <v>139</v>
      </c>
      <c r="F420" s="133" t="s">
        <v>139</v>
      </c>
      <c r="G420" s="7"/>
      <c r="H420" s="38"/>
      <c r="I420" s="113">
        <v>82892</v>
      </c>
      <c r="J420" s="38">
        <v>80321</v>
      </c>
      <c r="K420" s="113">
        <v>14498</v>
      </c>
      <c r="L420" s="38">
        <v>13348</v>
      </c>
      <c r="M420" s="113">
        <v>89219</v>
      </c>
      <c r="N420" s="114">
        <v>85402</v>
      </c>
      <c r="O420" s="115">
        <f t="shared" si="105"/>
        <v>186609</v>
      </c>
      <c r="P420" s="115">
        <f t="shared" si="95"/>
        <v>6220.3</v>
      </c>
      <c r="Q420" s="116">
        <f t="shared" si="106"/>
        <v>179071</v>
      </c>
      <c r="R420" s="117">
        <f t="shared" si="96"/>
        <v>5969.033333333334</v>
      </c>
      <c r="S420" s="7"/>
      <c r="T420" s="38"/>
      <c r="U420" s="113"/>
      <c r="V420" s="38"/>
      <c r="W420" s="113"/>
      <c r="X420" s="38"/>
      <c r="Y420" s="113"/>
      <c r="Z420" s="114"/>
      <c r="AA420" s="115">
        <f t="shared" si="107"/>
        <v>0</v>
      </c>
      <c r="AB420" s="115">
        <f t="shared" si="97"/>
        <v>0</v>
      </c>
      <c r="AC420" s="116">
        <f t="shared" si="108"/>
        <v>0</v>
      </c>
      <c r="AD420" s="118">
        <f t="shared" si="98"/>
        <v>0</v>
      </c>
      <c r="AE420" s="119"/>
      <c r="AF420" s="120"/>
      <c r="AG420" s="113">
        <v>4603</v>
      </c>
      <c r="AH420" s="38">
        <v>4697</v>
      </c>
      <c r="AI420" s="113">
        <v>2715</v>
      </c>
      <c r="AJ420" s="38">
        <v>3398</v>
      </c>
      <c r="AK420" s="113">
        <v>4808</v>
      </c>
      <c r="AL420" s="114">
        <v>5004</v>
      </c>
      <c r="AM420" s="115">
        <f t="shared" si="109"/>
        <v>12126</v>
      </c>
      <c r="AN420" s="37">
        <f t="shared" si="100"/>
        <v>505.25</v>
      </c>
      <c r="AO420" s="117">
        <f t="shared" si="110"/>
        <v>13099</v>
      </c>
      <c r="AP420" s="117">
        <f t="shared" si="102"/>
        <v>545.7916666666666</v>
      </c>
      <c r="AQ420" s="121">
        <f t="shared" si="111"/>
        <v>6725.55</v>
      </c>
      <c r="AR420" s="122">
        <f t="shared" si="112"/>
        <v>6514.825000000001</v>
      </c>
    </row>
    <row r="421" spans="1:44" s="36" customFormat="1" ht="15" customHeight="1">
      <c r="A421" s="44" t="s">
        <v>692</v>
      </c>
      <c r="B421" s="44" t="s">
        <v>700</v>
      </c>
      <c r="C421" s="68" t="s">
        <v>701</v>
      </c>
      <c r="D421" s="124">
        <v>4</v>
      </c>
      <c r="E421" s="112" t="s">
        <v>139</v>
      </c>
      <c r="F421" s="133" t="s">
        <v>139</v>
      </c>
      <c r="G421" s="7"/>
      <c r="H421" s="38"/>
      <c r="I421" s="113">
        <v>55652</v>
      </c>
      <c r="J421" s="38">
        <v>52605</v>
      </c>
      <c r="K421" s="113">
        <v>9201</v>
      </c>
      <c r="L421" s="38">
        <v>8241</v>
      </c>
      <c r="M421" s="113">
        <v>60281</v>
      </c>
      <c r="N421" s="114">
        <v>58975</v>
      </c>
      <c r="O421" s="115">
        <f t="shared" si="105"/>
        <v>125134</v>
      </c>
      <c r="P421" s="115">
        <f t="shared" si="95"/>
        <v>4171.133333333333</v>
      </c>
      <c r="Q421" s="116">
        <f t="shared" si="106"/>
        <v>119821</v>
      </c>
      <c r="R421" s="117">
        <f t="shared" si="96"/>
        <v>3994.0333333333333</v>
      </c>
      <c r="S421" s="7"/>
      <c r="T421" s="38"/>
      <c r="U421" s="113"/>
      <c r="V421" s="38"/>
      <c r="W421" s="113"/>
      <c r="X421" s="38"/>
      <c r="Y421" s="113"/>
      <c r="Z421" s="114"/>
      <c r="AA421" s="115">
        <f t="shared" si="107"/>
        <v>0</v>
      </c>
      <c r="AB421" s="115">
        <f t="shared" si="97"/>
        <v>0</v>
      </c>
      <c r="AC421" s="116">
        <f t="shared" si="108"/>
        <v>0</v>
      </c>
      <c r="AD421" s="118">
        <f t="shared" si="98"/>
        <v>0</v>
      </c>
      <c r="AE421" s="119"/>
      <c r="AF421" s="120"/>
      <c r="AG421" s="113">
        <v>3332</v>
      </c>
      <c r="AH421" s="38">
        <v>1919</v>
      </c>
      <c r="AI421" s="113">
        <v>2689</v>
      </c>
      <c r="AJ421" s="38">
        <v>2489</v>
      </c>
      <c r="AK421" s="113">
        <v>3414</v>
      </c>
      <c r="AL421" s="114">
        <v>1987</v>
      </c>
      <c r="AM421" s="115">
        <f t="shared" si="109"/>
        <v>9435</v>
      </c>
      <c r="AN421" s="37">
        <f t="shared" si="100"/>
        <v>393.125</v>
      </c>
      <c r="AO421" s="117">
        <f t="shared" si="110"/>
        <v>6395</v>
      </c>
      <c r="AP421" s="117">
        <f t="shared" si="102"/>
        <v>266.4583333333333</v>
      </c>
      <c r="AQ421" s="121">
        <f t="shared" si="111"/>
        <v>4564.258333333333</v>
      </c>
      <c r="AR421" s="122">
        <f t="shared" si="112"/>
        <v>4260.491666666667</v>
      </c>
    </row>
    <row r="422" spans="1:44" s="36" customFormat="1" ht="15" customHeight="1">
      <c r="A422" s="44" t="s">
        <v>692</v>
      </c>
      <c r="B422" s="44" t="s">
        <v>702</v>
      </c>
      <c r="C422" s="68" t="s">
        <v>703</v>
      </c>
      <c r="D422" s="124">
        <v>5</v>
      </c>
      <c r="E422" s="112" t="s">
        <v>139</v>
      </c>
      <c r="F422" s="133" t="s">
        <v>139</v>
      </c>
      <c r="G422" s="7"/>
      <c r="H422" s="38"/>
      <c r="I422" s="113">
        <v>47824</v>
      </c>
      <c r="J422" s="38">
        <v>48036</v>
      </c>
      <c r="K422" s="113">
        <v>11157</v>
      </c>
      <c r="L422" s="38">
        <v>11520</v>
      </c>
      <c r="M422" s="113">
        <v>50341</v>
      </c>
      <c r="N422" s="114">
        <v>50160</v>
      </c>
      <c r="O422" s="115">
        <f t="shared" si="105"/>
        <v>109322</v>
      </c>
      <c r="P422" s="115">
        <f t="shared" si="95"/>
        <v>3644.0666666666666</v>
      </c>
      <c r="Q422" s="116">
        <f t="shared" si="106"/>
        <v>109716</v>
      </c>
      <c r="R422" s="117">
        <f t="shared" si="96"/>
        <v>3657.2</v>
      </c>
      <c r="S422" s="7"/>
      <c r="T422" s="38"/>
      <c r="U422" s="113"/>
      <c r="V422" s="38"/>
      <c r="W422" s="113"/>
      <c r="X422" s="38"/>
      <c r="Y422" s="113"/>
      <c r="Z422" s="114"/>
      <c r="AA422" s="115">
        <f t="shared" si="107"/>
        <v>0</v>
      </c>
      <c r="AB422" s="115">
        <f t="shared" si="97"/>
        <v>0</v>
      </c>
      <c r="AC422" s="116">
        <f t="shared" si="108"/>
        <v>0</v>
      </c>
      <c r="AD422" s="118">
        <f t="shared" si="98"/>
        <v>0</v>
      </c>
      <c r="AE422" s="119"/>
      <c r="AF422" s="120"/>
      <c r="AG422" s="113">
        <v>3781</v>
      </c>
      <c r="AH422" s="38">
        <v>3707</v>
      </c>
      <c r="AI422" s="113">
        <v>1434</v>
      </c>
      <c r="AJ422" s="38">
        <v>2149</v>
      </c>
      <c r="AK422" s="113">
        <v>3596</v>
      </c>
      <c r="AL422" s="114">
        <v>3901</v>
      </c>
      <c r="AM422" s="115">
        <f t="shared" si="109"/>
        <v>8811</v>
      </c>
      <c r="AN422" s="37">
        <f t="shared" si="100"/>
        <v>367.125</v>
      </c>
      <c r="AO422" s="117">
        <f t="shared" si="110"/>
        <v>9757</v>
      </c>
      <c r="AP422" s="117">
        <f t="shared" si="102"/>
        <v>406.5416666666667</v>
      </c>
      <c r="AQ422" s="121">
        <f t="shared" si="111"/>
        <v>4011.1916666666666</v>
      </c>
      <c r="AR422" s="122">
        <f t="shared" si="112"/>
        <v>4063.7416666666663</v>
      </c>
    </row>
    <row r="423" spans="1:44" s="36" customFormat="1" ht="15" customHeight="1">
      <c r="A423" s="44" t="s">
        <v>692</v>
      </c>
      <c r="B423" s="44" t="s">
        <v>704</v>
      </c>
      <c r="C423" s="68" t="s">
        <v>705</v>
      </c>
      <c r="D423" s="124">
        <v>5</v>
      </c>
      <c r="E423" s="112" t="s">
        <v>139</v>
      </c>
      <c r="F423" s="133" t="s">
        <v>139</v>
      </c>
      <c r="G423" s="7"/>
      <c r="H423" s="38"/>
      <c r="I423" s="113">
        <v>41944</v>
      </c>
      <c r="J423" s="38">
        <v>39934</v>
      </c>
      <c r="K423" s="113">
        <v>7125</v>
      </c>
      <c r="L423" s="38">
        <v>6735</v>
      </c>
      <c r="M423" s="113">
        <v>43241</v>
      </c>
      <c r="N423" s="114">
        <v>41549</v>
      </c>
      <c r="O423" s="115">
        <f t="shared" si="105"/>
        <v>92310</v>
      </c>
      <c r="P423" s="115">
        <f t="shared" si="95"/>
        <v>3077</v>
      </c>
      <c r="Q423" s="116">
        <f t="shared" si="106"/>
        <v>88218</v>
      </c>
      <c r="R423" s="117">
        <f t="shared" si="96"/>
        <v>2940.6</v>
      </c>
      <c r="S423" s="7"/>
      <c r="T423" s="38"/>
      <c r="U423" s="113"/>
      <c r="V423" s="38"/>
      <c r="W423" s="113"/>
      <c r="X423" s="38"/>
      <c r="Y423" s="113"/>
      <c r="Z423" s="114"/>
      <c r="AA423" s="115">
        <f t="shared" si="107"/>
        <v>0</v>
      </c>
      <c r="AB423" s="115">
        <f t="shared" si="97"/>
        <v>0</v>
      </c>
      <c r="AC423" s="116">
        <f t="shared" si="108"/>
        <v>0</v>
      </c>
      <c r="AD423" s="118">
        <f t="shared" si="98"/>
        <v>0</v>
      </c>
      <c r="AE423" s="119"/>
      <c r="AF423" s="120"/>
      <c r="AG423" s="113">
        <v>5218</v>
      </c>
      <c r="AH423" s="38">
        <v>4539</v>
      </c>
      <c r="AI423" s="113">
        <v>3216</v>
      </c>
      <c r="AJ423" s="38">
        <v>3754</v>
      </c>
      <c r="AK423" s="113">
        <v>4527</v>
      </c>
      <c r="AL423" s="114">
        <v>4937</v>
      </c>
      <c r="AM423" s="115">
        <f t="shared" si="109"/>
        <v>12961</v>
      </c>
      <c r="AN423" s="37">
        <f t="shared" si="100"/>
        <v>540.0416666666666</v>
      </c>
      <c r="AO423" s="117">
        <f t="shared" si="110"/>
        <v>13230</v>
      </c>
      <c r="AP423" s="117">
        <f t="shared" si="102"/>
        <v>551.25</v>
      </c>
      <c r="AQ423" s="121">
        <f t="shared" si="111"/>
        <v>3617.0416666666665</v>
      </c>
      <c r="AR423" s="122">
        <f t="shared" si="112"/>
        <v>3491.85</v>
      </c>
    </row>
    <row r="424" spans="1:44" s="36" customFormat="1" ht="15" customHeight="1">
      <c r="A424" s="44" t="s">
        <v>692</v>
      </c>
      <c r="B424" s="44" t="s">
        <v>706</v>
      </c>
      <c r="C424" s="68" t="s">
        <v>707</v>
      </c>
      <c r="D424" s="124">
        <v>5</v>
      </c>
      <c r="E424" s="112" t="s">
        <v>139</v>
      </c>
      <c r="F424" s="133" t="s">
        <v>139</v>
      </c>
      <c r="G424" s="7"/>
      <c r="H424" s="38"/>
      <c r="I424" s="113">
        <v>18962</v>
      </c>
      <c r="J424" s="38">
        <v>19745</v>
      </c>
      <c r="K424" s="113">
        <v>2345</v>
      </c>
      <c r="L424" s="38">
        <v>2336</v>
      </c>
      <c r="M424" s="113">
        <v>20101</v>
      </c>
      <c r="N424" s="114">
        <v>20216</v>
      </c>
      <c r="O424" s="115">
        <f t="shared" si="105"/>
        <v>41408</v>
      </c>
      <c r="P424" s="115">
        <f t="shared" si="95"/>
        <v>1380.2666666666667</v>
      </c>
      <c r="Q424" s="116">
        <f t="shared" si="106"/>
        <v>42297</v>
      </c>
      <c r="R424" s="117">
        <f t="shared" si="96"/>
        <v>1409.9</v>
      </c>
      <c r="S424" s="7"/>
      <c r="T424" s="38"/>
      <c r="U424" s="113"/>
      <c r="V424" s="38"/>
      <c r="W424" s="113"/>
      <c r="X424" s="38"/>
      <c r="Y424" s="113"/>
      <c r="Z424" s="114"/>
      <c r="AA424" s="115">
        <f t="shared" si="107"/>
        <v>0</v>
      </c>
      <c r="AB424" s="115">
        <f t="shared" si="97"/>
        <v>0</v>
      </c>
      <c r="AC424" s="116">
        <f t="shared" si="108"/>
        <v>0</v>
      </c>
      <c r="AD424" s="118">
        <f t="shared" si="98"/>
        <v>0</v>
      </c>
      <c r="AE424" s="119"/>
      <c r="AF424" s="120"/>
      <c r="AG424" s="113">
        <v>1745</v>
      </c>
      <c r="AH424" s="38">
        <v>1382</v>
      </c>
      <c r="AI424" s="113">
        <v>1726</v>
      </c>
      <c r="AJ424" s="38">
        <v>1460</v>
      </c>
      <c r="AK424" s="113">
        <v>1696</v>
      </c>
      <c r="AL424" s="114">
        <v>1350</v>
      </c>
      <c r="AM424" s="115">
        <f t="shared" si="109"/>
        <v>5167</v>
      </c>
      <c r="AN424" s="37">
        <f t="shared" si="100"/>
        <v>215.29166666666666</v>
      </c>
      <c r="AO424" s="117">
        <f t="shared" si="110"/>
        <v>4192</v>
      </c>
      <c r="AP424" s="117">
        <f t="shared" si="102"/>
        <v>174.66666666666666</v>
      </c>
      <c r="AQ424" s="121">
        <f t="shared" si="111"/>
        <v>1595.5583333333334</v>
      </c>
      <c r="AR424" s="122">
        <f t="shared" si="112"/>
        <v>1584.5666666666668</v>
      </c>
    </row>
    <row r="425" spans="1:44" s="36" customFormat="1" ht="15" customHeight="1">
      <c r="A425" s="44" t="s">
        <v>692</v>
      </c>
      <c r="B425" s="44" t="s">
        <v>708</v>
      </c>
      <c r="C425" s="68" t="s">
        <v>709</v>
      </c>
      <c r="D425" s="124">
        <v>5</v>
      </c>
      <c r="E425" s="112" t="s">
        <v>139</v>
      </c>
      <c r="F425" s="133" t="s">
        <v>139</v>
      </c>
      <c r="G425" s="7"/>
      <c r="H425" s="38"/>
      <c r="I425" s="113">
        <v>40522</v>
      </c>
      <c r="J425" s="38">
        <v>38854</v>
      </c>
      <c r="K425" s="113">
        <v>8183</v>
      </c>
      <c r="L425" s="38">
        <v>7963</v>
      </c>
      <c r="M425" s="113">
        <v>42624</v>
      </c>
      <c r="N425" s="114">
        <v>41505</v>
      </c>
      <c r="O425" s="115">
        <f t="shared" si="105"/>
        <v>91329</v>
      </c>
      <c r="P425" s="115">
        <f t="shared" si="95"/>
        <v>3044.3</v>
      </c>
      <c r="Q425" s="116">
        <f t="shared" si="106"/>
        <v>88322</v>
      </c>
      <c r="R425" s="117">
        <f t="shared" si="96"/>
        <v>2944.0666666666666</v>
      </c>
      <c r="S425" s="7"/>
      <c r="T425" s="38"/>
      <c r="U425" s="113"/>
      <c r="V425" s="38"/>
      <c r="W425" s="113"/>
      <c r="X425" s="38"/>
      <c r="Y425" s="113"/>
      <c r="Z425" s="114"/>
      <c r="AA425" s="115">
        <f t="shared" si="107"/>
        <v>0</v>
      </c>
      <c r="AB425" s="115">
        <f t="shared" si="97"/>
        <v>0</v>
      </c>
      <c r="AC425" s="116">
        <f t="shared" si="108"/>
        <v>0</v>
      </c>
      <c r="AD425" s="118">
        <f t="shared" si="98"/>
        <v>0</v>
      </c>
      <c r="AE425" s="119"/>
      <c r="AF425" s="120"/>
      <c r="AG425" s="113">
        <v>2864</v>
      </c>
      <c r="AH425" s="38">
        <v>2361</v>
      </c>
      <c r="AI425" s="113">
        <v>1713</v>
      </c>
      <c r="AJ425" s="38">
        <v>2011</v>
      </c>
      <c r="AK425" s="113">
        <v>2576</v>
      </c>
      <c r="AL425" s="114">
        <v>2253</v>
      </c>
      <c r="AM425" s="115">
        <f t="shared" si="109"/>
        <v>7153</v>
      </c>
      <c r="AN425" s="37">
        <f t="shared" si="100"/>
        <v>298.0416666666667</v>
      </c>
      <c r="AO425" s="117">
        <f t="shared" si="110"/>
        <v>6625</v>
      </c>
      <c r="AP425" s="117">
        <f t="shared" si="102"/>
        <v>276.0416666666667</v>
      </c>
      <c r="AQ425" s="121">
        <f t="shared" si="111"/>
        <v>3342.3416666666667</v>
      </c>
      <c r="AR425" s="122">
        <f t="shared" si="112"/>
        <v>3220.108333333333</v>
      </c>
    </row>
    <row r="426" spans="1:44" s="36" customFormat="1" ht="15" customHeight="1">
      <c r="A426" s="44" t="s">
        <v>692</v>
      </c>
      <c r="B426" s="44" t="s">
        <v>710</v>
      </c>
      <c r="C426" s="68" t="s">
        <v>711</v>
      </c>
      <c r="D426" s="124">
        <v>6</v>
      </c>
      <c r="E426" s="112" t="s">
        <v>139</v>
      </c>
      <c r="F426" s="133" t="s">
        <v>139</v>
      </c>
      <c r="G426" s="7"/>
      <c r="H426" s="38"/>
      <c r="I426" s="113">
        <v>34087</v>
      </c>
      <c r="J426" s="38">
        <v>34317</v>
      </c>
      <c r="K426" s="113">
        <v>6238</v>
      </c>
      <c r="L426" s="38">
        <v>6088</v>
      </c>
      <c r="M426" s="113">
        <v>37198</v>
      </c>
      <c r="N426" s="114">
        <v>36804</v>
      </c>
      <c r="O426" s="115">
        <f t="shared" si="105"/>
        <v>77523</v>
      </c>
      <c r="P426" s="115">
        <f t="shared" si="95"/>
        <v>2584.1</v>
      </c>
      <c r="Q426" s="116">
        <f t="shared" si="106"/>
        <v>77209</v>
      </c>
      <c r="R426" s="117">
        <f t="shared" si="96"/>
        <v>2573.633333333333</v>
      </c>
      <c r="S426" s="7"/>
      <c r="T426" s="38"/>
      <c r="U426" s="113"/>
      <c r="V426" s="38"/>
      <c r="W426" s="113"/>
      <c r="X426" s="38"/>
      <c r="Y426" s="113"/>
      <c r="Z426" s="114"/>
      <c r="AA426" s="115">
        <f t="shared" si="107"/>
        <v>0</v>
      </c>
      <c r="AB426" s="115">
        <f t="shared" si="97"/>
        <v>0</v>
      </c>
      <c r="AC426" s="116">
        <f t="shared" si="108"/>
        <v>0</v>
      </c>
      <c r="AD426" s="118">
        <f t="shared" si="98"/>
        <v>0</v>
      </c>
      <c r="AE426" s="119"/>
      <c r="AF426" s="120"/>
      <c r="AG426" s="113">
        <v>363</v>
      </c>
      <c r="AH426" s="38">
        <v>220</v>
      </c>
      <c r="AI426" s="113">
        <v>142</v>
      </c>
      <c r="AJ426" s="38">
        <v>88</v>
      </c>
      <c r="AK426" s="113">
        <v>353</v>
      </c>
      <c r="AL426" s="114">
        <v>191</v>
      </c>
      <c r="AM426" s="115">
        <f t="shared" si="109"/>
        <v>858</v>
      </c>
      <c r="AN426" s="37">
        <f t="shared" si="100"/>
        <v>35.75</v>
      </c>
      <c r="AO426" s="117">
        <f t="shared" si="110"/>
        <v>499</v>
      </c>
      <c r="AP426" s="117">
        <f t="shared" si="102"/>
        <v>20.791666666666668</v>
      </c>
      <c r="AQ426" s="121">
        <f t="shared" si="111"/>
        <v>2619.85</v>
      </c>
      <c r="AR426" s="122">
        <f t="shared" si="112"/>
        <v>2594.4249999999997</v>
      </c>
    </row>
    <row r="427" spans="1:44" s="36" customFormat="1" ht="15" customHeight="1">
      <c r="A427" s="44" t="s">
        <v>692</v>
      </c>
      <c r="B427" s="44" t="s">
        <v>712</v>
      </c>
      <c r="C427" s="68" t="s">
        <v>713</v>
      </c>
      <c r="D427" s="124">
        <v>6</v>
      </c>
      <c r="E427" s="112" t="s">
        <v>139</v>
      </c>
      <c r="F427" s="133" t="s">
        <v>139</v>
      </c>
      <c r="G427" s="7"/>
      <c r="H427" s="38"/>
      <c r="I427" s="113">
        <v>14080</v>
      </c>
      <c r="J427" s="38">
        <v>13755</v>
      </c>
      <c r="K427" s="113">
        <v>1318</v>
      </c>
      <c r="L427" s="38">
        <v>1553</v>
      </c>
      <c r="M427" s="113">
        <v>14909</v>
      </c>
      <c r="N427" s="114">
        <v>14897</v>
      </c>
      <c r="O427" s="115">
        <f t="shared" si="105"/>
        <v>30307</v>
      </c>
      <c r="P427" s="115">
        <f t="shared" si="95"/>
        <v>1010.2333333333333</v>
      </c>
      <c r="Q427" s="116">
        <f t="shared" si="106"/>
        <v>30205</v>
      </c>
      <c r="R427" s="117">
        <f t="shared" si="96"/>
        <v>1006.8333333333334</v>
      </c>
      <c r="S427" s="7"/>
      <c r="T427" s="38"/>
      <c r="U427" s="113"/>
      <c r="V427" s="38"/>
      <c r="W427" s="113"/>
      <c r="X427" s="38"/>
      <c r="Y427" s="113"/>
      <c r="Z427" s="114"/>
      <c r="AA427" s="115">
        <f t="shared" si="107"/>
        <v>0</v>
      </c>
      <c r="AB427" s="115">
        <f t="shared" si="97"/>
        <v>0</v>
      </c>
      <c r="AC427" s="116">
        <f t="shared" si="108"/>
        <v>0</v>
      </c>
      <c r="AD427" s="118">
        <f t="shared" si="98"/>
        <v>0</v>
      </c>
      <c r="AE427" s="119"/>
      <c r="AF427" s="120"/>
      <c r="AG427" s="113"/>
      <c r="AH427" s="38"/>
      <c r="AI427" s="113"/>
      <c r="AJ427" s="38"/>
      <c r="AK427" s="113"/>
      <c r="AL427" s="114"/>
      <c r="AM427" s="115">
        <f t="shared" si="109"/>
        <v>0</v>
      </c>
      <c r="AN427" s="37">
        <f t="shared" si="100"/>
        <v>0</v>
      </c>
      <c r="AO427" s="117">
        <f t="shared" si="110"/>
        <v>0</v>
      </c>
      <c r="AP427" s="117">
        <f t="shared" si="102"/>
        <v>0</v>
      </c>
      <c r="AQ427" s="121">
        <f t="shared" si="111"/>
        <v>1010.2333333333333</v>
      </c>
      <c r="AR427" s="122">
        <f t="shared" si="112"/>
        <v>1006.8333333333334</v>
      </c>
    </row>
    <row r="428" spans="1:44" s="36" customFormat="1" ht="15" customHeight="1">
      <c r="A428" s="44" t="s">
        <v>692</v>
      </c>
      <c r="B428" s="44" t="s">
        <v>714</v>
      </c>
      <c r="C428" s="68" t="s">
        <v>715</v>
      </c>
      <c r="D428" s="124">
        <v>6</v>
      </c>
      <c r="E428" s="112" t="s">
        <v>139</v>
      </c>
      <c r="F428" s="133" t="s">
        <v>139</v>
      </c>
      <c r="G428" s="7"/>
      <c r="H428" s="38"/>
      <c r="I428" s="113">
        <v>14634</v>
      </c>
      <c r="J428" s="38">
        <v>14272</v>
      </c>
      <c r="K428" s="113">
        <v>5799</v>
      </c>
      <c r="L428" s="38">
        <v>5252</v>
      </c>
      <c r="M428" s="113">
        <v>16494</v>
      </c>
      <c r="N428" s="114">
        <v>15475</v>
      </c>
      <c r="O428" s="115">
        <f t="shared" si="105"/>
        <v>36927</v>
      </c>
      <c r="P428" s="115">
        <f t="shared" si="95"/>
        <v>1230.9</v>
      </c>
      <c r="Q428" s="116">
        <f t="shared" si="106"/>
        <v>34999</v>
      </c>
      <c r="R428" s="117">
        <f t="shared" si="96"/>
        <v>1166.6333333333334</v>
      </c>
      <c r="S428" s="7"/>
      <c r="T428" s="38"/>
      <c r="U428" s="113"/>
      <c r="V428" s="38"/>
      <c r="W428" s="113"/>
      <c r="X428" s="38"/>
      <c r="Y428" s="113"/>
      <c r="Z428" s="114"/>
      <c r="AA428" s="115">
        <f t="shared" si="107"/>
        <v>0</v>
      </c>
      <c r="AB428" s="115">
        <f t="shared" si="97"/>
        <v>0</v>
      </c>
      <c r="AC428" s="116">
        <f t="shared" si="108"/>
        <v>0</v>
      </c>
      <c r="AD428" s="118">
        <f t="shared" si="98"/>
        <v>0</v>
      </c>
      <c r="AE428" s="119"/>
      <c r="AF428" s="120"/>
      <c r="AG428" s="113"/>
      <c r="AH428" s="38"/>
      <c r="AI428" s="113"/>
      <c r="AJ428" s="38"/>
      <c r="AK428" s="113"/>
      <c r="AL428" s="114"/>
      <c r="AM428" s="115">
        <f t="shared" si="109"/>
        <v>0</v>
      </c>
      <c r="AN428" s="37">
        <f t="shared" si="100"/>
        <v>0</v>
      </c>
      <c r="AO428" s="117">
        <f t="shared" si="110"/>
        <v>0</v>
      </c>
      <c r="AP428" s="117">
        <f t="shared" si="102"/>
        <v>0</v>
      </c>
      <c r="AQ428" s="121">
        <f t="shared" si="111"/>
        <v>1230.9</v>
      </c>
      <c r="AR428" s="122">
        <f t="shared" si="112"/>
        <v>1166.6333333333334</v>
      </c>
    </row>
    <row r="429" spans="1:44" s="36" customFormat="1" ht="15" customHeight="1">
      <c r="A429" s="44" t="s">
        <v>692</v>
      </c>
      <c r="B429" s="44" t="s">
        <v>716</v>
      </c>
      <c r="C429" s="68" t="s">
        <v>717</v>
      </c>
      <c r="D429" s="124">
        <v>7</v>
      </c>
      <c r="E429" s="112" t="s">
        <v>139</v>
      </c>
      <c r="F429" s="133" t="s">
        <v>139</v>
      </c>
      <c r="G429" s="7"/>
      <c r="H429" s="38"/>
      <c r="I429" s="113">
        <v>18720</v>
      </c>
      <c r="J429" s="38">
        <v>17709</v>
      </c>
      <c r="K429" s="113">
        <v>3545</v>
      </c>
      <c r="L429" s="38">
        <v>3057</v>
      </c>
      <c r="M429" s="113">
        <v>19047</v>
      </c>
      <c r="N429" s="114">
        <v>17799</v>
      </c>
      <c r="O429" s="115">
        <f t="shared" si="105"/>
        <v>41312</v>
      </c>
      <c r="P429" s="115">
        <f t="shared" si="95"/>
        <v>1377.0666666666666</v>
      </c>
      <c r="Q429" s="116">
        <f t="shared" si="106"/>
        <v>38565</v>
      </c>
      <c r="R429" s="117">
        <f t="shared" si="96"/>
        <v>1285.5</v>
      </c>
      <c r="S429" s="7"/>
      <c r="T429" s="38"/>
      <c r="U429" s="113"/>
      <c r="V429" s="38"/>
      <c r="W429" s="113"/>
      <c r="X429" s="38"/>
      <c r="Y429" s="113"/>
      <c r="Z429" s="114"/>
      <c r="AA429" s="115">
        <f t="shared" si="107"/>
        <v>0</v>
      </c>
      <c r="AB429" s="115">
        <f t="shared" si="97"/>
        <v>0</v>
      </c>
      <c r="AC429" s="116">
        <f t="shared" si="108"/>
        <v>0</v>
      </c>
      <c r="AD429" s="118">
        <f t="shared" si="98"/>
        <v>0</v>
      </c>
      <c r="AE429" s="119"/>
      <c r="AF429" s="120"/>
      <c r="AG429" s="113"/>
      <c r="AH429" s="38"/>
      <c r="AI429" s="113"/>
      <c r="AJ429" s="38"/>
      <c r="AK429" s="113"/>
      <c r="AL429" s="114"/>
      <c r="AM429" s="115">
        <f t="shared" si="109"/>
        <v>0</v>
      </c>
      <c r="AN429" s="37">
        <f t="shared" si="100"/>
        <v>0</v>
      </c>
      <c r="AO429" s="117">
        <f t="shared" si="110"/>
        <v>0</v>
      </c>
      <c r="AP429" s="117">
        <f t="shared" si="102"/>
        <v>0</v>
      </c>
      <c r="AQ429" s="121">
        <f t="shared" si="111"/>
        <v>1377.0666666666666</v>
      </c>
      <c r="AR429" s="122">
        <f t="shared" si="112"/>
        <v>1285.5</v>
      </c>
    </row>
    <row r="430" spans="1:44" s="36" customFormat="1" ht="15" customHeight="1">
      <c r="A430" s="44" t="s">
        <v>692</v>
      </c>
      <c r="B430" s="44" t="s">
        <v>718</v>
      </c>
      <c r="C430" s="68" t="s">
        <v>719</v>
      </c>
      <c r="D430" s="124">
        <v>7</v>
      </c>
      <c r="E430" s="112" t="s">
        <v>139</v>
      </c>
      <c r="F430" s="133" t="s">
        <v>139</v>
      </c>
      <c r="G430" s="7"/>
      <c r="H430" s="38"/>
      <c r="I430" s="113">
        <v>21628</v>
      </c>
      <c r="J430" s="38">
        <v>18796</v>
      </c>
      <c r="K430" s="113">
        <v>3437</v>
      </c>
      <c r="L430" s="38">
        <v>3208</v>
      </c>
      <c r="M430" s="113">
        <v>22328</v>
      </c>
      <c r="N430" s="114">
        <v>21017</v>
      </c>
      <c r="O430" s="115">
        <f t="shared" si="105"/>
        <v>47393</v>
      </c>
      <c r="P430" s="115">
        <f t="shared" si="95"/>
        <v>1579.7666666666667</v>
      </c>
      <c r="Q430" s="116">
        <f t="shared" si="106"/>
        <v>43021</v>
      </c>
      <c r="R430" s="117">
        <f t="shared" si="96"/>
        <v>1434.0333333333333</v>
      </c>
      <c r="S430" s="7"/>
      <c r="T430" s="38"/>
      <c r="U430" s="113"/>
      <c r="V430" s="38"/>
      <c r="W430" s="113"/>
      <c r="X430" s="38"/>
      <c r="Y430" s="113"/>
      <c r="Z430" s="114"/>
      <c r="AA430" s="115">
        <f t="shared" si="107"/>
        <v>0</v>
      </c>
      <c r="AB430" s="115">
        <f t="shared" si="97"/>
        <v>0</v>
      </c>
      <c r="AC430" s="116">
        <f t="shared" si="108"/>
        <v>0</v>
      </c>
      <c r="AD430" s="118">
        <f t="shared" si="98"/>
        <v>0</v>
      </c>
      <c r="AE430" s="119"/>
      <c r="AF430" s="120"/>
      <c r="AG430" s="113"/>
      <c r="AH430" s="38"/>
      <c r="AI430" s="113"/>
      <c r="AJ430" s="38"/>
      <c r="AK430" s="113"/>
      <c r="AL430" s="114"/>
      <c r="AM430" s="115">
        <f t="shared" si="109"/>
        <v>0</v>
      </c>
      <c r="AN430" s="37">
        <f t="shared" si="100"/>
        <v>0</v>
      </c>
      <c r="AO430" s="117">
        <f t="shared" si="110"/>
        <v>0</v>
      </c>
      <c r="AP430" s="117">
        <f t="shared" si="102"/>
        <v>0</v>
      </c>
      <c r="AQ430" s="121">
        <f t="shared" si="111"/>
        <v>1579.7666666666667</v>
      </c>
      <c r="AR430" s="122">
        <f t="shared" si="112"/>
        <v>1434.0333333333333</v>
      </c>
    </row>
    <row r="431" spans="1:44" s="36" customFormat="1" ht="15" customHeight="1">
      <c r="A431" s="44" t="s">
        <v>692</v>
      </c>
      <c r="B431" s="44" t="s">
        <v>720</v>
      </c>
      <c r="C431" s="68" t="s">
        <v>721</v>
      </c>
      <c r="D431" s="124">
        <v>7</v>
      </c>
      <c r="E431" s="112" t="s">
        <v>139</v>
      </c>
      <c r="F431" s="133" t="s">
        <v>139</v>
      </c>
      <c r="G431" s="7"/>
      <c r="H431" s="38"/>
      <c r="I431" s="113">
        <v>18659</v>
      </c>
      <c r="J431" s="38">
        <v>19618</v>
      </c>
      <c r="K431" s="113">
        <v>2210</v>
      </c>
      <c r="L431" s="38">
        <v>2854</v>
      </c>
      <c r="M431" s="113">
        <v>20247</v>
      </c>
      <c r="N431" s="114">
        <v>22003</v>
      </c>
      <c r="O431" s="115">
        <f t="shared" si="105"/>
        <v>41116</v>
      </c>
      <c r="P431" s="115">
        <f t="shared" si="95"/>
        <v>1370.5333333333333</v>
      </c>
      <c r="Q431" s="116">
        <f t="shared" si="106"/>
        <v>44475</v>
      </c>
      <c r="R431" s="117">
        <f t="shared" si="96"/>
        <v>1482.5</v>
      </c>
      <c r="S431" s="7"/>
      <c r="T431" s="38"/>
      <c r="U431" s="113"/>
      <c r="V431" s="38"/>
      <c r="W431" s="113"/>
      <c r="X431" s="38"/>
      <c r="Y431" s="113"/>
      <c r="Z431" s="114"/>
      <c r="AA431" s="115">
        <f t="shared" si="107"/>
        <v>0</v>
      </c>
      <c r="AB431" s="115">
        <f t="shared" si="97"/>
        <v>0</v>
      </c>
      <c r="AC431" s="116">
        <f t="shared" si="108"/>
        <v>0</v>
      </c>
      <c r="AD431" s="118">
        <f t="shared" si="98"/>
        <v>0</v>
      </c>
      <c r="AE431" s="119"/>
      <c r="AF431" s="120"/>
      <c r="AG431" s="113"/>
      <c r="AH431" s="38"/>
      <c r="AI431" s="113"/>
      <c r="AJ431" s="38"/>
      <c r="AK431" s="113"/>
      <c r="AL431" s="114"/>
      <c r="AM431" s="115">
        <f t="shared" si="109"/>
        <v>0</v>
      </c>
      <c r="AN431" s="37">
        <f t="shared" si="100"/>
        <v>0</v>
      </c>
      <c r="AO431" s="117">
        <f t="shared" si="110"/>
        <v>0</v>
      </c>
      <c r="AP431" s="117">
        <f t="shared" si="102"/>
        <v>0</v>
      </c>
      <c r="AQ431" s="121">
        <f t="shared" si="111"/>
        <v>1370.5333333333333</v>
      </c>
      <c r="AR431" s="122">
        <f t="shared" si="112"/>
        <v>1482.5</v>
      </c>
    </row>
    <row r="432" spans="1:44" s="36" customFormat="1" ht="15" customHeight="1">
      <c r="A432" s="44" t="s">
        <v>692</v>
      </c>
      <c r="B432" s="44" t="s">
        <v>722</v>
      </c>
      <c r="C432" s="68" t="s">
        <v>723</v>
      </c>
      <c r="D432" s="124">
        <v>7</v>
      </c>
      <c r="E432" s="112" t="s">
        <v>139</v>
      </c>
      <c r="F432" s="133" t="s">
        <v>139</v>
      </c>
      <c r="G432" s="7"/>
      <c r="H432" s="38"/>
      <c r="I432" s="113">
        <v>17184</v>
      </c>
      <c r="J432" s="38">
        <v>16874</v>
      </c>
      <c r="K432" s="113">
        <v>2207</v>
      </c>
      <c r="L432" s="38">
        <v>2138</v>
      </c>
      <c r="M432" s="113">
        <v>17777</v>
      </c>
      <c r="N432" s="114">
        <v>17206</v>
      </c>
      <c r="O432" s="115">
        <f t="shared" si="105"/>
        <v>37168</v>
      </c>
      <c r="P432" s="115">
        <f t="shared" si="95"/>
        <v>1238.9333333333334</v>
      </c>
      <c r="Q432" s="116">
        <f t="shared" si="106"/>
        <v>36218</v>
      </c>
      <c r="R432" s="117">
        <f t="shared" si="96"/>
        <v>1207.2666666666667</v>
      </c>
      <c r="S432" s="7"/>
      <c r="T432" s="38"/>
      <c r="U432" s="113"/>
      <c r="V432" s="38"/>
      <c r="W432" s="113"/>
      <c r="X432" s="38"/>
      <c r="Y432" s="113"/>
      <c r="Z432" s="114"/>
      <c r="AA432" s="115">
        <f t="shared" si="107"/>
        <v>0</v>
      </c>
      <c r="AB432" s="115">
        <f t="shared" si="97"/>
        <v>0</v>
      </c>
      <c r="AC432" s="116">
        <f t="shared" si="108"/>
        <v>0</v>
      </c>
      <c r="AD432" s="118">
        <f t="shared" si="98"/>
        <v>0</v>
      </c>
      <c r="AE432" s="119"/>
      <c r="AF432" s="120"/>
      <c r="AG432" s="113"/>
      <c r="AH432" s="38"/>
      <c r="AI432" s="113"/>
      <c r="AJ432" s="38"/>
      <c r="AK432" s="113"/>
      <c r="AL432" s="114"/>
      <c r="AM432" s="115">
        <f t="shared" si="109"/>
        <v>0</v>
      </c>
      <c r="AN432" s="37">
        <f t="shared" si="100"/>
        <v>0</v>
      </c>
      <c r="AO432" s="117">
        <f t="shared" si="110"/>
        <v>0</v>
      </c>
      <c r="AP432" s="117">
        <f t="shared" si="102"/>
        <v>0</v>
      </c>
      <c r="AQ432" s="121">
        <f t="shared" si="111"/>
        <v>1238.9333333333334</v>
      </c>
      <c r="AR432" s="122">
        <f t="shared" si="112"/>
        <v>1207.2666666666667</v>
      </c>
    </row>
    <row r="433" spans="1:44" s="36" customFormat="1" ht="15" customHeight="1">
      <c r="A433" s="44" t="s">
        <v>692</v>
      </c>
      <c r="B433" s="44" t="s">
        <v>724</v>
      </c>
      <c r="C433" s="68" t="s">
        <v>725</v>
      </c>
      <c r="D433" s="124">
        <v>7</v>
      </c>
      <c r="E433" s="112" t="s">
        <v>139</v>
      </c>
      <c r="F433" s="133" t="s">
        <v>139</v>
      </c>
      <c r="G433" s="7"/>
      <c r="H433" s="38"/>
      <c r="I433" s="113">
        <v>24280</v>
      </c>
      <c r="J433" s="38">
        <v>21702</v>
      </c>
      <c r="K433" s="113">
        <v>2783</v>
      </c>
      <c r="L433" s="38">
        <v>2794</v>
      </c>
      <c r="M433" s="113">
        <v>27044</v>
      </c>
      <c r="N433" s="114">
        <v>24700</v>
      </c>
      <c r="O433" s="115">
        <f t="shared" si="105"/>
        <v>54107</v>
      </c>
      <c r="P433" s="115">
        <f t="shared" si="95"/>
        <v>1803.5666666666666</v>
      </c>
      <c r="Q433" s="116">
        <f t="shared" si="106"/>
        <v>49196</v>
      </c>
      <c r="R433" s="117">
        <f t="shared" si="96"/>
        <v>1639.8666666666666</v>
      </c>
      <c r="S433" s="7"/>
      <c r="T433" s="38"/>
      <c r="U433" s="113"/>
      <c r="V433" s="38"/>
      <c r="W433" s="113"/>
      <c r="X433" s="38"/>
      <c r="Y433" s="113"/>
      <c r="Z433" s="114"/>
      <c r="AA433" s="115">
        <f t="shared" si="107"/>
        <v>0</v>
      </c>
      <c r="AB433" s="115">
        <f t="shared" si="97"/>
        <v>0</v>
      </c>
      <c r="AC433" s="116">
        <f t="shared" si="108"/>
        <v>0</v>
      </c>
      <c r="AD433" s="118">
        <f t="shared" si="98"/>
        <v>0</v>
      </c>
      <c r="AE433" s="119"/>
      <c r="AF433" s="120"/>
      <c r="AG433" s="113"/>
      <c r="AH433" s="38"/>
      <c r="AI433" s="113"/>
      <c r="AJ433" s="38"/>
      <c r="AK433" s="113"/>
      <c r="AL433" s="114"/>
      <c r="AM433" s="115">
        <f t="shared" si="109"/>
        <v>0</v>
      </c>
      <c r="AN433" s="37">
        <f t="shared" si="100"/>
        <v>0</v>
      </c>
      <c r="AO433" s="117">
        <f t="shared" si="110"/>
        <v>0</v>
      </c>
      <c r="AP433" s="117">
        <f t="shared" si="102"/>
        <v>0</v>
      </c>
      <c r="AQ433" s="121">
        <f t="shared" si="111"/>
        <v>1803.5666666666666</v>
      </c>
      <c r="AR433" s="122">
        <f t="shared" si="112"/>
        <v>1639.8666666666666</v>
      </c>
    </row>
    <row r="434" spans="1:44" s="36" customFormat="1" ht="15" customHeight="1">
      <c r="A434" s="44" t="s">
        <v>692</v>
      </c>
      <c r="B434" s="44" t="s">
        <v>726</v>
      </c>
      <c r="C434" s="68" t="s">
        <v>727</v>
      </c>
      <c r="D434" s="124">
        <v>7</v>
      </c>
      <c r="E434" s="112" t="s">
        <v>139</v>
      </c>
      <c r="F434" s="133" t="s">
        <v>139</v>
      </c>
      <c r="G434" s="7"/>
      <c r="H434" s="38"/>
      <c r="I434" s="113">
        <v>24090</v>
      </c>
      <c r="J434" s="38">
        <v>25959</v>
      </c>
      <c r="K434" s="113">
        <v>3076</v>
      </c>
      <c r="L434" s="38">
        <v>2888</v>
      </c>
      <c r="M434" s="113">
        <v>26629</v>
      </c>
      <c r="N434" s="114">
        <v>27222</v>
      </c>
      <c r="O434" s="115">
        <f t="shared" si="105"/>
        <v>53795</v>
      </c>
      <c r="P434" s="115">
        <f t="shared" si="95"/>
        <v>1793.1666666666667</v>
      </c>
      <c r="Q434" s="116">
        <f t="shared" si="106"/>
        <v>56069</v>
      </c>
      <c r="R434" s="117">
        <f t="shared" si="96"/>
        <v>1868.9666666666667</v>
      </c>
      <c r="S434" s="7"/>
      <c r="T434" s="38"/>
      <c r="U434" s="113"/>
      <c r="V434" s="38"/>
      <c r="W434" s="113"/>
      <c r="X434" s="38"/>
      <c r="Y434" s="113"/>
      <c r="Z434" s="114"/>
      <c r="AA434" s="115">
        <f t="shared" si="107"/>
        <v>0</v>
      </c>
      <c r="AB434" s="115">
        <f t="shared" si="97"/>
        <v>0</v>
      </c>
      <c r="AC434" s="116">
        <f t="shared" si="108"/>
        <v>0</v>
      </c>
      <c r="AD434" s="118">
        <f t="shared" si="98"/>
        <v>0</v>
      </c>
      <c r="AE434" s="119"/>
      <c r="AF434" s="120"/>
      <c r="AG434" s="113"/>
      <c r="AH434" s="38"/>
      <c r="AI434" s="113"/>
      <c r="AJ434" s="38"/>
      <c r="AK434" s="113"/>
      <c r="AL434" s="114"/>
      <c r="AM434" s="115">
        <f t="shared" si="109"/>
        <v>0</v>
      </c>
      <c r="AN434" s="37">
        <f t="shared" si="100"/>
        <v>0</v>
      </c>
      <c r="AO434" s="117">
        <f t="shared" si="110"/>
        <v>0</v>
      </c>
      <c r="AP434" s="117">
        <f t="shared" si="102"/>
        <v>0</v>
      </c>
      <c r="AQ434" s="121">
        <f t="shared" si="111"/>
        <v>1793.1666666666667</v>
      </c>
      <c r="AR434" s="122">
        <f t="shared" si="112"/>
        <v>1868.9666666666667</v>
      </c>
    </row>
    <row r="435" spans="1:44" s="36" customFormat="1" ht="15" customHeight="1">
      <c r="A435" s="44" t="s">
        <v>692</v>
      </c>
      <c r="B435" s="44" t="s">
        <v>728</v>
      </c>
      <c r="C435" s="68" t="s">
        <v>729</v>
      </c>
      <c r="D435" s="124">
        <v>7</v>
      </c>
      <c r="E435" s="112" t="s">
        <v>139</v>
      </c>
      <c r="F435" s="133" t="s">
        <v>139</v>
      </c>
      <c r="G435" s="7"/>
      <c r="H435" s="38"/>
      <c r="I435" s="113">
        <v>71211</v>
      </c>
      <c r="J435" s="38">
        <v>72485</v>
      </c>
      <c r="K435" s="113">
        <v>19733</v>
      </c>
      <c r="L435" s="38">
        <v>20675</v>
      </c>
      <c r="M435" s="113">
        <v>71518</v>
      </c>
      <c r="N435" s="114">
        <v>72830</v>
      </c>
      <c r="O435" s="115">
        <f t="shared" si="105"/>
        <v>162462</v>
      </c>
      <c r="P435" s="115">
        <f t="shared" si="95"/>
        <v>5415.4</v>
      </c>
      <c r="Q435" s="116">
        <f t="shared" si="106"/>
        <v>165990</v>
      </c>
      <c r="R435" s="117">
        <f t="shared" si="96"/>
        <v>5533</v>
      </c>
      <c r="S435" s="7"/>
      <c r="T435" s="38"/>
      <c r="U435" s="113"/>
      <c r="V435" s="38"/>
      <c r="W435" s="113"/>
      <c r="X435" s="38"/>
      <c r="Y435" s="113"/>
      <c r="Z435" s="114"/>
      <c r="AA435" s="115">
        <f t="shared" si="107"/>
        <v>0</v>
      </c>
      <c r="AB435" s="115">
        <f t="shared" si="97"/>
        <v>0</v>
      </c>
      <c r="AC435" s="116">
        <f t="shared" si="108"/>
        <v>0</v>
      </c>
      <c r="AD435" s="118">
        <f t="shared" si="98"/>
        <v>0</v>
      </c>
      <c r="AE435" s="119"/>
      <c r="AF435" s="120"/>
      <c r="AG435" s="113"/>
      <c r="AH435" s="38"/>
      <c r="AI435" s="113"/>
      <c r="AJ435" s="38"/>
      <c r="AK435" s="113"/>
      <c r="AL435" s="114"/>
      <c r="AM435" s="115">
        <f t="shared" si="109"/>
        <v>0</v>
      </c>
      <c r="AN435" s="37">
        <f t="shared" si="100"/>
        <v>0</v>
      </c>
      <c r="AO435" s="117">
        <f t="shared" si="110"/>
        <v>0</v>
      </c>
      <c r="AP435" s="117">
        <f t="shared" si="102"/>
        <v>0</v>
      </c>
      <c r="AQ435" s="121">
        <f t="shared" si="111"/>
        <v>5415.4</v>
      </c>
      <c r="AR435" s="122">
        <f t="shared" si="112"/>
        <v>5533</v>
      </c>
    </row>
    <row r="436" spans="1:44" s="36" customFormat="1" ht="15" customHeight="1">
      <c r="A436" s="44" t="s">
        <v>692</v>
      </c>
      <c r="B436" s="44" t="s">
        <v>730</v>
      </c>
      <c r="C436" s="68" t="s">
        <v>731</v>
      </c>
      <c r="D436" s="124">
        <v>7</v>
      </c>
      <c r="E436" s="112" t="s">
        <v>139</v>
      </c>
      <c r="F436" s="133" t="s">
        <v>139</v>
      </c>
      <c r="G436" s="7"/>
      <c r="H436" s="38"/>
      <c r="I436" s="113">
        <v>31528</v>
      </c>
      <c r="J436" s="38">
        <v>30188</v>
      </c>
      <c r="K436" s="113">
        <v>7839</v>
      </c>
      <c r="L436" s="38">
        <v>8399</v>
      </c>
      <c r="M436" s="113">
        <v>32354</v>
      </c>
      <c r="N436" s="114">
        <v>30209</v>
      </c>
      <c r="O436" s="115">
        <f t="shared" si="105"/>
        <v>71721</v>
      </c>
      <c r="P436" s="115">
        <f t="shared" si="95"/>
        <v>2390.7</v>
      </c>
      <c r="Q436" s="116">
        <f t="shared" si="106"/>
        <v>68796</v>
      </c>
      <c r="R436" s="117">
        <f t="shared" si="96"/>
        <v>2293.2</v>
      </c>
      <c r="S436" s="7"/>
      <c r="T436" s="38"/>
      <c r="U436" s="113"/>
      <c r="V436" s="38"/>
      <c r="W436" s="113"/>
      <c r="X436" s="38"/>
      <c r="Y436" s="113"/>
      <c r="Z436" s="114"/>
      <c r="AA436" s="115">
        <f t="shared" si="107"/>
        <v>0</v>
      </c>
      <c r="AB436" s="115">
        <f t="shared" si="97"/>
        <v>0</v>
      </c>
      <c r="AC436" s="116">
        <f t="shared" si="108"/>
        <v>0</v>
      </c>
      <c r="AD436" s="118">
        <f t="shared" si="98"/>
        <v>0</v>
      </c>
      <c r="AE436" s="119"/>
      <c r="AF436" s="120"/>
      <c r="AG436" s="113"/>
      <c r="AH436" s="38"/>
      <c r="AI436" s="113"/>
      <c r="AJ436" s="38"/>
      <c r="AK436" s="113"/>
      <c r="AL436" s="114"/>
      <c r="AM436" s="115">
        <f t="shared" si="109"/>
        <v>0</v>
      </c>
      <c r="AN436" s="37">
        <f t="shared" si="100"/>
        <v>0</v>
      </c>
      <c r="AO436" s="117">
        <f t="shared" si="110"/>
        <v>0</v>
      </c>
      <c r="AP436" s="117">
        <f t="shared" si="102"/>
        <v>0</v>
      </c>
      <c r="AQ436" s="121">
        <f t="shared" si="111"/>
        <v>2390.7</v>
      </c>
      <c r="AR436" s="122">
        <f t="shared" si="112"/>
        <v>2293.2</v>
      </c>
    </row>
    <row r="437" spans="1:44" s="36" customFormat="1" ht="15" customHeight="1">
      <c r="A437" s="44" t="s">
        <v>692</v>
      </c>
      <c r="B437" s="44" t="s">
        <v>732</v>
      </c>
      <c r="C437" s="68" t="s">
        <v>733</v>
      </c>
      <c r="D437" s="124">
        <v>7</v>
      </c>
      <c r="E437" s="112" t="s">
        <v>139</v>
      </c>
      <c r="F437" s="133" t="s">
        <v>139</v>
      </c>
      <c r="G437" s="7"/>
      <c r="H437" s="38"/>
      <c r="I437" s="113">
        <v>25493</v>
      </c>
      <c r="J437" s="38">
        <v>24278</v>
      </c>
      <c r="K437" s="113">
        <v>15293</v>
      </c>
      <c r="L437" s="38">
        <v>17151</v>
      </c>
      <c r="M437" s="113">
        <v>26500</v>
      </c>
      <c r="N437" s="114">
        <v>27671</v>
      </c>
      <c r="O437" s="115">
        <f t="shared" si="105"/>
        <v>67286</v>
      </c>
      <c r="P437" s="115">
        <f t="shared" si="95"/>
        <v>2242.866666666667</v>
      </c>
      <c r="Q437" s="116">
        <f t="shared" si="106"/>
        <v>69100</v>
      </c>
      <c r="R437" s="117">
        <f t="shared" si="96"/>
        <v>2303.3333333333335</v>
      </c>
      <c r="S437" s="7"/>
      <c r="T437" s="38"/>
      <c r="U437" s="113"/>
      <c r="V437" s="38"/>
      <c r="W437" s="113"/>
      <c r="X437" s="38"/>
      <c r="Y437" s="113"/>
      <c r="Z437" s="114"/>
      <c r="AA437" s="115">
        <f t="shared" si="107"/>
        <v>0</v>
      </c>
      <c r="AB437" s="115">
        <f t="shared" si="97"/>
        <v>0</v>
      </c>
      <c r="AC437" s="116">
        <f t="shared" si="108"/>
        <v>0</v>
      </c>
      <c r="AD437" s="118">
        <f t="shared" si="98"/>
        <v>0</v>
      </c>
      <c r="AE437" s="119"/>
      <c r="AF437" s="120"/>
      <c r="AG437" s="113"/>
      <c r="AH437" s="38"/>
      <c r="AI437" s="113"/>
      <c r="AJ437" s="38"/>
      <c r="AK437" s="113"/>
      <c r="AL437" s="114"/>
      <c r="AM437" s="115">
        <f t="shared" si="109"/>
        <v>0</v>
      </c>
      <c r="AN437" s="37">
        <f t="shared" si="100"/>
        <v>0</v>
      </c>
      <c r="AO437" s="117">
        <f t="shared" si="110"/>
        <v>0</v>
      </c>
      <c r="AP437" s="117">
        <f t="shared" si="102"/>
        <v>0</v>
      </c>
      <c r="AQ437" s="121">
        <f t="shared" si="111"/>
        <v>2242.866666666667</v>
      </c>
      <c r="AR437" s="122">
        <f t="shared" si="112"/>
        <v>2303.3333333333335</v>
      </c>
    </row>
    <row r="438" spans="1:44" s="36" customFormat="1" ht="15" customHeight="1">
      <c r="A438" s="44" t="s">
        <v>692</v>
      </c>
      <c r="B438" s="44" t="s">
        <v>734</v>
      </c>
      <c r="C438" s="68" t="s">
        <v>735</v>
      </c>
      <c r="D438" s="124">
        <v>7</v>
      </c>
      <c r="E438" s="112" t="s">
        <v>139</v>
      </c>
      <c r="F438" s="133" t="s">
        <v>139</v>
      </c>
      <c r="G438" s="7"/>
      <c r="H438" s="38"/>
      <c r="I438" s="113">
        <v>15888</v>
      </c>
      <c r="J438" s="38">
        <v>17072</v>
      </c>
      <c r="K438" s="113">
        <v>2725</v>
      </c>
      <c r="L438" s="38">
        <v>2860</v>
      </c>
      <c r="M438" s="113">
        <v>16499</v>
      </c>
      <c r="N438" s="114">
        <v>18422</v>
      </c>
      <c r="O438" s="115">
        <f t="shared" si="105"/>
        <v>35112</v>
      </c>
      <c r="P438" s="115">
        <f t="shared" si="95"/>
        <v>1170.4</v>
      </c>
      <c r="Q438" s="116">
        <f t="shared" si="106"/>
        <v>38354</v>
      </c>
      <c r="R438" s="117">
        <f t="shared" si="96"/>
        <v>1278.4666666666667</v>
      </c>
      <c r="S438" s="7"/>
      <c r="T438" s="38"/>
      <c r="U438" s="113"/>
      <c r="V438" s="38"/>
      <c r="W438" s="113"/>
      <c r="X438" s="38"/>
      <c r="Y438" s="113"/>
      <c r="Z438" s="114"/>
      <c r="AA438" s="115">
        <f t="shared" si="107"/>
        <v>0</v>
      </c>
      <c r="AB438" s="115">
        <f t="shared" si="97"/>
        <v>0</v>
      </c>
      <c r="AC438" s="116">
        <f t="shared" si="108"/>
        <v>0</v>
      </c>
      <c r="AD438" s="118">
        <f t="shared" si="98"/>
        <v>0</v>
      </c>
      <c r="AE438" s="119"/>
      <c r="AF438" s="120"/>
      <c r="AG438" s="113"/>
      <c r="AH438" s="38"/>
      <c r="AI438" s="113"/>
      <c r="AJ438" s="38"/>
      <c r="AK438" s="113"/>
      <c r="AL438" s="114"/>
      <c r="AM438" s="115">
        <f t="shared" si="109"/>
        <v>0</v>
      </c>
      <c r="AN438" s="37">
        <f t="shared" si="100"/>
        <v>0</v>
      </c>
      <c r="AO438" s="117">
        <f t="shared" si="110"/>
        <v>0</v>
      </c>
      <c r="AP438" s="117">
        <f t="shared" si="102"/>
        <v>0</v>
      </c>
      <c r="AQ438" s="121">
        <f t="shared" si="111"/>
        <v>1170.4</v>
      </c>
      <c r="AR438" s="122">
        <f t="shared" si="112"/>
        <v>1278.4666666666667</v>
      </c>
    </row>
    <row r="439" spans="1:44" s="36" customFormat="1" ht="15" customHeight="1">
      <c r="A439" s="44" t="s">
        <v>692</v>
      </c>
      <c r="B439" s="44" t="s">
        <v>736</v>
      </c>
      <c r="C439" s="68" t="s">
        <v>737</v>
      </c>
      <c r="D439" s="124">
        <v>7</v>
      </c>
      <c r="E439" s="112" t="s">
        <v>139</v>
      </c>
      <c r="F439" s="133" t="s">
        <v>139</v>
      </c>
      <c r="G439" s="7"/>
      <c r="H439" s="38"/>
      <c r="I439" s="113">
        <v>23880</v>
      </c>
      <c r="J439" s="38">
        <v>20753</v>
      </c>
      <c r="K439" s="113">
        <v>5707</v>
      </c>
      <c r="L439" s="38">
        <v>5099</v>
      </c>
      <c r="M439" s="113">
        <v>26719</v>
      </c>
      <c r="N439" s="114">
        <v>24401</v>
      </c>
      <c r="O439" s="115">
        <f t="shared" si="105"/>
        <v>56306</v>
      </c>
      <c r="P439" s="115">
        <f t="shared" si="95"/>
        <v>1876.8666666666666</v>
      </c>
      <c r="Q439" s="116">
        <f t="shared" si="106"/>
        <v>50253</v>
      </c>
      <c r="R439" s="117">
        <f t="shared" si="96"/>
        <v>1675.1</v>
      </c>
      <c r="S439" s="7"/>
      <c r="T439" s="38"/>
      <c r="U439" s="113"/>
      <c r="V439" s="38"/>
      <c r="W439" s="113"/>
      <c r="X439" s="38"/>
      <c r="Y439" s="113"/>
      <c r="Z439" s="114"/>
      <c r="AA439" s="115">
        <f t="shared" si="107"/>
        <v>0</v>
      </c>
      <c r="AB439" s="115">
        <f t="shared" si="97"/>
        <v>0</v>
      </c>
      <c r="AC439" s="116">
        <f t="shared" si="108"/>
        <v>0</v>
      </c>
      <c r="AD439" s="118">
        <f t="shared" si="98"/>
        <v>0</v>
      </c>
      <c r="AE439" s="119"/>
      <c r="AF439" s="120"/>
      <c r="AG439" s="113"/>
      <c r="AH439" s="38"/>
      <c r="AI439" s="113"/>
      <c r="AJ439" s="38"/>
      <c r="AK439" s="113"/>
      <c r="AL439" s="114"/>
      <c r="AM439" s="115">
        <f t="shared" si="109"/>
        <v>0</v>
      </c>
      <c r="AN439" s="37">
        <f t="shared" si="100"/>
        <v>0</v>
      </c>
      <c r="AO439" s="117">
        <f t="shared" si="110"/>
        <v>0</v>
      </c>
      <c r="AP439" s="117">
        <f t="shared" si="102"/>
        <v>0</v>
      </c>
      <c r="AQ439" s="121">
        <f t="shared" si="111"/>
        <v>1876.8666666666666</v>
      </c>
      <c r="AR439" s="122">
        <f t="shared" si="112"/>
        <v>1675.1</v>
      </c>
    </row>
    <row r="440" spans="1:44" s="36" customFormat="1" ht="15" customHeight="1">
      <c r="A440" s="44" t="s">
        <v>692</v>
      </c>
      <c r="B440" s="44" t="s">
        <v>738</v>
      </c>
      <c r="C440" s="68" t="s">
        <v>739</v>
      </c>
      <c r="D440" s="124">
        <v>7</v>
      </c>
      <c r="E440" s="112" t="s">
        <v>139</v>
      </c>
      <c r="F440" s="133" t="s">
        <v>139</v>
      </c>
      <c r="G440" s="7"/>
      <c r="H440" s="38"/>
      <c r="I440" s="113">
        <v>55003</v>
      </c>
      <c r="J440" s="38">
        <v>54215</v>
      </c>
      <c r="K440" s="113">
        <v>12652</v>
      </c>
      <c r="L440" s="38">
        <v>12176</v>
      </c>
      <c r="M440" s="113">
        <v>58740</v>
      </c>
      <c r="N440" s="114">
        <v>59223</v>
      </c>
      <c r="O440" s="115">
        <f t="shared" si="105"/>
        <v>126395</v>
      </c>
      <c r="P440" s="115">
        <f t="shared" si="95"/>
        <v>4213.166666666667</v>
      </c>
      <c r="Q440" s="116">
        <f t="shared" si="106"/>
        <v>125614</v>
      </c>
      <c r="R440" s="117">
        <f t="shared" si="96"/>
        <v>4187.133333333333</v>
      </c>
      <c r="S440" s="7"/>
      <c r="T440" s="38"/>
      <c r="U440" s="113"/>
      <c r="V440" s="38"/>
      <c r="W440" s="113"/>
      <c r="X440" s="38"/>
      <c r="Y440" s="113"/>
      <c r="Z440" s="114"/>
      <c r="AA440" s="115">
        <f t="shared" si="107"/>
        <v>0</v>
      </c>
      <c r="AB440" s="115">
        <f t="shared" si="97"/>
        <v>0</v>
      </c>
      <c r="AC440" s="116">
        <f t="shared" si="108"/>
        <v>0</v>
      </c>
      <c r="AD440" s="118">
        <f t="shared" si="98"/>
        <v>0</v>
      </c>
      <c r="AE440" s="119"/>
      <c r="AF440" s="120"/>
      <c r="AG440" s="113"/>
      <c r="AH440" s="38"/>
      <c r="AI440" s="113"/>
      <c r="AJ440" s="38"/>
      <c r="AK440" s="113"/>
      <c r="AL440" s="114"/>
      <c r="AM440" s="115">
        <f t="shared" si="109"/>
        <v>0</v>
      </c>
      <c r="AN440" s="37">
        <f t="shared" si="100"/>
        <v>0</v>
      </c>
      <c r="AO440" s="117">
        <f t="shared" si="110"/>
        <v>0</v>
      </c>
      <c r="AP440" s="117">
        <f t="shared" si="102"/>
        <v>0</v>
      </c>
      <c r="AQ440" s="121">
        <f t="shared" si="111"/>
        <v>4213.166666666667</v>
      </c>
      <c r="AR440" s="122">
        <f t="shared" si="112"/>
        <v>4187.133333333333</v>
      </c>
    </row>
    <row r="441" spans="1:44" s="36" customFormat="1" ht="15" customHeight="1">
      <c r="A441" s="44" t="s">
        <v>692</v>
      </c>
      <c r="B441" s="44" t="s">
        <v>740</v>
      </c>
      <c r="C441" s="68" t="s">
        <v>741</v>
      </c>
      <c r="D441" s="124">
        <v>7</v>
      </c>
      <c r="E441" s="112" t="s">
        <v>139</v>
      </c>
      <c r="F441" s="133" t="s">
        <v>139</v>
      </c>
      <c r="G441" s="7"/>
      <c r="H441" s="38"/>
      <c r="I441" s="113">
        <v>16785</v>
      </c>
      <c r="J441" s="38">
        <v>17825</v>
      </c>
      <c r="K441" s="113">
        <v>2885</v>
      </c>
      <c r="L441" s="38">
        <v>2377</v>
      </c>
      <c r="M441" s="113">
        <v>18901</v>
      </c>
      <c r="N441" s="114">
        <v>19268</v>
      </c>
      <c r="O441" s="115">
        <f t="shared" si="105"/>
        <v>38571</v>
      </c>
      <c r="P441" s="115">
        <f t="shared" si="95"/>
        <v>1285.7</v>
      </c>
      <c r="Q441" s="116">
        <f t="shared" si="106"/>
        <v>39470</v>
      </c>
      <c r="R441" s="117">
        <f t="shared" si="96"/>
        <v>1315.6666666666667</v>
      </c>
      <c r="S441" s="7"/>
      <c r="T441" s="38"/>
      <c r="U441" s="113"/>
      <c r="V441" s="38"/>
      <c r="W441" s="113"/>
      <c r="X441" s="38"/>
      <c r="Y441" s="113"/>
      <c r="Z441" s="114"/>
      <c r="AA441" s="115">
        <f t="shared" si="107"/>
        <v>0</v>
      </c>
      <c r="AB441" s="115">
        <f t="shared" si="97"/>
        <v>0</v>
      </c>
      <c r="AC441" s="116">
        <f t="shared" si="108"/>
        <v>0</v>
      </c>
      <c r="AD441" s="118">
        <f t="shared" si="98"/>
        <v>0</v>
      </c>
      <c r="AE441" s="119"/>
      <c r="AF441" s="120"/>
      <c r="AG441" s="113"/>
      <c r="AH441" s="38"/>
      <c r="AI441" s="113"/>
      <c r="AJ441" s="38"/>
      <c r="AK441" s="113"/>
      <c r="AL441" s="114"/>
      <c r="AM441" s="115">
        <f t="shared" si="109"/>
        <v>0</v>
      </c>
      <c r="AN441" s="37">
        <f t="shared" si="100"/>
        <v>0</v>
      </c>
      <c r="AO441" s="117">
        <f t="shared" si="110"/>
        <v>0</v>
      </c>
      <c r="AP441" s="117">
        <f t="shared" si="102"/>
        <v>0</v>
      </c>
      <c r="AQ441" s="121">
        <f t="shared" si="111"/>
        <v>1285.7</v>
      </c>
      <c r="AR441" s="122">
        <f t="shared" si="112"/>
        <v>1315.6666666666667</v>
      </c>
    </row>
    <row r="442" spans="1:44" s="36" customFormat="1" ht="15" customHeight="1">
      <c r="A442" s="44" t="s">
        <v>692</v>
      </c>
      <c r="B442" s="44" t="s">
        <v>742</v>
      </c>
      <c r="C442" s="68" t="s">
        <v>743</v>
      </c>
      <c r="D442" s="124">
        <v>7</v>
      </c>
      <c r="E442" s="112" t="s">
        <v>139</v>
      </c>
      <c r="F442" s="133" t="s">
        <v>139</v>
      </c>
      <c r="G442" s="7"/>
      <c r="H442" s="38"/>
      <c r="I442" s="113">
        <v>109836</v>
      </c>
      <c r="J442" s="38">
        <v>111886</v>
      </c>
      <c r="K442" s="113">
        <v>34398</v>
      </c>
      <c r="L442" s="38">
        <v>36429</v>
      </c>
      <c r="M442" s="113">
        <v>116289</v>
      </c>
      <c r="N442" s="114">
        <v>119114</v>
      </c>
      <c r="O442" s="115">
        <f t="shared" si="105"/>
        <v>260523</v>
      </c>
      <c r="P442" s="115">
        <f t="shared" si="95"/>
        <v>8684.1</v>
      </c>
      <c r="Q442" s="116">
        <f t="shared" si="106"/>
        <v>267429</v>
      </c>
      <c r="R442" s="117">
        <f t="shared" si="96"/>
        <v>8914.3</v>
      </c>
      <c r="S442" s="7"/>
      <c r="T442" s="38"/>
      <c r="U442" s="113"/>
      <c r="V442" s="38"/>
      <c r="W442" s="113"/>
      <c r="X442" s="38"/>
      <c r="Y442" s="113"/>
      <c r="Z442" s="114"/>
      <c r="AA442" s="115">
        <f t="shared" si="107"/>
        <v>0</v>
      </c>
      <c r="AB442" s="115">
        <f t="shared" si="97"/>
        <v>0</v>
      </c>
      <c r="AC442" s="116">
        <f t="shared" si="108"/>
        <v>0</v>
      </c>
      <c r="AD442" s="118">
        <f t="shared" si="98"/>
        <v>0</v>
      </c>
      <c r="AE442" s="119"/>
      <c r="AF442" s="120"/>
      <c r="AG442" s="113"/>
      <c r="AH442" s="38"/>
      <c r="AI442" s="113"/>
      <c r="AJ442" s="38"/>
      <c r="AK442" s="113"/>
      <c r="AL442" s="114"/>
      <c r="AM442" s="115">
        <f t="shared" si="109"/>
        <v>0</v>
      </c>
      <c r="AN442" s="37">
        <f t="shared" si="100"/>
        <v>0</v>
      </c>
      <c r="AO442" s="117">
        <f t="shared" si="110"/>
        <v>0</v>
      </c>
      <c r="AP442" s="117">
        <f t="shared" si="102"/>
        <v>0</v>
      </c>
      <c r="AQ442" s="121">
        <f t="shared" si="111"/>
        <v>8684.1</v>
      </c>
      <c r="AR442" s="122">
        <f t="shared" si="112"/>
        <v>8914.3</v>
      </c>
    </row>
    <row r="443" spans="1:44" s="36" customFormat="1" ht="15" customHeight="1">
      <c r="A443" s="44" t="s">
        <v>692</v>
      </c>
      <c r="B443" s="44" t="s">
        <v>744</v>
      </c>
      <c r="C443" s="68">
        <v>208035</v>
      </c>
      <c r="D443" s="124">
        <v>7</v>
      </c>
      <c r="E443" s="112" t="s">
        <v>139</v>
      </c>
      <c r="F443" s="133" t="s">
        <v>139</v>
      </c>
      <c r="G443" s="7"/>
      <c r="H443" s="38"/>
      <c r="I443" s="113">
        <v>20060</v>
      </c>
      <c r="J443" s="38">
        <v>17432</v>
      </c>
      <c r="K443" s="113">
        <v>3488</v>
      </c>
      <c r="L443" s="38">
        <v>4005</v>
      </c>
      <c r="M443" s="113">
        <v>18201</v>
      </c>
      <c r="N443" s="114">
        <v>17842</v>
      </c>
      <c r="O443" s="115">
        <f t="shared" si="105"/>
        <v>41749</v>
      </c>
      <c r="P443" s="115">
        <f t="shared" si="95"/>
        <v>1391.6333333333334</v>
      </c>
      <c r="Q443" s="116">
        <f t="shared" si="106"/>
        <v>39279</v>
      </c>
      <c r="R443" s="117">
        <f t="shared" si="96"/>
        <v>1309.3</v>
      </c>
      <c r="S443" s="7"/>
      <c r="T443" s="38"/>
      <c r="U443" s="113"/>
      <c r="V443" s="38"/>
      <c r="W443" s="113"/>
      <c r="X443" s="38"/>
      <c r="Y443" s="113"/>
      <c r="Z443" s="114"/>
      <c r="AA443" s="115">
        <f t="shared" si="107"/>
        <v>0</v>
      </c>
      <c r="AB443" s="115">
        <f t="shared" si="97"/>
        <v>0</v>
      </c>
      <c r="AC443" s="116">
        <f t="shared" si="108"/>
        <v>0</v>
      </c>
      <c r="AD443" s="118">
        <f t="shared" si="98"/>
        <v>0</v>
      </c>
      <c r="AE443" s="119"/>
      <c r="AF443" s="120"/>
      <c r="AG443" s="113"/>
      <c r="AH443" s="38"/>
      <c r="AI443" s="113"/>
      <c r="AJ443" s="38"/>
      <c r="AK443" s="113"/>
      <c r="AL443" s="114"/>
      <c r="AM443" s="115">
        <f t="shared" si="109"/>
        <v>0</v>
      </c>
      <c r="AN443" s="37">
        <f t="shared" si="100"/>
        <v>0</v>
      </c>
      <c r="AO443" s="117">
        <f t="shared" si="110"/>
        <v>0</v>
      </c>
      <c r="AP443" s="117">
        <f t="shared" si="102"/>
        <v>0</v>
      </c>
      <c r="AQ443" s="121">
        <f t="shared" si="111"/>
        <v>1391.6333333333334</v>
      </c>
      <c r="AR443" s="122">
        <f t="shared" si="112"/>
        <v>1309.3</v>
      </c>
    </row>
    <row r="444" spans="1:44" s="36" customFormat="1" ht="15" customHeight="1">
      <c r="A444" s="44" t="s">
        <v>630</v>
      </c>
      <c r="B444" s="44" t="s">
        <v>631</v>
      </c>
      <c r="C444" s="68" t="s">
        <v>632</v>
      </c>
      <c r="D444" s="124">
        <v>1</v>
      </c>
      <c r="E444" s="112" t="s">
        <v>139</v>
      </c>
      <c r="F444" s="125" t="s">
        <v>139</v>
      </c>
      <c r="G444" s="7"/>
      <c r="H444" s="38"/>
      <c r="I444" s="113">
        <v>193328</v>
      </c>
      <c r="J444" s="38">
        <v>190435</v>
      </c>
      <c r="K444" s="113">
        <v>28753</v>
      </c>
      <c r="L444" s="38">
        <v>28076</v>
      </c>
      <c r="M444" s="113">
        <v>206396</v>
      </c>
      <c r="N444" s="114">
        <v>203512</v>
      </c>
      <c r="O444" s="115">
        <f t="shared" si="105"/>
        <v>428477</v>
      </c>
      <c r="P444" s="115">
        <f t="shared" si="95"/>
        <v>14282.566666666668</v>
      </c>
      <c r="Q444" s="116">
        <f t="shared" si="106"/>
        <v>422023</v>
      </c>
      <c r="R444" s="117">
        <f t="shared" si="96"/>
        <v>14067.433333333332</v>
      </c>
      <c r="S444" s="7"/>
      <c r="T444" s="38"/>
      <c r="U444" s="113"/>
      <c r="V444" s="38"/>
      <c r="W444" s="113"/>
      <c r="X444" s="38"/>
      <c r="Y444" s="113"/>
      <c r="Z444" s="114"/>
      <c r="AA444" s="115">
        <f t="shared" si="107"/>
        <v>0</v>
      </c>
      <c r="AB444" s="115">
        <f t="shared" si="97"/>
        <v>0</v>
      </c>
      <c r="AC444" s="116">
        <f t="shared" si="108"/>
        <v>0</v>
      </c>
      <c r="AD444" s="118">
        <f t="shared" si="98"/>
        <v>0</v>
      </c>
      <c r="AE444" s="119"/>
      <c r="AF444" s="120"/>
      <c r="AG444" s="113">
        <v>57615</v>
      </c>
      <c r="AH444" s="38">
        <v>52569</v>
      </c>
      <c r="AI444" s="113">
        <v>20617</v>
      </c>
      <c r="AJ444" s="38">
        <v>20151</v>
      </c>
      <c r="AK444" s="113">
        <v>53420</v>
      </c>
      <c r="AL444" s="114">
        <v>55060</v>
      </c>
      <c r="AM444" s="115">
        <f t="shared" si="109"/>
        <v>131652</v>
      </c>
      <c r="AN444" s="37">
        <f t="shared" si="100"/>
        <v>5485.5</v>
      </c>
      <c r="AO444" s="117">
        <f t="shared" si="110"/>
        <v>127780</v>
      </c>
      <c r="AP444" s="117">
        <f t="shared" si="102"/>
        <v>5324.166666666667</v>
      </c>
      <c r="AQ444" s="121">
        <f t="shared" si="111"/>
        <v>19768.066666666666</v>
      </c>
      <c r="AR444" s="122">
        <f t="shared" si="112"/>
        <v>19391.6</v>
      </c>
    </row>
    <row r="445" spans="1:44" s="36" customFormat="1" ht="15" customHeight="1">
      <c r="A445" s="44" t="s">
        <v>630</v>
      </c>
      <c r="B445" s="44" t="s">
        <v>633</v>
      </c>
      <c r="C445" s="68" t="s">
        <v>634</v>
      </c>
      <c r="D445" s="156">
        <v>1</v>
      </c>
      <c r="E445" s="112" t="s">
        <v>139</v>
      </c>
      <c r="F445" s="125" t="s">
        <v>139</v>
      </c>
      <c r="G445" s="7"/>
      <c r="H445" s="38"/>
      <c r="I445" s="113">
        <v>179166</v>
      </c>
      <c r="J445" s="38">
        <v>178365</v>
      </c>
      <c r="K445" s="113">
        <v>34563</v>
      </c>
      <c r="L445" s="38">
        <v>37277</v>
      </c>
      <c r="M445" s="113">
        <v>199697</v>
      </c>
      <c r="N445" s="114">
        <v>206731</v>
      </c>
      <c r="O445" s="115">
        <f t="shared" si="105"/>
        <v>413426</v>
      </c>
      <c r="P445" s="115">
        <f t="shared" si="95"/>
        <v>13780.866666666667</v>
      </c>
      <c r="Q445" s="116">
        <f t="shared" si="106"/>
        <v>422373</v>
      </c>
      <c r="R445" s="117">
        <f t="shared" si="96"/>
        <v>14079.1</v>
      </c>
      <c r="S445" s="7"/>
      <c r="T445" s="38"/>
      <c r="U445" s="113"/>
      <c r="V445" s="38"/>
      <c r="W445" s="113"/>
      <c r="X445" s="38"/>
      <c r="Y445" s="113"/>
      <c r="Z445" s="114"/>
      <c r="AA445" s="115">
        <f t="shared" si="107"/>
        <v>0</v>
      </c>
      <c r="AB445" s="115">
        <f t="shared" si="97"/>
        <v>0</v>
      </c>
      <c r="AC445" s="116">
        <f t="shared" si="108"/>
        <v>0</v>
      </c>
      <c r="AD445" s="118">
        <f t="shared" si="98"/>
        <v>0</v>
      </c>
      <c r="AE445" s="119"/>
      <c r="AF445" s="120"/>
      <c r="AG445" s="113">
        <v>26060</v>
      </c>
      <c r="AH445" s="38">
        <v>25771</v>
      </c>
      <c r="AI445" s="113">
        <v>16317</v>
      </c>
      <c r="AJ445" s="38">
        <v>14574</v>
      </c>
      <c r="AK445" s="113">
        <v>25870</v>
      </c>
      <c r="AL445" s="114">
        <v>24688</v>
      </c>
      <c r="AM445" s="115">
        <f t="shared" si="109"/>
        <v>68247</v>
      </c>
      <c r="AN445" s="37">
        <f t="shared" si="100"/>
        <v>2843.625</v>
      </c>
      <c r="AO445" s="117">
        <f t="shared" si="110"/>
        <v>65033</v>
      </c>
      <c r="AP445" s="117">
        <f t="shared" si="102"/>
        <v>2709.7083333333335</v>
      </c>
      <c r="AQ445" s="121">
        <f t="shared" si="111"/>
        <v>16624.49166666667</v>
      </c>
      <c r="AR445" s="122">
        <f t="shared" si="112"/>
        <v>16788.808333333334</v>
      </c>
    </row>
    <row r="446" spans="1:44" s="36" customFormat="1" ht="15" customHeight="1">
      <c r="A446" s="44" t="s">
        <v>630</v>
      </c>
      <c r="B446" s="44" t="s">
        <v>635</v>
      </c>
      <c r="C446" s="68" t="s">
        <v>636</v>
      </c>
      <c r="D446" s="124">
        <v>3</v>
      </c>
      <c r="E446" s="112" t="s">
        <v>139</v>
      </c>
      <c r="F446" s="125" t="s">
        <v>139</v>
      </c>
      <c r="G446" s="7"/>
      <c r="H446" s="38"/>
      <c r="I446" s="113">
        <v>54884</v>
      </c>
      <c r="J446" s="38">
        <v>56980</v>
      </c>
      <c r="K446" s="113">
        <v>7216</v>
      </c>
      <c r="L446" s="38">
        <v>7358</v>
      </c>
      <c r="M446" s="113">
        <v>62074</v>
      </c>
      <c r="N446" s="114">
        <v>64343</v>
      </c>
      <c r="O446" s="115">
        <f t="shared" si="105"/>
        <v>124174</v>
      </c>
      <c r="P446" s="115">
        <f t="shared" si="95"/>
        <v>4139.133333333333</v>
      </c>
      <c r="Q446" s="116">
        <f t="shared" si="106"/>
        <v>128681</v>
      </c>
      <c r="R446" s="117">
        <f t="shared" si="96"/>
        <v>4289.366666666667</v>
      </c>
      <c r="S446" s="7"/>
      <c r="T446" s="38"/>
      <c r="U446" s="113"/>
      <c r="V446" s="38"/>
      <c r="W446" s="113"/>
      <c r="X446" s="38"/>
      <c r="Y446" s="113"/>
      <c r="Z446" s="114"/>
      <c r="AA446" s="115">
        <f t="shared" si="107"/>
        <v>0</v>
      </c>
      <c r="AB446" s="115">
        <f t="shared" si="97"/>
        <v>0</v>
      </c>
      <c r="AC446" s="116">
        <f t="shared" si="108"/>
        <v>0</v>
      </c>
      <c r="AD446" s="118">
        <f t="shared" si="98"/>
        <v>0</v>
      </c>
      <c r="AE446" s="119"/>
      <c r="AF446" s="120"/>
      <c r="AG446" s="113">
        <v>4754</v>
      </c>
      <c r="AH446" s="38">
        <v>4590</v>
      </c>
      <c r="AI446" s="113">
        <v>4680</v>
      </c>
      <c r="AJ446" s="38">
        <v>4232</v>
      </c>
      <c r="AK446" s="113">
        <v>5571</v>
      </c>
      <c r="AL446" s="114">
        <v>6668</v>
      </c>
      <c r="AM446" s="115">
        <f t="shared" si="109"/>
        <v>15005</v>
      </c>
      <c r="AN446" s="37">
        <f t="shared" si="100"/>
        <v>625.2083333333334</v>
      </c>
      <c r="AO446" s="117">
        <f t="shared" si="110"/>
        <v>15490</v>
      </c>
      <c r="AP446" s="117">
        <f t="shared" si="102"/>
        <v>645.4166666666666</v>
      </c>
      <c r="AQ446" s="121">
        <f t="shared" si="111"/>
        <v>4764.341666666666</v>
      </c>
      <c r="AR446" s="122">
        <f t="shared" si="112"/>
        <v>4934.783333333334</v>
      </c>
    </row>
    <row r="447" spans="1:44" s="36" customFormat="1" ht="15" customHeight="1">
      <c r="A447" s="44" t="s">
        <v>630</v>
      </c>
      <c r="B447" s="44" t="s">
        <v>637</v>
      </c>
      <c r="C447" s="68" t="s">
        <v>638</v>
      </c>
      <c r="D447" s="124">
        <v>4</v>
      </c>
      <c r="E447" s="112" t="s">
        <v>139</v>
      </c>
      <c r="F447" s="125" t="s">
        <v>139</v>
      </c>
      <c r="G447" s="7"/>
      <c r="H447" s="38"/>
      <c r="I447" s="113">
        <v>120999</v>
      </c>
      <c r="J447" s="38">
        <v>124509</v>
      </c>
      <c r="K447" s="113">
        <v>19014</v>
      </c>
      <c r="L447" s="38">
        <v>19210</v>
      </c>
      <c r="M447" s="113">
        <v>133276</v>
      </c>
      <c r="N447" s="114">
        <v>134554</v>
      </c>
      <c r="O447" s="115">
        <f t="shared" si="105"/>
        <v>273289</v>
      </c>
      <c r="P447" s="115">
        <f t="shared" si="95"/>
        <v>9109.633333333333</v>
      </c>
      <c r="Q447" s="116">
        <f t="shared" si="106"/>
        <v>278273</v>
      </c>
      <c r="R447" s="117">
        <f t="shared" si="96"/>
        <v>9275.766666666666</v>
      </c>
      <c r="S447" s="7"/>
      <c r="T447" s="38"/>
      <c r="U447" s="113"/>
      <c r="V447" s="38"/>
      <c r="W447" s="113"/>
      <c r="X447" s="38"/>
      <c r="Y447" s="113"/>
      <c r="Z447" s="114"/>
      <c r="AA447" s="115">
        <f t="shared" si="107"/>
        <v>0</v>
      </c>
      <c r="AB447" s="115">
        <f t="shared" si="97"/>
        <v>0</v>
      </c>
      <c r="AC447" s="116">
        <f t="shared" si="108"/>
        <v>0</v>
      </c>
      <c r="AD447" s="118">
        <f t="shared" si="98"/>
        <v>0</v>
      </c>
      <c r="AE447" s="119"/>
      <c r="AF447" s="120"/>
      <c r="AG447" s="113">
        <v>5615</v>
      </c>
      <c r="AH447" s="38">
        <v>5264</v>
      </c>
      <c r="AI447" s="113">
        <v>5735</v>
      </c>
      <c r="AJ447" s="38">
        <v>5862</v>
      </c>
      <c r="AK447" s="113">
        <v>6856</v>
      </c>
      <c r="AL447" s="114">
        <v>5461</v>
      </c>
      <c r="AM447" s="115">
        <f t="shared" si="109"/>
        <v>18206</v>
      </c>
      <c r="AN447" s="37">
        <f t="shared" si="100"/>
        <v>758.5833333333334</v>
      </c>
      <c r="AO447" s="117">
        <f t="shared" si="110"/>
        <v>16587</v>
      </c>
      <c r="AP447" s="117">
        <f t="shared" si="102"/>
        <v>691.125</v>
      </c>
      <c r="AQ447" s="121">
        <f t="shared" si="111"/>
        <v>9868.216666666667</v>
      </c>
      <c r="AR447" s="122">
        <f t="shared" si="112"/>
        <v>9966.891666666666</v>
      </c>
    </row>
    <row r="448" spans="1:44" s="36" customFormat="1" ht="15" customHeight="1">
      <c r="A448" s="44" t="s">
        <v>630</v>
      </c>
      <c r="B448" s="44" t="s">
        <v>639</v>
      </c>
      <c r="C448" s="68">
        <v>217864</v>
      </c>
      <c r="D448" s="124">
        <v>4</v>
      </c>
      <c r="E448" s="112" t="s">
        <v>139</v>
      </c>
      <c r="F448" s="125" t="s">
        <v>139</v>
      </c>
      <c r="G448" s="7"/>
      <c r="H448" s="38"/>
      <c r="I448" s="113">
        <v>27981</v>
      </c>
      <c r="J448" s="38">
        <v>31072</v>
      </c>
      <c r="K448" s="113">
        <v>5011</v>
      </c>
      <c r="L448" s="38">
        <v>4761</v>
      </c>
      <c r="M448" s="113">
        <v>33279</v>
      </c>
      <c r="N448" s="114">
        <v>34120</v>
      </c>
      <c r="O448" s="115">
        <f t="shared" si="105"/>
        <v>66271</v>
      </c>
      <c r="P448" s="115">
        <f t="shared" si="95"/>
        <v>2209.0333333333333</v>
      </c>
      <c r="Q448" s="116">
        <f t="shared" si="106"/>
        <v>69953</v>
      </c>
      <c r="R448" s="117">
        <f t="shared" si="96"/>
        <v>2331.766666666667</v>
      </c>
      <c r="S448" s="7"/>
      <c r="T448" s="38"/>
      <c r="U448" s="113"/>
      <c r="V448" s="38"/>
      <c r="W448" s="113"/>
      <c r="X448" s="38"/>
      <c r="Y448" s="113"/>
      <c r="Z448" s="114"/>
      <c r="AA448" s="115">
        <f t="shared" si="107"/>
        <v>0</v>
      </c>
      <c r="AB448" s="115">
        <f t="shared" si="97"/>
        <v>0</v>
      </c>
      <c r="AC448" s="116">
        <f t="shared" si="108"/>
        <v>0</v>
      </c>
      <c r="AD448" s="118">
        <f t="shared" si="98"/>
        <v>0</v>
      </c>
      <c r="AE448" s="119"/>
      <c r="AF448" s="120"/>
      <c r="AG448" s="113">
        <v>7841</v>
      </c>
      <c r="AH448" s="38">
        <v>10673</v>
      </c>
      <c r="AI448" s="113">
        <v>9047</v>
      </c>
      <c r="AJ448" s="38">
        <v>7719</v>
      </c>
      <c r="AK448" s="113">
        <v>8088</v>
      </c>
      <c r="AL448" s="114">
        <v>7733</v>
      </c>
      <c r="AM448" s="115">
        <f t="shared" si="109"/>
        <v>24976</v>
      </c>
      <c r="AN448" s="37">
        <f t="shared" si="100"/>
        <v>1040.6666666666667</v>
      </c>
      <c r="AO448" s="117">
        <f t="shared" si="110"/>
        <v>26125</v>
      </c>
      <c r="AP448" s="117">
        <f t="shared" si="102"/>
        <v>1088.5416666666667</v>
      </c>
      <c r="AQ448" s="121">
        <f t="shared" si="111"/>
        <v>3249.7</v>
      </c>
      <c r="AR448" s="122">
        <f t="shared" si="112"/>
        <v>3420.3083333333334</v>
      </c>
    </row>
    <row r="449" spans="1:44" s="36" customFormat="1" ht="15" customHeight="1">
      <c r="A449" s="44" t="s">
        <v>630</v>
      </c>
      <c r="B449" s="44" t="s">
        <v>640</v>
      </c>
      <c r="C449" s="68" t="s">
        <v>641</v>
      </c>
      <c r="D449" s="124">
        <v>5</v>
      </c>
      <c r="E449" s="112" t="s">
        <v>139</v>
      </c>
      <c r="F449" s="125" t="s">
        <v>139</v>
      </c>
      <c r="G449" s="7"/>
      <c r="H449" s="38"/>
      <c r="I449" s="113">
        <v>37458</v>
      </c>
      <c r="J449" s="226">
        <v>35717</v>
      </c>
      <c r="K449" s="113">
        <v>7061</v>
      </c>
      <c r="L449" s="38">
        <v>6564</v>
      </c>
      <c r="M449" s="113">
        <v>39328</v>
      </c>
      <c r="N449" s="114">
        <v>38204</v>
      </c>
      <c r="O449" s="115">
        <f t="shared" si="105"/>
        <v>83847</v>
      </c>
      <c r="P449" s="115">
        <f t="shared" si="95"/>
        <v>2794.9</v>
      </c>
      <c r="Q449" s="116">
        <f t="shared" si="106"/>
        <v>80485</v>
      </c>
      <c r="R449" s="117">
        <f t="shared" si="96"/>
        <v>2682.8333333333335</v>
      </c>
      <c r="S449" s="7"/>
      <c r="T449" s="38"/>
      <c r="U449" s="113"/>
      <c r="V449" s="38"/>
      <c r="W449" s="113"/>
      <c r="X449" s="38"/>
      <c r="Y449" s="113"/>
      <c r="Z449" s="114"/>
      <c r="AA449" s="115">
        <f t="shared" si="107"/>
        <v>0</v>
      </c>
      <c r="AB449" s="115">
        <f t="shared" si="97"/>
        <v>0</v>
      </c>
      <c r="AC449" s="116">
        <f t="shared" si="108"/>
        <v>0</v>
      </c>
      <c r="AD449" s="118">
        <f t="shared" si="98"/>
        <v>0</v>
      </c>
      <c r="AE449" s="119"/>
      <c r="AF449" s="120"/>
      <c r="AG449" s="113">
        <v>3181</v>
      </c>
      <c r="AH449" s="38">
        <v>2541</v>
      </c>
      <c r="AI449" s="113">
        <v>4102</v>
      </c>
      <c r="AJ449" s="38">
        <v>2598</v>
      </c>
      <c r="AK449" s="113">
        <v>3314</v>
      </c>
      <c r="AL449" s="114">
        <v>2930</v>
      </c>
      <c r="AM449" s="115">
        <f t="shared" si="109"/>
        <v>10597</v>
      </c>
      <c r="AN449" s="37">
        <f t="shared" si="100"/>
        <v>441.5416666666667</v>
      </c>
      <c r="AO449" s="117">
        <f t="shared" si="110"/>
        <v>8069</v>
      </c>
      <c r="AP449" s="117">
        <f t="shared" si="102"/>
        <v>336.2083333333333</v>
      </c>
      <c r="AQ449" s="121">
        <f t="shared" si="111"/>
        <v>3236.4416666666666</v>
      </c>
      <c r="AR449" s="122">
        <f t="shared" si="112"/>
        <v>3019.041666666667</v>
      </c>
    </row>
    <row r="450" spans="1:44" s="36" customFormat="1" ht="15" customHeight="1">
      <c r="A450" s="44" t="s">
        <v>630</v>
      </c>
      <c r="B450" s="44" t="s">
        <v>642</v>
      </c>
      <c r="C450" s="68" t="s">
        <v>643</v>
      </c>
      <c r="D450" s="156">
        <v>5</v>
      </c>
      <c r="E450" s="112" t="s">
        <v>139</v>
      </c>
      <c r="F450" s="125" t="s">
        <v>139</v>
      </c>
      <c r="G450" s="7"/>
      <c r="H450" s="38"/>
      <c r="I450" s="113">
        <v>28774</v>
      </c>
      <c r="J450" s="38">
        <v>28811</v>
      </c>
      <c r="K450" s="113">
        <v>4220</v>
      </c>
      <c r="L450" s="38">
        <v>3955</v>
      </c>
      <c r="M450" s="113">
        <v>31763</v>
      </c>
      <c r="N450" s="114">
        <v>31065</v>
      </c>
      <c r="O450" s="115">
        <f>+M450+K450+I450+G450</f>
        <v>64757</v>
      </c>
      <c r="P450" s="115">
        <f>+O450/30</f>
        <v>2158.5666666666666</v>
      </c>
      <c r="Q450" s="116">
        <f>+N450+L450+J450+H450</f>
        <v>63831</v>
      </c>
      <c r="R450" s="117">
        <f>+Q450/30</f>
        <v>2127.7</v>
      </c>
      <c r="S450" s="7"/>
      <c r="T450" s="38"/>
      <c r="U450" s="113"/>
      <c r="V450" s="38"/>
      <c r="W450" s="113"/>
      <c r="X450" s="38"/>
      <c r="Y450" s="113"/>
      <c r="Z450" s="114"/>
      <c r="AA450" s="115">
        <f>+Y450+W450+U450+S450</f>
        <v>0</v>
      </c>
      <c r="AB450" s="115">
        <f>+AA450/900</f>
        <v>0</v>
      </c>
      <c r="AC450" s="116">
        <f>+Z450+X450+V450+T450</f>
        <v>0</v>
      </c>
      <c r="AD450" s="118">
        <f>+AC450/900</f>
        <v>0</v>
      </c>
      <c r="AE450" s="119"/>
      <c r="AF450" s="120"/>
      <c r="AG450" s="113">
        <v>1110</v>
      </c>
      <c r="AH450" s="38">
        <v>1404</v>
      </c>
      <c r="AI450" s="113">
        <v>2166</v>
      </c>
      <c r="AJ450" s="38">
        <v>1173</v>
      </c>
      <c r="AK450" s="113">
        <v>1431</v>
      </c>
      <c r="AL450" s="114">
        <v>1572</v>
      </c>
      <c r="AM450" s="115">
        <f>+AK450+AI450+AG450+AE450</f>
        <v>4707</v>
      </c>
      <c r="AN450" s="37">
        <f>+AM450/24</f>
        <v>196.125</v>
      </c>
      <c r="AO450" s="117">
        <f>+AL450+AJ450+AH450+AF450</f>
        <v>4149</v>
      </c>
      <c r="AP450" s="117">
        <f>+AO450/24</f>
        <v>172.875</v>
      </c>
      <c r="AQ450" s="121">
        <f>+P450+AB450+AN450</f>
        <v>2354.6916666666666</v>
      </c>
      <c r="AR450" s="122">
        <f>+R450+AD450+AP450</f>
        <v>2300.575</v>
      </c>
    </row>
    <row r="451" spans="1:44" s="36" customFormat="1" ht="15" customHeight="1">
      <c r="A451" s="44" t="s">
        <v>630</v>
      </c>
      <c r="B451" s="44" t="s">
        <v>644</v>
      </c>
      <c r="C451" s="68" t="s">
        <v>645</v>
      </c>
      <c r="D451" s="124">
        <v>5</v>
      </c>
      <c r="E451" s="112" t="s">
        <v>139</v>
      </c>
      <c r="F451" s="125" t="s">
        <v>139</v>
      </c>
      <c r="G451" s="7"/>
      <c r="H451" s="38"/>
      <c r="I451" s="113">
        <v>54182</v>
      </c>
      <c r="J451" s="38">
        <v>51514</v>
      </c>
      <c r="K451" s="113">
        <v>10437</v>
      </c>
      <c r="L451" s="38">
        <v>9061</v>
      </c>
      <c r="M451" s="113">
        <v>56838</v>
      </c>
      <c r="N451" s="114">
        <v>52441</v>
      </c>
      <c r="O451" s="115">
        <f t="shared" si="105"/>
        <v>121457</v>
      </c>
      <c r="P451" s="115">
        <f t="shared" si="95"/>
        <v>4048.5666666666666</v>
      </c>
      <c r="Q451" s="116">
        <f t="shared" si="106"/>
        <v>113016</v>
      </c>
      <c r="R451" s="117">
        <f t="shared" si="96"/>
        <v>3767.2</v>
      </c>
      <c r="S451" s="7"/>
      <c r="T451" s="38"/>
      <c r="U451" s="113"/>
      <c r="V451" s="38"/>
      <c r="W451" s="113"/>
      <c r="X451" s="38"/>
      <c r="Y451" s="113"/>
      <c r="Z451" s="114"/>
      <c r="AA451" s="115">
        <f t="shared" si="107"/>
        <v>0</v>
      </c>
      <c r="AB451" s="115">
        <f t="shared" si="97"/>
        <v>0</v>
      </c>
      <c r="AC451" s="116">
        <f t="shared" si="108"/>
        <v>0</v>
      </c>
      <c r="AD451" s="118">
        <f t="shared" si="98"/>
        <v>0</v>
      </c>
      <c r="AE451" s="119"/>
      <c r="AF451" s="120"/>
      <c r="AG451" s="113">
        <v>4853</v>
      </c>
      <c r="AH451" s="38">
        <v>5552</v>
      </c>
      <c r="AI451" s="113">
        <v>3404</v>
      </c>
      <c r="AJ451" s="38">
        <v>3780</v>
      </c>
      <c r="AK451" s="113">
        <v>4224</v>
      </c>
      <c r="AL451" s="114">
        <v>5870</v>
      </c>
      <c r="AM451" s="115">
        <f t="shared" si="109"/>
        <v>12481</v>
      </c>
      <c r="AN451" s="37">
        <f t="shared" si="100"/>
        <v>520.0416666666666</v>
      </c>
      <c r="AO451" s="117">
        <f t="shared" si="110"/>
        <v>15202</v>
      </c>
      <c r="AP451" s="117">
        <f t="shared" si="102"/>
        <v>633.4166666666666</v>
      </c>
      <c r="AQ451" s="121">
        <f t="shared" si="111"/>
        <v>4568.608333333334</v>
      </c>
      <c r="AR451" s="122">
        <f t="shared" si="112"/>
        <v>4400.616666666667</v>
      </c>
    </row>
    <row r="452" spans="1:44" s="36" customFormat="1" ht="15" customHeight="1">
      <c r="A452" s="44" t="s">
        <v>630</v>
      </c>
      <c r="B452" s="44" t="s">
        <v>646</v>
      </c>
      <c r="C452" s="68" t="s">
        <v>647</v>
      </c>
      <c r="D452" s="124">
        <v>6</v>
      </c>
      <c r="E452" s="112" t="s">
        <v>139</v>
      </c>
      <c r="F452" s="125" t="s">
        <v>139</v>
      </c>
      <c r="G452" s="7"/>
      <c r="H452" s="38"/>
      <c r="I452" s="113">
        <v>53917</v>
      </c>
      <c r="J452" s="38">
        <v>53286</v>
      </c>
      <c r="K452" s="113">
        <v>9046</v>
      </c>
      <c r="L452" s="38">
        <v>10005</v>
      </c>
      <c r="M452" s="113">
        <v>58562</v>
      </c>
      <c r="N452" s="114">
        <v>60211</v>
      </c>
      <c r="O452" s="115">
        <f t="shared" si="105"/>
        <v>121525</v>
      </c>
      <c r="P452" s="115">
        <f t="shared" si="95"/>
        <v>4050.8333333333335</v>
      </c>
      <c r="Q452" s="116">
        <f t="shared" si="106"/>
        <v>123502</v>
      </c>
      <c r="R452" s="117">
        <f t="shared" si="96"/>
        <v>4116.733333333334</v>
      </c>
      <c r="S452" s="7"/>
      <c r="T452" s="38"/>
      <c r="U452" s="113"/>
      <c r="V452" s="38"/>
      <c r="W452" s="113"/>
      <c r="X452" s="38"/>
      <c r="Y452" s="113"/>
      <c r="Z452" s="114"/>
      <c r="AA452" s="115">
        <f t="shared" si="107"/>
        <v>0</v>
      </c>
      <c r="AB452" s="115">
        <f t="shared" si="97"/>
        <v>0</v>
      </c>
      <c r="AC452" s="116">
        <f t="shared" si="108"/>
        <v>0</v>
      </c>
      <c r="AD452" s="118">
        <f t="shared" si="98"/>
        <v>0</v>
      </c>
      <c r="AE452" s="119"/>
      <c r="AF452" s="120"/>
      <c r="AG452" s="113">
        <v>511</v>
      </c>
      <c r="AH452" s="38">
        <v>837</v>
      </c>
      <c r="AI452" s="113">
        <v>1614</v>
      </c>
      <c r="AJ452" s="38">
        <v>1828</v>
      </c>
      <c r="AK452" s="113">
        <v>861</v>
      </c>
      <c r="AL452" s="114">
        <v>888</v>
      </c>
      <c r="AM452" s="115">
        <f t="shared" si="109"/>
        <v>2986</v>
      </c>
      <c r="AN452" s="37">
        <f t="shared" si="100"/>
        <v>124.41666666666667</v>
      </c>
      <c r="AO452" s="117">
        <f t="shared" si="110"/>
        <v>3553</v>
      </c>
      <c r="AP452" s="117">
        <f t="shared" si="102"/>
        <v>148.04166666666666</v>
      </c>
      <c r="AQ452" s="121">
        <f t="shared" si="111"/>
        <v>4175.25</v>
      </c>
      <c r="AR452" s="122">
        <f t="shared" si="112"/>
        <v>4264.775000000001</v>
      </c>
    </row>
    <row r="453" spans="1:44" s="36" customFormat="1" ht="15" customHeight="1">
      <c r="A453" s="44" t="s">
        <v>630</v>
      </c>
      <c r="B453" s="44" t="s">
        <v>648</v>
      </c>
      <c r="C453" s="68" t="s">
        <v>649</v>
      </c>
      <c r="D453" s="124">
        <v>6</v>
      </c>
      <c r="E453" s="112" t="s">
        <v>139</v>
      </c>
      <c r="F453" s="125" t="s">
        <v>139</v>
      </c>
      <c r="G453" s="7"/>
      <c r="H453" s="38"/>
      <c r="I453" s="113">
        <v>33533</v>
      </c>
      <c r="J453" s="38">
        <v>34020</v>
      </c>
      <c r="K453" s="113">
        <v>6006</v>
      </c>
      <c r="L453" s="38">
        <v>5671</v>
      </c>
      <c r="M453" s="113">
        <v>36953</v>
      </c>
      <c r="N453" s="114">
        <v>38185</v>
      </c>
      <c r="O453" s="115">
        <f t="shared" si="105"/>
        <v>76492</v>
      </c>
      <c r="P453" s="115">
        <f t="shared" si="95"/>
        <v>2549.733333333333</v>
      </c>
      <c r="Q453" s="116">
        <f t="shared" si="106"/>
        <v>77876</v>
      </c>
      <c r="R453" s="117">
        <f t="shared" si="96"/>
        <v>2595.866666666667</v>
      </c>
      <c r="S453" s="7"/>
      <c r="T453" s="38"/>
      <c r="U453" s="113"/>
      <c r="V453" s="38"/>
      <c r="W453" s="113"/>
      <c r="X453" s="38"/>
      <c r="Y453" s="113"/>
      <c r="Z453" s="114"/>
      <c r="AA453" s="115">
        <f t="shared" si="107"/>
        <v>0</v>
      </c>
      <c r="AB453" s="115">
        <f t="shared" si="97"/>
        <v>0</v>
      </c>
      <c r="AC453" s="116">
        <f t="shared" si="108"/>
        <v>0</v>
      </c>
      <c r="AD453" s="118">
        <f t="shared" si="98"/>
        <v>0</v>
      </c>
      <c r="AE453" s="119"/>
      <c r="AF453" s="120"/>
      <c r="AG453" s="113">
        <v>282</v>
      </c>
      <c r="AH453" s="38">
        <v>475</v>
      </c>
      <c r="AI453" s="113">
        <v>282</v>
      </c>
      <c r="AJ453" s="38">
        <v>359</v>
      </c>
      <c r="AK453" s="113">
        <v>533</v>
      </c>
      <c r="AL453" s="114">
        <v>524</v>
      </c>
      <c r="AM453" s="115">
        <f t="shared" si="109"/>
        <v>1097</v>
      </c>
      <c r="AN453" s="37">
        <f t="shared" si="100"/>
        <v>45.708333333333336</v>
      </c>
      <c r="AO453" s="117">
        <f t="shared" si="110"/>
        <v>1358</v>
      </c>
      <c r="AP453" s="117">
        <f t="shared" si="102"/>
        <v>56.583333333333336</v>
      </c>
      <c r="AQ453" s="121">
        <f t="shared" si="111"/>
        <v>2595.4416666666666</v>
      </c>
      <c r="AR453" s="122">
        <f t="shared" si="112"/>
        <v>2652.4500000000003</v>
      </c>
    </row>
    <row r="454" spans="1:44" s="36" customFormat="1" ht="15" customHeight="1">
      <c r="A454" s="44" t="s">
        <v>630</v>
      </c>
      <c r="B454" s="44" t="s">
        <v>650</v>
      </c>
      <c r="C454" s="68" t="s">
        <v>651</v>
      </c>
      <c r="D454" s="124">
        <v>6</v>
      </c>
      <c r="E454" s="112" t="s">
        <v>139</v>
      </c>
      <c r="F454" s="125" t="s">
        <v>139</v>
      </c>
      <c r="G454" s="7"/>
      <c r="H454" s="38"/>
      <c r="I454" s="113">
        <v>28146</v>
      </c>
      <c r="J454" s="38">
        <v>39078</v>
      </c>
      <c r="K454" s="113">
        <v>8994</v>
      </c>
      <c r="L454" s="38">
        <v>9582</v>
      </c>
      <c r="M454" s="113">
        <v>42075</v>
      </c>
      <c r="N454" s="114">
        <v>44731</v>
      </c>
      <c r="O454" s="115">
        <f t="shared" si="105"/>
        <v>79215</v>
      </c>
      <c r="P454" s="115">
        <f t="shared" si="95"/>
        <v>2640.5</v>
      </c>
      <c r="Q454" s="116">
        <f t="shared" si="106"/>
        <v>93391</v>
      </c>
      <c r="R454" s="117">
        <f t="shared" si="96"/>
        <v>3113.0333333333333</v>
      </c>
      <c r="S454" s="7"/>
      <c r="T454" s="38"/>
      <c r="U454" s="113"/>
      <c r="V454" s="38"/>
      <c r="W454" s="113"/>
      <c r="X454" s="38"/>
      <c r="Y454" s="113"/>
      <c r="Z454" s="114"/>
      <c r="AA454" s="115">
        <f t="shared" si="107"/>
        <v>0</v>
      </c>
      <c r="AB454" s="115">
        <f t="shared" si="97"/>
        <v>0</v>
      </c>
      <c r="AC454" s="116">
        <f t="shared" si="108"/>
        <v>0</v>
      </c>
      <c r="AD454" s="118">
        <f t="shared" si="98"/>
        <v>0</v>
      </c>
      <c r="AE454" s="119"/>
      <c r="AF454" s="120"/>
      <c r="AG454" s="113">
        <v>951</v>
      </c>
      <c r="AH454" s="38">
        <v>207</v>
      </c>
      <c r="AI454" s="113">
        <v>1125</v>
      </c>
      <c r="AJ454" s="38">
        <v>414</v>
      </c>
      <c r="AK454" s="113">
        <v>966</v>
      </c>
      <c r="AL454" s="114">
        <v>327</v>
      </c>
      <c r="AM454" s="115">
        <f t="shared" si="109"/>
        <v>3042</v>
      </c>
      <c r="AN454" s="37">
        <f t="shared" si="100"/>
        <v>126.75</v>
      </c>
      <c r="AO454" s="117">
        <f t="shared" si="110"/>
        <v>948</v>
      </c>
      <c r="AP454" s="117">
        <f t="shared" si="102"/>
        <v>39.5</v>
      </c>
      <c r="AQ454" s="121">
        <f t="shared" si="111"/>
        <v>2767.25</v>
      </c>
      <c r="AR454" s="122">
        <f t="shared" si="112"/>
        <v>3152.5333333333333</v>
      </c>
    </row>
    <row r="455" spans="1:44" s="36" customFormat="1" ht="15" customHeight="1">
      <c r="A455" s="44" t="s">
        <v>630</v>
      </c>
      <c r="B455" s="44" t="s">
        <v>652</v>
      </c>
      <c r="C455" s="68" t="s">
        <v>653</v>
      </c>
      <c r="D455" s="124">
        <v>7</v>
      </c>
      <c r="E455" s="112" t="s">
        <v>139</v>
      </c>
      <c r="F455" s="125" t="s">
        <v>139</v>
      </c>
      <c r="G455" s="7"/>
      <c r="H455" s="38"/>
      <c r="I455" s="113">
        <v>19251</v>
      </c>
      <c r="J455" s="38">
        <v>21973</v>
      </c>
      <c r="K455" s="113">
        <v>9420</v>
      </c>
      <c r="L455" s="38">
        <v>9704</v>
      </c>
      <c r="M455" s="113">
        <v>26760</v>
      </c>
      <c r="N455" s="114">
        <v>22997</v>
      </c>
      <c r="O455" s="115">
        <f t="shared" si="105"/>
        <v>55431</v>
      </c>
      <c r="P455" s="115">
        <f t="shared" si="95"/>
        <v>1847.7</v>
      </c>
      <c r="Q455" s="116">
        <f t="shared" si="106"/>
        <v>54674</v>
      </c>
      <c r="R455" s="117">
        <f t="shared" si="96"/>
        <v>1822.4666666666667</v>
      </c>
      <c r="S455" s="7"/>
      <c r="T455" s="38"/>
      <c r="U455" s="113"/>
      <c r="V455" s="38"/>
      <c r="W455" s="113"/>
      <c r="X455" s="38"/>
      <c r="Y455" s="113"/>
      <c r="Z455" s="114"/>
      <c r="AA455" s="115">
        <f t="shared" si="107"/>
        <v>0</v>
      </c>
      <c r="AB455" s="115">
        <f t="shared" si="97"/>
        <v>0</v>
      </c>
      <c r="AC455" s="116">
        <f t="shared" si="108"/>
        <v>0</v>
      </c>
      <c r="AD455" s="118">
        <f t="shared" si="98"/>
        <v>0</v>
      </c>
      <c r="AE455" s="119"/>
      <c r="AF455" s="120"/>
      <c r="AG455" s="113"/>
      <c r="AH455" s="38"/>
      <c r="AI455" s="113"/>
      <c r="AJ455" s="38"/>
      <c r="AK455" s="113"/>
      <c r="AL455" s="114"/>
      <c r="AM455" s="115">
        <f t="shared" si="109"/>
        <v>0</v>
      </c>
      <c r="AN455" s="37">
        <f t="shared" si="100"/>
        <v>0</v>
      </c>
      <c r="AO455" s="117">
        <f t="shared" si="110"/>
        <v>0</v>
      </c>
      <c r="AP455" s="117">
        <f t="shared" si="102"/>
        <v>0</v>
      </c>
      <c r="AQ455" s="121">
        <f t="shared" si="111"/>
        <v>1847.7</v>
      </c>
      <c r="AR455" s="122">
        <f t="shared" si="112"/>
        <v>1822.4666666666667</v>
      </c>
    </row>
    <row r="456" spans="1:44" s="36" customFormat="1" ht="15" customHeight="1">
      <c r="A456" s="44" t="s">
        <v>630</v>
      </c>
      <c r="B456" s="44" t="s">
        <v>654</v>
      </c>
      <c r="C456" s="68" t="s">
        <v>655</v>
      </c>
      <c r="D456" s="124">
        <v>7</v>
      </c>
      <c r="E456" s="112" t="s">
        <v>139</v>
      </c>
      <c r="F456" s="125" t="s">
        <v>139</v>
      </c>
      <c r="G456" s="7"/>
      <c r="H456" s="38"/>
      <c r="I456" s="113">
        <v>20718</v>
      </c>
      <c r="J456" s="38">
        <v>22879</v>
      </c>
      <c r="K456" s="113">
        <v>9751</v>
      </c>
      <c r="L456" s="38">
        <v>7915</v>
      </c>
      <c r="M456" s="113">
        <v>29855</v>
      </c>
      <c r="N456" s="114">
        <v>25277</v>
      </c>
      <c r="O456" s="115">
        <f t="shared" si="105"/>
        <v>60324</v>
      </c>
      <c r="P456" s="115">
        <f t="shared" si="95"/>
        <v>2010.8</v>
      </c>
      <c r="Q456" s="116">
        <f t="shared" si="106"/>
        <v>56071</v>
      </c>
      <c r="R456" s="117">
        <f t="shared" si="96"/>
        <v>1869.0333333333333</v>
      </c>
      <c r="S456" s="7"/>
      <c r="T456" s="38"/>
      <c r="U456" s="113"/>
      <c r="V456" s="38"/>
      <c r="W456" s="113"/>
      <c r="X456" s="38"/>
      <c r="Y456" s="113"/>
      <c r="Z456" s="114"/>
      <c r="AA456" s="115">
        <f t="shared" si="107"/>
        <v>0</v>
      </c>
      <c r="AB456" s="115">
        <f t="shared" si="97"/>
        <v>0</v>
      </c>
      <c r="AC456" s="116">
        <f t="shared" si="108"/>
        <v>0</v>
      </c>
      <c r="AD456" s="118">
        <f t="shared" si="98"/>
        <v>0</v>
      </c>
      <c r="AE456" s="119"/>
      <c r="AF456" s="120"/>
      <c r="AG456" s="113"/>
      <c r="AH456" s="38"/>
      <c r="AI456" s="113"/>
      <c r="AJ456" s="38"/>
      <c r="AK456" s="113"/>
      <c r="AL456" s="114"/>
      <c r="AM456" s="115">
        <f t="shared" si="109"/>
        <v>0</v>
      </c>
      <c r="AN456" s="37">
        <f t="shared" si="100"/>
        <v>0</v>
      </c>
      <c r="AO456" s="117">
        <f t="shared" si="110"/>
        <v>0</v>
      </c>
      <c r="AP456" s="117">
        <f t="shared" si="102"/>
        <v>0</v>
      </c>
      <c r="AQ456" s="121">
        <f t="shared" si="111"/>
        <v>2010.8</v>
      </c>
      <c r="AR456" s="122">
        <f t="shared" si="112"/>
        <v>1869.0333333333333</v>
      </c>
    </row>
    <row r="457" spans="1:44" s="36" customFormat="1" ht="15" customHeight="1">
      <c r="A457" s="44" t="s">
        <v>630</v>
      </c>
      <c r="B457" s="44" t="s">
        <v>656</v>
      </c>
      <c r="C457" s="68" t="s">
        <v>657</v>
      </c>
      <c r="D457" s="124">
        <v>7</v>
      </c>
      <c r="E457" s="112" t="s">
        <v>139</v>
      </c>
      <c r="F457" s="125" t="s">
        <v>139</v>
      </c>
      <c r="G457" s="7"/>
      <c r="H457" s="38"/>
      <c r="I457" s="113">
        <v>8993</v>
      </c>
      <c r="J457" s="38">
        <v>9625</v>
      </c>
      <c r="K457" s="113">
        <v>6002</v>
      </c>
      <c r="L457" s="38">
        <v>6590</v>
      </c>
      <c r="M457" s="113">
        <v>12047</v>
      </c>
      <c r="N457" s="114">
        <v>10396</v>
      </c>
      <c r="O457" s="115">
        <f t="shared" si="105"/>
        <v>27042</v>
      </c>
      <c r="P457" s="115">
        <f t="shared" si="95"/>
        <v>901.4</v>
      </c>
      <c r="Q457" s="116">
        <f t="shared" si="106"/>
        <v>26611</v>
      </c>
      <c r="R457" s="117">
        <f t="shared" si="96"/>
        <v>887.0333333333333</v>
      </c>
      <c r="S457" s="7"/>
      <c r="T457" s="38"/>
      <c r="U457" s="113"/>
      <c r="V457" s="38"/>
      <c r="W457" s="113"/>
      <c r="X457" s="38"/>
      <c r="Y457" s="113"/>
      <c r="Z457" s="114"/>
      <c r="AA457" s="115">
        <f t="shared" si="107"/>
        <v>0</v>
      </c>
      <c r="AB457" s="115">
        <f t="shared" si="97"/>
        <v>0</v>
      </c>
      <c r="AC457" s="116">
        <f t="shared" si="108"/>
        <v>0</v>
      </c>
      <c r="AD457" s="118">
        <f t="shared" si="98"/>
        <v>0</v>
      </c>
      <c r="AE457" s="119"/>
      <c r="AF457" s="120"/>
      <c r="AG457" s="113"/>
      <c r="AH457" s="38"/>
      <c r="AI457" s="113"/>
      <c r="AJ457" s="38"/>
      <c r="AK457" s="113"/>
      <c r="AL457" s="114"/>
      <c r="AM457" s="115">
        <f t="shared" si="109"/>
        <v>0</v>
      </c>
      <c r="AN457" s="37">
        <f t="shared" si="100"/>
        <v>0</v>
      </c>
      <c r="AO457" s="117">
        <f t="shared" si="110"/>
        <v>0</v>
      </c>
      <c r="AP457" s="117">
        <f t="shared" si="102"/>
        <v>0</v>
      </c>
      <c r="AQ457" s="121">
        <f t="shared" si="111"/>
        <v>901.4</v>
      </c>
      <c r="AR457" s="122">
        <f t="shared" si="112"/>
        <v>887.0333333333333</v>
      </c>
    </row>
    <row r="458" spans="1:44" s="36" customFormat="1" ht="15" customHeight="1">
      <c r="A458" s="44" t="s">
        <v>630</v>
      </c>
      <c r="B458" s="44" t="s">
        <v>658</v>
      </c>
      <c r="C458" s="68" t="s">
        <v>659</v>
      </c>
      <c r="D458" s="124">
        <v>7</v>
      </c>
      <c r="E458" s="112" t="s">
        <v>139</v>
      </c>
      <c r="F458" s="125" t="s">
        <v>139</v>
      </c>
      <c r="G458" s="7"/>
      <c r="H458" s="38"/>
      <c r="I458" s="113">
        <v>11532</v>
      </c>
      <c r="J458" s="38">
        <v>13333</v>
      </c>
      <c r="K458" s="113">
        <v>2525</v>
      </c>
      <c r="L458" s="38">
        <v>2679</v>
      </c>
      <c r="M458" s="113">
        <v>13512</v>
      </c>
      <c r="N458" s="114">
        <v>14946</v>
      </c>
      <c r="O458" s="115">
        <f t="shared" si="105"/>
        <v>27569</v>
      </c>
      <c r="P458" s="115">
        <f t="shared" si="95"/>
        <v>918.9666666666667</v>
      </c>
      <c r="Q458" s="116">
        <f t="shared" si="106"/>
        <v>30958</v>
      </c>
      <c r="R458" s="117">
        <f t="shared" si="96"/>
        <v>1031.9333333333334</v>
      </c>
      <c r="S458" s="7"/>
      <c r="T458" s="38"/>
      <c r="U458" s="113"/>
      <c r="V458" s="38"/>
      <c r="W458" s="113"/>
      <c r="X458" s="38"/>
      <c r="Y458" s="113"/>
      <c r="Z458" s="114"/>
      <c r="AA458" s="115">
        <f t="shared" si="107"/>
        <v>0</v>
      </c>
      <c r="AB458" s="115">
        <f t="shared" si="97"/>
        <v>0</v>
      </c>
      <c r="AC458" s="116">
        <f t="shared" si="108"/>
        <v>0</v>
      </c>
      <c r="AD458" s="118">
        <f t="shared" si="98"/>
        <v>0</v>
      </c>
      <c r="AE458" s="119"/>
      <c r="AF458" s="120"/>
      <c r="AG458" s="113"/>
      <c r="AH458" s="38"/>
      <c r="AI458" s="113"/>
      <c r="AJ458" s="38"/>
      <c r="AK458" s="113"/>
      <c r="AL458" s="114"/>
      <c r="AM458" s="115">
        <f t="shared" si="109"/>
        <v>0</v>
      </c>
      <c r="AN458" s="37">
        <f t="shared" si="100"/>
        <v>0</v>
      </c>
      <c r="AO458" s="117">
        <f t="shared" si="110"/>
        <v>0</v>
      </c>
      <c r="AP458" s="117">
        <f t="shared" si="102"/>
        <v>0</v>
      </c>
      <c r="AQ458" s="121">
        <f t="shared" si="111"/>
        <v>918.9666666666667</v>
      </c>
      <c r="AR458" s="122">
        <f t="shared" si="112"/>
        <v>1031.9333333333334</v>
      </c>
    </row>
    <row r="459" spans="1:44" s="36" customFormat="1" ht="15" customHeight="1">
      <c r="A459" s="44" t="s">
        <v>630</v>
      </c>
      <c r="B459" s="44" t="s">
        <v>660</v>
      </c>
      <c r="C459" s="68" t="s">
        <v>661</v>
      </c>
      <c r="D459" s="124">
        <v>7</v>
      </c>
      <c r="E459" s="112" t="s">
        <v>139</v>
      </c>
      <c r="F459" s="125" t="s">
        <v>139</v>
      </c>
      <c r="G459" s="7"/>
      <c r="H459" s="38"/>
      <c r="I459" s="113">
        <v>34964</v>
      </c>
      <c r="J459" s="38">
        <v>41612</v>
      </c>
      <c r="K459" s="113">
        <v>24790</v>
      </c>
      <c r="L459" s="38">
        <v>18119</v>
      </c>
      <c r="M459" s="113">
        <v>54015</v>
      </c>
      <c r="N459" s="114">
        <v>42554</v>
      </c>
      <c r="O459" s="115">
        <f t="shared" si="105"/>
        <v>113769</v>
      </c>
      <c r="P459" s="115">
        <f t="shared" si="95"/>
        <v>3792.3</v>
      </c>
      <c r="Q459" s="116">
        <f t="shared" si="106"/>
        <v>102285</v>
      </c>
      <c r="R459" s="117">
        <f t="shared" si="96"/>
        <v>3409.5</v>
      </c>
      <c r="S459" s="7"/>
      <c r="T459" s="38"/>
      <c r="U459" s="113"/>
      <c r="V459" s="38"/>
      <c r="W459" s="113"/>
      <c r="X459" s="38"/>
      <c r="Y459" s="113"/>
      <c r="Z459" s="114"/>
      <c r="AA459" s="115">
        <f t="shared" si="107"/>
        <v>0</v>
      </c>
      <c r="AB459" s="115">
        <f t="shared" si="97"/>
        <v>0</v>
      </c>
      <c r="AC459" s="116">
        <f t="shared" si="108"/>
        <v>0</v>
      </c>
      <c r="AD459" s="118">
        <f t="shared" si="98"/>
        <v>0</v>
      </c>
      <c r="AE459" s="119"/>
      <c r="AF459" s="120"/>
      <c r="AG459" s="113"/>
      <c r="AH459" s="38"/>
      <c r="AI459" s="113"/>
      <c r="AJ459" s="38"/>
      <c r="AK459" s="113"/>
      <c r="AL459" s="114"/>
      <c r="AM459" s="115">
        <f t="shared" si="109"/>
        <v>0</v>
      </c>
      <c r="AN459" s="37">
        <f t="shared" si="100"/>
        <v>0</v>
      </c>
      <c r="AO459" s="117">
        <f t="shared" si="110"/>
        <v>0</v>
      </c>
      <c r="AP459" s="117">
        <f t="shared" si="102"/>
        <v>0</v>
      </c>
      <c r="AQ459" s="121">
        <f t="shared" si="111"/>
        <v>3792.3</v>
      </c>
      <c r="AR459" s="122">
        <f t="shared" si="112"/>
        <v>3409.5</v>
      </c>
    </row>
    <row r="460" spans="1:44" s="36" customFormat="1" ht="15" customHeight="1">
      <c r="A460" s="44" t="s">
        <v>630</v>
      </c>
      <c r="B460" s="44" t="s">
        <v>662</v>
      </c>
      <c r="C460" s="68" t="s">
        <v>663</v>
      </c>
      <c r="D460" s="124">
        <v>7</v>
      </c>
      <c r="E460" s="112" t="s">
        <v>139</v>
      </c>
      <c r="F460" s="125" t="s">
        <v>139</v>
      </c>
      <c r="G460" s="7"/>
      <c r="H460" s="38"/>
      <c r="I460" s="113">
        <v>78452</v>
      </c>
      <c r="J460" s="38">
        <v>100388</v>
      </c>
      <c r="K460" s="113">
        <v>40542</v>
      </c>
      <c r="L460" s="38">
        <v>44267</v>
      </c>
      <c r="M460" s="113">
        <v>117951</v>
      </c>
      <c r="N460" s="114">
        <v>108174</v>
      </c>
      <c r="O460" s="115">
        <f t="shared" si="105"/>
        <v>236945</v>
      </c>
      <c r="P460" s="115">
        <f t="shared" si="95"/>
        <v>7898.166666666667</v>
      </c>
      <c r="Q460" s="116">
        <f t="shared" si="106"/>
        <v>252829</v>
      </c>
      <c r="R460" s="117">
        <f t="shared" si="96"/>
        <v>8427.633333333333</v>
      </c>
      <c r="S460" s="7"/>
      <c r="T460" s="38"/>
      <c r="U460" s="113"/>
      <c r="V460" s="38"/>
      <c r="W460" s="113"/>
      <c r="X460" s="38"/>
      <c r="Y460" s="113"/>
      <c r="Z460" s="114"/>
      <c r="AA460" s="115">
        <f t="shared" si="107"/>
        <v>0</v>
      </c>
      <c r="AB460" s="115">
        <f t="shared" si="97"/>
        <v>0</v>
      </c>
      <c r="AC460" s="116">
        <f t="shared" si="108"/>
        <v>0</v>
      </c>
      <c r="AD460" s="118">
        <f t="shared" si="98"/>
        <v>0</v>
      </c>
      <c r="AE460" s="119"/>
      <c r="AF460" s="120"/>
      <c r="AG460" s="113"/>
      <c r="AH460" s="38"/>
      <c r="AI460" s="113"/>
      <c r="AJ460" s="38"/>
      <c r="AK460" s="113"/>
      <c r="AL460" s="114"/>
      <c r="AM460" s="115">
        <f t="shared" si="109"/>
        <v>0</v>
      </c>
      <c r="AN460" s="37">
        <f t="shared" si="100"/>
        <v>0</v>
      </c>
      <c r="AO460" s="117">
        <f t="shared" si="110"/>
        <v>0</v>
      </c>
      <c r="AP460" s="117">
        <f t="shared" si="102"/>
        <v>0</v>
      </c>
      <c r="AQ460" s="121">
        <f t="shared" si="111"/>
        <v>7898.166666666667</v>
      </c>
      <c r="AR460" s="122">
        <f t="shared" si="112"/>
        <v>8427.633333333333</v>
      </c>
    </row>
    <row r="461" spans="1:44" s="36" customFormat="1" ht="15" customHeight="1">
      <c r="A461" s="44" t="s">
        <v>630</v>
      </c>
      <c r="B461" s="44" t="s">
        <v>664</v>
      </c>
      <c r="C461" s="68" t="s">
        <v>665</v>
      </c>
      <c r="D461" s="124">
        <v>7</v>
      </c>
      <c r="E461" s="112" t="s">
        <v>139</v>
      </c>
      <c r="F461" s="125" t="s">
        <v>139</v>
      </c>
      <c r="G461" s="7"/>
      <c r="H461" s="38"/>
      <c r="I461" s="113">
        <v>32192</v>
      </c>
      <c r="J461" s="226">
        <v>41511</v>
      </c>
      <c r="K461" s="113">
        <v>14859</v>
      </c>
      <c r="L461" s="38">
        <v>15582</v>
      </c>
      <c r="M461" s="113">
        <v>50816</v>
      </c>
      <c r="N461" s="114">
        <v>42406</v>
      </c>
      <c r="O461" s="115">
        <f t="shared" si="105"/>
        <v>97867</v>
      </c>
      <c r="P461" s="115">
        <f t="shared" si="95"/>
        <v>3262.233333333333</v>
      </c>
      <c r="Q461" s="116">
        <f t="shared" si="106"/>
        <v>99499</v>
      </c>
      <c r="R461" s="117">
        <f t="shared" si="96"/>
        <v>3316.633333333333</v>
      </c>
      <c r="S461" s="7"/>
      <c r="T461" s="38"/>
      <c r="U461" s="113"/>
      <c r="V461" s="38"/>
      <c r="W461" s="113"/>
      <c r="X461" s="38"/>
      <c r="Y461" s="113"/>
      <c r="Z461" s="114"/>
      <c r="AA461" s="115">
        <f t="shared" si="107"/>
        <v>0</v>
      </c>
      <c r="AB461" s="115">
        <f t="shared" si="97"/>
        <v>0</v>
      </c>
      <c r="AC461" s="116">
        <f t="shared" si="108"/>
        <v>0</v>
      </c>
      <c r="AD461" s="118">
        <f t="shared" si="98"/>
        <v>0</v>
      </c>
      <c r="AE461" s="119"/>
      <c r="AF461" s="120"/>
      <c r="AG461" s="113"/>
      <c r="AH461" s="38"/>
      <c r="AI461" s="113"/>
      <c r="AJ461" s="38"/>
      <c r="AK461" s="113"/>
      <c r="AL461" s="114"/>
      <c r="AM461" s="115">
        <f t="shared" si="109"/>
        <v>0</v>
      </c>
      <c r="AN461" s="37">
        <f t="shared" si="100"/>
        <v>0</v>
      </c>
      <c r="AO461" s="117">
        <f t="shared" si="110"/>
        <v>0</v>
      </c>
      <c r="AP461" s="117">
        <f t="shared" si="102"/>
        <v>0</v>
      </c>
      <c r="AQ461" s="121">
        <f t="shared" si="111"/>
        <v>3262.233333333333</v>
      </c>
      <c r="AR461" s="122">
        <f t="shared" si="112"/>
        <v>3316.633333333333</v>
      </c>
    </row>
    <row r="462" spans="1:44" s="36" customFormat="1" ht="15" customHeight="1">
      <c r="A462" s="44" t="s">
        <v>630</v>
      </c>
      <c r="B462" s="44" t="s">
        <v>666</v>
      </c>
      <c r="C462" s="68" t="s">
        <v>667</v>
      </c>
      <c r="D462" s="124">
        <v>7</v>
      </c>
      <c r="E462" s="112" t="s">
        <v>139</v>
      </c>
      <c r="F462" s="125" t="s">
        <v>139</v>
      </c>
      <c r="G462" s="7"/>
      <c r="H462" s="38"/>
      <c r="I462" s="113">
        <v>84934</v>
      </c>
      <c r="J462" s="38">
        <v>90305</v>
      </c>
      <c r="K462" s="113">
        <v>40407</v>
      </c>
      <c r="L462" s="38">
        <v>36986</v>
      </c>
      <c r="M462" s="113">
        <v>108093</v>
      </c>
      <c r="N462" s="114">
        <v>96849</v>
      </c>
      <c r="O462" s="115">
        <f t="shared" si="105"/>
        <v>233434</v>
      </c>
      <c r="P462" s="115">
        <f t="shared" si="95"/>
        <v>7781.133333333333</v>
      </c>
      <c r="Q462" s="116">
        <f t="shared" si="106"/>
        <v>224140</v>
      </c>
      <c r="R462" s="117">
        <f t="shared" si="96"/>
        <v>7471.333333333333</v>
      </c>
      <c r="S462" s="7"/>
      <c r="T462" s="38"/>
      <c r="U462" s="113"/>
      <c r="V462" s="38"/>
      <c r="W462" s="113"/>
      <c r="X462" s="38"/>
      <c r="Y462" s="113"/>
      <c r="Z462" s="114"/>
      <c r="AA462" s="115">
        <f t="shared" si="107"/>
        <v>0</v>
      </c>
      <c r="AB462" s="115">
        <f t="shared" si="97"/>
        <v>0</v>
      </c>
      <c r="AC462" s="116">
        <f t="shared" si="108"/>
        <v>0</v>
      </c>
      <c r="AD462" s="118">
        <f t="shared" si="98"/>
        <v>0</v>
      </c>
      <c r="AE462" s="119"/>
      <c r="AF462" s="120"/>
      <c r="AG462" s="113"/>
      <c r="AH462" s="38"/>
      <c r="AI462" s="113"/>
      <c r="AJ462" s="38"/>
      <c r="AK462" s="113"/>
      <c r="AL462" s="114"/>
      <c r="AM462" s="115">
        <f t="shared" si="109"/>
        <v>0</v>
      </c>
      <c r="AN462" s="37">
        <f t="shared" si="100"/>
        <v>0</v>
      </c>
      <c r="AO462" s="117">
        <f t="shared" si="110"/>
        <v>0</v>
      </c>
      <c r="AP462" s="117">
        <f t="shared" si="102"/>
        <v>0</v>
      </c>
      <c r="AQ462" s="121">
        <f t="shared" si="111"/>
        <v>7781.133333333333</v>
      </c>
      <c r="AR462" s="122">
        <f t="shared" si="112"/>
        <v>7471.333333333333</v>
      </c>
    </row>
    <row r="463" spans="1:44" s="36" customFormat="1" ht="15" customHeight="1">
      <c r="A463" s="44" t="s">
        <v>630</v>
      </c>
      <c r="B463" s="44" t="s">
        <v>668</v>
      </c>
      <c r="C463" s="68" t="s">
        <v>669</v>
      </c>
      <c r="D463" s="124">
        <v>7</v>
      </c>
      <c r="E463" s="112" t="s">
        <v>139</v>
      </c>
      <c r="F463" s="125" t="s">
        <v>139</v>
      </c>
      <c r="G463" s="7"/>
      <c r="H463" s="38"/>
      <c r="I463" s="113">
        <v>17883</v>
      </c>
      <c r="J463" s="38">
        <v>21201</v>
      </c>
      <c r="K463" s="113">
        <v>13215</v>
      </c>
      <c r="L463" s="38">
        <v>11273</v>
      </c>
      <c r="M463" s="113">
        <v>26606</v>
      </c>
      <c r="N463" s="114">
        <v>21938</v>
      </c>
      <c r="O463" s="115">
        <f t="shared" si="105"/>
        <v>57704</v>
      </c>
      <c r="P463" s="115">
        <f t="shared" si="95"/>
        <v>1923.4666666666667</v>
      </c>
      <c r="Q463" s="116">
        <f t="shared" si="106"/>
        <v>54412</v>
      </c>
      <c r="R463" s="117">
        <f t="shared" si="96"/>
        <v>1813.7333333333333</v>
      </c>
      <c r="S463" s="7"/>
      <c r="T463" s="38"/>
      <c r="U463" s="113"/>
      <c r="V463" s="38"/>
      <c r="W463" s="113"/>
      <c r="X463" s="38"/>
      <c r="Y463" s="113"/>
      <c r="Z463" s="114"/>
      <c r="AA463" s="115">
        <f t="shared" si="107"/>
        <v>0</v>
      </c>
      <c r="AB463" s="115">
        <f t="shared" si="97"/>
        <v>0</v>
      </c>
      <c r="AC463" s="116">
        <f t="shared" si="108"/>
        <v>0</v>
      </c>
      <c r="AD463" s="118">
        <f t="shared" si="98"/>
        <v>0</v>
      </c>
      <c r="AE463" s="119"/>
      <c r="AF463" s="120"/>
      <c r="AG463" s="113"/>
      <c r="AH463" s="38"/>
      <c r="AI463" s="113"/>
      <c r="AJ463" s="38"/>
      <c r="AK463" s="113"/>
      <c r="AL463" s="114"/>
      <c r="AM463" s="115">
        <f t="shared" si="109"/>
        <v>0</v>
      </c>
      <c r="AN463" s="37">
        <f t="shared" si="100"/>
        <v>0</v>
      </c>
      <c r="AO463" s="117">
        <f t="shared" si="110"/>
        <v>0</v>
      </c>
      <c r="AP463" s="117">
        <f t="shared" si="102"/>
        <v>0</v>
      </c>
      <c r="AQ463" s="121">
        <f t="shared" si="111"/>
        <v>1923.4666666666667</v>
      </c>
      <c r="AR463" s="122">
        <f t="shared" si="112"/>
        <v>1813.7333333333333</v>
      </c>
    </row>
    <row r="464" spans="1:44" s="36" customFormat="1" ht="15" customHeight="1">
      <c r="A464" s="44" t="s">
        <v>630</v>
      </c>
      <c r="B464" s="44" t="s">
        <v>670</v>
      </c>
      <c r="C464" s="68" t="s">
        <v>671</v>
      </c>
      <c r="D464" s="124">
        <v>7</v>
      </c>
      <c r="E464" s="112" t="s">
        <v>139</v>
      </c>
      <c r="F464" s="125" t="s">
        <v>139</v>
      </c>
      <c r="G464" s="7"/>
      <c r="H464" s="38"/>
      <c r="I464" s="113">
        <v>31079</v>
      </c>
      <c r="J464" s="38">
        <v>34806</v>
      </c>
      <c r="K464" s="113">
        <v>16752</v>
      </c>
      <c r="L464" s="38">
        <v>17212</v>
      </c>
      <c r="M464" s="113">
        <v>43340</v>
      </c>
      <c r="N464" s="114">
        <v>40941</v>
      </c>
      <c r="O464" s="115">
        <f t="shared" si="105"/>
        <v>91171</v>
      </c>
      <c r="P464" s="115">
        <f t="shared" si="95"/>
        <v>3039.0333333333333</v>
      </c>
      <c r="Q464" s="116">
        <f t="shared" si="106"/>
        <v>92959</v>
      </c>
      <c r="R464" s="117">
        <f t="shared" si="96"/>
        <v>3098.633333333333</v>
      </c>
      <c r="S464" s="7"/>
      <c r="T464" s="38"/>
      <c r="U464" s="113"/>
      <c r="V464" s="38"/>
      <c r="W464" s="113"/>
      <c r="X464" s="38"/>
      <c r="Y464" s="113"/>
      <c r="Z464" s="114"/>
      <c r="AA464" s="115">
        <f t="shared" si="107"/>
        <v>0</v>
      </c>
      <c r="AB464" s="115">
        <f t="shared" si="97"/>
        <v>0</v>
      </c>
      <c r="AC464" s="116">
        <f t="shared" si="108"/>
        <v>0</v>
      </c>
      <c r="AD464" s="118">
        <f t="shared" si="98"/>
        <v>0</v>
      </c>
      <c r="AE464" s="119"/>
      <c r="AF464" s="120"/>
      <c r="AG464" s="113"/>
      <c r="AH464" s="38"/>
      <c r="AI464" s="113"/>
      <c r="AJ464" s="38"/>
      <c r="AK464" s="113"/>
      <c r="AL464" s="114"/>
      <c r="AM464" s="115">
        <f t="shared" si="109"/>
        <v>0</v>
      </c>
      <c r="AN464" s="37">
        <f t="shared" si="100"/>
        <v>0</v>
      </c>
      <c r="AO464" s="117">
        <f t="shared" si="110"/>
        <v>0</v>
      </c>
      <c r="AP464" s="117">
        <f t="shared" si="102"/>
        <v>0</v>
      </c>
      <c r="AQ464" s="121">
        <f t="shared" si="111"/>
        <v>3039.0333333333333</v>
      </c>
      <c r="AR464" s="122">
        <f t="shared" si="112"/>
        <v>3098.633333333333</v>
      </c>
    </row>
    <row r="465" spans="1:44" s="36" customFormat="1" ht="15" customHeight="1">
      <c r="A465" s="44" t="s">
        <v>630</v>
      </c>
      <c r="B465" s="44" t="s">
        <v>672</v>
      </c>
      <c r="C465" s="68" t="s">
        <v>673</v>
      </c>
      <c r="D465" s="124">
        <v>7</v>
      </c>
      <c r="E465" s="112" t="s">
        <v>139</v>
      </c>
      <c r="F465" s="125" t="s">
        <v>139</v>
      </c>
      <c r="G465" s="7"/>
      <c r="H465" s="38"/>
      <c r="I465" s="113">
        <v>27892</v>
      </c>
      <c r="J465" s="38">
        <v>32583</v>
      </c>
      <c r="K465" s="113">
        <v>12154</v>
      </c>
      <c r="L465" s="38">
        <v>12597</v>
      </c>
      <c r="M465" s="113">
        <v>40287</v>
      </c>
      <c r="N465" s="114">
        <v>34183</v>
      </c>
      <c r="O465" s="115">
        <f t="shared" si="105"/>
        <v>80333</v>
      </c>
      <c r="P465" s="115">
        <f t="shared" si="95"/>
        <v>2677.766666666667</v>
      </c>
      <c r="Q465" s="116">
        <f t="shared" si="106"/>
        <v>79363</v>
      </c>
      <c r="R465" s="117">
        <f t="shared" si="96"/>
        <v>2645.4333333333334</v>
      </c>
      <c r="S465" s="7"/>
      <c r="T465" s="38"/>
      <c r="U465" s="113"/>
      <c r="V465" s="38"/>
      <c r="W465" s="113"/>
      <c r="X465" s="38"/>
      <c r="Y465" s="113"/>
      <c r="Z465" s="114"/>
      <c r="AA465" s="115">
        <f t="shared" si="107"/>
        <v>0</v>
      </c>
      <c r="AB465" s="115">
        <f t="shared" si="97"/>
        <v>0</v>
      </c>
      <c r="AC465" s="116">
        <f t="shared" si="108"/>
        <v>0</v>
      </c>
      <c r="AD465" s="118">
        <f t="shared" si="98"/>
        <v>0</v>
      </c>
      <c r="AE465" s="119"/>
      <c r="AF465" s="120"/>
      <c r="AG465" s="113"/>
      <c r="AH465" s="38"/>
      <c r="AI465" s="113"/>
      <c r="AJ465" s="38"/>
      <c r="AK465" s="113"/>
      <c r="AL465" s="114"/>
      <c r="AM465" s="115">
        <f t="shared" si="109"/>
        <v>0</v>
      </c>
      <c r="AN465" s="37">
        <f t="shared" si="100"/>
        <v>0</v>
      </c>
      <c r="AO465" s="117">
        <f t="shared" si="110"/>
        <v>0</v>
      </c>
      <c r="AP465" s="117">
        <f t="shared" si="102"/>
        <v>0</v>
      </c>
      <c r="AQ465" s="121">
        <f t="shared" si="111"/>
        <v>2677.766666666667</v>
      </c>
      <c r="AR465" s="122">
        <f t="shared" si="112"/>
        <v>2645.4333333333334</v>
      </c>
    </row>
    <row r="466" spans="1:44" s="36" customFormat="1" ht="15" customHeight="1">
      <c r="A466" s="44" t="s">
        <v>630</v>
      </c>
      <c r="B466" s="44" t="s">
        <v>674</v>
      </c>
      <c r="C466" s="68" t="s">
        <v>675</v>
      </c>
      <c r="D466" s="124">
        <v>7</v>
      </c>
      <c r="E466" s="112" t="s">
        <v>139</v>
      </c>
      <c r="F466" s="125" t="s">
        <v>139</v>
      </c>
      <c r="G466" s="7"/>
      <c r="H466" s="38"/>
      <c r="I466" s="113">
        <v>13011</v>
      </c>
      <c r="J466" s="38">
        <v>13170</v>
      </c>
      <c r="K466" s="113">
        <v>6431</v>
      </c>
      <c r="L466" s="38">
        <v>5624</v>
      </c>
      <c r="M466" s="113">
        <v>15419</v>
      </c>
      <c r="N466" s="114">
        <v>14749</v>
      </c>
      <c r="O466" s="115">
        <f t="shared" si="105"/>
        <v>34861</v>
      </c>
      <c r="P466" s="115">
        <f t="shared" si="95"/>
        <v>1162.0333333333333</v>
      </c>
      <c r="Q466" s="116">
        <f t="shared" si="106"/>
        <v>33543</v>
      </c>
      <c r="R466" s="117">
        <f t="shared" si="96"/>
        <v>1118.1</v>
      </c>
      <c r="S466" s="7"/>
      <c r="T466" s="38"/>
      <c r="U466" s="113"/>
      <c r="V466" s="38"/>
      <c r="W466" s="113"/>
      <c r="X466" s="38"/>
      <c r="Y466" s="113"/>
      <c r="Z466" s="114"/>
      <c r="AA466" s="115">
        <f t="shared" si="107"/>
        <v>0</v>
      </c>
      <c r="AB466" s="115">
        <f t="shared" si="97"/>
        <v>0</v>
      </c>
      <c r="AC466" s="116">
        <f t="shared" si="108"/>
        <v>0</v>
      </c>
      <c r="AD466" s="118">
        <f t="shared" si="98"/>
        <v>0</v>
      </c>
      <c r="AE466" s="119"/>
      <c r="AF466" s="120"/>
      <c r="AG466" s="113"/>
      <c r="AH466" s="38"/>
      <c r="AI466" s="113"/>
      <c r="AJ466" s="38"/>
      <c r="AK466" s="113"/>
      <c r="AL466" s="114"/>
      <c r="AM466" s="115">
        <f t="shared" si="109"/>
        <v>0</v>
      </c>
      <c r="AN466" s="37">
        <f t="shared" si="100"/>
        <v>0</v>
      </c>
      <c r="AO466" s="117">
        <f t="shared" si="110"/>
        <v>0</v>
      </c>
      <c r="AP466" s="117">
        <f t="shared" si="102"/>
        <v>0</v>
      </c>
      <c r="AQ466" s="121">
        <f t="shared" si="111"/>
        <v>1162.0333333333333</v>
      </c>
      <c r="AR466" s="122">
        <f t="shared" si="112"/>
        <v>1118.1</v>
      </c>
    </row>
    <row r="467" spans="1:44" s="36" customFormat="1" ht="15" customHeight="1">
      <c r="A467" s="44" t="s">
        <v>630</v>
      </c>
      <c r="B467" s="44" t="s">
        <v>676</v>
      </c>
      <c r="C467" s="68">
        <v>218885</v>
      </c>
      <c r="D467" s="124">
        <v>7</v>
      </c>
      <c r="E467" s="112" t="s">
        <v>139</v>
      </c>
      <c r="F467" s="125" t="s">
        <v>139</v>
      </c>
      <c r="G467" s="7"/>
      <c r="H467" s="38"/>
      <c r="I467" s="113">
        <v>32125</v>
      </c>
      <c r="J467" s="38">
        <v>35342</v>
      </c>
      <c r="K467" s="113">
        <v>14875</v>
      </c>
      <c r="L467" s="38">
        <v>15569</v>
      </c>
      <c r="M467" s="113">
        <v>44979</v>
      </c>
      <c r="N467" s="114">
        <v>39314</v>
      </c>
      <c r="O467" s="115">
        <f t="shared" si="105"/>
        <v>91979</v>
      </c>
      <c r="P467" s="115">
        <f t="shared" si="95"/>
        <v>3065.9666666666667</v>
      </c>
      <c r="Q467" s="116">
        <f t="shared" si="106"/>
        <v>90225</v>
      </c>
      <c r="R467" s="117">
        <f t="shared" si="96"/>
        <v>3007.5</v>
      </c>
      <c r="S467" s="7"/>
      <c r="T467" s="38"/>
      <c r="U467" s="113"/>
      <c r="V467" s="38"/>
      <c r="W467" s="113"/>
      <c r="X467" s="38"/>
      <c r="Y467" s="113"/>
      <c r="Z467" s="114"/>
      <c r="AA467" s="115">
        <f t="shared" si="107"/>
        <v>0</v>
      </c>
      <c r="AB467" s="115">
        <f t="shared" si="97"/>
        <v>0</v>
      </c>
      <c r="AC467" s="116">
        <f t="shared" si="108"/>
        <v>0</v>
      </c>
      <c r="AD467" s="118">
        <f t="shared" si="98"/>
        <v>0</v>
      </c>
      <c r="AE467" s="119"/>
      <c r="AF467" s="120"/>
      <c r="AG467" s="113"/>
      <c r="AH467" s="38"/>
      <c r="AI467" s="113"/>
      <c r="AJ467" s="38"/>
      <c r="AK467" s="113"/>
      <c r="AL467" s="114"/>
      <c r="AM467" s="115">
        <f t="shared" si="109"/>
        <v>0</v>
      </c>
      <c r="AN467" s="37">
        <f t="shared" si="100"/>
        <v>0</v>
      </c>
      <c r="AO467" s="117">
        <f t="shared" si="110"/>
        <v>0</v>
      </c>
      <c r="AP467" s="117">
        <f t="shared" si="102"/>
        <v>0</v>
      </c>
      <c r="AQ467" s="121">
        <f t="shared" si="111"/>
        <v>3065.9666666666667</v>
      </c>
      <c r="AR467" s="122">
        <f t="shared" si="112"/>
        <v>3007.5</v>
      </c>
    </row>
    <row r="468" spans="1:44" s="36" customFormat="1" ht="15" customHeight="1">
      <c r="A468" s="44" t="s">
        <v>630</v>
      </c>
      <c r="B468" s="44" t="s">
        <v>677</v>
      </c>
      <c r="C468" s="68">
        <v>218894</v>
      </c>
      <c r="D468" s="124">
        <v>7</v>
      </c>
      <c r="E468" s="112" t="s">
        <v>139</v>
      </c>
      <c r="F468" s="125" t="s">
        <v>139</v>
      </c>
      <c r="G468" s="7"/>
      <c r="H468" s="38"/>
      <c r="I468" s="113">
        <v>77511</v>
      </c>
      <c r="J468" s="38">
        <v>83399</v>
      </c>
      <c r="K468" s="113">
        <v>44451</v>
      </c>
      <c r="L468" s="38">
        <v>36542</v>
      </c>
      <c r="M468" s="113">
        <v>100211</v>
      </c>
      <c r="N468" s="114">
        <v>95572</v>
      </c>
      <c r="O468" s="115">
        <f t="shared" si="105"/>
        <v>222173</v>
      </c>
      <c r="P468" s="115">
        <f t="shared" si="95"/>
        <v>7405.766666666666</v>
      </c>
      <c r="Q468" s="116">
        <f t="shared" si="106"/>
        <v>215513</v>
      </c>
      <c r="R468" s="117">
        <f t="shared" si="96"/>
        <v>7183.766666666666</v>
      </c>
      <c r="S468" s="7"/>
      <c r="T468" s="38"/>
      <c r="U468" s="113"/>
      <c r="V468" s="38"/>
      <c r="W468" s="113"/>
      <c r="X468" s="38"/>
      <c r="Y468" s="113"/>
      <c r="Z468" s="114"/>
      <c r="AA468" s="115">
        <f t="shared" si="107"/>
        <v>0</v>
      </c>
      <c r="AB468" s="115">
        <f t="shared" si="97"/>
        <v>0</v>
      </c>
      <c r="AC468" s="116">
        <f t="shared" si="108"/>
        <v>0</v>
      </c>
      <c r="AD468" s="118">
        <f t="shared" si="98"/>
        <v>0</v>
      </c>
      <c r="AE468" s="119"/>
      <c r="AF468" s="120"/>
      <c r="AG468" s="113"/>
      <c r="AH468" s="38"/>
      <c r="AI468" s="113"/>
      <c r="AJ468" s="38"/>
      <c r="AK468" s="113"/>
      <c r="AL468" s="114"/>
      <c r="AM468" s="115">
        <f t="shared" si="109"/>
        <v>0</v>
      </c>
      <c r="AN468" s="37">
        <f t="shared" si="100"/>
        <v>0</v>
      </c>
      <c r="AO468" s="117">
        <f t="shared" si="110"/>
        <v>0</v>
      </c>
      <c r="AP468" s="117">
        <f t="shared" si="102"/>
        <v>0</v>
      </c>
      <c r="AQ468" s="121">
        <f t="shared" si="111"/>
        <v>7405.766666666666</v>
      </c>
      <c r="AR468" s="122">
        <f t="shared" si="112"/>
        <v>7183.766666666666</v>
      </c>
    </row>
    <row r="469" spans="1:44" s="36" customFormat="1" ht="15" customHeight="1">
      <c r="A469" s="44" t="s">
        <v>630</v>
      </c>
      <c r="B469" s="44" t="s">
        <v>678</v>
      </c>
      <c r="C469" s="68" t="s">
        <v>679</v>
      </c>
      <c r="D469" s="124">
        <v>7</v>
      </c>
      <c r="E469" s="112" t="s">
        <v>139</v>
      </c>
      <c r="F469" s="125" t="s">
        <v>139</v>
      </c>
      <c r="G469" s="7"/>
      <c r="H469" s="38"/>
      <c r="I469" s="113">
        <v>7509</v>
      </c>
      <c r="J469" s="38">
        <v>8383</v>
      </c>
      <c r="K469" s="113">
        <v>2034</v>
      </c>
      <c r="L469" s="38">
        <v>1765</v>
      </c>
      <c r="M469" s="113">
        <v>9273</v>
      </c>
      <c r="N469" s="114">
        <v>9925</v>
      </c>
      <c r="O469" s="115">
        <f t="shared" si="105"/>
        <v>18816</v>
      </c>
      <c r="P469" s="115">
        <f t="shared" si="95"/>
        <v>627.2</v>
      </c>
      <c r="Q469" s="116">
        <f t="shared" si="106"/>
        <v>20073</v>
      </c>
      <c r="R469" s="117">
        <f t="shared" si="96"/>
        <v>669.1</v>
      </c>
      <c r="S469" s="7"/>
      <c r="T469" s="38"/>
      <c r="U469" s="113"/>
      <c r="V469" s="38"/>
      <c r="W469" s="113"/>
      <c r="X469" s="38"/>
      <c r="Y469" s="113"/>
      <c r="Z469" s="114"/>
      <c r="AA469" s="115">
        <f t="shared" si="107"/>
        <v>0</v>
      </c>
      <c r="AB469" s="115">
        <f t="shared" si="97"/>
        <v>0</v>
      </c>
      <c r="AC469" s="116">
        <f t="shared" si="108"/>
        <v>0</v>
      </c>
      <c r="AD469" s="118">
        <f t="shared" si="98"/>
        <v>0</v>
      </c>
      <c r="AE469" s="119"/>
      <c r="AF469" s="120"/>
      <c r="AG469" s="113"/>
      <c r="AH469" s="38"/>
      <c r="AI469" s="113"/>
      <c r="AJ469" s="38"/>
      <c r="AK469" s="113"/>
      <c r="AL469" s="114"/>
      <c r="AM469" s="115">
        <f t="shared" si="109"/>
        <v>0</v>
      </c>
      <c r="AN469" s="37">
        <f t="shared" si="100"/>
        <v>0</v>
      </c>
      <c r="AO469" s="117">
        <f t="shared" si="110"/>
        <v>0</v>
      </c>
      <c r="AP469" s="117">
        <f t="shared" si="102"/>
        <v>0</v>
      </c>
      <c r="AQ469" s="121">
        <f t="shared" si="111"/>
        <v>627.2</v>
      </c>
      <c r="AR469" s="122">
        <f t="shared" si="112"/>
        <v>669.1</v>
      </c>
    </row>
    <row r="470" spans="1:44" s="36" customFormat="1" ht="15" customHeight="1">
      <c r="A470" s="44" t="s">
        <v>630</v>
      </c>
      <c r="B470" s="44" t="s">
        <v>680</v>
      </c>
      <c r="C470" s="68" t="s">
        <v>681</v>
      </c>
      <c r="D470" s="124">
        <v>7</v>
      </c>
      <c r="E470" s="112" t="s">
        <v>139</v>
      </c>
      <c r="F470" s="125" t="s">
        <v>139</v>
      </c>
      <c r="G470" s="7"/>
      <c r="H470" s="38"/>
      <c r="I470" s="113">
        <v>7215</v>
      </c>
      <c r="J470" s="38">
        <v>7604</v>
      </c>
      <c r="K470" s="113">
        <v>1010</v>
      </c>
      <c r="L470" s="38">
        <v>993</v>
      </c>
      <c r="M470" s="113">
        <v>8411</v>
      </c>
      <c r="N470" s="114">
        <v>8062</v>
      </c>
      <c r="O470" s="115">
        <f t="shared" si="105"/>
        <v>16636</v>
      </c>
      <c r="P470" s="115">
        <f t="shared" si="95"/>
        <v>554.5333333333333</v>
      </c>
      <c r="Q470" s="116">
        <f t="shared" si="106"/>
        <v>16659</v>
      </c>
      <c r="R470" s="117">
        <f t="shared" si="96"/>
        <v>555.3</v>
      </c>
      <c r="S470" s="7"/>
      <c r="T470" s="38"/>
      <c r="U470" s="113"/>
      <c r="V470" s="38"/>
      <c r="W470" s="113"/>
      <c r="X470" s="38"/>
      <c r="Y470" s="113"/>
      <c r="Z470" s="114"/>
      <c r="AA470" s="115">
        <f t="shared" si="107"/>
        <v>0</v>
      </c>
      <c r="AB470" s="115">
        <f t="shared" si="97"/>
        <v>0</v>
      </c>
      <c r="AC470" s="116">
        <f t="shared" si="108"/>
        <v>0</v>
      </c>
      <c r="AD470" s="118">
        <f t="shared" si="98"/>
        <v>0</v>
      </c>
      <c r="AE470" s="119"/>
      <c r="AF470" s="120"/>
      <c r="AG470" s="113"/>
      <c r="AH470" s="38"/>
      <c r="AI470" s="113"/>
      <c r="AJ470" s="38"/>
      <c r="AK470" s="113"/>
      <c r="AL470" s="114"/>
      <c r="AM470" s="115">
        <f t="shared" si="109"/>
        <v>0</v>
      </c>
      <c r="AN470" s="37">
        <f t="shared" si="100"/>
        <v>0</v>
      </c>
      <c r="AO470" s="117">
        <f t="shared" si="110"/>
        <v>0</v>
      </c>
      <c r="AP470" s="117">
        <f t="shared" si="102"/>
        <v>0</v>
      </c>
      <c r="AQ470" s="121">
        <f t="shared" si="111"/>
        <v>554.5333333333333</v>
      </c>
      <c r="AR470" s="122">
        <f t="shared" si="112"/>
        <v>555.3</v>
      </c>
    </row>
    <row r="471" spans="1:44" s="36" customFormat="1" ht="15" customHeight="1">
      <c r="A471" s="44" t="s">
        <v>630</v>
      </c>
      <c r="B471" s="44" t="s">
        <v>682</v>
      </c>
      <c r="C471" s="68" t="s">
        <v>683</v>
      </c>
      <c r="D471" s="124">
        <v>7</v>
      </c>
      <c r="E471" s="112" t="s">
        <v>139</v>
      </c>
      <c r="F471" s="125" t="s">
        <v>139</v>
      </c>
      <c r="G471" s="7"/>
      <c r="H471" s="38"/>
      <c r="I471" s="113">
        <v>6088</v>
      </c>
      <c r="J471" s="38">
        <v>5921</v>
      </c>
      <c r="K471" s="113">
        <v>1099</v>
      </c>
      <c r="L471" s="38">
        <v>809</v>
      </c>
      <c r="M471" s="113">
        <v>7260</v>
      </c>
      <c r="N471" s="114">
        <v>6652</v>
      </c>
      <c r="O471" s="115">
        <f t="shared" si="105"/>
        <v>14447</v>
      </c>
      <c r="P471" s="115">
        <f t="shared" si="95"/>
        <v>481.56666666666666</v>
      </c>
      <c r="Q471" s="116">
        <f t="shared" si="106"/>
        <v>13382</v>
      </c>
      <c r="R471" s="117">
        <f t="shared" si="96"/>
        <v>446.06666666666666</v>
      </c>
      <c r="S471" s="7"/>
      <c r="T471" s="38"/>
      <c r="U471" s="113"/>
      <c r="V471" s="38"/>
      <c r="W471" s="113"/>
      <c r="X471" s="38"/>
      <c r="Y471" s="113"/>
      <c r="Z471" s="114"/>
      <c r="AA471" s="115">
        <f t="shared" si="107"/>
        <v>0</v>
      </c>
      <c r="AB471" s="115">
        <f t="shared" si="97"/>
        <v>0</v>
      </c>
      <c r="AC471" s="116">
        <f t="shared" si="108"/>
        <v>0</v>
      </c>
      <c r="AD471" s="118">
        <f t="shared" si="98"/>
        <v>0</v>
      </c>
      <c r="AE471" s="119"/>
      <c r="AF471" s="120"/>
      <c r="AG471" s="113"/>
      <c r="AH471" s="38"/>
      <c r="AI471" s="113"/>
      <c r="AJ471" s="38"/>
      <c r="AK471" s="113"/>
      <c r="AL471" s="114"/>
      <c r="AM471" s="115">
        <f t="shared" si="109"/>
        <v>0</v>
      </c>
      <c r="AN471" s="37">
        <f t="shared" si="100"/>
        <v>0</v>
      </c>
      <c r="AO471" s="117">
        <f t="shared" si="110"/>
        <v>0</v>
      </c>
      <c r="AP471" s="117">
        <f t="shared" si="102"/>
        <v>0</v>
      </c>
      <c r="AQ471" s="121">
        <f t="shared" si="111"/>
        <v>481.56666666666666</v>
      </c>
      <c r="AR471" s="122">
        <f t="shared" si="112"/>
        <v>446.06666666666666</v>
      </c>
    </row>
    <row r="472" spans="1:44" s="36" customFormat="1" ht="15" customHeight="1">
      <c r="A472" s="44" t="s">
        <v>630</v>
      </c>
      <c r="B472" s="44" t="s">
        <v>684</v>
      </c>
      <c r="C472" s="68" t="s">
        <v>685</v>
      </c>
      <c r="D472" s="124">
        <v>7</v>
      </c>
      <c r="E472" s="112" t="s">
        <v>139</v>
      </c>
      <c r="F472" s="125" t="s">
        <v>139</v>
      </c>
      <c r="G472" s="7"/>
      <c r="H472" s="38"/>
      <c r="I472" s="113">
        <v>10066</v>
      </c>
      <c r="J472" s="38">
        <v>10405</v>
      </c>
      <c r="K472" s="113">
        <v>2908</v>
      </c>
      <c r="L472" s="38">
        <v>2687</v>
      </c>
      <c r="M472" s="113">
        <v>11600</v>
      </c>
      <c r="N472" s="114">
        <v>11681</v>
      </c>
      <c r="O472" s="115">
        <f t="shared" si="105"/>
        <v>24574</v>
      </c>
      <c r="P472" s="115">
        <f t="shared" si="95"/>
        <v>819.1333333333333</v>
      </c>
      <c r="Q472" s="116">
        <f t="shared" si="106"/>
        <v>24773</v>
      </c>
      <c r="R472" s="117">
        <f t="shared" si="96"/>
        <v>825.7666666666667</v>
      </c>
      <c r="S472" s="7"/>
      <c r="T472" s="38"/>
      <c r="U472" s="113"/>
      <c r="V472" s="38"/>
      <c r="W472" s="113"/>
      <c r="X472" s="38"/>
      <c r="Y472" s="113"/>
      <c r="Z472" s="114"/>
      <c r="AA472" s="115">
        <f t="shared" si="107"/>
        <v>0</v>
      </c>
      <c r="AB472" s="115">
        <f t="shared" si="97"/>
        <v>0</v>
      </c>
      <c r="AC472" s="116">
        <f t="shared" si="108"/>
        <v>0</v>
      </c>
      <c r="AD472" s="118">
        <f t="shared" si="98"/>
        <v>0</v>
      </c>
      <c r="AE472" s="119"/>
      <c r="AF472" s="120"/>
      <c r="AG472" s="113"/>
      <c r="AH472" s="38"/>
      <c r="AI472" s="113"/>
      <c r="AJ472" s="38"/>
      <c r="AK472" s="113"/>
      <c r="AL472" s="114"/>
      <c r="AM472" s="115">
        <f t="shared" si="109"/>
        <v>0</v>
      </c>
      <c r="AN472" s="37">
        <f t="shared" si="100"/>
        <v>0</v>
      </c>
      <c r="AO472" s="117">
        <f t="shared" si="110"/>
        <v>0</v>
      </c>
      <c r="AP472" s="117">
        <f t="shared" si="102"/>
        <v>0</v>
      </c>
      <c r="AQ472" s="121">
        <f t="shared" si="111"/>
        <v>819.1333333333333</v>
      </c>
      <c r="AR472" s="122">
        <f t="shared" si="112"/>
        <v>825.7666666666667</v>
      </c>
    </row>
    <row r="473" spans="1:44" s="36" customFormat="1" ht="15" customHeight="1">
      <c r="A473" s="44" t="s">
        <v>630</v>
      </c>
      <c r="B473" s="44" t="s">
        <v>686</v>
      </c>
      <c r="C473" s="68" t="s">
        <v>687</v>
      </c>
      <c r="D473" s="124">
        <v>7</v>
      </c>
      <c r="E473" s="112" t="s">
        <v>139</v>
      </c>
      <c r="F473" s="125" t="s">
        <v>139</v>
      </c>
      <c r="G473" s="7"/>
      <c r="H473" s="38"/>
      <c r="I473" s="113">
        <v>2216</v>
      </c>
      <c r="J473" s="38">
        <v>2470</v>
      </c>
      <c r="K473" s="113">
        <v>254</v>
      </c>
      <c r="L473" s="38">
        <v>232</v>
      </c>
      <c r="M473" s="113">
        <v>2873</v>
      </c>
      <c r="N473" s="114">
        <v>2602</v>
      </c>
      <c r="O473" s="115">
        <f t="shared" si="105"/>
        <v>5343</v>
      </c>
      <c r="P473" s="115">
        <f t="shared" si="95"/>
        <v>178.1</v>
      </c>
      <c r="Q473" s="116">
        <f t="shared" si="106"/>
        <v>5304</v>
      </c>
      <c r="R473" s="117">
        <f t="shared" si="96"/>
        <v>176.8</v>
      </c>
      <c r="S473" s="7"/>
      <c r="T473" s="38"/>
      <c r="U473" s="113"/>
      <c r="V473" s="38"/>
      <c r="W473" s="113"/>
      <c r="X473" s="38"/>
      <c r="Y473" s="113"/>
      <c r="Z473" s="114"/>
      <c r="AA473" s="115">
        <f t="shared" si="107"/>
        <v>0</v>
      </c>
      <c r="AB473" s="115">
        <f t="shared" si="97"/>
        <v>0</v>
      </c>
      <c r="AC473" s="116">
        <f t="shared" si="108"/>
        <v>0</v>
      </c>
      <c r="AD473" s="118">
        <f t="shared" si="98"/>
        <v>0</v>
      </c>
      <c r="AE473" s="119"/>
      <c r="AF473" s="120"/>
      <c r="AG473" s="113"/>
      <c r="AH473" s="38"/>
      <c r="AI473" s="113"/>
      <c r="AJ473" s="38"/>
      <c r="AK473" s="113"/>
      <c r="AL473" s="114"/>
      <c r="AM473" s="115">
        <f t="shared" si="109"/>
        <v>0</v>
      </c>
      <c r="AN473" s="37">
        <f t="shared" si="100"/>
        <v>0</v>
      </c>
      <c r="AO473" s="117">
        <f t="shared" si="110"/>
        <v>0</v>
      </c>
      <c r="AP473" s="117">
        <f t="shared" si="102"/>
        <v>0</v>
      </c>
      <c r="AQ473" s="121">
        <f t="shared" si="111"/>
        <v>178.1</v>
      </c>
      <c r="AR473" s="122">
        <f t="shared" si="112"/>
        <v>176.8</v>
      </c>
    </row>
    <row r="474" spans="1:44" s="36" customFormat="1" ht="15" customHeight="1">
      <c r="A474" s="44" t="s">
        <v>630</v>
      </c>
      <c r="B474" s="44" t="s">
        <v>688</v>
      </c>
      <c r="C474" s="68" t="s">
        <v>689</v>
      </c>
      <c r="D474" s="124">
        <v>7</v>
      </c>
      <c r="E474" s="112" t="s">
        <v>139</v>
      </c>
      <c r="F474" s="125" t="s">
        <v>139</v>
      </c>
      <c r="G474" s="7"/>
      <c r="H474" s="38"/>
      <c r="I474" s="113">
        <v>5696</v>
      </c>
      <c r="J474" s="38">
        <v>6228</v>
      </c>
      <c r="K474" s="113">
        <v>3843</v>
      </c>
      <c r="L474" s="38">
        <v>3917</v>
      </c>
      <c r="M474" s="113">
        <v>6143</v>
      </c>
      <c r="N474" s="114">
        <v>5864</v>
      </c>
      <c r="O474" s="115">
        <f t="shared" si="105"/>
        <v>15682</v>
      </c>
      <c r="P474" s="115">
        <f t="shared" si="95"/>
        <v>522.7333333333333</v>
      </c>
      <c r="Q474" s="116">
        <f t="shared" si="106"/>
        <v>16009</v>
      </c>
      <c r="R474" s="117">
        <f t="shared" si="96"/>
        <v>533.6333333333333</v>
      </c>
      <c r="S474" s="7"/>
      <c r="T474" s="38"/>
      <c r="U474" s="113"/>
      <c r="V474" s="38"/>
      <c r="W474" s="113"/>
      <c r="X474" s="38"/>
      <c r="Y474" s="113"/>
      <c r="Z474" s="114"/>
      <c r="AA474" s="115">
        <f t="shared" si="107"/>
        <v>0</v>
      </c>
      <c r="AB474" s="115">
        <f t="shared" si="97"/>
        <v>0</v>
      </c>
      <c r="AC474" s="116">
        <f t="shared" si="108"/>
        <v>0</v>
      </c>
      <c r="AD474" s="118">
        <f t="shared" si="98"/>
        <v>0</v>
      </c>
      <c r="AE474" s="119"/>
      <c r="AF474" s="120"/>
      <c r="AG474" s="113"/>
      <c r="AH474" s="38"/>
      <c r="AI474" s="113"/>
      <c r="AJ474" s="38"/>
      <c r="AK474" s="113"/>
      <c r="AL474" s="114"/>
      <c r="AM474" s="115">
        <f t="shared" si="109"/>
        <v>0</v>
      </c>
      <c r="AN474" s="37">
        <f t="shared" si="100"/>
        <v>0</v>
      </c>
      <c r="AO474" s="117">
        <f t="shared" si="110"/>
        <v>0</v>
      </c>
      <c r="AP474" s="117">
        <f t="shared" si="102"/>
        <v>0</v>
      </c>
      <c r="AQ474" s="121">
        <f t="shared" si="111"/>
        <v>522.7333333333333</v>
      </c>
      <c r="AR474" s="122">
        <f t="shared" si="112"/>
        <v>533.6333333333333</v>
      </c>
    </row>
    <row r="475" spans="1:44" s="36" customFormat="1" ht="15" customHeight="1">
      <c r="A475" s="44" t="s">
        <v>630</v>
      </c>
      <c r="B475" s="44" t="s">
        <v>690</v>
      </c>
      <c r="C475" s="68" t="s">
        <v>691</v>
      </c>
      <c r="D475" s="124">
        <v>7</v>
      </c>
      <c r="E475" s="112" t="s">
        <v>139</v>
      </c>
      <c r="F475" s="125" t="s">
        <v>139</v>
      </c>
      <c r="G475" s="7"/>
      <c r="H475" s="38"/>
      <c r="I475" s="113">
        <v>28530</v>
      </c>
      <c r="J475" s="38">
        <v>34524</v>
      </c>
      <c r="K475" s="113">
        <v>14173</v>
      </c>
      <c r="L475" s="38">
        <v>13649</v>
      </c>
      <c r="M475" s="113">
        <v>49356</v>
      </c>
      <c r="N475" s="114">
        <v>39134</v>
      </c>
      <c r="O475" s="115">
        <f t="shared" si="105"/>
        <v>92059</v>
      </c>
      <c r="P475" s="115">
        <f t="shared" si="95"/>
        <v>3068.633333333333</v>
      </c>
      <c r="Q475" s="116">
        <f t="shared" si="106"/>
        <v>87307</v>
      </c>
      <c r="R475" s="117">
        <f t="shared" si="96"/>
        <v>2910.233333333333</v>
      </c>
      <c r="S475" s="7"/>
      <c r="T475" s="38"/>
      <c r="U475" s="113"/>
      <c r="V475" s="38"/>
      <c r="W475" s="113"/>
      <c r="X475" s="38"/>
      <c r="Y475" s="113"/>
      <c r="Z475" s="114"/>
      <c r="AA475" s="115">
        <f t="shared" si="107"/>
        <v>0</v>
      </c>
      <c r="AB475" s="115">
        <f t="shared" si="97"/>
        <v>0</v>
      </c>
      <c r="AC475" s="116">
        <f t="shared" si="108"/>
        <v>0</v>
      </c>
      <c r="AD475" s="118">
        <f t="shared" si="98"/>
        <v>0</v>
      </c>
      <c r="AE475" s="119"/>
      <c r="AF475" s="120"/>
      <c r="AG475" s="113"/>
      <c r="AH475" s="38"/>
      <c r="AI475" s="113"/>
      <c r="AJ475" s="38"/>
      <c r="AK475" s="113"/>
      <c r="AL475" s="114"/>
      <c r="AM475" s="115">
        <f t="shared" si="109"/>
        <v>0</v>
      </c>
      <c r="AN475" s="37">
        <f t="shared" si="100"/>
        <v>0</v>
      </c>
      <c r="AO475" s="117">
        <f t="shared" si="110"/>
        <v>0</v>
      </c>
      <c r="AP475" s="117">
        <f t="shared" si="102"/>
        <v>0</v>
      </c>
      <c r="AQ475" s="121">
        <f t="shared" si="111"/>
        <v>3068.633333333333</v>
      </c>
      <c r="AR475" s="122">
        <f t="shared" si="112"/>
        <v>2910.233333333333</v>
      </c>
    </row>
    <row r="476" spans="1:44" s="36" customFormat="1" ht="15" customHeight="1">
      <c r="A476" s="44" t="s">
        <v>82</v>
      </c>
      <c r="B476" s="45" t="s">
        <v>501</v>
      </c>
      <c r="C476" s="46">
        <v>221759</v>
      </c>
      <c r="D476" s="47">
        <v>1</v>
      </c>
      <c r="E476" s="112" t="s">
        <v>139</v>
      </c>
      <c r="F476" s="125" t="s">
        <v>139</v>
      </c>
      <c r="G476" s="7"/>
      <c r="H476" s="38"/>
      <c r="I476" s="113">
        <v>243975</v>
      </c>
      <c r="J476" s="38">
        <v>253643</v>
      </c>
      <c r="K476" s="113">
        <v>43162</v>
      </c>
      <c r="L476" s="38">
        <v>42521</v>
      </c>
      <c r="M476" s="113">
        <v>274363</v>
      </c>
      <c r="N476" s="114">
        <v>272097</v>
      </c>
      <c r="O476" s="115">
        <f t="shared" si="105"/>
        <v>561500</v>
      </c>
      <c r="P476" s="115">
        <f t="shared" si="95"/>
        <v>18716.666666666668</v>
      </c>
      <c r="Q476" s="116">
        <f t="shared" si="106"/>
        <v>568261</v>
      </c>
      <c r="R476" s="117">
        <f t="shared" si="96"/>
        <v>18942.033333333333</v>
      </c>
      <c r="S476" s="7"/>
      <c r="T476" s="38"/>
      <c r="U476" s="113"/>
      <c r="V476" s="38"/>
      <c r="W476" s="113"/>
      <c r="X476" s="38"/>
      <c r="Y476" s="113"/>
      <c r="Z476" s="114"/>
      <c r="AA476" s="115">
        <f t="shared" si="107"/>
        <v>0</v>
      </c>
      <c r="AB476" s="115">
        <f t="shared" si="97"/>
        <v>0</v>
      </c>
      <c r="AC476" s="116">
        <f t="shared" si="108"/>
        <v>0</v>
      </c>
      <c r="AD476" s="118">
        <f t="shared" si="98"/>
        <v>0</v>
      </c>
      <c r="AE476" s="119"/>
      <c r="AF476" s="120"/>
      <c r="AG476" s="113">
        <v>51690</v>
      </c>
      <c r="AH476" s="38">
        <v>50564</v>
      </c>
      <c r="AI476" s="113">
        <v>23068</v>
      </c>
      <c r="AJ476" s="38">
        <v>20804</v>
      </c>
      <c r="AK476" s="113">
        <v>53894</v>
      </c>
      <c r="AL476" s="114">
        <v>51906</v>
      </c>
      <c r="AM476" s="115">
        <f t="shared" si="109"/>
        <v>128652</v>
      </c>
      <c r="AN476" s="37">
        <f t="shared" si="100"/>
        <v>5360.5</v>
      </c>
      <c r="AO476" s="117">
        <f t="shared" si="110"/>
        <v>123274</v>
      </c>
      <c r="AP476" s="117">
        <f t="shared" si="102"/>
        <v>5136.416666666667</v>
      </c>
      <c r="AQ476" s="121">
        <f t="shared" si="111"/>
        <v>24077.166666666668</v>
      </c>
      <c r="AR476" s="122">
        <f t="shared" si="112"/>
        <v>24078.45</v>
      </c>
    </row>
    <row r="477" spans="1:44" s="36" customFormat="1" ht="15" customHeight="1">
      <c r="A477" s="44" t="s">
        <v>82</v>
      </c>
      <c r="B477" s="45" t="s">
        <v>502</v>
      </c>
      <c r="C477" s="46">
        <v>220862</v>
      </c>
      <c r="D477" s="47">
        <v>2</v>
      </c>
      <c r="E477" s="112" t="s">
        <v>139</v>
      </c>
      <c r="F477" s="125" t="s">
        <v>139</v>
      </c>
      <c r="G477" s="7"/>
      <c r="H477" s="38"/>
      <c r="I477" s="113">
        <v>172134</v>
      </c>
      <c r="J477" s="38">
        <v>170389</v>
      </c>
      <c r="K477" s="113">
        <v>43930</v>
      </c>
      <c r="L477" s="38">
        <v>42996</v>
      </c>
      <c r="M477" s="113">
        <v>190787</v>
      </c>
      <c r="N477" s="114">
        <v>188056</v>
      </c>
      <c r="O477" s="115">
        <f t="shared" si="105"/>
        <v>406851</v>
      </c>
      <c r="P477" s="115">
        <f t="shared" si="95"/>
        <v>13561.7</v>
      </c>
      <c r="Q477" s="116">
        <f t="shared" si="106"/>
        <v>401441</v>
      </c>
      <c r="R477" s="117">
        <f t="shared" si="96"/>
        <v>13381.366666666667</v>
      </c>
      <c r="S477" s="7"/>
      <c r="T477" s="38"/>
      <c r="U477" s="113"/>
      <c r="V477" s="38"/>
      <c r="W477" s="113"/>
      <c r="X477" s="38"/>
      <c r="Y477" s="113"/>
      <c r="Z477" s="114"/>
      <c r="AA477" s="115">
        <f t="shared" si="107"/>
        <v>0</v>
      </c>
      <c r="AB477" s="115">
        <f t="shared" si="97"/>
        <v>0</v>
      </c>
      <c r="AC477" s="116">
        <f t="shared" si="108"/>
        <v>0</v>
      </c>
      <c r="AD477" s="118">
        <f t="shared" si="98"/>
        <v>0</v>
      </c>
      <c r="AE477" s="119"/>
      <c r="AF477" s="120"/>
      <c r="AG477" s="113">
        <v>37425</v>
      </c>
      <c r="AH477" s="38">
        <v>36325</v>
      </c>
      <c r="AI477" s="113">
        <v>13690</v>
      </c>
      <c r="AJ477" s="38">
        <v>13072</v>
      </c>
      <c r="AK477" s="113">
        <v>38282</v>
      </c>
      <c r="AL477" s="114">
        <v>36913</v>
      </c>
      <c r="AM477" s="115">
        <f t="shared" si="109"/>
        <v>89397</v>
      </c>
      <c r="AN477" s="37">
        <f t="shared" si="100"/>
        <v>3724.875</v>
      </c>
      <c r="AO477" s="117">
        <f t="shared" si="110"/>
        <v>86310</v>
      </c>
      <c r="AP477" s="117">
        <f t="shared" si="102"/>
        <v>3596.25</v>
      </c>
      <c r="AQ477" s="121">
        <f t="shared" si="111"/>
        <v>17286.575</v>
      </c>
      <c r="AR477" s="122">
        <f t="shared" si="112"/>
        <v>16977.61666666667</v>
      </c>
    </row>
    <row r="478" spans="1:44" s="36" customFormat="1" ht="15" customHeight="1">
      <c r="A478" s="44" t="s">
        <v>82</v>
      </c>
      <c r="B478" s="45" t="s">
        <v>503</v>
      </c>
      <c r="C478" s="46">
        <v>220075</v>
      </c>
      <c r="D478" s="47">
        <v>3</v>
      </c>
      <c r="E478" s="112" t="s">
        <v>139</v>
      </c>
      <c r="F478" s="125" t="s">
        <v>139</v>
      </c>
      <c r="G478" s="7"/>
      <c r="H478" s="38"/>
      <c r="I478" s="113">
        <v>112803</v>
      </c>
      <c r="J478" s="38">
        <v>109357</v>
      </c>
      <c r="K478" s="113">
        <v>24315</v>
      </c>
      <c r="L478" s="38">
        <v>22430</v>
      </c>
      <c r="M478" s="113">
        <v>124982</v>
      </c>
      <c r="N478" s="114">
        <v>121406</v>
      </c>
      <c r="O478" s="115">
        <f t="shared" si="105"/>
        <v>262100</v>
      </c>
      <c r="P478" s="115">
        <f t="shared" si="95"/>
        <v>8736.666666666666</v>
      </c>
      <c r="Q478" s="116">
        <f t="shared" si="106"/>
        <v>253193</v>
      </c>
      <c r="R478" s="117">
        <f t="shared" si="96"/>
        <v>8439.766666666666</v>
      </c>
      <c r="S478" s="7"/>
      <c r="T478" s="38"/>
      <c r="U478" s="113"/>
      <c r="V478" s="38"/>
      <c r="W478" s="113"/>
      <c r="X478" s="38"/>
      <c r="Y478" s="113"/>
      <c r="Z478" s="114"/>
      <c r="AA478" s="115">
        <f t="shared" si="107"/>
        <v>0</v>
      </c>
      <c r="AB478" s="115">
        <f t="shared" si="97"/>
        <v>0</v>
      </c>
      <c r="AC478" s="116">
        <f t="shared" si="108"/>
        <v>0</v>
      </c>
      <c r="AD478" s="118">
        <f t="shared" si="98"/>
        <v>0</v>
      </c>
      <c r="AE478" s="119"/>
      <c r="AF478" s="120"/>
      <c r="AG478" s="113">
        <v>11734</v>
      </c>
      <c r="AH478" s="38">
        <v>11796</v>
      </c>
      <c r="AI478" s="113">
        <v>6447</v>
      </c>
      <c r="AJ478" s="38">
        <v>6147</v>
      </c>
      <c r="AK478" s="113">
        <v>12834</v>
      </c>
      <c r="AL478" s="114">
        <v>12342</v>
      </c>
      <c r="AM478" s="115">
        <f t="shared" si="109"/>
        <v>31015</v>
      </c>
      <c r="AN478" s="37">
        <f t="shared" si="100"/>
        <v>1292.2916666666667</v>
      </c>
      <c r="AO478" s="117">
        <f t="shared" si="110"/>
        <v>30285</v>
      </c>
      <c r="AP478" s="117">
        <f t="shared" si="102"/>
        <v>1261.875</v>
      </c>
      <c r="AQ478" s="121">
        <f t="shared" si="111"/>
        <v>10028.958333333332</v>
      </c>
      <c r="AR478" s="122">
        <f t="shared" si="112"/>
        <v>9701.641666666666</v>
      </c>
    </row>
    <row r="479" spans="1:44" s="36" customFormat="1" ht="15" customHeight="1">
      <c r="A479" s="44" t="s">
        <v>82</v>
      </c>
      <c r="B479" s="45" t="s">
        <v>504</v>
      </c>
      <c r="C479" s="46">
        <v>220978</v>
      </c>
      <c r="D479" s="47">
        <v>3</v>
      </c>
      <c r="E479" s="112" t="s">
        <v>139</v>
      </c>
      <c r="F479" s="125" t="s">
        <v>139</v>
      </c>
      <c r="G479" s="7"/>
      <c r="H479" s="38"/>
      <c r="I479" s="113">
        <v>200763</v>
      </c>
      <c r="J479" s="38">
        <v>205640</v>
      </c>
      <c r="K479" s="113">
        <v>44218</v>
      </c>
      <c r="L479" s="38">
        <v>44336</v>
      </c>
      <c r="M479" s="113">
        <v>227641</v>
      </c>
      <c r="N479" s="114">
        <v>230567</v>
      </c>
      <c r="O479" s="115">
        <f t="shared" si="105"/>
        <v>472622</v>
      </c>
      <c r="P479" s="115">
        <f t="shared" si="95"/>
        <v>15754.066666666668</v>
      </c>
      <c r="Q479" s="116">
        <f t="shared" si="106"/>
        <v>480543</v>
      </c>
      <c r="R479" s="117">
        <f t="shared" si="96"/>
        <v>16018.1</v>
      </c>
      <c r="S479" s="7"/>
      <c r="T479" s="38"/>
      <c r="U479" s="113"/>
      <c r="V479" s="38"/>
      <c r="W479" s="113"/>
      <c r="X479" s="38"/>
      <c r="Y479" s="113"/>
      <c r="Z479" s="114"/>
      <c r="AA479" s="115">
        <f t="shared" si="107"/>
        <v>0</v>
      </c>
      <c r="AB479" s="115">
        <f t="shared" si="97"/>
        <v>0</v>
      </c>
      <c r="AC479" s="116">
        <f t="shared" si="108"/>
        <v>0</v>
      </c>
      <c r="AD479" s="118">
        <f t="shared" si="98"/>
        <v>0</v>
      </c>
      <c r="AE479" s="119"/>
      <c r="AF479" s="120"/>
      <c r="AG479" s="113">
        <v>11180</v>
      </c>
      <c r="AH479" s="38">
        <v>11617</v>
      </c>
      <c r="AI479" s="113">
        <v>7823</v>
      </c>
      <c r="AJ479" s="38">
        <v>8193</v>
      </c>
      <c r="AK479" s="113">
        <v>11967</v>
      </c>
      <c r="AL479" s="114">
        <v>11614</v>
      </c>
      <c r="AM479" s="115">
        <f t="shared" si="109"/>
        <v>30970</v>
      </c>
      <c r="AN479" s="37">
        <f t="shared" si="100"/>
        <v>1290.4166666666667</v>
      </c>
      <c r="AO479" s="117">
        <f t="shared" si="110"/>
        <v>31424</v>
      </c>
      <c r="AP479" s="117">
        <f t="shared" si="102"/>
        <v>1309.3333333333333</v>
      </c>
      <c r="AQ479" s="121">
        <f t="shared" si="111"/>
        <v>17044.483333333334</v>
      </c>
      <c r="AR479" s="122">
        <f t="shared" si="112"/>
        <v>17327.433333333334</v>
      </c>
    </row>
    <row r="480" spans="1:44" s="36" customFormat="1" ht="15" customHeight="1">
      <c r="A480" s="44" t="s">
        <v>82</v>
      </c>
      <c r="B480" s="45" t="s">
        <v>505</v>
      </c>
      <c r="C480" s="46">
        <v>221838</v>
      </c>
      <c r="D480" s="47">
        <v>3</v>
      </c>
      <c r="E480" s="112" t="s">
        <v>139</v>
      </c>
      <c r="F480" s="125" t="s">
        <v>139</v>
      </c>
      <c r="G480" s="7"/>
      <c r="H480" s="38"/>
      <c r="I480" s="113">
        <v>92701</v>
      </c>
      <c r="J480" s="38">
        <v>95531</v>
      </c>
      <c r="K480" s="113">
        <v>14352</v>
      </c>
      <c r="L480" s="38">
        <v>13909</v>
      </c>
      <c r="M480" s="113">
        <v>101679</v>
      </c>
      <c r="N480" s="114">
        <v>99353</v>
      </c>
      <c r="O480" s="115">
        <f t="shared" si="105"/>
        <v>208732</v>
      </c>
      <c r="P480" s="115">
        <f t="shared" si="95"/>
        <v>6957.733333333334</v>
      </c>
      <c r="Q480" s="116">
        <f t="shared" si="106"/>
        <v>208793</v>
      </c>
      <c r="R480" s="117">
        <f t="shared" si="96"/>
        <v>6959.766666666666</v>
      </c>
      <c r="S480" s="7"/>
      <c r="T480" s="38"/>
      <c r="U480" s="113"/>
      <c r="V480" s="38"/>
      <c r="W480" s="113"/>
      <c r="X480" s="38"/>
      <c r="Y480" s="113"/>
      <c r="Z480" s="114"/>
      <c r="AA480" s="115">
        <f t="shared" si="107"/>
        <v>0</v>
      </c>
      <c r="AB480" s="115">
        <f t="shared" si="97"/>
        <v>0</v>
      </c>
      <c r="AC480" s="116">
        <f t="shared" si="108"/>
        <v>0</v>
      </c>
      <c r="AD480" s="118">
        <f t="shared" si="98"/>
        <v>0</v>
      </c>
      <c r="AE480" s="119"/>
      <c r="AF480" s="120"/>
      <c r="AG480" s="113">
        <v>11126</v>
      </c>
      <c r="AH480" s="38">
        <v>10033</v>
      </c>
      <c r="AI480" s="113">
        <v>7636</v>
      </c>
      <c r="AJ480" s="38">
        <v>6784</v>
      </c>
      <c r="AK480" s="113">
        <v>10206</v>
      </c>
      <c r="AL480" s="114">
        <v>9685</v>
      </c>
      <c r="AM480" s="115">
        <f t="shared" si="109"/>
        <v>28968</v>
      </c>
      <c r="AN480" s="37">
        <f t="shared" si="100"/>
        <v>1207</v>
      </c>
      <c r="AO480" s="117">
        <f t="shared" si="110"/>
        <v>26502</v>
      </c>
      <c r="AP480" s="117">
        <f t="shared" si="102"/>
        <v>1104.25</v>
      </c>
      <c r="AQ480" s="121">
        <f t="shared" si="111"/>
        <v>8164.733333333334</v>
      </c>
      <c r="AR480" s="122">
        <f t="shared" si="112"/>
        <v>8064.016666666666</v>
      </c>
    </row>
    <row r="481" spans="1:44" s="36" customFormat="1" ht="15" customHeight="1">
      <c r="A481" s="44" t="s">
        <v>82</v>
      </c>
      <c r="B481" s="45" t="s">
        <v>506</v>
      </c>
      <c r="C481" s="46">
        <v>221740</v>
      </c>
      <c r="D481" s="157">
        <v>3</v>
      </c>
      <c r="E481" s="112" t="s">
        <v>139</v>
      </c>
      <c r="F481" s="125" t="s">
        <v>139</v>
      </c>
      <c r="G481" s="7"/>
      <c r="H481" s="38"/>
      <c r="I481" s="113">
        <v>86274</v>
      </c>
      <c r="J481" s="38">
        <v>84859</v>
      </c>
      <c r="K481" s="113">
        <v>19439</v>
      </c>
      <c r="L481" s="38">
        <v>18754</v>
      </c>
      <c r="M481" s="113">
        <v>93929</v>
      </c>
      <c r="N481" s="114">
        <v>91138</v>
      </c>
      <c r="O481" s="115">
        <f>+M481+K481+I481+G481</f>
        <v>199642</v>
      </c>
      <c r="P481" s="115">
        <f>+O481/30</f>
        <v>6654.733333333334</v>
      </c>
      <c r="Q481" s="116">
        <f>+N481+L481+J481+H481</f>
        <v>194751</v>
      </c>
      <c r="R481" s="117">
        <f>+Q481/30</f>
        <v>6491.7</v>
      </c>
      <c r="S481" s="7"/>
      <c r="T481" s="38"/>
      <c r="U481" s="113"/>
      <c r="V481" s="38"/>
      <c r="W481" s="113"/>
      <c r="X481" s="38"/>
      <c r="Y481" s="113"/>
      <c r="Z481" s="114"/>
      <c r="AA481" s="115">
        <f>+Y481+W481+U481+S481</f>
        <v>0</v>
      </c>
      <c r="AB481" s="115">
        <f>+AA481/900</f>
        <v>0</v>
      </c>
      <c r="AC481" s="116">
        <f>+Z481+X481+V481+T481</f>
        <v>0</v>
      </c>
      <c r="AD481" s="118">
        <f>+AC481/900</f>
        <v>0</v>
      </c>
      <c r="AE481" s="119"/>
      <c r="AF481" s="120"/>
      <c r="AG481" s="113">
        <v>8319</v>
      </c>
      <c r="AH481" s="38">
        <v>8958</v>
      </c>
      <c r="AI481" s="113">
        <v>5363</v>
      </c>
      <c r="AJ481" s="38">
        <v>6113</v>
      </c>
      <c r="AK481" s="113">
        <v>9079</v>
      </c>
      <c r="AL481" s="114">
        <v>9079</v>
      </c>
      <c r="AM481" s="115">
        <f>+AK481+AI481+AG481+AE481</f>
        <v>22761</v>
      </c>
      <c r="AN481" s="37">
        <f>+AM481/24</f>
        <v>948.375</v>
      </c>
      <c r="AO481" s="117">
        <f>+AL481+AJ481+AH481+AF481</f>
        <v>24150</v>
      </c>
      <c r="AP481" s="117">
        <f>+AO481/24</f>
        <v>1006.25</v>
      </c>
      <c r="AQ481" s="121">
        <f>+P481+AB481+AN481</f>
        <v>7603.108333333334</v>
      </c>
      <c r="AR481" s="122">
        <f>+R481+AD481+AP481</f>
        <v>7497.95</v>
      </c>
    </row>
    <row r="482" spans="1:44" s="36" customFormat="1" ht="15" customHeight="1">
      <c r="A482" s="44" t="s">
        <v>82</v>
      </c>
      <c r="B482" s="45" t="s">
        <v>507</v>
      </c>
      <c r="C482" s="46">
        <v>219602</v>
      </c>
      <c r="D482" s="47">
        <v>4</v>
      </c>
      <c r="E482" s="112" t="s">
        <v>139</v>
      </c>
      <c r="F482" s="125" t="s">
        <v>139</v>
      </c>
      <c r="G482" s="7"/>
      <c r="H482" s="38"/>
      <c r="I482" s="113">
        <v>69742</v>
      </c>
      <c r="J482" s="38">
        <v>69281</v>
      </c>
      <c r="K482" s="113">
        <v>19462</v>
      </c>
      <c r="L482" s="38">
        <v>19754</v>
      </c>
      <c r="M482" s="113">
        <v>81656</v>
      </c>
      <c r="N482" s="114">
        <v>80932</v>
      </c>
      <c r="O482" s="115">
        <f t="shared" si="105"/>
        <v>170860</v>
      </c>
      <c r="P482" s="115">
        <f t="shared" si="95"/>
        <v>5695.333333333333</v>
      </c>
      <c r="Q482" s="116">
        <f t="shared" si="106"/>
        <v>169967</v>
      </c>
      <c r="R482" s="117">
        <f t="shared" si="96"/>
        <v>5665.566666666667</v>
      </c>
      <c r="S482" s="7"/>
      <c r="T482" s="38"/>
      <c r="U482" s="113"/>
      <c r="V482" s="38"/>
      <c r="W482" s="113"/>
      <c r="X482" s="38"/>
      <c r="Y482" s="113"/>
      <c r="Z482" s="114"/>
      <c r="AA482" s="115">
        <f t="shared" si="107"/>
        <v>0</v>
      </c>
      <c r="AB482" s="115">
        <f t="shared" si="97"/>
        <v>0</v>
      </c>
      <c r="AC482" s="116">
        <f t="shared" si="108"/>
        <v>0</v>
      </c>
      <c r="AD482" s="118">
        <f t="shared" si="98"/>
        <v>0</v>
      </c>
      <c r="AE482" s="119"/>
      <c r="AF482" s="120"/>
      <c r="AG482" s="113">
        <v>2893</v>
      </c>
      <c r="AH482" s="38">
        <v>2837</v>
      </c>
      <c r="AI482" s="113">
        <v>1861</v>
      </c>
      <c r="AJ482" s="38">
        <v>1736</v>
      </c>
      <c r="AK482" s="113">
        <v>3328</v>
      </c>
      <c r="AL482" s="114">
        <v>3305</v>
      </c>
      <c r="AM482" s="115">
        <f t="shared" si="109"/>
        <v>8082</v>
      </c>
      <c r="AN482" s="37">
        <f t="shared" si="100"/>
        <v>336.75</v>
      </c>
      <c r="AO482" s="117">
        <f t="shared" si="110"/>
        <v>7878</v>
      </c>
      <c r="AP482" s="117">
        <f t="shared" si="102"/>
        <v>328.25</v>
      </c>
      <c r="AQ482" s="121">
        <f t="shared" si="111"/>
        <v>6032.083333333333</v>
      </c>
      <c r="AR482" s="122">
        <f t="shared" si="112"/>
        <v>5993.816666666667</v>
      </c>
    </row>
    <row r="483" spans="1:44" s="36" customFormat="1" ht="15" customHeight="1">
      <c r="A483" s="44" t="s">
        <v>82</v>
      </c>
      <c r="B483" s="45" t="s">
        <v>508</v>
      </c>
      <c r="C483" s="46">
        <v>221847</v>
      </c>
      <c r="D483" s="47">
        <v>4</v>
      </c>
      <c r="E483" s="112" t="s">
        <v>139</v>
      </c>
      <c r="F483" s="125" t="s">
        <v>139</v>
      </c>
      <c r="G483" s="7"/>
      <c r="H483" s="38"/>
      <c r="I483" s="113">
        <v>86597</v>
      </c>
      <c r="J483" s="38">
        <v>87425</v>
      </c>
      <c r="K483" s="113">
        <v>12482</v>
      </c>
      <c r="L483" s="38">
        <v>11576</v>
      </c>
      <c r="M483" s="113">
        <v>97823</v>
      </c>
      <c r="N483" s="114">
        <v>97355</v>
      </c>
      <c r="O483" s="115">
        <f t="shared" si="105"/>
        <v>196902</v>
      </c>
      <c r="P483" s="115">
        <f t="shared" si="95"/>
        <v>6563.4</v>
      </c>
      <c r="Q483" s="116">
        <f t="shared" si="106"/>
        <v>196356</v>
      </c>
      <c r="R483" s="117">
        <f t="shared" si="96"/>
        <v>6545.2</v>
      </c>
      <c r="S483" s="7"/>
      <c r="T483" s="38"/>
      <c r="U483" s="113"/>
      <c r="V483" s="38"/>
      <c r="W483" s="113"/>
      <c r="X483" s="38"/>
      <c r="Y483" s="113"/>
      <c r="Z483" s="114"/>
      <c r="AA483" s="115">
        <f t="shared" si="107"/>
        <v>0</v>
      </c>
      <c r="AB483" s="115">
        <f t="shared" si="97"/>
        <v>0</v>
      </c>
      <c r="AC483" s="116">
        <f t="shared" si="108"/>
        <v>0</v>
      </c>
      <c r="AD483" s="118">
        <f t="shared" si="98"/>
        <v>0</v>
      </c>
      <c r="AE483" s="119"/>
      <c r="AF483" s="120"/>
      <c r="AG483" s="113">
        <v>7358</v>
      </c>
      <c r="AH483" s="38">
        <v>8280</v>
      </c>
      <c r="AI483" s="113">
        <v>5052</v>
      </c>
      <c r="AJ483" s="38">
        <v>5358</v>
      </c>
      <c r="AK483" s="113">
        <v>8471</v>
      </c>
      <c r="AL483" s="114">
        <v>8659</v>
      </c>
      <c r="AM483" s="115">
        <f t="shared" si="109"/>
        <v>20881</v>
      </c>
      <c r="AN483" s="37">
        <f t="shared" si="100"/>
        <v>870.0416666666666</v>
      </c>
      <c r="AO483" s="117">
        <f t="shared" si="110"/>
        <v>22297</v>
      </c>
      <c r="AP483" s="117">
        <f t="shared" si="102"/>
        <v>929.0416666666666</v>
      </c>
      <c r="AQ483" s="121">
        <f t="shared" si="111"/>
        <v>7433.441666666667</v>
      </c>
      <c r="AR483" s="122">
        <f t="shared" si="112"/>
        <v>7474.241666666667</v>
      </c>
    </row>
    <row r="484" spans="1:44" s="36" customFormat="1" ht="15" customHeight="1">
      <c r="A484" s="44" t="s">
        <v>82</v>
      </c>
      <c r="B484" s="45" t="s">
        <v>509</v>
      </c>
      <c r="C484" s="46">
        <v>221768</v>
      </c>
      <c r="D484" s="47">
        <v>5</v>
      </c>
      <c r="E484" s="112" t="s">
        <v>139</v>
      </c>
      <c r="F484" s="125" t="s">
        <v>139</v>
      </c>
      <c r="G484" s="7"/>
      <c r="H484" s="38"/>
      <c r="I484" s="113">
        <v>71933</v>
      </c>
      <c r="J484" s="38">
        <v>69947</v>
      </c>
      <c r="K484" s="113">
        <v>11784</v>
      </c>
      <c r="L484" s="38">
        <v>10602</v>
      </c>
      <c r="M484" s="113">
        <v>76546</v>
      </c>
      <c r="N484" s="114">
        <v>77105</v>
      </c>
      <c r="O484" s="115">
        <f t="shared" si="105"/>
        <v>160263</v>
      </c>
      <c r="P484" s="115">
        <f t="shared" si="95"/>
        <v>5342.1</v>
      </c>
      <c r="Q484" s="116">
        <f t="shared" si="106"/>
        <v>157654</v>
      </c>
      <c r="R484" s="117">
        <f t="shared" si="96"/>
        <v>5255.133333333333</v>
      </c>
      <c r="S484" s="7"/>
      <c r="T484" s="38"/>
      <c r="U484" s="113"/>
      <c r="V484" s="38"/>
      <c r="W484" s="113"/>
      <c r="X484" s="38"/>
      <c r="Y484" s="113"/>
      <c r="Z484" s="114"/>
      <c r="AA484" s="115">
        <f t="shared" si="107"/>
        <v>0</v>
      </c>
      <c r="AB484" s="115">
        <f t="shared" si="97"/>
        <v>0</v>
      </c>
      <c r="AC484" s="116">
        <f t="shared" si="108"/>
        <v>0</v>
      </c>
      <c r="AD484" s="118">
        <f t="shared" si="98"/>
        <v>0</v>
      </c>
      <c r="AE484" s="119"/>
      <c r="AF484" s="120"/>
      <c r="AG484" s="113">
        <v>1778</v>
      </c>
      <c r="AH484" s="38">
        <v>2059</v>
      </c>
      <c r="AI484" s="113">
        <v>1794</v>
      </c>
      <c r="AJ484" s="38">
        <v>1593</v>
      </c>
      <c r="AK484" s="113">
        <v>2102</v>
      </c>
      <c r="AL484" s="114">
        <v>2206</v>
      </c>
      <c r="AM484" s="115">
        <f t="shared" si="109"/>
        <v>5674</v>
      </c>
      <c r="AN484" s="37">
        <f t="shared" si="100"/>
        <v>236.41666666666666</v>
      </c>
      <c r="AO484" s="117">
        <f t="shared" si="110"/>
        <v>5858</v>
      </c>
      <c r="AP484" s="117">
        <f t="shared" si="102"/>
        <v>244.08333333333334</v>
      </c>
      <c r="AQ484" s="121">
        <f t="shared" si="111"/>
        <v>5578.516666666667</v>
      </c>
      <c r="AR484" s="122">
        <f t="shared" si="112"/>
        <v>5499.216666666666</v>
      </c>
    </row>
    <row r="485" spans="1:44" s="36" customFormat="1" ht="15" customHeight="1">
      <c r="A485" s="44" t="s">
        <v>82</v>
      </c>
      <c r="B485" s="45" t="s">
        <v>510</v>
      </c>
      <c r="C485" s="46" t="s">
        <v>511</v>
      </c>
      <c r="D485" s="47">
        <v>7</v>
      </c>
      <c r="E485" s="112" t="s">
        <v>139</v>
      </c>
      <c r="F485" s="125" t="s">
        <v>139</v>
      </c>
      <c r="G485" s="7"/>
      <c r="H485" s="38"/>
      <c r="I485" s="113">
        <v>65709</v>
      </c>
      <c r="J485" s="38">
        <v>64388</v>
      </c>
      <c r="K485" s="113">
        <v>15402</v>
      </c>
      <c r="L485" s="38">
        <v>14942</v>
      </c>
      <c r="M485" s="113">
        <v>75563</v>
      </c>
      <c r="N485" s="114">
        <v>72485</v>
      </c>
      <c r="O485" s="115">
        <f t="shared" si="105"/>
        <v>156674</v>
      </c>
      <c r="P485" s="115">
        <f t="shared" si="95"/>
        <v>5222.466666666666</v>
      </c>
      <c r="Q485" s="116">
        <f t="shared" si="106"/>
        <v>151815</v>
      </c>
      <c r="R485" s="117">
        <f t="shared" si="96"/>
        <v>5060.5</v>
      </c>
      <c r="S485" s="7"/>
      <c r="T485" s="38"/>
      <c r="U485" s="113"/>
      <c r="V485" s="38"/>
      <c r="W485" s="113"/>
      <c r="X485" s="38"/>
      <c r="Y485" s="113"/>
      <c r="Z485" s="114"/>
      <c r="AA485" s="115">
        <f t="shared" si="107"/>
        <v>0</v>
      </c>
      <c r="AB485" s="115">
        <f t="shared" si="97"/>
        <v>0</v>
      </c>
      <c r="AC485" s="116">
        <f t="shared" si="108"/>
        <v>0</v>
      </c>
      <c r="AD485" s="118">
        <f t="shared" si="98"/>
        <v>0</v>
      </c>
      <c r="AE485" s="119"/>
      <c r="AF485" s="120"/>
      <c r="AG485" s="113"/>
      <c r="AH485" s="38"/>
      <c r="AI485" s="113"/>
      <c r="AJ485" s="38"/>
      <c r="AK485" s="113"/>
      <c r="AL485" s="114"/>
      <c r="AM485" s="115">
        <f t="shared" si="109"/>
        <v>0</v>
      </c>
      <c r="AN485" s="37">
        <f t="shared" si="100"/>
        <v>0</v>
      </c>
      <c r="AO485" s="117">
        <f t="shared" si="110"/>
        <v>0</v>
      </c>
      <c r="AP485" s="117">
        <f t="shared" si="102"/>
        <v>0</v>
      </c>
      <c r="AQ485" s="121">
        <f t="shared" si="111"/>
        <v>5222.466666666666</v>
      </c>
      <c r="AR485" s="122">
        <f t="shared" si="112"/>
        <v>5060.5</v>
      </c>
    </row>
    <row r="486" spans="1:44" s="36" customFormat="1" ht="15" customHeight="1">
      <c r="A486" s="44" t="s">
        <v>82</v>
      </c>
      <c r="B486" s="45" t="s">
        <v>512</v>
      </c>
      <c r="C486" s="46">
        <v>219879</v>
      </c>
      <c r="D486" s="47">
        <v>7</v>
      </c>
      <c r="E486" s="112" t="s">
        <v>139</v>
      </c>
      <c r="F486" s="125" t="s">
        <v>139</v>
      </c>
      <c r="G486" s="7"/>
      <c r="H486" s="38"/>
      <c r="I486" s="113">
        <v>26704</v>
      </c>
      <c r="J486" s="38">
        <v>27176</v>
      </c>
      <c r="K486" s="113">
        <v>4686</v>
      </c>
      <c r="L486" s="38">
        <v>4622</v>
      </c>
      <c r="M486" s="113">
        <v>32373</v>
      </c>
      <c r="N486" s="114">
        <v>31247</v>
      </c>
      <c r="O486" s="115">
        <f t="shared" si="105"/>
        <v>63763</v>
      </c>
      <c r="P486" s="115">
        <f t="shared" si="95"/>
        <v>2125.4333333333334</v>
      </c>
      <c r="Q486" s="116">
        <f t="shared" si="106"/>
        <v>63045</v>
      </c>
      <c r="R486" s="117">
        <f t="shared" si="96"/>
        <v>2101.5</v>
      </c>
      <c r="S486" s="7"/>
      <c r="T486" s="38"/>
      <c r="U486" s="113"/>
      <c r="V486" s="38"/>
      <c r="W486" s="113"/>
      <c r="X486" s="38"/>
      <c r="Y486" s="113"/>
      <c r="Z486" s="114"/>
      <c r="AA486" s="115">
        <f t="shared" si="107"/>
        <v>0</v>
      </c>
      <c r="AB486" s="115">
        <f t="shared" si="97"/>
        <v>0</v>
      </c>
      <c r="AC486" s="116">
        <f t="shared" si="108"/>
        <v>0</v>
      </c>
      <c r="AD486" s="118">
        <f t="shared" si="98"/>
        <v>0</v>
      </c>
      <c r="AE486" s="119"/>
      <c r="AF486" s="120"/>
      <c r="AG486" s="113"/>
      <c r="AH486" s="38"/>
      <c r="AI486" s="113"/>
      <c r="AJ486" s="38"/>
      <c r="AK486" s="113"/>
      <c r="AL486" s="114"/>
      <c r="AM486" s="115">
        <f t="shared" si="109"/>
        <v>0</v>
      </c>
      <c r="AN486" s="37">
        <f t="shared" si="100"/>
        <v>0</v>
      </c>
      <c r="AO486" s="117">
        <f t="shared" si="110"/>
        <v>0</v>
      </c>
      <c r="AP486" s="117">
        <f t="shared" si="102"/>
        <v>0</v>
      </c>
      <c r="AQ486" s="121">
        <f t="shared" si="111"/>
        <v>2125.4333333333334</v>
      </c>
      <c r="AR486" s="122">
        <f t="shared" si="112"/>
        <v>2101.5</v>
      </c>
    </row>
    <row r="487" spans="1:44" s="36" customFormat="1" ht="15" customHeight="1">
      <c r="A487" s="44" t="s">
        <v>82</v>
      </c>
      <c r="B487" s="45" t="s">
        <v>513</v>
      </c>
      <c r="C487" s="46">
        <v>219888</v>
      </c>
      <c r="D487" s="47">
        <v>7</v>
      </c>
      <c r="E487" s="112" t="s">
        <v>139</v>
      </c>
      <c r="F487" s="125" t="s">
        <v>139</v>
      </c>
      <c r="G487" s="7"/>
      <c r="H487" s="38"/>
      <c r="I487" s="113">
        <v>39477</v>
      </c>
      <c r="J487" s="38">
        <v>38830</v>
      </c>
      <c r="K487" s="113">
        <v>9070</v>
      </c>
      <c r="L487" s="38">
        <v>8645</v>
      </c>
      <c r="M487" s="113">
        <v>43586</v>
      </c>
      <c r="N487" s="114">
        <v>41823</v>
      </c>
      <c r="O487" s="115">
        <f t="shared" si="105"/>
        <v>92133</v>
      </c>
      <c r="P487" s="115">
        <f t="shared" si="95"/>
        <v>3071.1</v>
      </c>
      <c r="Q487" s="116">
        <f t="shared" si="106"/>
        <v>89298</v>
      </c>
      <c r="R487" s="117">
        <f t="shared" si="96"/>
        <v>2976.6</v>
      </c>
      <c r="S487" s="7"/>
      <c r="T487" s="38"/>
      <c r="U487" s="113"/>
      <c r="V487" s="38"/>
      <c r="W487" s="113"/>
      <c r="X487" s="38"/>
      <c r="Y487" s="113"/>
      <c r="Z487" s="114"/>
      <c r="AA487" s="115">
        <f t="shared" si="107"/>
        <v>0</v>
      </c>
      <c r="AB487" s="115">
        <f t="shared" si="97"/>
        <v>0</v>
      </c>
      <c r="AC487" s="116">
        <f t="shared" si="108"/>
        <v>0</v>
      </c>
      <c r="AD487" s="118">
        <f t="shared" si="98"/>
        <v>0</v>
      </c>
      <c r="AE487" s="119"/>
      <c r="AF487" s="120"/>
      <c r="AG487" s="113"/>
      <c r="AH487" s="38"/>
      <c r="AI487" s="113"/>
      <c r="AJ487" s="38"/>
      <c r="AK487" s="113"/>
      <c r="AL487" s="114"/>
      <c r="AM487" s="115">
        <f t="shared" si="109"/>
        <v>0</v>
      </c>
      <c r="AN487" s="37">
        <f t="shared" si="100"/>
        <v>0</v>
      </c>
      <c r="AO487" s="117">
        <f t="shared" si="110"/>
        <v>0</v>
      </c>
      <c r="AP487" s="117">
        <f t="shared" si="102"/>
        <v>0</v>
      </c>
      <c r="AQ487" s="121">
        <f t="shared" si="111"/>
        <v>3071.1</v>
      </c>
      <c r="AR487" s="122">
        <f t="shared" si="112"/>
        <v>2976.6</v>
      </c>
    </row>
    <row r="488" spans="1:44" s="36" customFormat="1" ht="15" customHeight="1">
      <c r="A488" s="44" t="s">
        <v>82</v>
      </c>
      <c r="B488" s="45" t="s">
        <v>514</v>
      </c>
      <c r="C488" s="46">
        <v>220057</v>
      </c>
      <c r="D488" s="47">
        <v>7</v>
      </c>
      <c r="E488" s="112" t="s">
        <v>139</v>
      </c>
      <c r="F488" s="125" t="s">
        <v>139</v>
      </c>
      <c r="G488" s="7"/>
      <c r="H488" s="38"/>
      <c r="I488" s="113">
        <v>20176</v>
      </c>
      <c r="J488" s="38">
        <v>19659</v>
      </c>
      <c r="K488" s="113">
        <v>2648</v>
      </c>
      <c r="L488" s="38">
        <v>2944</v>
      </c>
      <c r="M488" s="113">
        <v>21531</v>
      </c>
      <c r="N488" s="114">
        <v>23438</v>
      </c>
      <c r="O488" s="115">
        <f t="shared" si="105"/>
        <v>44355</v>
      </c>
      <c r="P488" s="115">
        <f t="shared" si="95"/>
        <v>1478.5</v>
      </c>
      <c r="Q488" s="116">
        <f t="shared" si="106"/>
        <v>46041</v>
      </c>
      <c r="R488" s="117">
        <f t="shared" si="96"/>
        <v>1534.7</v>
      </c>
      <c r="S488" s="7"/>
      <c r="T488" s="38"/>
      <c r="U488" s="113"/>
      <c r="V488" s="38"/>
      <c r="W488" s="113"/>
      <c r="X488" s="38"/>
      <c r="Y488" s="113"/>
      <c r="Z488" s="114"/>
      <c r="AA488" s="115">
        <f t="shared" si="107"/>
        <v>0</v>
      </c>
      <c r="AB488" s="115">
        <f t="shared" si="97"/>
        <v>0</v>
      </c>
      <c r="AC488" s="116">
        <f t="shared" si="108"/>
        <v>0</v>
      </c>
      <c r="AD488" s="118">
        <f t="shared" si="98"/>
        <v>0</v>
      </c>
      <c r="AE488" s="119"/>
      <c r="AF488" s="120"/>
      <c r="AG488" s="113"/>
      <c r="AH488" s="38"/>
      <c r="AI488" s="113"/>
      <c r="AJ488" s="38"/>
      <c r="AK488" s="113"/>
      <c r="AL488" s="114"/>
      <c r="AM488" s="115">
        <f t="shared" si="109"/>
        <v>0</v>
      </c>
      <c r="AN488" s="37">
        <f t="shared" si="100"/>
        <v>0</v>
      </c>
      <c r="AO488" s="117">
        <f t="shared" si="110"/>
        <v>0</v>
      </c>
      <c r="AP488" s="117">
        <f t="shared" si="102"/>
        <v>0</v>
      </c>
      <c r="AQ488" s="121">
        <f t="shared" si="111"/>
        <v>1478.5</v>
      </c>
      <c r="AR488" s="122">
        <f t="shared" si="112"/>
        <v>1534.7</v>
      </c>
    </row>
    <row r="489" spans="1:44" s="36" customFormat="1" ht="15" customHeight="1">
      <c r="A489" s="44" t="s">
        <v>82</v>
      </c>
      <c r="B489" s="45" t="s">
        <v>515</v>
      </c>
      <c r="C489" s="46">
        <v>220400</v>
      </c>
      <c r="D489" s="47">
        <v>7</v>
      </c>
      <c r="E489" s="112" t="s">
        <v>139</v>
      </c>
      <c r="F489" s="125" t="s">
        <v>139</v>
      </c>
      <c r="G489" s="7"/>
      <c r="H489" s="38"/>
      <c r="I489" s="113">
        <v>32670</v>
      </c>
      <c r="J489" s="38">
        <v>33545</v>
      </c>
      <c r="K489" s="113">
        <v>8901</v>
      </c>
      <c r="L489" s="38">
        <v>8580</v>
      </c>
      <c r="M489" s="113">
        <v>38214</v>
      </c>
      <c r="N489" s="114">
        <v>37710</v>
      </c>
      <c r="O489" s="115">
        <f t="shared" si="105"/>
        <v>79785</v>
      </c>
      <c r="P489" s="115">
        <f t="shared" si="95"/>
        <v>2659.5</v>
      </c>
      <c r="Q489" s="116">
        <f t="shared" si="106"/>
        <v>79835</v>
      </c>
      <c r="R489" s="117">
        <f t="shared" si="96"/>
        <v>2661.1666666666665</v>
      </c>
      <c r="S489" s="7"/>
      <c r="T489" s="38"/>
      <c r="U489" s="113"/>
      <c r="V489" s="38"/>
      <c r="W489" s="113"/>
      <c r="X489" s="38"/>
      <c r="Y489" s="113"/>
      <c r="Z489" s="114"/>
      <c r="AA489" s="115">
        <f t="shared" si="107"/>
        <v>0</v>
      </c>
      <c r="AB489" s="115">
        <f t="shared" si="97"/>
        <v>0</v>
      </c>
      <c r="AC489" s="116">
        <f t="shared" si="108"/>
        <v>0</v>
      </c>
      <c r="AD489" s="118">
        <f t="shared" si="98"/>
        <v>0</v>
      </c>
      <c r="AE489" s="119"/>
      <c r="AF489" s="120"/>
      <c r="AG489" s="113"/>
      <c r="AH489" s="38"/>
      <c r="AI489" s="113"/>
      <c r="AJ489" s="38"/>
      <c r="AK489" s="113"/>
      <c r="AL489" s="114"/>
      <c r="AM489" s="115">
        <f t="shared" si="109"/>
        <v>0</v>
      </c>
      <c r="AN489" s="37">
        <f t="shared" si="100"/>
        <v>0</v>
      </c>
      <c r="AO489" s="117">
        <f t="shared" si="110"/>
        <v>0</v>
      </c>
      <c r="AP489" s="117">
        <f t="shared" si="102"/>
        <v>0</v>
      </c>
      <c r="AQ489" s="121">
        <f t="shared" si="111"/>
        <v>2659.5</v>
      </c>
      <c r="AR489" s="122">
        <f t="shared" si="112"/>
        <v>2661.1666666666665</v>
      </c>
    </row>
    <row r="490" spans="1:44" s="36" customFormat="1" ht="15" customHeight="1">
      <c r="A490" s="44" t="s">
        <v>82</v>
      </c>
      <c r="B490" s="45" t="s">
        <v>516</v>
      </c>
      <c r="C490" s="46">
        <v>221096</v>
      </c>
      <c r="D490" s="47">
        <v>7</v>
      </c>
      <c r="E490" s="112" t="s">
        <v>139</v>
      </c>
      <c r="F490" s="125" t="s">
        <v>139</v>
      </c>
      <c r="G490" s="7"/>
      <c r="H490" s="38"/>
      <c r="I490" s="113">
        <v>30370</v>
      </c>
      <c r="J490" s="38">
        <v>30309</v>
      </c>
      <c r="K490" s="113">
        <v>4098</v>
      </c>
      <c r="L490" s="38">
        <v>4060</v>
      </c>
      <c r="M490" s="113">
        <v>33310</v>
      </c>
      <c r="N490" s="114">
        <v>32984</v>
      </c>
      <c r="O490" s="115">
        <f t="shared" si="105"/>
        <v>67778</v>
      </c>
      <c r="P490" s="115">
        <f t="shared" si="95"/>
        <v>2259.266666666667</v>
      </c>
      <c r="Q490" s="116">
        <f t="shared" si="106"/>
        <v>67353</v>
      </c>
      <c r="R490" s="117">
        <f t="shared" si="96"/>
        <v>2245.1</v>
      </c>
      <c r="S490" s="7"/>
      <c r="T490" s="38"/>
      <c r="U490" s="113"/>
      <c r="V490" s="38"/>
      <c r="W490" s="113"/>
      <c r="X490" s="38"/>
      <c r="Y490" s="113"/>
      <c r="Z490" s="114"/>
      <c r="AA490" s="115">
        <f t="shared" si="107"/>
        <v>0</v>
      </c>
      <c r="AB490" s="115">
        <f t="shared" si="97"/>
        <v>0</v>
      </c>
      <c r="AC490" s="116">
        <f t="shared" si="108"/>
        <v>0</v>
      </c>
      <c r="AD490" s="118">
        <f t="shared" si="98"/>
        <v>0</v>
      </c>
      <c r="AE490" s="119"/>
      <c r="AF490" s="120"/>
      <c r="AG490" s="113"/>
      <c r="AH490" s="38"/>
      <c r="AI490" s="113"/>
      <c r="AJ490" s="38"/>
      <c r="AK490" s="113"/>
      <c r="AL490" s="114"/>
      <c r="AM490" s="115">
        <f t="shared" si="109"/>
        <v>0</v>
      </c>
      <c r="AN490" s="37">
        <f t="shared" si="100"/>
        <v>0</v>
      </c>
      <c r="AO490" s="117">
        <f t="shared" si="110"/>
        <v>0</v>
      </c>
      <c r="AP490" s="117">
        <f t="shared" si="102"/>
        <v>0</v>
      </c>
      <c r="AQ490" s="121">
        <f t="shared" si="111"/>
        <v>2259.266666666667</v>
      </c>
      <c r="AR490" s="122">
        <f t="shared" si="112"/>
        <v>2245.1</v>
      </c>
    </row>
    <row r="491" spans="1:44" s="36" customFormat="1" ht="15" customHeight="1">
      <c r="A491" s="44" t="s">
        <v>82</v>
      </c>
      <c r="B491" s="45" t="s">
        <v>517</v>
      </c>
      <c r="C491" s="46">
        <v>221184</v>
      </c>
      <c r="D491" s="47">
        <v>7</v>
      </c>
      <c r="E491" s="112" t="s">
        <v>139</v>
      </c>
      <c r="F491" s="125" t="s">
        <v>139</v>
      </c>
      <c r="G491" s="7"/>
      <c r="H491" s="38"/>
      <c r="I491" s="113">
        <v>48507</v>
      </c>
      <c r="J491" s="38">
        <v>49550</v>
      </c>
      <c r="K491" s="113">
        <v>13600</v>
      </c>
      <c r="L491" s="38">
        <v>13288</v>
      </c>
      <c r="M491" s="113">
        <v>52900</v>
      </c>
      <c r="N491" s="114">
        <v>53223</v>
      </c>
      <c r="O491" s="115">
        <f t="shared" si="105"/>
        <v>115007</v>
      </c>
      <c r="P491" s="115">
        <f t="shared" si="95"/>
        <v>3833.5666666666666</v>
      </c>
      <c r="Q491" s="116">
        <f t="shared" si="106"/>
        <v>116061</v>
      </c>
      <c r="R491" s="117">
        <f t="shared" si="96"/>
        <v>3868.7</v>
      </c>
      <c r="S491" s="7"/>
      <c r="T491" s="38"/>
      <c r="U491" s="113"/>
      <c r="V491" s="38"/>
      <c r="W491" s="113"/>
      <c r="X491" s="38"/>
      <c r="Y491" s="113"/>
      <c r="Z491" s="114"/>
      <c r="AA491" s="115">
        <f t="shared" si="107"/>
        <v>0</v>
      </c>
      <c r="AB491" s="115">
        <f t="shared" si="97"/>
        <v>0</v>
      </c>
      <c r="AC491" s="116">
        <f t="shared" si="108"/>
        <v>0</v>
      </c>
      <c r="AD491" s="118">
        <f t="shared" si="98"/>
        <v>0</v>
      </c>
      <c r="AE491" s="119"/>
      <c r="AF491" s="120"/>
      <c r="AG491" s="113"/>
      <c r="AH491" s="38"/>
      <c r="AI491" s="113"/>
      <c r="AJ491" s="38"/>
      <c r="AK491" s="113"/>
      <c r="AL491" s="114"/>
      <c r="AM491" s="115">
        <f t="shared" si="109"/>
        <v>0</v>
      </c>
      <c r="AN491" s="37">
        <f t="shared" si="100"/>
        <v>0</v>
      </c>
      <c r="AO491" s="117">
        <f t="shared" si="110"/>
        <v>0</v>
      </c>
      <c r="AP491" s="117">
        <f t="shared" si="102"/>
        <v>0</v>
      </c>
      <c r="AQ491" s="121">
        <f t="shared" si="111"/>
        <v>3833.5666666666666</v>
      </c>
      <c r="AR491" s="122">
        <f t="shared" si="112"/>
        <v>3868.7</v>
      </c>
    </row>
    <row r="492" spans="1:44" s="36" customFormat="1" ht="15" customHeight="1">
      <c r="A492" s="44" t="s">
        <v>82</v>
      </c>
      <c r="B492" s="45" t="s">
        <v>518</v>
      </c>
      <c r="C492" s="46">
        <v>221908</v>
      </c>
      <c r="D492" s="47">
        <v>7</v>
      </c>
      <c r="E492" s="112" t="s">
        <v>139</v>
      </c>
      <c r="F492" s="125" t="s">
        <v>139</v>
      </c>
      <c r="G492" s="7"/>
      <c r="H492" s="38"/>
      <c r="I492" s="113">
        <v>34905</v>
      </c>
      <c r="J492" s="38">
        <v>36469</v>
      </c>
      <c r="K492" s="113">
        <v>7482</v>
      </c>
      <c r="L492" s="38">
        <v>7647</v>
      </c>
      <c r="M492" s="113">
        <v>39015</v>
      </c>
      <c r="N492" s="114">
        <v>39112</v>
      </c>
      <c r="O492" s="115">
        <f t="shared" si="105"/>
        <v>81402</v>
      </c>
      <c r="P492" s="115">
        <f t="shared" si="95"/>
        <v>2713.4</v>
      </c>
      <c r="Q492" s="116">
        <f t="shared" si="106"/>
        <v>83228</v>
      </c>
      <c r="R492" s="117">
        <f t="shared" si="96"/>
        <v>2774.266666666667</v>
      </c>
      <c r="S492" s="7"/>
      <c r="T492" s="38"/>
      <c r="U492" s="113"/>
      <c r="V492" s="38"/>
      <c r="W492" s="113"/>
      <c r="X492" s="38"/>
      <c r="Y492" s="113"/>
      <c r="Z492" s="114"/>
      <c r="AA492" s="115">
        <f t="shared" si="107"/>
        <v>0</v>
      </c>
      <c r="AB492" s="115">
        <f t="shared" si="97"/>
        <v>0</v>
      </c>
      <c r="AC492" s="116">
        <f t="shared" si="108"/>
        <v>0</v>
      </c>
      <c r="AD492" s="118">
        <f t="shared" si="98"/>
        <v>0</v>
      </c>
      <c r="AE492" s="119"/>
      <c r="AF492" s="120"/>
      <c r="AG492" s="113"/>
      <c r="AH492" s="38"/>
      <c r="AI492" s="113"/>
      <c r="AJ492" s="38"/>
      <c r="AK492" s="113"/>
      <c r="AL492" s="114"/>
      <c r="AM492" s="115">
        <f t="shared" si="109"/>
        <v>0</v>
      </c>
      <c r="AN492" s="37">
        <f t="shared" si="100"/>
        <v>0</v>
      </c>
      <c r="AO492" s="117">
        <f t="shared" si="110"/>
        <v>0</v>
      </c>
      <c r="AP492" s="117">
        <f t="shared" si="102"/>
        <v>0</v>
      </c>
      <c r="AQ492" s="121">
        <f t="shared" si="111"/>
        <v>2713.4</v>
      </c>
      <c r="AR492" s="122">
        <f t="shared" si="112"/>
        <v>2774.266666666667</v>
      </c>
    </row>
    <row r="493" spans="1:44" s="36" customFormat="1" ht="15" customHeight="1">
      <c r="A493" s="44" t="s">
        <v>82</v>
      </c>
      <c r="B493" s="45" t="s">
        <v>519</v>
      </c>
      <c r="C493" s="1">
        <v>221643</v>
      </c>
      <c r="D493" s="47">
        <v>7</v>
      </c>
      <c r="E493" s="112" t="s">
        <v>139</v>
      </c>
      <c r="F493" s="125" t="s">
        <v>139</v>
      </c>
      <c r="G493" s="7"/>
      <c r="H493" s="38"/>
      <c r="I493" s="113">
        <v>70427</v>
      </c>
      <c r="J493" s="38">
        <v>69842</v>
      </c>
      <c r="K493" s="113">
        <v>11264</v>
      </c>
      <c r="L493" s="38">
        <v>11816</v>
      </c>
      <c r="M493" s="113">
        <v>76203</v>
      </c>
      <c r="N493" s="114">
        <v>76184</v>
      </c>
      <c r="O493" s="115">
        <f t="shared" si="105"/>
        <v>157894</v>
      </c>
      <c r="P493" s="115">
        <f t="shared" si="95"/>
        <v>5263.133333333333</v>
      </c>
      <c r="Q493" s="116">
        <f t="shared" si="106"/>
        <v>157842</v>
      </c>
      <c r="R493" s="117">
        <f t="shared" si="96"/>
        <v>5261.4</v>
      </c>
      <c r="S493" s="7"/>
      <c r="T493" s="38"/>
      <c r="U493" s="113"/>
      <c r="V493" s="38"/>
      <c r="W493" s="113"/>
      <c r="X493" s="38"/>
      <c r="Y493" s="113"/>
      <c r="Z493" s="114"/>
      <c r="AA493" s="115">
        <f t="shared" si="107"/>
        <v>0</v>
      </c>
      <c r="AB493" s="115">
        <f t="shared" si="97"/>
        <v>0</v>
      </c>
      <c r="AC493" s="116">
        <f t="shared" si="108"/>
        <v>0</v>
      </c>
      <c r="AD493" s="118">
        <f t="shared" si="98"/>
        <v>0</v>
      </c>
      <c r="AE493" s="119"/>
      <c r="AF493" s="120"/>
      <c r="AG493" s="113"/>
      <c r="AH493" s="38"/>
      <c r="AI493" s="113"/>
      <c r="AJ493" s="38"/>
      <c r="AK493" s="113"/>
      <c r="AL493" s="114"/>
      <c r="AM493" s="115">
        <f t="shared" si="109"/>
        <v>0</v>
      </c>
      <c r="AN493" s="37">
        <f t="shared" si="100"/>
        <v>0</v>
      </c>
      <c r="AO493" s="117">
        <f t="shared" si="110"/>
        <v>0</v>
      </c>
      <c r="AP493" s="117">
        <f t="shared" si="102"/>
        <v>0</v>
      </c>
      <c r="AQ493" s="121">
        <f t="shared" si="111"/>
        <v>5263.133333333333</v>
      </c>
      <c r="AR493" s="122">
        <f t="shared" si="112"/>
        <v>5261.4</v>
      </c>
    </row>
    <row r="494" spans="1:44" s="36" customFormat="1" ht="15" customHeight="1">
      <c r="A494" s="44" t="s">
        <v>82</v>
      </c>
      <c r="B494" s="45" t="s">
        <v>520</v>
      </c>
      <c r="C494" s="46">
        <v>221397</v>
      </c>
      <c r="D494" s="47">
        <v>7</v>
      </c>
      <c r="E494" s="112" t="s">
        <v>139</v>
      </c>
      <c r="F494" s="125" t="s">
        <v>139</v>
      </c>
      <c r="G494" s="7"/>
      <c r="H494" s="38"/>
      <c r="I494" s="113">
        <v>47481</v>
      </c>
      <c r="J494" s="38">
        <v>48024</v>
      </c>
      <c r="K494" s="113">
        <v>6658</v>
      </c>
      <c r="L494" s="38">
        <v>6274</v>
      </c>
      <c r="M494" s="113">
        <v>56961</v>
      </c>
      <c r="N494" s="114">
        <v>52108</v>
      </c>
      <c r="O494" s="115">
        <f t="shared" si="105"/>
        <v>111100</v>
      </c>
      <c r="P494" s="115">
        <f t="shared" si="95"/>
        <v>3703.3333333333335</v>
      </c>
      <c r="Q494" s="116">
        <f t="shared" si="106"/>
        <v>106406</v>
      </c>
      <c r="R494" s="117">
        <f t="shared" si="96"/>
        <v>3546.866666666667</v>
      </c>
      <c r="S494" s="7"/>
      <c r="T494" s="38"/>
      <c r="U494" s="113"/>
      <c r="V494" s="38"/>
      <c r="W494" s="113"/>
      <c r="X494" s="38"/>
      <c r="Y494" s="113"/>
      <c r="Z494" s="114"/>
      <c r="AA494" s="115">
        <f t="shared" si="107"/>
        <v>0</v>
      </c>
      <c r="AB494" s="115">
        <f t="shared" si="97"/>
        <v>0</v>
      </c>
      <c r="AC494" s="116">
        <f t="shared" si="108"/>
        <v>0</v>
      </c>
      <c r="AD494" s="118">
        <f t="shared" si="98"/>
        <v>0</v>
      </c>
      <c r="AE494" s="119"/>
      <c r="AF494" s="120"/>
      <c r="AG494" s="113"/>
      <c r="AH494" s="38"/>
      <c r="AI494" s="113"/>
      <c r="AJ494" s="38"/>
      <c r="AK494" s="113"/>
      <c r="AL494" s="114"/>
      <c r="AM494" s="115">
        <f t="shared" si="109"/>
        <v>0</v>
      </c>
      <c r="AN494" s="37">
        <f t="shared" si="100"/>
        <v>0</v>
      </c>
      <c r="AO494" s="117">
        <f t="shared" si="110"/>
        <v>0</v>
      </c>
      <c r="AP494" s="117">
        <f t="shared" si="102"/>
        <v>0</v>
      </c>
      <c r="AQ494" s="121">
        <f t="shared" si="111"/>
        <v>3703.3333333333335</v>
      </c>
      <c r="AR494" s="122">
        <f t="shared" si="112"/>
        <v>3546.866666666667</v>
      </c>
    </row>
    <row r="495" spans="1:44" s="36" customFormat="1" ht="15" customHeight="1">
      <c r="A495" s="44" t="s">
        <v>82</v>
      </c>
      <c r="B495" s="45" t="s">
        <v>521</v>
      </c>
      <c r="C495" s="46"/>
      <c r="D495" s="47">
        <v>7</v>
      </c>
      <c r="E495" s="112" t="s">
        <v>139</v>
      </c>
      <c r="F495" s="125" t="s">
        <v>139</v>
      </c>
      <c r="G495" s="7"/>
      <c r="H495" s="38"/>
      <c r="I495" s="113"/>
      <c r="J495" s="38">
        <f>39444+63218</f>
        <v>102662</v>
      </c>
      <c r="K495" s="113"/>
      <c r="L495" s="38">
        <f>18777+23850</f>
        <v>42627</v>
      </c>
      <c r="M495" s="113"/>
      <c r="N495" s="114">
        <v>105889</v>
      </c>
      <c r="O495" s="115">
        <f>+M495+K495+I495+G495</f>
        <v>0</v>
      </c>
      <c r="P495" s="115">
        <f t="shared" si="95"/>
        <v>0</v>
      </c>
      <c r="Q495" s="116">
        <f>+N495+L495+J495+H495</f>
        <v>251178</v>
      </c>
      <c r="R495" s="117">
        <f t="shared" si="96"/>
        <v>8372.6</v>
      </c>
      <c r="S495" s="7"/>
      <c r="T495" s="38"/>
      <c r="U495" s="113"/>
      <c r="V495" s="38"/>
      <c r="W495" s="113"/>
      <c r="X495" s="38"/>
      <c r="Y495" s="113"/>
      <c r="Z495" s="114"/>
      <c r="AA495" s="115">
        <f>+Y495+W495+U495+S495</f>
        <v>0</v>
      </c>
      <c r="AB495" s="115">
        <f t="shared" si="97"/>
        <v>0</v>
      </c>
      <c r="AC495" s="116">
        <f>+Z495+X495+V495+T495</f>
        <v>0</v>
      </c>
      <c r="AD495" s="118">
        <f t="shared" si="98"/>
        <v>0</v>
      </c>
      <c r="AE495" s="119"/>
      <c r="AF495" s="120"/>
      <c r="AG495" s="113"/>
      <c r="AH495" s="38"/>
      <c r="AI495" s="113"/>
      <c r="AJ495" s="38"/>
      <c r="AK495" s="113"/>
      <c r="AL495" s="114"/>
      <c r="AM495" s="115">
        <f>+AK495+AI495+AG495+AE495</f>
        <v>0</v>
      </c>
      <c r="AN495" s="37">
        <f t="shared" si="100"/>
        <v>0</v>
      </c>
      <c r="AO495" s="117">
        <f>+AL495+AJ495+AH495+AF495</f>
        <v>0</v>
      </c>
      <c r="AP495" s="117">
        <f t="shared" si="102"/>
        <v>0</v>
      </c>
      <c r="AQ495" s="121">
        <f>+P495+AB495+AN495</f>
        <v>0</v>
      </c>
      <c r="AR495" s="122">
        <f>+R495+AD495+AP495</f>
        <v>8372.6</v>
      </c>
    </row>
    <row r="496" spans="1:44" s="36" customFormat="1" ht="15" customHeight="1">
      <c r="A496" s="44" t="s">
        <v>82</v>
      </c>
      <c r="B496" s="45" t="s">
        <v>522</v>
      </c>
      <c r="C496" s="46">
        <v>222053</v>
      </c>
      <c r="D496" s="47">
        <v>7</v>
      </c>
      <c r="E496" s="112" t="s">
        <v>139</v>
      </c>
      <c r="F496" s="125" t="s">
        <v>139</v>
      </c>
      <c r="G496" s="7"/>
      <c r="H496" s="38"/>
      <c r="I496" s="113">
        <v>54944</v>
      </c>
      <c r="J496" s="38">
        <v>53253</v>
      </c>
      <c r="K496" s="113">
        <v>14061</v>
      </c>
      <c r="L496" s="38">
        <v>13508</v>
      </c>
      <c r="M496" s="113">
        <v>61599</v>
      </c>
      <c r="N496" s="114">
        <v>62071</v>
      </c>
      <c r="O496" s="115">
        <f aca="true" t="shared" si="113" ref="O496:O524">+M496+K496+I496+G496</f>
        <v>130604</v>
      </c>
      <c r="P496" s="115">
        <f t="shared" si="95"/>
        <v>4353.466666666666</v>
      </c>
      <c r="Q496" s="116">
        <f aca="true" t="shared" si="114" ref="Q496:Q524">+N496+L496+J496+H496</f>
        <v>128832</v>
      </c>
      <c r="R496" s="117">
        <f t="shared" si="96"/>
        <v>4294.4</v>
      </c>
      <c r="S496" s="7"/>
      <c r="T496" s="38"/>
      <c r="U496" s="113"/>
      <c r="V496" s="38"/>
      <c r="W496" s="113"/>
      <c r="X496" s="38"/>
      <c r="Y496" s="113"/>
      <c r="Z496" s="114"/>
      <c r="AA496" s="115">
        <f aca="true" t="shared" si="115" ref="AA496:AA524">+Y496+W496+U496+S496</f>
        <v>0</v>
      </c>
      <c r="AB496" s="115">
        <f t="shared" si="97"/>
        <v>0</v>
      </c>
      <c r="AC496" s="116">
        <f aca="true" t="shared" si="116" ref="AC496:AC524">+Z496+X496+V496+T496</f>
        <v>0</v>
      </c>
      <c r="AD496" s="118">
        <f t="shared" si="98"/>
        <v>0</v>
      </c>
      <c r="AE496" s="119"/>
      <c r="AF496" s="120"/>
      <c r="AG496" s="113"/>
      <c r="AH496" s="38"/>
      <c r="AI496" s="113"/>
      <c r="AJ496" s="38"/>
      <c r="AK496" s="113"/>
      <c r="AL496" s="114"/>
      <c r="AM496" s="115">
        <f aca="true" t="shared" si="117" ref="AM496:AM524">+AK496+AI496+AG496+AE496</f>
        <v>0</v>
      </c>
      <c r="AN496" s="37">
        <f t="shared" si="100"/>
        <v>0</v>
      </c>
      <c r="AO496" s="117">
        <f aca="true" t="shared" si="118" ref="AO496:AO524">+AL496+AJ496+AH496+AF496</f>
        <v>0</v>
      </c>
      <c r="AP496" s="117">
        <f t="shared" si="102"/>
        <v>0</v>
      </c>
      <c r="AQ496" s="121">
        <f aca="true" t="shared" si="119" ref="AQ496:AQ524">+P496+AB496+AN496</f>
        <v>4353.466666666666</v>
      </c>
      <c r="AR496" s="122">
        <f aca="true" t="shared" si="120" ref="AR496:AR524">+R496+AD496+AP496</f>
        <v>4294.4</v>
      </c>
    </row>
    <row r="497" spans="1:44" s="36" customFormat="1" ht="15" customHeight="1">
      <c r="A497" s="44" t="s">
        <v>82</v>
      </c>
      <c r="B497" s="45" t="s">
        <v>523</v>
      </c>
      <c r="C497" s="46">
        <v>222062</v>
      </c>
      <c r="D497" s="47">
        <v>7</v>
      </c>
      <c r="E497" s="112" t="s">
        <v>139</v>
      </c>
      <c r="F497" s="125" t="s">
        <v>139</v>
      </c>
      <c r="G497" s="7"/>
      <c r="H497" s="38"/>
      <c r="I497" s="113">
        <v>45816</v>
      </c>
      <c r="J497" s="38">
        <v>46784</v>
      </c>
      <c r="K497" s="113">
        <v>11837</v>
      </c>
      <c r="L497" s="38">
        <v>11086</v>
      </c>
      <c r="M497" s="113">
        <v>53913</v>
      </c>
      <c r="N497" s="114">
        <v>54972</v>
      </c>
      <c r="O497" s="115">
        <f t="shared" si="113"/>
        <v>111566</v>
      </c>
      <c r="P497" s="115">
        <f t="shared" si="95"/>
        <v>3718.866666666667</v>
      </c>
      <c r="Q497" s="116">
        <f t="shared" si="114"/>
        <v>112842</v>
      </c>
      <c r="R497" s="117">
        <f t="shared" si="96"/>
        <v>3761.4</v>
      </c>
      <c r="S497" s="7"/>
      <c r="T497" s="38"/>
      <c r="U497" s="113"/>
      <c r="V497" s="38"/>
      <c r="W497" s="113"/>
      <c r="X497" s="38"/>
      <c r="Y497" s="113"/>
      <c r="Z497" s="114"/>
      <c r="AA497" s="115">
        <f t="shared" si="115"/>
        <v>0</v>
      </c>
      <c r="AB497" s="115">
        <f t="shared" si="97"/>
        <v>0</v>
      </c>
      <c r="AC497" s="116">
        <f t="shared" si="116"/>
        <v>0</v>
      </c>
      <c r="AD497" s="118">
        <f t="shared" si="98"/>
        <v>0</v>
      </c>
      <c r="AE497" s="119"/>
      <c r="AF497" s="120"/>
      <c r="AG497" s="113"/>
      <c r="AH497" s="38"/>
      <c r="AI497" s="113"/>
      <c r="AJ497" s="38"/>
      <c r="AK497" s="113"/>
      <c r="AL497" s="114"/>
      <c r="AM497" s="115">
        <f t="shared" si="117"/>
        <v>0</v>
      </c>
      <c r="AN497" s="37">
        <f t="shared" si="100"/>
        <v>0</v>
      </c>
      <c r="AO497" s="117">
        <f t="shared" si="118"/>
        <v>0</v>
      </c>
      <c r="AP497" s="117">
        <f t="shared" si="102"/>
        <v>0</v>
      </c>
      <c r="AQ497" s="121">
        <f t="shared" si="119"/>
        <v>3718.866666666667</v>
      </c>
      <c r="AR497" s="122">
        <f t="shared" si="120"/>
        <v>3761.4</v>
      </c>
    </row>
    <row r="498" spans="1:44" s="36" customFormat="1" ht="15" customHeight="1">
      <c r="A498" s="44" t="s">
        <v>82</v>
      </c>
      <c r="B498" s="45" t="s">
        <v>524</v>
      </c>
      <c r="C498" s="46">
        <v>219596</v>
      </c>
      <c r="D498" s="47">
        <v>8</v>
      </c>
      <c r="E498" s="112" t="s">
        <v>139</v>
      </c>
      <c r="F498" s="125" t="s">
        <v>139</v>
      </c>
      <c r="G498" s="7"/>
      <c r="H498" s="38"/>
      <c r="I498" s="113"/>
      <c r="J498" s="38"/>
      <c r="K498" s="113"/>
      <c r="L498" s="38"/>
      <c r="M498" s="113"/>
      <c r="N498" s="114"/>
      <c r="O498" s="115">
        <f t="shared" si="113"/>
        <v>0</v>
      </c>
      <c r="P498" s="115">
        <f t="shared" si="95"/>
        <v>0</v>
      </c>
      <c r="Q498" s="116">
        <f t="shared" si="114"/>
        <v>0</v>
      </c>
      <c r="R498" s="117">
        <f t="shared" si="96"/>
        <v>0</v>
      </c>
      <c r="S498" s="7">
        <v>54983</v>
      </c>
      <c r="T498" s="38">
        <v>48809</v>
      </c>
      <c r="U498" s="113">
        <v>47454</v>
      </c>
      <c r="V498" s="38">
        <v>48540</v>
      </c>
      <c r="W498" s="113">
        <v>35979</v>
      </c>
      <c r="X498" s="38"/>
      <c r="Y498" s="113">
        <v>53471</v>
      </c>
      <c r="Z498" s="114"/>
      <c r="AA498" s="115">
        <f t="shared" si="115"/>
        <v>191887</v>
      </c>
      <c r="AB498" s="115">
        <f t="shared" si="97"/>
        <v>213.20777777777778</v>
      </c>
      <c r="AC498" s="116">
        <f t="shared" si="116"/>
        <v>97349</v>
      </c>
      <c r="AD498" s="118">
        <f t="shared" si="98"/>
        <v>108.16555555555556</v>
      </c>
      <c r="AE498" s="119"/>
      <c r="AF498" s="120"/>
      <c r="AG498" s="113"/>
      <c r="AH498" s="38"/>
      <c r="AI498" s="113"/>
      <c r="AJ498" s="38"/>
      <c r="AK498" s="113"/>
      <c r="AL498" s="114"/>
      <c r="AM498" s="115">
        <f t="shared" si="117"/>
        <v>0</v>
      </c>
      <c r="AN498" s="37">
        <f t="shared" si="100"/>
        <v>0</v>
      </c>
      <c r="AO498" s="117">
        <f t="shared" si="118"/>
        <v>0</v>
      </c>
      <c r="AP498" s="117">
        <f t="shared" si="102"/>
        <v>0</v>
      </c>
      <c r="AQ498" s="121">
        <f t="shared" si="119"/>
        <v>213.20777777777778</v>
      </c>
      <c r="AR498" s="122">
        <f t="shared" si="120"/>
        <v>108.16555555555556</v>
      </c>
    </row>
    <row r="499" spans="1:44" s="36" customFormat="1" ht="15" customHeight="1">
      <c r="A499" s="44" t="s">
        <v>82</v>
      </c>
      <c r="B499" s="45" t="s">
        <v>525</v>
      </c>
      <c r="C499" s="46" t="s">
        <v>526</v>
      </c>
      <c r="D499" s="47">
        <v>8</v>
      </c>
      <c r="E499" s="112" t="s">
        <v>139</v>
      </c>
      <c r="F499" s="125" t="s">
        <v>139</v>
      </c>
      <c r="G499" s="7"/>
      <c r="H499" s="38"/>
      <c r="I499" s="113"/>
      <c r="J499" s="38"/>
      <c r="K499" s="113"/>
      <c r="L499" s="38"/>
      <c r="M499" s="113"/>
      <c r="N499" s="114"/>
      <c r="O499" s="115">
        <f t="shared" si="113"/>
        <v>0</v>
      </c>
      <c r="P499" s="115">
        <f t="shared" si="95"/>
        <v>0</v>
      </c>
      <c r="Q499" s="116">
        <f t="shared" si="114"/>
        <v>0</v>
      </c>
      <c r="R499" s="117">
        <f t="shared" si="96"/>
        <v>0</v>
      </c>
      <c r="S499" s="7">
        <v>0</v>
      </c>
      <c r="T499" s="38">
        <v>0</v>
      </c>
      <c r="U499" s="113">
        <v>186621</v>
      </c>
      <c r="V499" s="38">
        <v>176683</v>
      </c>
      <c r="W499" s="113">
        <v>96817</v>
      </c>
      <c r="X499" s="38"/>
      <c r="Y499" s="113">
        <v>171153</v>
      </c>
      <c r="Z499" s="114"/>
      <c r="AA499" s="115">
        <f t="shared" si="115"/>
        <v>454591</v>
      </c>
      <c r="AB499" s="115">
        <f t="shared" si="97"/>
        <v>505.1011111111111</v>
      </c>
      <c r="AC499" s="116">
        <f t="shared" si="116"/>
        <v>176683</v>
      </c>
      <c r="AD499" s="118">
        <f t="shared" si="98"/>
        <v>196.31444444444443</v>
      </c>
      <c r="AE499" s="119"/>
      <c r="AF499" s="120"/>
      <c r="AG499" s="113"/>
      <c r="AH499" s="38"/>
      <c r="AI499" s="113"/>
      <c r="AJ499" s="38"/>
      <c r="AK499" s="113"/>
      <c r="AL499" s="114"/>
      <c r="AM499" s="115">
        <f t="shared" si="117"/>
        <v>0</v>
      </c>
      <c r="AN499" s="37">
        <f t="shared" si="100"/>
        <v>0</v>
      </c>
      <c r="AO499" s="117">
        <f t="shared" si="118"/>
        <v>0</v>
      </c>
      <c r="AP499" s="117">
        <f t="shared" si="102"/>
        <v>0</v>
      </c>
      <c r="AQ499" s="121">
        <f t="shared" si="119"/>
        <v>505.1011111111111</v>
      </c>
      <c r="AR499" s="122">
        <f t="shared" si="120"/>
        <v>196.31444444444443</v>
      </c>
    </row>
    <row r="500" spans="1:44" s="36" customFormat="1" ht="15" customHeight="1">
      <c r="A500" s="44" t="s">
        <v>82</v>
      </c>
      <c r="B500" s="45" t="s">
        <v>527</v>
      </c>
      <c r="C500" s="46">
        <v>219921</v>
      </c>
      <c r="D500" s="47">
        <v>8</v>
      </c>
      <c r="E500" s="112" t="s">
        <v>139</v>
      </c>
      <c r="F500" s="125" t="s">
        <v>139</v>
      </c>
      <c r="G500" s="7"/>
      <c r="H500" s="38"/>
      <c r="I500" s="113"/>
      <c r="J500" s="38"/>
      <c r="K500" s="113"/>
      <c r="L500" s="38"/>
      <c r="M500" s="113"/>
      <c r="N500" s="114"/>
      <c r="O500" s="115">
        <f t="shared" si="113"/>
        <v>0</v>
      </c>
      <c r="P500" s="115">
        <f t="shared" si="95"/>
        <v>0</v>
      </c>
      <c r="Q500" s="116">
        <f t="shared" si="114"/>
        <v>0</v>
      </c>
      <c r="R500" s="117">
        <f t="shared" si="96"/>
        <v>0</v>
      </c>
      <c r="S500" s="7">
        <v>16991</v>
      </c>
      <c r="T500" s="38">
        <v>24769</v>
      </c>
      <c r="U500" s="113">
        <v>17539</v>
      </c>
      <c r="V500" s="38">
        <v>24111</v>
      </c>
      <c r="W500" s="113">
        <v>22719</v>
      </c>
      <c r="X500" s="38"/>
      <c r="Y500" s="113">
        <v>24418</v>
      </c>
      <c r="Z500" s="114"/>
      <c r="AA500" s="115">
        <f t="shared" si="115"/>
        <v>81667</v>
      </c>
      <c r="AB500" s="115">
        <f t="shared" si="97"/>
        <v>90.74111111111111</v>
      </c>
      <c r="AC500" s="116">
        <f t="shared" si="116"/>
        <v>48880</v>
      </c>
      <c r="AD500" s="118">
        <f t="shared" si="98"/>
        <v>54.31111111111111</v>
      </c>
      <c r="AE500" s="119"/>
      <c r="AF500" s="120"/>
      <c r="AG500" s="113"/>
      <c r="AH500" s="38"/>
      <c r="AI500" s="113"/>
      <c r="AJ500" s="38"/>
      <c r="AK500" s="113"/>
      <c r="AL500" s="114"/>
      <c r="AM500" s="115">
        <f t="shared" si="117"/>
        <v>0</v>
      </c>
      <c r="AN500" s="37">
        <f t="shared" si="100"/>
        <v>0</v>
      </c>
      <c r="AO500" s="117">
        <f t="shared" si="118"/>
        <v>0</v>
      </c>
      <c r="AP500" s="117">
        <f t="shared" si="102"/>
        <v>0</v>
      </c>
      <c r="AQ500" s="121">
        <f t="shared" si="119"/>
        <v>90.74111111111111</v>
      </c>
      <c r="AR500" s="122">
        <f t="shared" si="120"/>
        <v>54.31111111111111</v>
      </c>
    </row>
    <row r="501" spans="1:44" s="36" customFormat="1" ht="15" customHeight="1">
      <c r="A501" s="44" t="s">
        <v>82</v>
      </c>
      <c r="B501" s="45" t="s">
        <v>528</v>
      </c>
      <c r="C501" s="46">
        <v>221591</v>
      </c>
      <c r="D501" s="47">
        <v>8</v>
      </c>
      <c r="E501" s="112" t="s">
        <v>139</v>
      </c>
      <c r="F501" s="125" t="s">
        <v>139</v>
      </c>
      <c r="G501" s="7"/>
      <c r="H501" s="38"/>
      <c r="I501" s="113"/>
      <c r="J501" s="38"/>
      <c r="K501" s="113"/>
      <c r="L501" s="38"/>
      <c r="M501" s="113"/>
      <c r="N501" s="114"/>
      <c r="O501" s="115">
        <f t="shared" si="113"/>
        <v>0</v>
      </c>
      <c r="P501" s="115">
        <f t="shared" si="95"/>
        <v>0</v>
      </c>
      <c r="Q501" s="116">
        <f t="shared" si="114"/>
        <v>0</v>
      </c>
      <c r="R501" s="117">
        <f t="shared" si="96"/>
        <v>0</v>
      </c>
      <c r="S501" s="7">
        <v>79501</v>
      </c>
      <c r="T501" s="38">
        <v>71775</v>
      </c>
      <c r="U501" s="113">
        <v>76732</v>
      </c>
      <c r="V501" s="38">
        <v>76515</v>
      </c>
      <c r="W501" s="113">
        <v>52667</v>
      </c>
      <c r="X501" s="38"/>
      <c r="Y501" s="113">
        <v>96078</v>
      </c>
      <c r="Z501" s="114"/>
      <c r="AA501" s="115">
        <f t="shared" si="115"/>
        <v>304978</v>
      </c>
      <c r="AB501" s="115">
        <f t="shared" si="97"/>
        <v>338.8644444444444</v>
      </c>
      <c r="AC501" s="116">
        <f t="shared" si="116"/>
        <v>148290</v>
      </c>
      <c r="AD501" s="118">
        <f t="shared" si="98"/>
        <v>164.76666666666668</v>
      </c>
      <c r="AE501" s="119"/>
      <c r="AF501" s="120"/>
      <c r="AG501" s="113"/>
      <c r="AH501" s="38"/>
      <c r="AI501" s="113"/>
      <c r="AJ501" s="38"/>
      <c r="AK501" s="113"/>
      <c r="AL501" s="114"/>
      <c r="AM501" s="115">
        <f t="shared" si="117"/>
        <v>0</v>
      </c>
      <c r="AN501" s="37">
        <f t="shared" si="100"/>
        <v>0</v>
      </c>
      <c r="AO501" s="117">
        <f t="shared" si="118"/>
        <v>0</v>
      </c>
      <c r="AP501" s="117">
        <f t="shared" si="102"/>
        <v>0</v>
      </c>
      <c r="AQ501" s="121">
        <f t="shared" si="119"/>
        <v>338.8644444444444</v>
      </c>
      <c r="AR501" s="122">
        <f t="shared" si="120"/>
        <v>164.76666666666668</v>
      </c>
    </row>
    <row r="502" spans="1:44" s="36" customFormat="1" ht="15" customHeight="1">
      <c r="A502" s="44" t="s">
        <v>82</v>
      </c>
      <c r="B502" s="45" t="s">
        <v>529</v>
      </c>
      <c r="C502" s="46">
        <v>221430</v>
      </c>
      <c r="D502" s="47">
        <v>8</v>
      </c>
      <c r="E502" s="112" t="s">
        <v>139</v>
      </c>
      <c r="F502" s="125" t="s">
        <v>139</v>
      </c>
      <c r="G502" s="7"/>
      <c r="H502" s="38"/>
      <c r="I502" s="113"/>
      <c r="J502" s="38"/>
      <c r="K502" s="113"/>
      <c r="L502" s="38"/>
      <c r="M502" s="113"/>
      <c r="N502" s="114"/>
      <c r="O502" s="115">
        <f t="shared" si="113"/>
        <v>0</v>
      </c>
      <c r="P502" s="115">
        <f aca="true" t="shared" si="121" ref="P502:P524">+O502/30</f>
        <v>0</v>
      </c>
      <c r="Q502" s="116">
        <f t="shared" si="114"/>
        <v>0</v>
      </c>
      <c r="R502" s="117">
        <f aca="true" t="shared" si="122" ref="R502:R524">+Q502/30</f>
        <v>0</v>
      </c>
      <c r="S502" s="7">
        <v>43287</v>
      </c>
      <c r="T502" s="38">
        <v>46089</v>
      </c>
      <c r="U502" s="113">
        <v>38398</v>
      </c>
      <c r="V502" s="38">
        <v>42235</v>
      </c>
      <c r="W502" s="113">
        <v>39226</v>
      </c>
      <c r="X502" s="38"/>
      <c r="Y502" s="113">
        <v>41756</v>
      </c>
      <c r="Z502" s="114"/>
      <c r="AA502" s="115">
        <f t="shared" si="115"/>
        <v>162667</v>
      </c>
      <c r="AB502" s="115">
        <f aca="true" t="shared" si="123" ref="AB502:AB524">+AA502/900</f>
        <v>180.7411111111111</v>
      </c>
      <c r="AC502" s="116">
        <f t="shared" si="116"/>
        <v>88324</v>
      </c>
      <c r="AD502" s="118">
        <f aca="true" t="shared" si="124" ref="AD502:AD524">+AC502/900</f>
        <v>98.13777777777777</v>
      </c>
      <c r="AE502" s="119"/>
      <c r="AF502" s="120"/>
      <c r="AG502" s="113"/>
      <c r="AH502" s="38"/>
      <c r="AI502" s="113"/>
      <c r="AJ502" s="38"/>
      <c r="AK502" s="113"/>
      <c r="AL502" s="114"/>
      <c r="AM502" s="115">
        <f t="shared" si="117"/>
        <v>0</v>
      </c>
      <c r="AN502" s="37">
        <f aca="true" t="shared" si="125" ref="AN502:AN524">+AM502/24</f>
        <v>0</v>
      </c>
      <c r="AO502" s="117">
        <f t="shared" si="118"/>
        <v>0</v>
      </c>
      <c r="AP502" s="117">
        <f aca="true" t="shared" si="126" ref="AP502:AP524">+AO502/24</f>
        <v>0</v>
      </c>
      <c r="AQ502" s="121">
        <f t="shared" si="119"/>
        <v>180.7411111111111</v>
      </c>
      <c r="AR502" s="122">
        <f t="shared" si="120"/>
        <v>98.13777777777777</v>
      </c>
    </row>
    <row r="503" spans="1:44" s="36" customFormat="1" ht="15" customHeight="1">
      <c r="A503" s="44" t="s">
        <v>82</v>
      </c>
      <c r="B503" s="45" t="s">
        <v>530</v>
      </c>
      <c r="C503" s="46">
        <v>219994</v>
      </c>
      <c r="D503" s="47">
        <v>8</v>
      </c>
      <c r="E503" s="112" t="s">
        <v>139</v>
      </c>
      <c r="F503" s="125" t="s">
        <v>139</v>
      </c>
      <c r="G503" s="7"/>
      <c r="H503" s="38"/>
      <c r="I503" s="113"/>
      <c r="J503" s="38"/>
      <c r="K503" s="113"/>
      <c r="L503" s="38"/>
      <c r="M503" s="113"/>
      <c r="N503" s="114"/>
      <c r="O503" s="115">
        <f t="shared" si="113"/>
        <v>0</v>
      </c>
      <c r="P503" s="115">
        <f t="shared" si="121"/>
        <v>0</v>
      </c>
      <c r="Q503" s="116">
        <f t="shared" si="114"/>
        <v>0</v>
      </c>
      <c r="R503" s="117">
        <f t="shared" si="122"/>
        <v>0</v>
      </c>
      <c r="S503" s="7">
        <v>80939</v>
      </c>
      <c r="T503" s="38">
        <v>88186</v>
      </c>
      <c r="U503" s="113">
        <v>77760</v>
      </c>
      <c r="V503" s="38">
        <v>81464</v>
      </c>
      <c r="W503" s="113">
        <v>72954</v>
      </c>
      <c r="X503" s="38"/>
      <c r="Y503" s="113">
        <v>86044</v>
      </c>
      <c r="Z503" s="114"/>
      <c r="AA503" s="115">
        <f t="shared" si="115"/>
        <v>317697</v>
      </c>
      <c r="AB503" s="115">
        <f t="shared" si="123"/>
        <v>352.99666666666667</v>
      </c>
      <c r="AC503" s="116">
        <f t="shared" si="116"/>
        <v>169650</v>
      </c>
      <c r="AD503" s="118">
        <f t="shared" si="124"/>
        <v>188.5</v>
      </c>
      <c r="AE503" s="119"/>
      <c r="AF503" s="120"/>
      <c r="AG503" s="113"/>
      <c r="AH503" s="38"/>
      <c r="AI503" s="113"/>
      <c r="AJ503" s="38"/>
      <c r="AK503" s="113"/>
      <c r="AL503" s="114"/>
      <c r="AM503" s="115">
        <f t="shared" si="117"/>
        <v>0</v>
      </c>
      <c r="AN503" s="37">
        <f t="shared" si="125"/>
        <v>0</v>
      </c>
      <c r="AO503" s="117">
        <f t="shared" si="118"/>
        <v>0</v>
      </c>
      <c r="AP503" s="117">
        <f t="shared" si="126"/>
        <v>0</v>
      </c>
      <c r="AQ503" s="121">
        <f t="shared" si="119"/>
        <v>352.99666666666667</v>
      </c>
      <c r="AR503" s="122">
        <f t="shared" si="120"/>
        <v>188.5</v>
      </c>
    </row>
    <row r="504" spans="1:44" s="36" customFormat="1" ht="15" customHeight="1">
      <c r="A504" s="44" t="s">
        <v>82</v>
      </c>
      <c r="B504" s="45" t="s">
        <v>531</v>
      </c>
      <c r="C504" s="46">
        <v>220127</v>
      </c>
      <c r="D504" s="47">
        <v>8</v>
      </c>
      <c r="E504" s="112" t="s">
        <v>139</v>
      </c>
      <c r="F504" s="125" t="s">
        <v>139</v>
      </c>
      <c r="G504" s="7"/>
      <c r="H504" s="38"/>
      <c r="I504" s="113"/>
      <c r="J504" s="38"/>
      <c r="K504" s="113"/>
      <c r="L504" s="38"/>
      <c r="M504" s="113"/>
      <c r="N504" s="114"/>
      <c r="O504" s="115">
        <f t="shared" si="113"/>
        <v>0</v>
      </c>
      <c r="P504" s="115">
        <f t="shared" si="121"/>
        <v>0</v>
      </c>
      <c r="Q504" s="116">
        <f t="shared" si="114"/>
        <v>0</v>
      </c>
      <c r="R504" s="117">
        <f t="shared" si="122"/>
        <v>0</v>
      </c>
      <c r="S504" s="7">
        <v>98896</v>
      </c>
      <c r="T504" s="38">
        <v>97010</v>
      </c>
      <c r="U504" s="113">
        <v>90869</v>
      </c>
      <c r="V504" s="38">
        <v>96995</v>
      </c>
      <c r="W504" s="113">
        <v>85055</v>
      </c>
      <c r="X504" s="38"/>
      <c r="Y504" s="113">
        <v>106004</v>
      </c>
      <c r="Z504" s="114"/>
      <c r="AA504" s="115">
        <f t="shared" si="115"/>
        <v>380824</v>
      </c>
      <c r="AB504" s="115">
        <f t="shared" si="123"/>
        <v>423.1377777777778</v>
      </c>
      <c r="AC504" s="116">
        <f t="shared" si="116"/>
        <v>194005</v>
      </c>
      <c r="AD504" s="118">
        <f t="shared" si="124"/>
        <v>215.5611111111111</v>
      </c>
      <c r="AE504" s="119"/>
      <c r="AF504" s="120"/>
      <c r="AG504" s="113"/>
      <c r="AH504" s="38"/>
      <c r="AI504" s="113"/>
      <c r="AJ504" s="38"/>
      <c r="AK504" s="113"/>
      <c r="AL504" s="114"/>
      <c r="AM504" s="115">
        <f t="shared" si="117"/>
        <v>0</v>
      </c>
      <c r="AN504" s="37">
        <f t="shared" si="125"/>
        <v>0</v>
      </c>
      <c r="AO504" s="117">
        <f t="shared" si="118"/>
        <v>0</v>
      </c>
      <c r="AP504" s="117">
        <f t="shared" si="126"/>
        <v>0</v>
      </c>
      <c r="AQ504" s="121">
        <f t="shared" si="119"/>
        <v>423.1377777777778</v>
      </c>
      <c r="AR504" s="122">
        <f t="shared" si="120"/>
        <v>215.5611111111111</v>
      </c>
    </row>
    <row r="505" spans="1:44" s="36" customFormat="1" ht="15" customHeight="1">
      <c r="A505" s="44" t="s">
        <v>82</v>
      </c>
      <c r="B505" s="45" t="s">
        <v>532</v>
      </c>
      <c r="C505" s="46">
        <v>220251</v>
      </c>
      <c r="D505" s="47">
        <v>8</v>
      </c>
      <c r="E505" s="112" t="s">
        <v>139</v>
      </c>
      <c r="F505" s="125" t="s">
        <v>139</v>
      </c>
      <c r="G505" s="7"/>
      <c r="H505" s="38"/>
      <c r="I505" s="113"/>
      <c r="J505" s="38"/>
      <c r="K505" s="113"/>
      <c r="L505" s="38"/>
      <c r="M505" s="113"/>
      <c r="N505" s="114"/>
      <c r="O505" s="115">
        <f t="shared" si="113"/>
        <v>0</v>
      </c>
      <c r="P505" s="115">
        <f t="shared" si="121"/>
        <v>0</v>
      </c>
      <c r="Q505" s="116">
        <f t="shared" si="114"/>
        <v>0</v>
      </c>
      <c r="R505" s="117">
        <f t="shared" si="122"/>
        <v>0</v>
      </c>
      <c r="S505" s="7">
        <v>42159</v>
      </c>
      <c r="T505" s="38">
        <v>39851</v>
      </c>
      <c r="U505" s="113">
        <v>41481</v>
      </c>
      <c r="V505" s="38">
        <v>41775</v>
      </c>
      <c r="W505" s="113">
        <v>35113</v>
      </c>
      <c r="X505" s="38"/>
      <c r="Y505" s="113">
        <v>45778</v>
      </c>
      <c r="Z505" s="114"/>
      <c r="AA505" s="115">
        <f t="shared" si="115"/>
        <v>164531</v>
      </c>
      <c r="AB505" s="115">
        <f t="shared" si="123"/>
        <v>182.81222222222223</v>
      </c>
      <c r="AC505" s="116">
        <f t="shared" si="116"/>
        <v>81626</v>
      </c>
      <c r="AD505" s="118">
        <f t="shared" si="124"/>
        <v>90.69555555555556</v>
      </c>
      <c r="AE505" s="119"/>
      <c r="AF505" s="120"/>
      <c r="AG505" s="113"/>
      <c r="AH505" s="38"/>
      <c r="AI505" s="113"/>
      <c r="AJ505" s="38"/>
      <c r="AK505" s="113"/>
      <c r="AL505" s="114"/>
      <c r="AM505" s="115">
        <f t="shared" si="117"/>
        <v>0</v>
      </c>
      <c r="AN505" s="37">
        <f t="shared" si="125"/>
        <v>0</v>
      </c>
      <c r="AO505" s="117">
        <f t="shared" si="118"/>
        <v>0</v>
      </c>
      <c r="AP505" s="117">
        <f t="shared" si="126"/>
        <v>0</v>
      </c>
      <c r="AQ505" s="121">
        <f t="shared" si="119"/>
        <v>182.81222222222223</v>
      </c>
      <c r="AR505" s="122">
        <f t="shared" si="120"/>
        <v>90.69555555555556</v>
      </c>
    </row>
    <row r="506" spans="1:44" s="36" customFormat="1" ht="15" customHeight="1">
      <c r="A506" s="44" t="s">
        <v>82</v>
      </c>
      <c r="B506" s="45" t="s">
        <v>533</v>
      </c>
      <c r="C506" s="46">
        <v>220279</v>
      </c>
      <c r="D506" s="47">
        <v>8</v>
      </c>
      <c r="E506" s="112" t="s">
        <v>139</v>
      </c>
      <c r="F506" s="125" t="s">
        <v>139</v>
      </c>
      <c r="G506" s="7"/>
      <c r="H506" s="38"/>
      <c r="I506" s="113"/>
      <c r="J506" s="38"/>
      <c r="K506" s="113"/>
      <c r="L506" s="38"/>
      <c r="M506" s="113"/>
      <c r="N506" s="114"/>
      <c r="O506" s="115">
        <f t="shared" si="113"/>
        <v>0</v>
      </c>
      <c r="P506" s="115">
        <f t="shared" si="121"/>
        <v>0</v>
      </c>
      <c r="Q506" s="116">
        <f t="shared" si="114"/>
        <v>0</v>
      </c>
      <c r="R506" s="117">
        <f t="shared" si="122"/>
        <v>0</v>
      </c>
      <c r="S506" s="7">
        <v>38335</v>
      </c>
      <c r="T506" s="38">
        <v>36140</v>
      </c>
      <c r="U506" s="113">
        <v>37463</v>
      </c>
      <c r="V506" s="38">
        <v>32135</v>
      </c>
      <c r="W506" s="113">
        <v>31647</v>
      </c>
      <c r="X506" s="38"/>
      <c r="Y506" s="113">
        <v>35076</v>
      </c>
      <c r="Z506" s="114"/>
      <c r="AA506" s="115">
        <f t="shared" si="115"/>
        <v>142521</v>
      </c>
      <c r="AB506" s="115">
        <f t="shared" si="123"/>
        <v>158.35666666666665</v>
      </c>
      <c r="AC506" s="116">
        <f t="shared" si="116"/>
        <v>68275</v>
      </c>
      <c r="AD506" s="118">
        <f t="shared" si="124"/>
        <v>75.86111111111111</v>
      </c>
      <c r="AE506" s="119"/>
      <c r="AF506" s="120"/>
      <c r="AG506" s="113"/>
      <c r="AH506" s="38"/>
      <c r="AI506" s="113"/>
      <c r="AJ506" s="38"/>
      <c r="AK506" s="113"/>
      <c r="AL506" s="114"/>
      <c r="AM506" s="115">
        <f t="shared" si="117"/>
        <v>0</v>
      </c>
      <c r="AN506" s="37">
        <f t="shared" si="125"/>
        <v>0</v>
      </c>
      <c r="AO506" s="117">
        <f t="shared" si="118"/>
        <v>0</v>
      </c>
      <c r="AP506" s="117">
        <f t="shared" si="126"/>
        <v>0</v>
      </c>
      <c r="AQ506" s="121">
        <f t="shared" si="119"/>
        <v>158.35666666666665</v>
      </c>
      <c r="AR506" s="122">
        <f t="shared" si="120"/>
        <v>75.86111111111111</v>
      </c>
    </row>
    <row r="507" spans="1:44" s="36" customFormat="1" ht="15" customHeight="1">
      <c r="A507" s="44" t="s">
        <v>82</v>
      </c>
      <c r="B507" s="45" t="s">
        <v>534</v>
      </c>
      <c r="C507" s="46">
        <v>220321</v>
      </c>
      <c r="D507" s="47">
        <v>8</v>
      </c>
      <c r="E507" s="112" t="s">
        <v>139</v>
      </c>
      <c r="F507" s="125" t="s">
        <v>139</v>
      </c>
      <c r="G507" s="7"/>
      <c r="H507" s="38"/>
      <c r="I507" s="113"/>
      <c r="J507" s="38"/>
      <c r="K507" s="113"/>
      <c r="L507" s="38"/>
      <c r="M507" s="113"/>
      <c r="N507" s="114"/>
      <c r="O507" s="115">
        <f t="shared" si="113"/>
        <v>0</v>
      </c>
      <c r="P507" s="115">
        <f t="shared" si="121"/>
        <v>0</v>
      </c>
      <c r="Q507" s="116">
        <f t="shared" si="114"/>
        <v>0</v>
      </c>
      <c r="R507" s="117">
        <f t="shared" si="122"/>
        <v>0</v>
      </c>
      <c r="S507" s="7">
        <v>74380</v>
      </c>
      <c r="T507" s="38">
        <v>80423</v>
      </c>
      <c r="U507" s="113">
        <v>64164</v>
      </c>
      <c r="V507" s="38">
        <v>72163</v>
      </c>
      <c r="W507" s="113">
        <v>66232</v>
      </c>
      <c r="X507" s="38"/>
      <c r="Y507" s="113">
        <v>74714</v>
      </c>
      <c r="Z507" s="114"/>
      <c r="AA507" s="115">
        <f t="shared" si="115"/>
        <v>279490</v>
      </c>
      <c r="AB507" s="115">
        <f t="shared" si="123"/>
        <v>310.5444444444444</v>
      </c>
      <c r="AC507" s="116">
        <f t="shared" si="116"/>
        <v>152586</v>
      </c>
      <c r="AD507" s="118">
        <f t="shared" si="124"/>
        <v>169.54</v>
      </c>
      <c r="AE507" s="119"/>
      <c r="AF507" s="120"/>
      <c r="AG507" s="113"/>
      <c r="AH507" s="38"/>
      <c r="AI507" s="113"/>
      <c r="AJ507" s="38"/>
      <c r="AK507" s="113"/>
      <c r="AL507" s="114"/>
      <c r="AM507" s="115">
        <f t="shared" si="117"/>
        <v>0</v>
      </c>
      <c r="AN507" s="37">
        <f t="shared" si="125"/>
        <v>0</v>
      </c>
      <c r="AO507" s="117">
        <f t="shared" si="118"/>
        <v>0</v>
      </c>
      <c r="AP507" s="117">
        <f t="shared" si="126"/>
        <v>0</v>
      </c>
      <c r="AQ507" s="121">
        <f t="shared" si="119"/>
        <v>310.5444444444444</v>
      </c>
      <c r="AR507" s="122">
        <f t="shared" si="120"/>
        <v>169.54</v>
      </c>
    </row>
    <row r="508" spans="1:44" s="36" customFormat="1" ht="15" customHeight="1">
      <c r="A508" s="44" t="s">
        <v>82</v>
      </c>
      <c r="B508" s="45" t="s">
        <v>535</v>
      </c>
      <c r="C508" s="46">
        <v>220394</v>
      </c>
      <c r="D508" s="47">
        <v>8</v>
      </c>
      <c r="E508" s="112" t="s">
        <v>139</v>
      </c>
      <c r="F508" s="125" t="s">
        <v>139</v>
      </c>
      <c r="G508" s="7"/>
      <c r="H508" s="38"/>
      <c r="I508" s="113"/>
      <c r="J508" s="38"/>
      <c r="K508" s="113"/>
      <c r="L508" s="38"/>
      <c r="M508" s="113"/>
      <c r="N508" s="114"/>
      <c r="O508" s="115">
        <f t="shared" si="113"/>
        <v>0</v>
      </c>
      <c r="P508" s="115">
        <f t="shared" si="121"/>
        <v>0</v>
      </c>
      <c r="Q508" s="116">
        <f t="shared" si="114"/>
        <v>0</v>
      </c>
      <c r="R508" s="117">
        <f t="shared" si="122"/>
        <v>0</v>
      </c>
      <c r="S508" s="7">
        <v>46557</v>
      </c>
      <c r="T508" s="38">
        <v>57739</v>
      </c>
      <c r="U508" s="113">
        <v>45387</v>
      </c>
      <c r="V508" s="38">
        <v>54627</v>
      </c>
      <c r="W508" s="113">
        <v>52314</v>
      </c>
      <c r="X508" s="38"/>
      <c r="Y508" s="113">
        <v>58280</v>
      </c>
      <c r="Z508" s="114"/>
      <c r="AA508" s="115">
        <f t="shared" si="115"/>
        <v>202538</v>
      </c>
      <c r="AB508" s="115">
        <f t="shared" si="123"/>
        <v>225.04222222222222</v>
      </c>
      <c r="AC508" s="116">
        <f t="shared" si="116"/>
        <v>112366</v>
      </c>
      <c r="AD508" s="118">
        <f t="shared" si="124"/>
        <v>124.85111111111111</v>
      </c>
      <c r="AE508" s="119"/>
      <c r="AF508" s="120"/>
      <c r="AG508" s="113"/>
      <c r="AH508" s="38"/>
      <c r="AI508" s="113"/>
      <c r="AJ508" s="38"/>
      <c r="AK508" s="113"/>
      <c r="AL508" s="114"/>
      <c r="AM508" s="115">
        <f t="shared" si="117"/>
        <v>0</v>
      </c>
      <c r="AN508" s="37">
        <f t="shared" si="125"/>
        <v>0</v>
      </c>
      <c r="AO508" s="117">
        <f t="shared" si="118"/>
        <v>0</v>
      </c>
      <c r="AP508" s="117">
        <f t="shared" si="126"/>
        <v>0</v>
      </c>
      <c r="AQ508" s="121">
        <f t="shared" si="119"/>
        <v>225.04222222222222</v>
      </c>
      <c r="AR508" s="122">
        <f t="shared" si="120"/>
        <v>124.85111111111111</v>
      </c>
    </row>
    <row r="509" spans="1:44" s="36" customFormat="1" ht="15" customHeight="1">
      <c r="A509" s="44" t="s">
        <v>82</v>
      </c>
      <c r="B509" s="45" t="s">
        <v>536</v>
      </c>
      <c r="C509" s="46">
        <v>221616</v>
      </c>
      <c r="D509" s="47">
        <v>8</v>
      </c>
      <c r="E509" s="112" t="s">
        <v>139</v>
      </c>
      <c r="F509" s="125" t="s">
        <v>139</v>
      </c>
      <c r="G509" s="7"/>
      <c r="H509" s="38"/>
      <c r="I509" s="113"/>
      <c r="J509" s="38"/>
      <c r="K509" s="113"/>
      <c r="L509" s="38"/>
      <c r="M509" s="113"/>
      <c r="N509" s="114"/>
      <c r="O509" s="115">
        <f t="shared" si="113"/>
        <v>0</v>
      </c>
      <c r="P509" s="115">
        <f t="shared" si="121"/>
        <v>0</v>
      </c>
      <c r="Q509" s="116">
        <f t="shared" si="114"/>
        <v>0</v>
      </c>
      <c r="R509" s="117">
        <f t="shared" si="122"/>
        <v>0</v>
      </c>
      <c r="S509" s="7">
        <v>112528</v>
      </c>
      <c r="T509" s="38">
        <v>115300</v>
      </c>
      <c r="U509" s="113">
        <v>110192</v>
      </c>
      <c r="V509" s="38">
        <v>151368</v>
      </c>
      <c r="W509" s="113">
        <v>103054</v>
      </c>
      <c r="X509" s="38"/>
      <c r="Y509" s="113">
        <v>112981</v>
      </c>
      <c r="Z509" s="114"/>
      <c r="AA509" s="115">
        <f t="shared" si="115"/>
        <v>438755</v>
      </c>
      <c r="AB509" s="115">
        <f t="shared" si="123"/>
        <v>487.50555555555553</v>
      </c>
      <c r="AC509" s="116">
        <f t="shared" si="116"/>
        <v>266668</v>
      </c>
      <c r="AD509" s="118">
        <f t="shared" si="124"/>
        <v>296.29777777777775</v>
      </c>
      <c r="AE509" s="119"/>
      <c r="AF509" s="120"/>
      <c r="AG509" s="113"/>
      <c r="AH509" s="38"/>
      <c r="AI509" s="113"/>
      <c r="AJ509" s="38"/>
      <c r="AK509" s="113"/>
      <c r="AL509" s="114"/>
      <c r="AM509" s="115">
        <f t="shared" si="117"/>
        <v>0</v>
      </c>
      <c r="AN509" s="37">
        <f t="shared" si="125"/>
        <v>0</v>
      </c>
      <c r="AO509" s="117">
        <f t="shared" si="118"/>
        <v>0</v>
      </c>
      <c r="AP509" s="117">
        <f t="shared" si="126"/>
        <v>0</v>
      </c>
      <c r="AQ509" s="121">
        <f t="shared" si="119"/>
        <v>487.50555555555553</v>
      </c>
      <c r="AR509" s="122">
        <f t="shared" si="120"/>
        <v>296.29777777777775</v>
      </c>
    </row>
    <row r="510" spans="1:44" s="36" customFormat="1" ht="15" customHeight="1">
      <c r="A510" s="44" t="s">
        <v>82</v>
      </c>
      <c r="B510" s="45" t="s">
        <v>537</v>
      </c>
      <c r="C510" s="46">
        <v>221625</v>
      </c>
      <c r="D510" s="47">
        <v>8</v>
      </c>
      <c r="E510" s="112" t="s">
        <v>139</v>
      </c>
      <c r="F510" s="125" t="s">
        <v>139</v>
      </c>
      <c r="G510" s="7"/>
      <c r="H510" s="38"/>
      <c r="I510" s="113"/>
      <c r="J510" s="38"/>
      <c r="K510" s="113"/>
      <c r="L510" s="38"/>
      <c r="M510" s="113"/>
      <c r="N510" s="114"/>
      <c r="O510" s="115">
        <f t="shared" si="113"/>
        <v>0</v>
      </c>
      <c r="P510" s="115">
        <f t="shared" si="121"/>
        <v>0</v>
      </c>
      <c r="Q510" s="116">
        <f t="shared" si="114"/>
        <v>0</v>
      </c>
      <c r="R510" s="117">
        <f t="shared" si="122"/>
        <v>0</v>
      </c>
      <c r="S510" s="7">
        <v>134855</v>
      </c>
      <c r="T510" s="38">
        <v>126505</v>
      </c>
      <c r="U510" s="113">
        <v>131628</v>
      </c>
      <c r="V510" s="38">
        <v>114620</v>
      </c>
      <c r="W510" s="113">
        <v>114341</v>
      </c>
      <c r="X510" s="38"/>
      <c r="Y510" s="113">
        <v>131797</v>
      </c>
      <c r="Z510" s="114"/>
      <c r="AA510" s="115">
        <f t="shared" si="115"/>
        <v>512621</v>
      </c>
      <c r="AB510" s="115">
        <f t="shared" si="123"/>
        <v>569.5788888888889</v>
      </c>
      <c r="AC510" s="116">
        <f t="shared" si="116"/>
        <v>241125</v>
      </c>
      <c r="AD510" s="118">
        <f t="shared" si="124"/>
        <v>267.9166666666667</v>
      </c>
      <c r="AE510" s="119"/>
      <c r="AF510" s="120"/>
      <c r="AG510" s="113"/>
      <c r="AH510" s="38"/>
      <c r="AI510" s="113"/>
      <c r="AJ510" s="38"/>
      <c r="AK510" s="113"/>
      <c r="AL510" s="114"/>
      <c r="AM510" s="115">
        <f t="shared" si="117"/>
        <v>0</v>
      </c>
      <c r="AN510" s="37">
        <f t="shared" si="125"/>
        <v>0</v>
      </c>
      <c r="AO510" s="117">
        <f t="shared" si="118"/>
        <v>0</v>
      </c>
      <c r="AP510" s="117">
        <f t="shared" si="126"/>
        <v>0</v>
      </c>
      <c r="AQ510" s="121">
        <f t="shared" si="119"/>
        <v>569.5788888888889</v>
      </c>
      <c r="AR510" s="122">
        <f t="shared" si="120"/>
        <v>267.9166666666667</v>
      </c>
    </row>
    <row r="511" spans="1:44" s="36" customFormat="1" ht="15" customHeight="1">
      <c r="A511" s="44" t="s">
        <v>82</v>
      </c>
      <c r="B511" s="45" t="s">
        <v>538</v>
      </c>
      <c r="C511" s="46">
        <v>220640</v>
      </c>
      <c r="D511" s="47">
        <v>8</v>
      </c>
      <c r="E511" s="112" t="s">
        <v>139</v>
      </c>
      <c r="F511" s="125" t="s">
        <v>139</v>
      </c>
      <c r="G511" s="7"/>
      <c r="H511" s="38"/>
      <c r="I511" s="113"/>
      <c r="J511" s="38"/>
      <c r="K511" s="113"/>
      <c r="L511" s="38"/>
      <c r="M511" s="113"/>
      <c r="N511" s="114"/>
      <c r="O511" s="115">
        <f t="shared" si="113"/>
        <v>0</v>
      </c>
      <c r="P511" s="115">
        <f t="shared" si="121"/>
        <v>0</v>
      </c>
      <c r="Q511" s="116">
        <f t="shared" si="114"/>
        <v>0</v>
      </c>
      <c r="R511" s="117">
        <f t="shared" si="122"/>
        <v>0</v>
      </c>
      <c r="S511" s="7">
        <v>77904</v>
      </c>
      <c r="T511" s="38">
        <v>81747</v>
      </c>
      <c r="U511" s="113">
        <v>78254</v>
      </c>
      <c r="V511" s="38">
        <v>80320</v>
      </c>
      <c r="W511" s="113">
        <v>75505</v>
      </c>
      <c r="X511" s="38"/>
      <c r="Y511" s="113">
        <v>92933</v>
      </c>
      <c r="Z511" s="114"/>
      <c r="AA511" s="115">
        <f t="shared" si="115"/>
        <v>324596</v>
      </c>
      <c r="AB511" s="115">
        <f t="shared" si="123"/>
        <v>360.6622222222222</v>
      </c>
      <c r="AC511" s="116">
        <f t="shared" si="116"/>
        <v>162067</v>
      </c>
      <c r="AD511" s="118">
        <f t="shared" si="124"/>
        <v>180.07444444444445</v>
      </c>
      <c r="AE511" s="119"/>
      <c r="AF511" s="120"/>
      <c r="AG511" s="113"/>
      <c r="AH511" s="38"/>
      <c r="AI511" s="113"/>
      <c r="AJ511" s="38"/>
      <c r="AK511" s="113"/>
      <c r="AL511" s="114"/>
      <c r="AM511" s="115">
        <f t="shared" si="117"/>
        <v>0</v>
      </c>
      <c r="AN511" s="37">
        <f t="shared" si="125"/>
        <v>0</v>
      </c>
      <c r="AO511" s="117">
        <f t="shared" si="118"/>
        <v>0</v>
      </c>
      <c r="AP511" s="117">
        <f t="shared" si="126"/>
        <v>0</v>
      </c>
      <c r="AQ511" s="121">
        <f t="shared" si="119"/>
        <v>360.6622222222222</v>
      </c>
      <c r="AR511" s="122">
        <f t="shared" si="120"/>
        <v>180.07444444444445</v>
      </c>
    </row>
    <row r="512" spans="1:44" s="36" customFormat="1" ht="15" customHeight="1">
      <c r="A512" s="44" t="s">
        <v>82</v>
      </c>
      <c r="B512" s="45" t="s">
        <v>539</v>
      </c>
      <c r="C512" s="46">
        <v>220756</v>
      </c>
      <c r="D512" s="47">
        <v>8</v>
      </c>
      <c r="E512" s="112" t="s">
        <v>139</v>
      </c>
      <c r="F512" s="125" t="s">
        <v>139</v>
      </c>
      <c r="G512" s="7"/>
      <c r="H512" s="38"/>
      <c r="I512" s="113"/>
      <c r="J512" s="38"/>
      <c r="K512" s="113"/>
      <c r="L512" s="38"/>
      <c r="M512" s="113"/>
      <c r="N512" s="114"/>
      <c r="O512" s="115">
        <f t="shared" si="113"/>
        <v>0</v>
      </c>
      <c r="P512" s="115">
        <f t="shared" si="121"/>
        <v>0</v>
      </c>
      <c r="Q512" s="116">
        <f t="shared" si="114"/>
        <v>0</v>
      </c>
      <c r="R512" s="117">
        <f t="shared" si="122"/>
        <v>0</v>
      </c>
      <c r="S512" s="7">
        <v>51282</v>
      </c>
      <c r="T512" s="38">
        <v>47297</v>
      </c>
      <c r="U512" s="113">
        <v>51534</v>
      </c>
      <c r="V512" s="38">
        <v>45450</v>
      </c>
      <c r="W512" s="113">
        <v>46274</v>
      </c>
      <c r="X512" s="38"/>
      <c r="Y512" s="113">
        <v>49955</v>
      </c>
      <c r="Z512" s="114"/>
      <c r="AA512" s="115">
        <f t="shared" si="115"/>
        <v>199045</v>
      </c>
      <c r="AB512" s="115">
        <f t="shared" si="123"/>
        <v>221.1611111111111</v>
      </c>
      <c r="AC512" s="116">
        <f t="shared" si="116"/>
        <v>92747</v>
      </c>
      <c r="AD512" s="118">
        <f t="shared" si="124"/>
        <v>103.05222222222223</v>
      </c>
      <c r="AE512" s="119"/>
      <c r="AF512" s="120"/>
      <c r="AG512" s="113"/>
      <c r="AH512" s="38"/>
      <c r="AI512" s="113"/>
      <c r="AJ512" s="38"/>
      <c r="AK512" s="113"/>
      <c r="AL512" s="114"/>
      <c r="AM512" s="115">
        <f t="shared" si="117"/>
        <v>0</v>
      </c>
      <c r="AN512" s="37">
        <f t="shared" si="125"/>
        <v>0</v>
      </c>
      <c r="AO512" s="117">
        <f t="shared" si="118"/>
        <v>0</v>
      </c>
      <c r="AP512" s="117">
        <f t="shared" si="126"/>
        <v>0</v>
      </c>
      <c r="AQ512" s="121">
        <f t="shared" si="119"/>
        <v>221.1611111111111</v>
      </c>
      <c r="AR512" s="122">
        <f t="shared" si="120"/>
        <v>103.05222222222223</v>
      </c>
    </row>
    <row r="513" spans="1:44" s="36" customFormat="1" ht="15" customHeight="1">
      <c r="A513" s="44" t="s">
        <v>82</v>
      </c>
      <c r="B513" s="45" t="s">
        <v>540</v>
      </c>
      <c r="C513" s="46">
        <v>221607</v>
      </c>
      <c r="D513" s="47">
        <v>8</v>
      </c>
      <c r="E513" s="112" t="s">
        <v>139</v>
      </c>
      <c r="F513" s="125" t="s">
        <v>139</v>
      </c>
      <c r="G513" s="7"/>
      <c r="H513" s="38"/>
      <c r="I513" s="113"/>
      <c r="J513" s="38"/>
      <c r="K513" s="113"/>
      <c r="L513" s="38"/>
      <c r="M513" s="113"/>
      <c r="N513" s="114"/>
      <c r="O513" s="115">
        <f t="shared" si="113"/>
        <v>0</v>
      </c>
      <c r="P513" s="115">
        <f t="shared" si="121"/>
        <v>0</v>
      </c>
      <c r="Q513" s="116">
        <f t="shared" si="114"/>
        <v>0</v>
      </c>
      <c r="R513" s="117">
        <f t="shared" si="122"/>
        <v>0</v>
      </c>
      <c r="S513" s="7">
        <v>22280</v>
      </c>
      <c r="T513" s="38">
        <v>39152</v>
      </c>
      <c r="U513" s="113">
        <v>26034</v>
      </c>
      <c r="V513" s="38">
        <v>36706</v>
      </c>
      <c r="W513" s="113">
        <v>25726</v>
      </c>
      <c r="X513" s="38"/>
      <c r="Y513" s="113">
        <v>38352</v>
      </c>
      <c r="Z513" s="114"/>
      <c r="AA513" s="115">
        <f t="shared" si="115"/>
        <v>112392</v>
      </c>
      <c r="AB513" s="115">
        <f t="shared" si="123"/>
        <v>124.88</v>
      </c>
      <c r="AC513" s="116">
        <f t="shared" si="116"/>
        <v>75858</v>
      </c>
      <c r="AD513" s="118">
        <f t="shared" si="124"/>
        <v>84.28666666666666</v>
      </c>
      <c r="AE513" s="119"/>
      <c r="AF513" s="120"/>
      <c r="AG513" s="113"/>
      <c r="AH513" s="38"/>
      <c r="AI513" s="113"/>
      <c r="AJ513" s="38"/>
      <c r="AK513" s="113"/>
      <c r="AL513" s="114"/>
      <c r="AM513" s="115">
        <f t="shared" si="117"/>
        <v>0</v>
      </c>
      <c r="AN513" s="37">
        <f t="shared" si="125"/>
        <v>0</v>
      </c>
      <c r="AO513" s="117">
        <f t="shared" si="118"/>
        <v>0</v>
      </c>
      <c r="AP513" s="117">
        <f t="shared" si="126"/>
        <v>0</v>
      </c>
      <c r="AQ513" s="121">
        <f t="shared" si="119"/>
        <v>124.88</v>
      </c>
      <c r="AR513" s="122">
        <f t="shared" si="120"/>
        <v>84.28666666666666</v>
      </c>
    </row>
    <row r="514" spans="1:44" s="36" customFormat="1" ht="15" customHeight="1">
      <c r="A514" s="44" t="s">
        <v>82</v>
      </c>
      <c r="B514" s="45" t="s">
        <v>541</v>
      </c>
      <c r="C514" s="46">
        <v>220853</v>
      </c>
      <c r="D514" s="47">
        <v>8</v>
      </c>
      <c r="E514" s="112" t="s">
        <v>139</v>
      </c>
      <c r="F514" s="125" t="s">
        <v>139</v>
      </c>
      <c r="G514" s="7"/>
      <c r="H514" s="38"/>
      <c r="I514" s="113"/>
      <c r="J514" s="38"/>
      <c r="K514" s="113"/>
      <c r="L514" s="38"/>
      <c r="M514" s="113"/>
      <c r="N514" s="114"/>
      <c r="O514" s="115">
        <f t="shared" si="113"/>
        <v>0</v>
      </c>
      <c r="P514" s="115">
        <f t="shared" si="121"/>
        <v>0</v>
      </c>
      <c r="Q514" s="116">
        <f t="shared" si="114"/>
        <v>0</v>
      </c>
      <c r="R514" s="117">
        <f t="shared" si="122"/>
        <v>0</v>
      </c>
      <c r="S514" s="7">
        <v>176604</v>
      </c>
      <c r="T514" s="38">
        <v>190655</v>
      </c>
      <c r="U514" s="113">
        <v>169588</v>
      </c>
      <c r="V514" s="38">
        <v>184846</v>
      </c>
      <c r="W514" s="113">
        <v>175307</v>
      </c>
      <c r="X514" s="38"/>
      <c r="Y514" s="113">
        <v>185096</v>
      </c>
      <c r="Z514" s="114"/>
      <c r="AA514" s="115">
        <f t="shared" si="115"/>
        <v>706595</v>
      </c>
      <c r="AB514" s="115">
        <f t="shared" si="123"/>
        <v>785.1055555555556</v>
      </c>
      <c r="AC514" s="116">
        <f t="shared" si="116"/>
        <v>375501</v>
      </c>
      <c r="AD514" s="118">
        <f t="shared" si="124"/>
        <v>417.22333333333336</v>
      </c>
      <c r="AE514" s="119"/>
      <c r="AF514" s="120"/>
      <c r="AG514" s="113"/>
      <c r="AH514" s="38"/>
      <c r="AI514" s="113"/>
      <c r="AJ514" s="38"/>
      <c r="AK514" s="113"/>
      <c r="AL514" s="114"/>
      <c r="AM514" s="115">
        <f t="shared" si="117"/>
        <v>0</v>
      </c>
      <c r="AN514" s="37">
        <f t="shared" si="125"/>
        <v>0</v>
      </c>
      <c r="AO514" s="117">
        <f t="shared" si="118"/>
        <v>0</v>
      </c>
      <c r="AP514" s="117">
        <f t="shared" si="126"/>
        <v>0</v>
      </c>
      <c r="AQ514" s="121">
        <f t="shared" si="119"/>
        <v>785.1055555555556</v>
      </c>
      <c r="AR514" s="122">
        <f t="shared" si="120"/>
        <v>417.22333333333336</v>
      </c>
    </row>
    <row r="515" spans="1:44" s="36" customFormat="1" ht="15" customHeight="1">
      <c r="A515" s="44" t="s">
        <v>82</v>
      </c>
      <c r="B515" s="45" t="s">
        <v>542</v>
      </c>
      <c r="C515" s="46">
        <v>221050</v>
      </c>
      <c r="D515" s="47">
        <v>8</v>
      </c>
      <c r="E515" s="112" t="s">
        <v>139</v>
      </c>
      <c r="F515" s="125" t="s">
        <v>139</v>
      </c>
      <c r="G515" s="7"/>
      <c r="H515" s="38"/>
      <c r="I515" s="113"/>
      <c r="J515" s="38"/>
      <c r="K515" s="113"/>
      <c r="L515" s="38"/>
      <c r="M515" s="113"/>
      <c r="N515" s="114"/>
      <c r="O515" s="115">
        <f t="shared" si="113"/>
        <v>0</v>
      </c>
      <c r="P515" s="115">
        <f t="shared" si="121"/>
        <v>0</v>
      </c>
      <c r="Q515" s="116">
        <f t="shared" si="114"/>
        <v>0</v>
      </c>
      <c r="R515" s="117">
        <f t="shared" si="122"/>
        <v>0</v>
      </c>
      <c r="S515" s="7">
        <v>147513</v>
      </c>
      <c r="T515" s="38">
        <v>149940</v>
      </c>
      <c r="U515" s="113">
        <v>138850</v>
      </c>
      <c r="V515" s="38">
        <v>132064</v>
      </c>
      <c r="W515" s="113">
        <v>119358</v>
      </c>
      <c r="X515" s="38"/>
      <c r="Y515" s="113">
        <v>146377</v>
      </c>
      <c r="Z515" s="114"/>
      <c r="AA515" s="115">
        <f t="shared" si="115"/>
        <v>552098</v>
      </c>
      <c r="AB515" s="115">
        <f t="shared" si="123"/>
        <v>613.4422222222222</v>
      </c>
      <c r="AC515" s="116">
        <f t="shared" si="116"/>
        <v>282004</v>
      </c>
      <c r="AD515" s="118">
        <f t="shared" si="124"/>
        <v>313.3377777777778</v>
      </c>
      <c r="AE515" s="119"/>
      <c r="AF515" s="120"/>
      <c r="AG515" s="113"/>
      <c r="AH515" s="38"/>
      <c r="AI515" s="113"/>
      <c r="AJ515" s="38"/>
      <c r="AK515" s="113"/>
      <c r="AL515" s="114"/>
      <c r="AM515" s="115">
        <f t="shared" si="117"/>
        <v>0</v>
      </c>
      <c r="AN515" s="37">
        <f t="shared" si="125"/>
        <v>0</v>
      </c>
      <c r="AO515" s="117">
        <f t="shared" si="118"/>
        <v>0</v>
      </c>
      <c r="AP515" s="117">
        <f t="shared" si="126"/>
        <v>0</v>
      </c>
      <c r="AQ515" s="121">
        <f t="shared" si="119"/>
        <v>613.4422222222222</v>
      </c>
      <c r="AR515" s="122">
        <f t="shared" si="120"/>
        <v>313.3377777777778</v>
      </c>
    </row>
    <row r="516" spans="1:44" s="36" customFormat="1" ht="15" customHeight="1">
      <c r="A516" s="44" t="s">
        <v>82</v>
      </c>
      <c r="B516" s="45" t="s">
        <v>543</v>
      </c>
      <c r="C516" s="46">
        <v>221102</v>
      </c>
      <c r="D516" s="47">
        <v>8</v>
      </c>
      <c r="E516" s="112" t="s">
        <v>139</v>
      </c>
      <c r="F516" s="125" t="s">
        <v>139</v>
      </c>
      <c r="G516" s="7"/>
      <c r="H516" s="38"/>
      <c r="I516" s="113"/>
      <c r="J516" s="38"/>
      <c r="K516" s="113"/>
      <c r="L516" s="38"/>
      <c r="M516" s="113"/>
      <c r="N516" s="114"/>
      <c r="O516" s="115">
        <f t="shared" si="113"/>
        <v>0</v>
      </c>
      <c r="P516" s="115">
        <f t="shared" si="121"/>
        <v>0</v>
      </c>
      <c r="Q516" s="116">
        <f t="shared" si="114"/>
        <v>0</v>
      </c>
      <c r="R516" s="117">
        <f t="shared" si="122"/>
        <v>0</v>
      </c>
      <c r="S516" s="7">
        <v>76756</v>
      </c>
      <c r="T516" s="38">
        <v>75378</v>
      </c>
      <c r="U516" s="113">
        <v>65507</v>
      </c>
      <c r="V516" s="38">
        <v>75443</v>
      </c>
      <c r="W516" s="113">
        <v>62265</v>
      </c>
      <c r="X516" s="38"/>
      <c r="Y516" s="113">
        <v>72723</v>
      </c>
      <c r="Z516" s="114"/>
      <c r="AA516" s="115">
        <f t="shared" si="115"/>
        <v>277251</v>
      </c>
      <c r="AB516" s="115">
        <f t="shared" si="123"/>
        <v>308.0566666666667</v>
      </c>
      <c r="AC516" s="116">
        <f t="shared" si="116"/>
        <v>150821</v>
      </c>
      <c r="AD516" s="118">
        <f t="shared" si="124"/>
        <v>167.57888888888888</v>
      </c>
      <c r="AE516" s="119"/>
      <c r="AF516" s="120"/>
      <c r="AG516" s="113"/>
      <c r="AH516" s="38"/>
      <c r="AI516" s="113"/>
      <c r="AJ516" s="38"/>
      <c r="AK516" s="113"/>
      <c r="AL516" s="114"/>
      <c r="AM516" s="115">
        <f t="shared" si="117"/>
        <v>0</v>
      </c>
      <c r="AN516" s="37">
        <f t="shared" si="125"/>
        <v>0</v>
      </c>
      <c r="AO516" s="117">
        <f t="shared" si="118"/>
        <v>0</v>
      </c>
      <c r="AP516" s="117">
        <f t="shared" si="126"/>
        <v>0</v>
      </c>
      <c r="AQ516" s="121">
        <f t="shared" si="119"/>
        <v>308.0566666666667</v>
      </c>
      <c r="AR516" s="122">
        <f t="shared" si="120"/>
        <v>167.57888888888888</v>
      </c>
    </row>
    <row r="517" spans="1:44" s="36" customFormat="1" ht="15" customHeight="1">
      <c r="A517" s="44" t="s">
        <v>82</v>
      </c>
      <c r="B517" s="45" t="s">
        <v>544</v>
      </c>
      <c r="C517" s="46">
        <v>248925</v>
      </c>
      <c r="D517" s="47">
        <v>8</v>
      </c>
      <c r="E517" s="112" t="s">
        <v>139</v>
      </c>
      <c r="F517" s="125" t="s">
        <v>139</v>
      </c>
      <c r="G517" s="7"/>
      <c r="H517" s="38"/>
      <c r="I517" s="113"/>
      <c r="J517" s="38"/>
      <c r="K517" s="113"/>
      <c r="L517" s="38"/>
      <c r="M517" s="113"/>
      <c r="N517" s="114"/>
      <c r="O517" s="115">
        <f t="shared" si="113"/>
        <v>0</v>
      </c>
      <c r="P517" s="115">
        <f t="shared" si="121"/>
        <v>0</v>
      </c>
      <c r="Q517" s="116">
        <f t="shared" si="114"/>
        <v>0</v>
      </c>
      <c r="R517" s="117">
        <f t="shared" si="122"/>
        <v>0</v>
      </c>
      <c r="S517" s="7">
        <v>142646</v>
      </c>
      <c r="T517" s="38">
        <v>155572</v>
      </c>
      <c r="U517" s="113">
        <v>140553</v>
      </c>
      <c r="V517" s="38">
        <v>134688</v>
      </c>
      <c r="W517" s="113">
        <v>133431</v>
      </c>
      <c r="X517" s="38"/>
      <c r="Y517" s="113">
        <v>149222</v>
      </c>
      <c r="Z517" s="114"/>
      <c r="AA517" s="115">
        <f t="shared" si="115"/>
        <v>565852</v>
      </c>
      <c r="AB517" s="115">
        <f t="shared" si="123"/>
        <v>628.7244444444444</v>
      </c>
      <c r="AC517" s="116">
        <f t="shared" si="116"/>
        <v>290260</v>
      </c>
      <c r="AD517" s="118">
        <f t="shared" si="124"/>
        <v>322.5111111111111</v>
      </c>
      <c r="AE517" s="119"/>
      <c r="AF517" s="120"/>
      <c r="AG517" s="113"/>
      <c r="AH517" s="38"/>
      <c r="AI517" s="113"/>
      <c r="AJ517" s="38"/>
      <c r="AK517" s="113"/>
      <c r="AL517" s="114"/>
      <c r="AM517" s="115">
        <f t="shared" si="117"/>
        <v>0</v>
      </c>
      <c r="AN517" s="37">
        <f t="shared" si="125"/>
        <v>0</v>
      </c>
      <c r="AO517" s="117">
        <f t="shared" si="118"/>
        <v>0</v>
      </c>
      <c r="AP517" s="117">
        <f t="shared" si="126"/>
        <v>0</v>
      </c>
      <c r="AQ517" s="121">
        <f t="shared" si="119"/>
        <v>628.7244444444444</v>
      </c>
      <c r="AR517" s="122">
        <f t="shared" si="120"/>
        <v>322.5111111111111</v>
      </c>
    </row>
    <row r="518" spans="1:44" s="36" customFormat="1" ht="15" customHeight="1">
      <c r="A518" s="44" t="s">
        <v>82</v>
      </c>
      <c r="B518" s="45" t="s">
        <v>545</v>
      </c>
      <c r="C518" s="46">
        <v>221236</v>
      </c>
      <c r="D518" s="47">
        <v>8</v>
      </c>
      <c r="E518" s="112" t="s">
        <v>139</v>
      </c>
      <c r="F518" s="125" t="s">
        <v>139</v>
      </c>
      <c r="G518" s="7"/>
      <c r="H518" s="38"/>
      <c r="I518" s="113"/>
      <c r="J518" s="38"/>
      <c r="K518" s="113"/>
      <c r="L518" s="38"/>
      <c r="M518" s="113"/>
      <c r="N518" s="114"/>
      <c r="O518" s="115">
        <f t="shared" si="113"/>
        <v>0</v>
      </c>
      <c r="P518" s="115">
        <f t="shared" si="121"/>
        <v>0</v>
      </c>
      <c r="Q518" s="116">
        <f t="shared" si="114"/>
        <v>0</v>
      </c>
      <c r="R518" s="117">
        <f t="shared" si="122"/>
        <v>0</v>
      </c>
      <c r="S518" s="7">
        <v>43948</v>
      </c>
      <c r="T518" s="38">
        <v>48842</v>
      </c>
      <c r="U518" s="113">
        <v>44195</v>
      </c>
      <c r="V518" s="38">
        <v>47649</v>
      </c>
      <c r="W518" s="113">
        <v>43823</v>
      </c>
      <c r="X518" s="38"/>
      <c r="Y518" s="113">
        <v>48048</v>
      </c>
      <c r="Z518" s="114"/>
      <c r="AA518" s="115">
        <f t="shared" si="115"/>
        <v>180014</v>
      </c>
      <c r="AB518" s="115">
        <f t="shared" si="123"/>
        <v>200.01555555555555</v>
      </c>
      <c r="AC518" s="116">
        <f t="shared" si="116"/>
        <v>96491</v>
      </c>
      <c r="AD518" s="118">
        <f t="shared" si="124"/>
        <v>107.21222222222222</v>
      </c>
      <c r="AE518" s="119"/>
      <c r="AF518" s="120"/>
      <c r="AG518" s="113"/>
      <c r="AH518" s="38"/>
      <c r="AI518" s="113"/>
      <c r="AJ518" s="38"/>
      <c r="AK518" s="113"/>
      <c r="AL518" s="114"/>
      <c r="AM518" s="115">
        <f t="shared" si="117"/>
        <v>0</v>
      </c>
      <c r="AN518" s="37">
        <f t="shared" si="125"/>
        <v>0</v>
      </c>
      <c r="AO518" s="117">
        <f t="shared" si="118"/>
        <v>0</v>
      </c>
      <c r="AP518" s="117">
        <f t="shared" si="126"/>
        <v>0</v>
      </c>
      <c r="AQ518" s="121">
        <f t="shared" si="119"/>
        <v>200.01555555555555</v>
      </c>
      <c r="AR518" s="122">
        <f t="shared" si="120"/>
        <v>107.21222222222222</v>
      </c>
    </row>
    <row r="519" spans="1:44" s="36" customFormat="1" ht="15" customHeight="1">
      <c r="A519" s="44" t="s">
        <v>82</v>
      </c>
      <c r="B519" s="45" t="s">
        <v>546</v>
      </c>
      <c r="C519" s="46">
        <v>221582</v>
      </c>
      <c r="D519" s="47">
        <v>8</v>
      </c>
      <c r="E519" s="112" t="s">
        <v>139</v>
      </c>
      <c r="F519" s="125" t="s">
        <v>139</v>
      </c>
      <c r="G519" s="7"/>
      <c r="H519" s="38"/>
      <c r="I519" s="113"/>
      <c r="J519" s="38"/>
      <c r="K519" s="113"/>
      <c r="L519" s="38"/>
      <c r="M519" s="113"/>
      <c r="N519" s="114"/>
      <c r="O519" s="115">
        <f t="shared" si="113"/>
        <v>0</v>
      </c>
      <c r="P519" s="115">
        <f t="shared" si="121"/>
        <v>0</v>
      </c>
      <c r="Q519" s="116">
        <f t="shared" si="114"/>
        <v>0</v>
      </c>
      <c r="R519" s="117">
        <f t="shared" si="122"/>
        <v>0</v>
      </c>
      <c r="S519" s="7">
        <v>32236</v>
      </c>
      <c r="T519" s="38">
        <v>29522</v>
      </c>
      <c r="U519" s="113">
        <v>32901</v>
      </c>
      <c r="V519" s="38">
        <v>31601</v>
      </c>
      <c r="W519" s="113">
        <v>22478</v>
      </c>
      <c r="X519" s="38"/>
      <c r="Y519" s="113">
        <v>44129</v>
      </c>
      <c r="Z519" s="114"/>
      <c r="AA519" s="115">
        <f t="shared" si="115"/>
        <v>131744</v>
      </c>
      <c r="AB519" s="115">
        <f t="shared" si="123"/>
        <v>146.38222222222223</v>
      </c>
      <c r="AC519" s="116">
        <f t="shared" si="116"/>
        <v>61123</v>
      </c>
      <c r="AD519" s="118">
        <f t="shared" si="124"/>
        <v>67.91444444444444</v>
      </c>
      <c r="AE519" s="119"/>
      <c r="AF519" s="120"/>
      <c r="AG519" s="113"/>
      <c r="AH519" s="38"/>
      <c r="AI519" s="113"/>
      <c r="AJ519" s="38"/>
      <c r="AK519" s="113"/>
      <c r="AL519" s="114"/>
      <c r="AM519" s="115">
        <f t="shared" si="117"/>
        <v>0</v>
      </c>
      <c r="AN519" s="37">
        <f t="shared" si="125"/>
        <v>0</v>
      </c>
      <c r="AO519" s="117">
        <f t="shared" si="118"/>
        <v>0</v>
      </c>
      <c r="AP519" s="117">
        <f t="shared" si="126"/>
        <v>0</v>
      </c>
      <c r="AQ519" s="121">
        <f t="shared" si="119"/>
        <v>146.38222222222223</v>
      </c>
      <c r="AR519" s="122">
        <f t="shared" si="120"/>
        <v>67.91444444444444</v>
      </c>
    </row>
    <row r="520" spans="1:44" s="36" customFormat="1" ht="15" customHeight="1">
      <c r="A520" s="44" t="s">
        <v>82</v>
      </c>
      <c r="B520" s="45" t="s">
        <v>547</v>
      </c>
      <c r="C520" s="46">
        <v>221281</v>
      </c>
      <c r="D520" s="47">
        <v>8</v>
      </c>
      <c r="E520" s="112" t="s">
        <v>139</v>
      </c>
      <c r="F520" s="125" t="s">
        <v>139</v>
      </c>
      <c r="G520" s="7"/>
      <c r="H520" s="38"/>
      <c r="I520" s="113"/>
      <c r="J520" s="38"/>
      <c r="K520" s="113"/>
      <c r="L520" s="38"/>
      <c r="M520" s="113"/>
      <c r="N520" s="114"/>
      <c r="O520" s="115">
        <f t="shared" si="113"/>
        <v>0</v>
      </c>
      <c r="P520" s="115">
        <f t="shared" si="121"/>
        <v>0</v>
      </c>
      <c r="Q520" s="116">
        <f t="shared" si="114"/>
        <v>0</v>
      </c>
      <c r="R520" s="117">
        <f t="shared" si="122"/>
        <v>0</v>
      </c>
      <c r="S520" s="7">
        <v>63914</v>
      </c>
      <c r="T520" s="38">
        <v>77566</v>
      </c>
      <c r="U520" s="113">
        <v>64529</v>
      </c>
      <c r="V520" s="38">
        <v>69898</v>
      </c>
      <c r="W520" s="113">
        <v>78946</v>
      </c>
      <c r="X520" s="38"/>
      <c r="Y520" s="113">
        <v>85659</v>
      </c>
      <c r="Z520" s="114"/>
      <c r="AA520" s="115">
        <f t="shared" si="115"/>
        <v>293048</v>
      </c>
      <c r="AB520" s="115">
        <f t="shared" si="123"/>
        <v>325.6088888888889</v>
      </c>
      <c r="AC520" s="116">
        <f t="shared" si="116"/>
        <v>147464</v>
      </c>
      <c r="AD520" s="118">
        <f t="shared" si="124"/>
        <v>163.8488888888889</v>
      </c>
      <c r="AE520" s="119"/>
      <c r="AF520" s="120"/>
      <c r="AG520" s="113"/>
      <c r="AH520" s="38"/>
      <c r="AI520" s="113"/>
      <c r="AJ520" s="38"/>
      <c r="AK520" s="113"/>
      <c r="AL520" s="114"/>
      <c r="AM520" s="115">
        <f t="shared" si="117"/>
        <v>0</v>
      </c>
      <c r="AN520" s="37">
        <f t="shared" si="125"/>
        <v>0</v>
      </c>
      <c r="AO520" s="117">
        <f t="shared" si="118"/>
        <v>0</v>
      </c>
      <c r="AP520" s="117">
        <f t="shared" si="126"/>
        <v>0</v>
      </c>
      <c r="AQ520" s="121">
        <f t="shared" si="119"/>
        <v>325.6088888888889</v>
      </c>
      <c r="AR520" s="122">
        <f t="shared" si="120"/>
        <v>163.8488888888889</v>
      </c>
    </row>
    <row r="521" spans="1:44" s="36" customFormat="1" ht="15" customHeight="1">
      <c r="A521" s="44" t="s">
        <v>82</v>
      </c>
      <c r="B521" s="45" t="s">
        <v>548</v>
      </c>
      <c r="C521" s="46">
        <v>221333</v>
      </c>
      <c r="D521" s="47">
        <v>8</v>
      </c>
      <c r="E521" s="112" t="s">
        <v>139</v>
      </c>
      <c r="F521" s="125" t="s">
        <v>139</v>
      </c>
      <c r="G521" s="7"/>
      <c r="H521" s="38"/>
      <c r="I521" s="113"/>
      <c r="J521" s="38"/>
      <c r="K521" s="113"/>
      <c r="L521" s="38"/>
      <c r="M521" s="113"/>
      <c r="N521" s="114"/>
      <c r="O521" s="115">
        <f t="shared" si="113"/>
        <v>0</v>
      </c>
      <c r="P521" s="115">
        <f t="shared" si="121"/>
        <v>0</v>
      </c>
      <c r="Q521" s="116">
        <f t="shared" si="114"/>
        <v>0</v>
      </c>
      <c r="R521" s="117">
        <f t="shared" si="122"/>
        <v>0</v>
      </c>
      <c r="S521" s="7">
        <v>46852</v>
      </c>
      <c r="T521" s="38">
        <v>53238</v>
      </c>
      <c r="U521" s="113">
        <v>41907</v>
      </c>
      <c r="V521" s="38">
        <v>54847</v>
      </c>
      <c r="W521" s="113">
        <v>42539</v>
      </c>
      <c r="X521" s="38"/>
      <c r="Y521" s="113">
        <v>53639</v>
      </c>
      <c r="Z521" s="114"/>
      <c r="AA521" s="115">
        <f t="shared" si="115"/>
        <v>184937</v>
      </c>
      <c r="AB521" s="115">
        <f t="shared" si="123"/>
        <v>205.48555555555555</v>
      </c>
      <c r="AC521" s="116">
        <f t="shared" si="116"/>
        <v>108085</v>
      </c>
      <c r="AD521" s="118">
        <f t="shared" si="124"/>
        <v>120.09444444444445</v>
      </c>
      <c r="AE521" s="119"/>
      <c r="AF521" s="120"/>
      <c r="AG521" s="113"/>
      <c r="AH521" s="38"/>
      <c r="AI521" s="113"/>
      <c r="AJ521" s="38"/>
      <c r="AK521" s="113"/>
      <c r="AL521" s="114"/>
      <c r="AM521" s="115">
        <f t="shared" si="117"/>
        <v>0</v>
      </c>
      <c r="AN521" s="37">
        <f t="shared" si="125"/>
        <v>0</v>
      </c>
      <c r="AO521" s="117">
        <f t="shared" si="118"/>
        <v>0</v>
      </c>
      <c r="AP521" s="117">
        <f t="shared" si="126"/>
        <v>0</v>
      </c>
      <c r="AQ521" s="121">
        <f t="shared" si="119"/>
        <v>205.48555555555555</v>
      </c>
      <c r="AR521" s="122">
        <f t="shared" si="120"/>
        <v>120.09444444444445</v>
      </c>
    </row>
    <row r="522" spans="1:44" s="36" customFormat="1" ht="15" customHeight="1">
      <c r="A522" s="44" t="s">
        <v>82</v>
      </c>
      <c r="B522" s="45" t="s">
        <v>549</v>
      </c>
      <c r="C522" s="46">
        <v>221388</v>
      </c>
      <c r="D522" s="47">
        <v>8</v>
      </c>
      <c r="E522" s="112" t="s">
        <v>139</v>
      </c>
      <c r="F522" s="125" t="s">
        <v>139</v>
      </c>
      <c r="G522" s="7"/>
      <c r="H522" s="38"/>
      <c r="I522" s="113"/>
      <c r="J522" s="38"/>
      <c r="K522" s="113"/>
      <c r="L522" s="38"/>
      <c r="M522" s="113"/>
      <c r="N522" s="114"/>
      <c r="O522" s="115">
        <f t="shared" si="113"/>
        <v>0</v>
      </c>
      <c r="P522" s="115">
        <f t="shared" si="121"/>
        <v>0</v>
      </c>
      <c r="Q522" s="116">
        <f t="shared" si="114"/>
        <v>0</v>
      </c>
      <c r="R522" s="117">
        <f t="shared" si="122"/>
        <v>0</v>
      </c>
      <c r="S522" s="7">
        <v>29843</v>
      </c>
      <c r="T522" s="38">
        <v>28835</v>
      </c>
      <c r="U522" s="113">
        <v>26503</v>
      </c>
      <c r="V522" s="38">
        <v>27464</v>
      </c>
      <c r="W522" s="113">
        <v>25062</v>
      </c>
      <c r="X522" s="38"/>
      <c r="Y522" s="113">
        <v>28755</v>
      </c>
      <c r="Z522" s="114"/>
      <c r="AA522" s="115">
        <f t="shared" si="115"/>
        <v>110163</v>
      </c>
      <c r="AB522" s="115">
        <f t="shared" si="123"/>
        <v>122.40333333333334</v>
      </c>
      <c r="AC522" s="116">
        <f t="shared" si="116"/>
        <v>56299</v>
      </c>
      <c r="AD522" s="118">
        <f t="shared" si="124"/>
        <v>62.55444444444444</v>
      </c>
      <c r="AE522" s="119"/>
      <c r="AF522" s="120"/>
      <c r="AG522" s="113"/>
      <c r="AH522" s="38"/>
      <c r="AI522" s="113"/>
      <c r="AJ522" s="38"/>
      <c r="AK522" s="113"/>
      <c r="AL522" s="114"/>
      <c r="AM522" s="115">
        <f t="shared" si="117"/>
        <v>0</v>
      </c>
      <c r="AN522" s="37">
        <f t="shared" si="125"/>
        <v>0</v>
      </c>
      <c r="AO522" s="117">
        <f t="shared" si="118"/>
        <v>0</v>
      </c>
      <c r="AP522" s="117">
        <f t="shared" si="126"/>
        <v>0</v>
      </c>
      <c r="AQ522" s="121">
        <f t="shared" si="119"/>
        <v>122.40333333333334</v>
      </c>
      <c r="AR522" s="122">
        <f t="shared" si="120"/>
        <v>62.55444444444444</v>
      </c>
    </row>
    <row r="523" spans="1:44" s="36" customFormat="1" ht="15" customHeight="1">
      <c r="A523" s="44" t="s">
        <v>82</v>
      </c>
      <c r="B523" s="45" t="s">
        <v>550</v>
      </c>
      <c r="C523" s="46">
        <v>221494</v>
      </c>
      <c r="D523" s="47">
        <v>8</v>
      </c>
      <c r="E523" s="112" t="s">
        <v>139</v>
      </c>
      <c r="F523" s="125" t="s">
        <v>139</v>
      </c>
      <c r="G523" s="7"/>
      <c r="H523" s="38"/>
      <c r="I523" s="113"/>
      <c r="J523" s="38"/>
      <c r="K523" s="113"/>
      <c r="L523" s="38"/>
      <c r="M523" s="113"/>
      <c r="N523" s="114"/>
      <c r="O523" s="115">
        <f t="shared" si="113"/>
        <v>0</v>
      </c>
      <c r="P523" s="115">
        <f t="shared" si="121"/>
        <v>0</v>
      </c>
      <c r="Q523" s="116">
        <f t="shared" si="114"/>
        <v>0</v>
      </c>
      <c r="R523" s="117">
        <f t="shared" si="122"/>
        <v>0</v>
      </c>
      <c r="S523" s="7">
        <v>78051</v>
      </c>
      <c r="T523" s="38">
        <v>80766</v>
      </c>
      <c r="U523" s="113">
        <v>70966</v>
      </c>
      <c r="V523" s="38">
        <v>69256</v>
      </c>
      <c r="W523" s="113">
        <v>58127</v>
      </c>
      <c r="X523" s="38"/>
      <c r="Y523" s="113">
        <v>86291</v>
      </c>
      <c r="Z523" s="114"/>
      <c r="AA523" s="115">
        <f t="shared" si="115"/>
        <v>293435</v>
      </c>
      <c r="AB523" s="115">
        <f t="shared" si="123"/>
        <v>326.0388888888889</v>
      </c>
      <c r="AC523" s="116">
        <f t="shared" si="116"/>
        <v>150022</v>
      </c>
      <c r="AD523" s="118">
        <f t="shared" si="124"/>
        <v>166.6911111111111</v>
      </c>
      <c r="AE523" s="119"/>
      <c r="AF523" s="120"/>
      <c r="AG523" s="113"/>
      <c r="AH523" s="38"/>
      <c r="AI523" s="113"/>
      <c r="AJ523" s="38"/>
      <c r="AK523" s="113"/>
      <c r="AL523" s="114"/>
      <c r="AM523" s="115">
        <f t="shared" si="117"/>
        <v>0</v>
      </c>
      <c r="AN523" s="37">
        <f t="shared" si="125"/>
        <v>0</v>
      </c>
      <c r="AO523" s="117">
        <f t="shared" si="118"/>
        <v>0</v>
      </c>
      <c r="AP523" s="117">
        <f t="shared" si="126"/>
        <v>0</v>
      </c>
      <c r="AQ523" s="121">
        <f t="shared" si="119"/>
        <v>326.0388888888889</v>
      </c>
      <c r="AR523" s="122">
        <f t="shared" si="120"/>
        <v>166.6911111111111</v>
      </c>
    </row>
    <row r="524" spans="1:44" s="36" customFormat="1" ht="15" customHeight="1">
      <c r="A524" s="44" t="s">
        <v>82</v>
      </c>
      <c r="B524" s="45" t="s">
        <v>551</v>
      </c>
      <c r="C524" s="46">
        <v>221634</v>
      </c>
      <c r="D524" s="47">
        <v>8</v>
      </c>
      <c r="E524" s="112" t="s">
        <v>139</v>
      </c>
      <c r="F524" s="125" t="s">
        <v>139</v>
      </c>
      <c r="G524" s="7"/>
      <c r="H524" s="38"/>
      <c r="I524" s="113"/>
      <c r="J524" s="38"/>
      <c r="K524" s="113"/>
      <c r="L524" s="38"/>
      <c r="M524" s="113"/>
      <c r="N524" s="114"/>
      <c r="O524" s="115">
        <f t="shared" si="113"/>
        <v>0</v>
      </c>
      <c r="P524" s="115">
        <f t="shared" si="121"/>
        <v>0</v>
      </c>
      <c r="Q524" s="116">
        <f t="shared" si="114"/>
        <v>0</v>
      </c>
      <c r="R524" s="117">
        <f t="shared" si="122"/>
        <v>0</v>
      </c>
      <c r="S524" s="7">
        <v>50822</v>
      </c>
      <c r="T524" s="38">
        <v>35931</v>
      </c>
      <c r="U524" s="113">
        <v>47793</v>
      </c>
      <c r="V524" s="38">
        <v>28085</v>
      </c>
      <c r="W524" s="113">
        <v>39278</v>
      </c>
      <c r="X524" s="38"/>
      <c r="Y524" s="113">
        <v>40144</v>
      </c>
      <c r="Z524" s="114"/>
      <c r="AA524" s="115">
        <f t="shared" si="115"/>
        <v>178037</v>
      </c>
      <c r="AB524" s="115">
        <f t="shared" si="123"/>
        <v>197.8188888888889</v>
      </c>
      <c r="AC524" s="116">
        <f t="shared" si="116"/>
        <v>64016</v>
      </c>
      <c r="AD524" s="118">
        <f t="shared" si="124"/>
        <v>71.1288888888889</v>
      </c>
      <c r="AE524" s="119"/>
      <c r="AF524" s="120"/>
      <c r="AG524" s="113"/>
      <c r="AH524" s="38"/>
      <c r="AI524" s="113"/>
      <c r="AJ524" s="38"/>
      <c r="AK524" s="113"/>
      <c r="AL524" s="114"/>
      <c r="AM524" s="115">
        <f t="shared" si="117"/>
        <v>0</v>
      </c>
      <c r="AN524" s="37">
        <f t="shared" si="125"/>
        <v>0</v>
      </c>
      <c r="AO524" s="117">
        <f t="shared" si="118"/>
        <v>0</v>
      </c>
      <c r="AP524" s="117">
        <f t="shared" si="126"/>
        <v>0</v>
      </c>
      <c r="AQ524" s="121">
        <f t="shared" si="119"/>
        <v>197.8188888888889</v>
      </c>
      <c r="AR524" s="122">
        <f t="shared" si="120"/>
        <v>71.1288888888889</v>
      </c>
    </row>
    <row r="525" spans="1:44" s="36" customFormat="1" ht="15" customHeight="1">
      <c r="A525" s="44" t="s">
        <v>137</v>
      </c>
      <c r="B525" s="44" t="s">
        <v>185</v>
      </c>
      <c r="C525" s="123">
        <v>228723</v>
      </c>
      <c r="D525" s="124">
        <v>1</v>
      </c>
      <c r="E525" s="112" t="s">
        <v>139</v>
      </c>
      <c r="F525" s="133" t="s">
        <v>139</v>
      </c>
      <c r="G525" s="7"/>
      <c r="H525" s="38"/>
      <c r="I525" s="113">
        <v>435384</v>
      </c>
      <c r="J525" s="38">
        <v>446201</v>
      </c>
      <c r="K525" s="113">
        <v>92579</v>
      </c>
      <c r="L525" s="38">
        <v>92867</v>
      </c>
      <c r="M525" s="113">
        <v>474174</v>
      </c>
      <c r="N525" s="114">
        <v>479025</v>
      </c>
      <c r="O525" s="115">
        <f>+M525+K525+I525+G525</f>
        <v>1002137</v>
      </c>
      <c r="P525" s="115">
        <f>+O525/30</f>
        <v>33404.566666666666</v>
      </c>
      <c r="Q525" s="116">
        <f>+N525+L525+J525+H525</f>
        <v>1018093</v>
      </c>
      <c r="R525" s="117">
        <f>+Q525/30</f>
        <v>33936.433333333334</v>
      </c>
      <c r="S525" s="7"/>
      <c r="T525" s="38"/>
      <c r="U525" s="113"/>
      <c r="V525" s="38"/>
      <c r="W525" s="113"/>
      <c r="X525" s="38"/>
      <c r="Y525" s="113"/>
      <c r="Z525" s="114"/>
      <c r="AA525" s="115">
        <f>+Y525+W525+U525+S525</f>
        <v>0</v>
      </c>
      <c r="AB525" s="115">
        <f>+AA525/900</f>
        <v>0</v>
      </c>
      <c r="AC525" s="116">
        <f>+Z525+X525+V525+T525</f>
        <v>0</v>
      </c>
      <c r="AD525" s="118">
        <f>+AC525/900</f>
        <v>0</v>
      </c>
      <c r="AE525" s="119"/>
      <c r="AF525" s="120"/>
      <c r="AG525" s="113">
        <v>47171</v>
      </c>
      <c r="AH525" s="38">
        <v>49134</v>
      </c>
      <c r="AI525" s="113">
        <v>21937</v>
      </c>
      <c r="AJ525" s="38">
        <v>23846</v>
      </c>
      <c r="AK525" s="113">
        <v>51215</v>
      </c>
      <c r="AL525" s="114">
        <v>55428</v>
      </c>
      <c r="AM525" s="115">
        <f aca="true" t="shared" si="127" ref="AM525:AM556">+AK525+AI525+AG525+AE525</f>
        <v>120323</v>
      </c>
      <c r="AN525" s="37">
        <f>+AM525/24</f>
        <v>5013.458333333333</v>
      </c>
      <c r="AO525" s="117">
        <f aca="true" t="shared" si="128" ref="AO525:AO556">+AL525+AJ525+AH525+AF525</f>
        <v>128408</v>
      </c>
      <c r="AP525" s="117">
        <f>+AO525/24</f>
        <v>5350.333333333333</v>
      </c>
      <c r="AQ525" s="121">
        <f aca="true" t="shared" si="129" ref="AQ525:AQ556">+P525+AB525+AN525</f>
        <v>38418.025</v>
      </c>
      <c r="AR525" s="122">
        <f aca="true" t="shared" si="130" ref="AR525:AR556">+R525+AD525+AP525</f>
        <v>39286.76666666667</v>
      </c>
    </row>
    <row r="526" spans="1:44" s="36" customFormat="1" ht="15" customHeight="1">
      <c r="A526" s="44" t="s">
        <v>137</v>
      </c>
      <c r="B526" s="44" t="s">
        <v>186</v>
      </c>
      <c r="C526" s="123">
        <v>229115</v>
      </c>
      <c r="D526" s="124">
        <v>1</v>
      </c>
      <c r="E526" s="112" t="s">
        <v>139</v>
      </c>
      <c r="F526" s="133" t="s">
        <v>139</v>
      </c>
      <c r="G526" s="7"/>
      <c r="H526" s="38"/>
      <c r="I526" s="113">
        <v>246131</v>
      </c>
      <c r="J526" s="38">
        <v>244533</v>
      </c>
      <c r="K526" s="113">
        <v>59068</v>
      </c>
      <c r="L526" s="38">
        <v>55896</v>
      </c>
      <c r="M526" s="113">
        <v>271334</v>
      </c>
      <c r="N526" s="114">
        <v>271527</v>
      </c>
      <c r="O526" s="115">
        <f aca="true" t="shared" si="131" ref="O526:O589">+M526+K526+I526+G526</f>
        <v>576533</v>
      </c>
      <c r="P526" s="115">
        <f aca="true" t="shared" si="132" ref="P526:P589">+O526/30</f>
        <v>19217.766666666666</v>
      </c>
      <c r="Q526" s="116">
        <f aca="true" t="shared" si="133" ref="Q526:Q589">+N526+L526+J526+H526</f>
        <v>571956</v>
      </c>
      <c r="R526" s="117">
        <f aca="true" t="shared" si="134" ref="R526:R589">+Q526/30</f>
        <v>19065.2</v>
      </c>
      <c r="S526" s="7"/>
      <c r="T526" s="38"/>
      <c r="U526" s="113"/>
      <c r="V526" s="38"/>
      <c r="W526" s="113"/>
      <c r="X526" s="38"/>
      <c r="Y526" s="113"/>
      <c r="Z526" s="114"/>
      <c r="AA526" s="115">
        <f aca="true" t="shared" si="135" ref="AA526:AA589">+Y526+W526+U526+S526</f>
        <v>0</v>
      </c>
      <c r="AB526" s="115">
        <f aca="true" t="shared" si="136" ref="AB526:AB589">+AA526/900</f>
        <v>0</v>
      </c>
      <c r="AC526" s="116">
        <f aca="true" t="shared" si="137" ref="AC526:AC589">+Z526+X526+V526+T526</f>
        <v>0</v>
      </c>
      <c r="AD526" s="118">
        <f aca="true" t="shared" si="138" ref="AD526:AD589">+AC526/900</f>
        <v>0</v>
      </c>
      <c r="AE526" s="119"/>
      <c r="AF526" s="120"/>
      <c r="AG526" s="113">
        <v>24688</v>
      </c>
      <c r="AH526" s="38">
        <v>24663</v>
      </c>
      <c r="AI526" s="113">
        <v>13777</v>
      </c>
      <c r="AJ526" s="38">
        <v>13280</v>
      </c>
      <c r="AK526" s="113">
        <v>33548</v>
      </c>
      <c r="AL526" s="114">
        <v>24492</v>
      </c>
      <c r="AM526" s="115">
        <f t="shared" si="127"/>
        <v>72013</v>
      </c>
      <c r="AN526" s="37">
        <f>+AM526/24</f>
        <v>3000.5416666666665</v>
      </c>
      <c r="AO526" s="117">
        <f t="shared" si="128"/>
        <v>62435</v>
      </c>
      <c r="AP526" s="117">
        <f>+AO526/24</f>
        <v>2601.4583333333335</v>
      </c>
      <c r="AQ526" s="121">
        <f t="shared" si="129"/>
        <v>22218.308333333334</v>
      </c>
      <c r="AR526" s="122">
        <f t="shared" si="130"/>
        <v>21666.658333333333</v>
      </c>
    </row>
    <row r="527" spans="1:44" s="36" customFormat="1" ht="15" customHeight="1">
      <c r="A527" s="44" t="s">
        <v>137</v>
      </c>
      <c r="B527" s="44" t="s">
        <v>187</v>
      </c>
      <c r="C527" s="123">
        <v>225511</v>
      </c>
      <c r="D527" s="124">
        <v>1</v>
      </c>
      <c r="E527" s="112" t="s">
        <v>139</v>
      </c>
      <c r="F527" s="133" t="s">
        <v>139</v>
      </c>
      <c r="G527" s="7"/>
      <c r="H527" s="38"/>
      <c r="I527" s="113">
        <v>269299</v>
      </c>
      <c r="J527" s="38">
        <v>271798</v>
      </c>
      <c r="K527" s="113">
        <v>54697</v>
      </c>
      <c r="L527" s="38">
        <v>61159</v>
      </c>
      <c r="M527" s="113">
        <v>287519</v>
      </c>
      <c r="N527" s="114">
        <v>289146</v>
      </c>
      <c r="O527" s="115">
        <f t="shared" si="131"/>
        <v>611515</v>
      </c>
      <c r="P527" s="115">
        <f t="shared" si="132"/>
        <v>20383.833333333332</v>
      </c>
      <c r="Q527" s="116">
        <f t="shared" si="133"/>
        <v>622103</v>
      </c>
      <c r="R527" s="117">
        <f t="shared" si="134"/>
        <v>20736.766666666666</v>
      </c>
      <c r="S527" s="7"/>
      <c r="T527" s="38"/>
      <c r="U527" s="113"/>
      <c r="V527" s="38"/>
      <c r="W527" s="113"/>
      <c r="X527" s="38"/>
      <c r="Y527" s="113"/>
      <c r="Z527" s="114"/>
      <c r="AA527" s="115">
        <f t="shared" si="135"/>
        <v>0</v>
      </c>
      <c r="AB527" s="115">
        <f t="shared" si="136"/>
        <v>0</v>
      </c>
      <c r="AC527" s="116">
        <f t="shared" si="137"/>
        <v>0</v>
      </c>
      <c r="AD527" s="118">
        <f t="shared" si="138"/>
        <v>0</v>
      </c>
      <c r="AE527" s="119"/>
      <c r="AF527" s="120"/>
      <c r="AG527" s="113">
        <v>43694</v>
      </c>
      <c r="AH527" s="38">
        <v>42715</v>
      </c>
      <c r="AI527" s="113">
        <v>19221</v>
      </c>
      <c r="AJ527" s="38">
        <v>18761</v>
      </c>
      <c r="AK527" s="113">
        <v>65273</v>
      </c>
      <c r="AL527" s="114">
        <v>42013</v>
      </c>
      <c r="AM527" s="115">
        <f t="shared" si="127"/>
        <v>128188</v>
      </c>
      <c r="AN527" s="37">
        <f>+AM527/24</f>
        <v>5341.166666666667</v>
      </c>
      <c r="AO527" s="117">
        <f t="shared" si="128"/>
        <v>103489</v>
      </c>
      <c r="AP527" s="117">
        <f>+AO527/24</f>
        <v>4312.041666666667</v>
      </c>
      <c r="AQ527" s="121">
        <f t="shared" si="129"/>
        <v>25725</v>
      </c>
      <c r="AR527" s="122">
        <f t="shared" si="130"/>
        <v>25048.808333333334</v>
      </c>
    </row>
    <row r="528" spans="1:44" s="36" customFormat="1" ht="15" customHeight="1">
      <c r="A528" s="44" t="s">
        <v>137</v>
      </c>
      <c r="B528" s="44" t="s">
        <v>188</v>
      </c>
      <c r="C528" s="123">
        <v>227216</v>
      </c>
      <c r="D528" s="124">
        <v>1</v>
      </c>
      <c r="E528" s="112" t="s">
        <v>139</v>
      </c>
      <c r="F528" s="133" t="s">
        <v>139</v>
      </c>
      <c r="G528" s="7"/>
      <c r="H528" s="38"/>
      <c r="I528" s="113">
        <v>232116</v>
      </c>
      <c r="J528" s="38">
        <v>242147</v>
      </c>
      <c r="K528" s="113">
        <v>75689</v>
      </c>
      <c r="L528" s="38">
        <v>75694</v>
      </c>
      <c r="M528" s="113">
        <v>256288</v>
      </c>
      <c r="N528" s="114">
        <v>265708</v>
      </c>
      <c r="O528" s="115">
        <f t="shared" si="131"/>
        <v>564093</v>
      </c>
      <c r="P528" s="115">
        <f t="shared" si="132"/>
        <v>18803.1</v>
      </c>
      <c r="Q528" s="116">
        <f t="shared" si="133"/>
        <v>583549</v>
      </c>
      <c r="R528" s="117">
        <f t="shared" si="134"/>
        <v>19451.633333333335</v>
      </c>
      <c r="S528" s="7"/>
      <c r="T528" s="38"/>
      <c r="U528" s="113"/>
      <c r="V528" s="38"/>
      <c r="W528" s="113"/>
      <c r="X528" s="38"/>
      <c r="Y528" s="113"/>
      <c r="Z528" s="114"/>
      <c r="AA528" s="115">
        <f t="shared" si="135"/>
        <v>0</v>
      </c>
      <c r="AB528" s="115">
        <f t="shared" si="136"/>
        <v>0</v>
      </c>
      <c r="AC528" s="116">
        <f t="shared" si="137"/>
        <v>0</v>
      </c>
      <c r="AD528" s="118">
        <f t="shared" si="138"/>
        <v>0</v>
      </c>
      <c r="AE528" s="119"/>
      <c r="AF528" s="120"/>
      <c r="AG528" s="113">
        <v>29841</v>
      </c>
      <c r="AH528" s="38">
        <v>29133</v>
      </c>
      <c r="AI528" s="113">
        <v>17590</v>
      </c>
      <c r="AJ528" s="38">
        <v>16963</v>
      </c>
      <c r="AK528" s="113">
        <v>30872</v>
      </c>
      <c r="AL528" s="114">
        <v>30912</v>
      </c>
      <c r="AM528" s="115">
        <f t="shared" si="127"/>
        <v>78303</v>
      </c>
      <c r="AN528" s="37">
        <f>+AM528/24</f>
        <v>3262.625</v>
      </c>
      <c r="AO528" s="117">
        <f t="shared" si="128"/>
        <v>77008</v>
      </c>
      <c r="AP528" s="117">
        <f>+AO528/24</f>
        <v>3208.6666666666665</v>
      </c>
      <c r="AQ528" s="121">
        <f t="shared" si="129"/>
        <v>22065.725</v>
      </c>
      <c r="AR528" s="122">
        <f t="shared" si="130"/>
        <v>22660.300000000003</v>
      </c>
    </row>
    <row r="529" spans="1:44" s="36" customFormat="1" ht="15" customHeight="1">
      <c r="A529" s="44" t="s">
        <v>137</v>
      </c>
      <c r="B529" s="44" t="s">
        <v>189</v>
      </c>
      <c r="C529" s="123">
        <v>228778</v>
      </c>
      <c r="D529" s="124">
        <v>1</v>
      </c>
      <c r="E529" s="112" t="s">
        <v>139</v>
      </c>
      <c r="F529" s="133" t="s">
        <v>139</v>
      </c>
      <c r="G529" s="7"/>
      <c r="H529" s="38"/>
      <c r="I529" s="113">
        <v>442612</v>
      </c>
      <c r="J529" s="38">
        <v>445421</v>
      </c>
      <c r="K529" s="113">
        <v>80982</v>
      </c>
      <c r="L529" s="38">
        <v>86631</v>
      </c>
      <c r="M529" s="113">
        <v>475686</v>
      </c>
      <c r="N529" s="114">
        <v>487468</v>
      </c>
      <c r="O529" s="115">
        <f t="shared" si="131"/>
        <v>999280</v>
      </c>
      <c r="P529" s="115">
        <f t="shared" si="132"/>
        <v>33309.333333333336</v>
      </c>
      <c r="Q529" s="116">
        <f t="shared" si="133"/>
        <v>1019520</v>
      </c>
      <c r="R529" s="117">
        <f t="shared" si="134"/>
        <v>33984</v>
      </c>
      <c r="S529" s="7"/>
      <c r="T529" s="38"/>
      <c r="U529" s="113"/>
      <c r="V529" s="38"/>
      <c r="W529" s="113"/>
      <c r="X529" s="38"/>
      <c r="Y529" s="113"/>
      <c r="Z529" s="114"/>
      <c r="AA529" s="115">
        <f t="shared" si="135"/>
        <v>0</v>
      </c>
      <c r="AB529" s="115">
        <f t="shared" si="136"/>
        <v>0</v>
      </c>
      <c r="AC529" s="116">
        <f t="shared" si="137"/>
        <v>0</v>
      </c>
      <c r="AD529" s="118">
        <f t="shared" si="138"/>
        <v>0</v>
      </c>
      <c r="AE529" s="119"/>
      <c r="AF529" s="120"/>
      <c r="AG529" s="113">
        <v>86446</v>
      </c>
      <c r="AH529" s="38">
        <v>85986</v>
      </c>
      <c r="AI529" s="113">
        <v>21981</v>
      </c>
      <c r="AJ529" s="38">
        <v>21346</v>
      </c>
      <c r="AK529" s="113">
        <v>110884</v>
      </c>
      <c r="AL529" s="114">
        <v>90572</v>
      </c>
      <c r="AM529" s="115">
        <f t="shared" si="127"/>
        <v>219311</v>
      </c>
      <c r="AN529" s="37">
        <f>+AM529/24</f>
        <v>9137.958333333334</v>
      </c>
      <c r="AO529" s="117">
        <f t="shared" si="128"/>
        <v>197904</v>
      </c>
      <c r="AP529" s="117">
        <f>+AO529/24</f>
        <v>8246</v>
      </c>
      <c r="AQ529" s="121">
        <f t="shared" si="129"/>
        <v>42447.29166666667</v>
      </c>
      <c r="AR529" s="122">
        <f t="shared" si="130"/>
        <v>42230</v>
      </c>
    </row>
    <row r="530" spans="1:44" s="36" customFormat="1" ht="15" customHeight="1">
      <c r="A530" s="44" t="s">
        <v>137</v>
      </c>
      <c r="B530" s="44" t="s">
        <v>190</v>
      </c>
      <c r="C530" s="123">
        <v>229179</v>
      </c>
      <c r="D530" s="124">
        <v>2</v>
      </c>
      <c r="E530" s="112" t="s">
        <v>139</v>
      </c>
      <c r="F530" s="133" t="s">
        <v>139</v>
      </c>
      <c r="G530" s="7"/>
      <c r="H530" s="38"/>
      <c r="I530" s="113">
        <v>59000</v>
      </c>
      <c r="J530" s="38">
        <v>54704</v>
      </c>
      <c r="K530" s="113">
        <v>18522</v>
      </c>
      <c r="L530" s="38">
        <v>16432</v>
      </c>
      <c r="M530" s="113">
        <v>58596</v>
      </c>
      <c r="N530" s="114">
        <v>54435</v>
      </c>
      <c r="O530" s="115">
        <f t="shared" si="131"/>
        <v>136118</v>
      </c>
      <c r="P530" s="115">
        <f t="shared" si="132"/>
        <v>4537.266666666666</v>
      </c>
      <c r="Q530" s="116">
        <f t="shared" si="133"/>
        <v>125571</v>
      </c>
      <c r="R530" s="117">
        <f t="shared" si="134"/>
        <v>4185.7</v>
      </c>
      <c r="S530" s="7"/>
      <c r="T530" s="38"/>
      <c r="U530" s="113"/>
      <c r="V530" s="38"/>
      <c r="W530" s="113"/>
      <c r="X530" s="38"/>
      <c r="Y530" s="113"/>
      <c r="Z530" s="114"/>
      <c r="AA530" s="115">
        <f t="shared" si="135"/>
        <v>0</v>
      </c>
      <c r="AB530" s="115">
        <f t="shared" si="136"/>
        <v>0</v>
      </c>
      <c r="AC530" s="116">
        <f t="shared" si="137"/>
        <v>0</v>
      </c>
      <c r="AD530" s="118">
        <f t="shared" si="138"/>
        <v>0</v>
      </c>
      <c r="AE530" s="119"/>
      <c r="AF530" s="120"/>
      <c r="AG530" s="113">
        <v>24079</v>
      </c>
      <c r="AH530" s="38">
        <v>20701</v>
      </c>
      <c r="AI530" s="113">
        <v>18536</v>
      </c>
      <c r="AJ530" s="38">
        <v>18929</v>
      </c>
      <c r="AK530" s="113">
        <v>21922</v>
      </c>
      <c r="AL530" s="114">
        <v>22548</v>
      </c>
      <c r="AM530" s="115">
        <f t="shared" si="127"/>
        <v>64537</v>
      </c>
      <c r="AN530" s="37">
        <f aca="true" t="shared" si="139" ref="AN530:AN593">+AM530/24</f>
        <v>2689.0416666666665</v>
      </c>
      <c r="AO530" s="117">
        <f t="shared" si="128"/>
        <v>62178</v>
      </c>
      <c r="AP530" s="117">
        <f aca="true" t="shared" si="140" ref="AP530:AP593">+AO530/24</f>
        <v>2590.75</v>
      </c>
      <c r="AQ530" s="121">
        <f t="shared" si="129"/>
        <v>7226.3083333333325</v>
      </c>
      <c r="AR530" s="122">
        <f t="shared" si="130"/>
        <v>6776.45</v>
      </c>
    </row>
    <row r="531" spans="1:44" s="36" customFormat="1" ht="15" customHeight="1">
      <c r="A531" s="44" t="s">
        <v>137</v>
      </c>
      <c r="B531" s="44" t="s">
        <v>191</v>
      </c>
      <c r="C531" s="123">
        <v>228769</v>
      </c>
      <c r="D531" s="124">
        <v>2</v>
      </c>
      <c r="E531" s="112" t="s">
        <v>139</v>
      </c>
      <c r="F531" s="133" t="s">
        <v>139</v>
      </c>
      <c r="G531" s="7"/>
      <c r="H531" s="38"/>
      <c r="I531" s="113">
        <v>158809</v>
      </c>
      <c r="J531" s="38">
        <v>161962</v>
      </c>
      <c r="K531" s="113">
        <v>50206</v>
      </c>
      <c r="L531" s="38">
        <v>50059</v>
      </c>
      <c r="M531" s="113">
        <v>169881</v>
      </c>
      <c r="N531" s="114">
        <v>173652</v>
      </c>
      <c r="O531" s="115">
        <f t="shared" si="131"/>
        <v>378896</v>
      </c>
      <c r="P531" s="115">
        <f t="shared" si="132"/>
        <v>12629.866666666667</v>
      </c>
      <c r="Q531" s="116">
        <f t="shared" si="133"/>
        <v>385673</v>
      </c>
      <c r="R531" s="117">
        <f t="shared" si="134"/>
        <v>12855.766666666666</v>
      </c>
      <c r="S531" s="7"/>
      <c r="T531" s="38"/>
      <c r="U531" s="113"/>
      <c r="V531" s="38"/>
      <c r="W531" s="113"/>
      <c r="X531" s="38"/>
      <c r="Y531" s="113"/>
      <c r="Z531" s="114"/>
      <c r="AA531" s="115">
        <f t="shared" si="135"/>
        <v>0</v>
      </c>
      <c r="AB531" s="115">
        <f t="shared" si="136"/>
        <v>0</v>
      </c>
      <c r="AC531" s="116">
        <f t="shared" si="137"/>
        <v>0</v>
      </c>
      <c r="AD531" s="118">
        <f t="shared" si="138"/>
        <v>0</v>
      </c>
      <c r="AE531" s="119"/>
      <c r="AF531" s="120"/>
      <c r="AG531" s="113">
        <v>26108</v>
      </c>
      <c r="AH531" s="38">
        <v>26942</v>
      </c>
      <c r="AI531" s="113">
        <v>14612</v>
      </c>
      <c r="AJ531" s="38">
        <v>15132</v>
      </c>
      <c r="AK531" s="113">
        <v>27457</v>
      </c>
      <c r="AL531" s="114">
        <v>32433</v>
      </c>
      <c r="AM531" s="115">
        <f t="shared" si="127"/>
        <v>68177</v>
      </c>
      <c r="AN531" s="37">
        <f t="shared" si="139"/>
        <v>2840.7083333333335</v>
      </c>
      <c r="AO531" s="117">
        <f t="shared" si="128"/>
        <v>74507</v>
      </c>
      <c r="AP531" s="117">
        <f t="shared" si="140"/>
        <v>3104.4583333333335</v>
      </c>
      <c r="AQ531" s="121">
        <f t="shared" si="129"/>
        <v>15470.575</v>
      </c>
      <c r="AR531" s="122">
        <f t="shared" si="130"/>
        <v>15960.225</v>
      </c>
    </row>
    <row r="532" spans="1:44" s="36" customFormat="1" ht="15" customHeight="1">
      <c r="A532" s="44" t="s">
        <v>137</v>
      </c>
      <c r="B532" s="44" t="s">
        <v>192</v>
      </c>
      <c r="C532" s="123">
        <v>228787</v>
      </c>
      <c r="D532" s="124">
        <v>2</v>
      </c>
      <c r="E532" s="112" t="s">
        <v>139</v>
      </c>
      <c r="F532" s="133" t="s">
        <v>139</v>
      </c>
      <c r="G532" s="7"/>
      <c r="H532" s="38"/>
      <c r="I532" s="113">
        <v>59753</v>
      </c>
      <c r="J532" s="38">
        <v>65859</v>
      </c>
      <c r="K532" s="113">
        <v>19334</v>
      </c>
      <c r="L532" s="38">
        <v>22101</v>
      </c>
      <c r="M532" s="113">
        <v>68682</v>
      </c>
      <c r="N532" s="114">
        <v>76105</v>
      </c>
      <c r="O532" s="115">
        <f t="shared" si="131"/>
        <v>147769</v>
      </c>
      <c r="P532" s="115">
        <f t="shared" si="132"/>
        <v>4925.633333333333</v>
      </c>
      <c r="Q532" s="116">
        <f t="shared" si="133"/>
        <v>164065</v>
      </c>
      <c r="R532" s="117">
        <f t="shared" si="134"/>
        <v>5468.833333333333</v>
      </c>
      <c r="S532" s="7"/>
      <c r="T532" s="38"/>
      <c r="U532" s="113"/>
      <c r="V532" s="38"/>
      <c r="W532" s="113"/>
      <c r="X532" s="38"/>
      <c r="Y532" s="113"/>
      <c r="Z532" s="114"/>
      <c r="AA532" s="115">
        <f t="shared" si="135"/>
        <v>0</v>
      </c>
      <c r="AB532" s="115">
        <f t="shared" si="136"/>
        <v>0</v>
      </c>
      <c r="AC532" s="116">
        <f t="shared" si="137"/>
        <v>0</v>
      </c>
      <c r="AD532" s="118">
        <f t="shared" si="138"/>
        <v>0</v>
      </c>
      <c r="AE532" s="119"/>
      <c r="AF532" s="120"/>
      <c r="AG532" s="113">
        <v>23318</v>
      </c>
      <c r="AH532" s="38">
        <v>25886</v>
      </c>
      <c r="AI532" s="113">
        <v>13260</v>
      </c>
      <c r="AJ532" s="38">
        <v>16604</v>
      </c>
      <c r="AK532" s="113">
        <v>24068</v>
      </c>
      <c r="AL532" s="114">
        <v>26844</v>
      </c>
      <c r="AM532" s="115">
        <f t="shared" si="127"/>
        <v>60646</v>
      </c>
      <c r="AN532" s="37">
        <f t="shared" si="139"/>
        <v>2526.9166666666665</v>
      </c>
      <c r="AO532" s="117">
        <f t="shared" si="128"/>
        <v>69334</v>
      </c>
      <c r="AP532" s="117">
        <f t="shared" si="140"/>
        <v>2888.9166666666665</v>
      </c>
      <c r="AQ532" s="121">
        <f t="shared" si="129"/>
        <v>7452.549999999999</v>
      </c>
      <c r="AR532" s="122">
        <f t="shared" si="130"/>
        <v>8357.75</v>
      </c>
    </row>
    <row r="533" spans="1:44" s="36" customFormat="1" ht="15" customHeight="1">
      <c r="A533" s="44" t="s">
        <v>137</v>
      </c>
      <c r="B533" s="44" t="s">
        <v>193</v>
      </c>
      <c r="C533" s="123">
        <v>222831</v>
      </c>
      <c r="D533" s="156">
        <v>3</v>
      </c>
      <c r="E533" s="112" t="s">
        <v>139</v>
      </c>
      <c r="F533" s="133" t="s">
        <v>139</v>
      </c>
      <c r="G533" s="7"/>
      <c r="H533" s="38"/>
      <c r="I533" s="113">
        <v>67038</v>
      </c>
      <c r="J533" s="38">
        <v>67494</v>
      </c>
      <c r="K533" s="113">
        <v>18833</v>
      </c>
      <c r="L533" s="38">
        <v>18875</v>
      </c>
      <c r="M533" s="113">
        <v>74610</v>
      </c>
      <c r="N533" s="114">
        <v>75787</v>
      </c>
      <c r="O533" s="115">
        <f>+M533+K533+I533+G533</f>
        <v>160481</v>
      </c>
      <c r="P533" s="115">
        <f t="shared" si="132"/>
        <v>5349.366666666667</v>
      </c>
      <c r="Q533" s="116">
        <f>+N533+L533+J533+H533</f>
        <v>162156</v>
      </c>
      <c r="R533" s="117">
        <f t="shared" si="134"/>
        <v>5405.2</v>
      </c>
      <c r="S533" s="7"/>
      <c r="T533" s="38"/>
      <c r="U533" s="113"/>
      <c r="V533" s="38"/>
      <c r="W533" s="113"/>
      <c r="X533" s="38"/>
      <c r="Y533" s="113"/>
      <c r="Z533" s="114"/>
      <c r="AA533" s="115">
        <f>+Y533+W533+U533+S533</f>
        <v>0</v>
      </c>
      <c r="AB533" s="115">
        <f t="shared" si="136"/>
        <v>0</v>
      </c>
      <c r="AC533" s="116">
        <f>+Z533+X533+V533+T533</f>
        <v>0</v>
      </c>
      <c r="AD533" s="118">
        <f t="shared" si="138"/>
        <v>0</v>
      </c>
      <c r="AE533" s="119"/>
      <c r="AF533" s="120"/>
      <c r="AG533" s="113">
        <v>2189</v>
      </c>
      <c r="AH533" s="38">
        <v>1776</v>
      </c>
      <c r="AI533" s="113">
        <v>1658</v>
      </c>
      <c r="AJ533" s="38">
        <v>2106</v>
      </c>
      <c r="AK533" s="113">
        <v>2117</v>
      </c>
      <c r="AL533" s="114">
        <v>2380</v>
      </c>
      <c r="AM533" s="115">
        <f t="shared" si="127"/>
        <v>5964</v>
      </c>
      <c r="AN533" s="37">
        <f t="shared" si="139"/>
        <v>248.5</v>
      </c>
      <c r="AO533" s="117">
        <f t="shared" si="128"/>
        <v>6262</v>
      </c>
      <c r="AP533" s="117">
        <f t="shared" si="140"/>
        <v>260.9166666666667</v>
      </c>
      <c r="AQ533" s="121">
        <f t="shared" si="129"/>
        <v>5597.866666666667</v>
      </c>
      <c r="AR533" s="122">
        <f t="shared" si="130"/>
        <v>5666.116666666667</v>
      </c>
    </row>
    <row r="534" spans="1:44" s="36" customFormat="1" ht="15" customHeight="1">
      <c r="A534" s="44" t="s">
        <v>137</v>
      </c>
      <c r="B534" s="44" t="s">
        <v>194</v>
      </c>
      <c r="C534" s="123">
        <v>226091</v>
      </c>
      <c r="D534" s="124">
        <v>3</v>
      </c>
      <c r="E534" s="112" t="s">
        <v>139</v>
      </c>
      <c r="F534" s="133" t="s">
        <v>139</v>
      </c>
      <c r="G534" s="7"/>
      <c r="H534" s="38"/>
      <c r="I534" s="113">
        <v>79806</v>
      </c>
      <c r="J534" s="38">
        <v>78651</v>
      </c>
      <c r="K534" s="113">
        <v>27150</v>
      </c>
      <c r="L534" s="38">
        <v>27000</v>
      </c>
      <c r="M534" s="113">
        <v>82135</v>
      </c>
      <c r="N534" s="114">
        <v>85465</v>
      </c>
      <c r="O534" s="115">
        <f t="shared" si="131"/>
        <v>189091</v>
      </c>
      <c r="P534" s="115">
        <f t="shared" si="132"/>
        <v>6303.033333333334</v>
      </c>
      <c r="Q534" s="116">
        <f t="shared" si="133"/>
        <v>191116</v>
      </c>
      <c r="R534" s="117">
        <f t="shared" si="134"/>
        <v>6370.533333333334</v>
      </c>
      <c r="S534" s="7"/>
      <c r="T534" s="38"/>
      <c r="U534" s="113"/>
      <c r="V534" s="38"/>
      <c r="W534" s="113"/>
      <c r="X534" s="38"/>
      <c r="Y534" s="113"/>
      <c r="Z534" s="114"/>
      <c r="AA534" s="115">
        <f t="shared" si="135"/>
        <v>0</v>
      </c>
      <c r="AB534" s="115">
        <f t="shared" si="136"/>
        <v>0</v>
      </c>
      <c r="AC534" s="116">
        <f t="shared" si="137"/>
        <v>0</v>
      </c>
      <c r="AD534" s="118">
        <f t="shared" si="138"/>
        <v>0</v>
      </c>
      <c r="AE534" s="119"/>
      <c r="AF534" s="120"/>
      <c r="AG534" s="113">
        <v>5671</v>
      </c>
      <c r="AH534" s="38">
        <v>6090</v>
      </c>
      <c r="AI534" s="113">
        <v>3654</v>
      </c>
      <c r="AJ534" s="38">
        <v>4588</v>
      </c>
      <c r="AK534" s="113">
        <v>5902</v>
      </c>
      <c r="AL534" s="114">
        <v>6695</v>
      </c>
      <c r="AM534" s="115">
        <f t="shared" si="127"/>
        <v>15227</v>
      </c>
      <c r="AN534" s="37">
        <f t="shared" si="139"/>
        <v>634.4583333333334</v>
      </c>
      <c r="AO534" s="117">
        <f t="shared" si="128"/>
        <v>17373</v>
      </c>
      <c r="AP534" s="117">
        <f t="shared" si="140"/>
        <v>723.875</v>
      </c>
      <c r="AQ534" s="121">
        <f t="shared" si="129"/>
        <v>6937.491666666667</v>
      </c>
      <c r="AR534" s="122">
        <f t="shared" si="130"/>
        <v>7094.408333333334</v>
      </c>
    </row>
    <row r="535" spans="1:44" s="36" customFormat="1" ht="15" customHeight="1">
      <c r="A535" s="44" t="s">
        <v>137</v>
      </c>
      <c r="B535" s="44" t="s">
        <v>195</v>
      </c>
      <c r="C535" s="123">
        <v>226833</v>
      </c>
      <c r="D535" s="156">
        <v>3</v>
      </c>
      <c r="E535" s="112" t="s">
        <v>139</v>
      </c>
      <c r="F535" s="133" t="s">
        <v>139</v>
      </c>
      <c r="G535" s="7"/>
      <c r="H535" s="38"/>
      <c r="I535" s="113">
        <v>57344</v>
      </c>
      <c r="J535" s="38">
        <v>58557</v>
      </c>
      <c r="K535" s="113">
        <v>14966</v>
      </c>
      <c r="L535" s="38">
        <v>15593</v>
      </c>
      <c r="M535" s="113">
        <v>61581</v>
      </c>
      <c r="N535" s="114">
        <v>62338</v>
      </c>
      <c r="O535" s="115">
        <f>+M535+K535+I535+G535</f>
        <v>133891</v>
      </c>
      <c r="P535" s="115">
        <f t="shared" si="132"/>
        <v>4463.033333333334</v>
      </c>
      <c r="Q535" s="116">
        <f>+N535+L535+J535+H535</f>
        <v>136488</v>
      </c>
      <c r="R535" s="117">
        <f t="shared" si="134"/>
        <v>4549.6</v>
      </c>
      <c r="S535" s="7"/>
      <c r="T535" s="38"/>
      <c r="U535" s="113"/>
      <c r="V535" s="38"/>
      <c r="W535" s="113"/>
      <c r="X535" s="38"/>
      <c r="Y535" s="113"/>
      <c r="Z535" s="114"/>
      <c r="AA535" s="115">
        <f>+Y535+W535+U535+S535</f>
        <v>0</v>
      </c>
      <c r="AB535" s="115">
        <f t="shared" si="136"/>
        <v>0</v>
      </c>
      <c r="AC535" s="116">
        <f>+Z535+X535+V535+T535</f>
        <v>0</v>
      </c>
      <c r="AD535" s="118">
        <f t="shared" si="138"/>
        <v>0</v>
      </c>
      <c r="AE535" s="119"/>
      <c r="AF535" s="120"/>
      <c r="AG535" s="113">
        <v>2822</v>
      </c>
      <c r="AH535" s="38">
        <v>3332</v>
      </c>
      <c r="AI535" s="113">
        <v>1785</v>
      </c>
      <c r="AJ535" s="38">
        <v>1906</v>
      </c>
      <c r="AK535" s="113">
        <v>3172</v>
      </c>
      <c r="AL535" s="114">
        <v>3284</v>
      </c>
      <c r="AM535" s="115">
        <f t="shared" si="127"/>
        <v>7779</v>
      </c>
      <c r="AN535" s="37">
        <f t="shared" si="139"/>
        <v>324.125</v>
      </c>
      <c r="AO535" s="117">
        <f t="shared" si="128"/>
        <v>8522</v>
      </c>
      <c r="AP535" s="117">
        <f t="shared" si="140"/>
        <v>355.0833333333333</v>
      </c>
      <c r="AQ535" s="121">
        <f t="shared" si="129"/>
        <v>4787.158333333334</v>
      </c>
      <c r="AR535" s="122">
        <f t="shared" si="130"/>
        <v>4904.683333333333</v>
      </c>
    </row>
    <row r="536" spans="1:44" s="36" customFormat="1" ht="15" customHeight="1">
      <c r="A536" s="44" t="s">
        <v>137</v>
      </c>
      <c r="B536" s="44" t="s">
        <v>196</v>
      </c>
      <c r="C536" s="123">
        <v>227526</v>
      </c>
      <c r="D536" s="124">
        <v>3</v>
      </c>
      <c r="E536" s="112" t="s">
        <v>139</v>
      </c>
      <c r="F536" s="133" t="s">
        <v>139</v>
      </c>
      <c r="G536" s="7"/>
      <c r="H536" s="38"/>
      <c r="I536" s="113">
        <v>65737</v>
      </c>
      <c r="J536" s="38">
        <v>65289</v>
      </c>
      <c r="K536" s="113">
        <v>14728</v>
      </c>
      <c r="L536" s="38">
        <v>15189</v>
      </c>
      <c r="M536" s="113">
        <v>71040</v>
      </c>
      <c r="N536" s="114">
        <v>75911</v>
      </c>
      <c r="O536" s="115">
        <f t="shared" si="131"/>
        <v>151505</v>
      </c>
      <c r="P536" s="115">
        <f t="shared" si="132"/>
        <v>5050.166666666667</v>
      </c>
      <c r="Q536" s="116">
        <f t="shared" si="133"/>
        <v>156389</v>
      </c>
      <c r="R536" s="117">
        <f t="shared" si="134"/>
        <v>5212.966666666666</v>
      </c>
      <c r="S536" s="7"/>
      <c r="T536" s="38"/>
      <c r="U536" s="113"/>
      <c r="V536" s="38"/>
      <c r="W536" s="113"/>
      <c r="X536" s="38"/>
      <c r="Y536" s="113"/>
      <c r="Z536" s="114"/>
      <c r="AA536" s="115">
        <f t="shared" si="135"/>
        <v>0</v>
      </c>
      <c r="AB536" s="115">
        <f t="shared" si="136"/>
        <v>0</v>
      </c>
      <c r="AC536" s="116">
        <f t="shared" si="137"/>
        <v>0</v>
      </c>
      <c r="AD536" s="118">
        <f t="shared" si="138"/>
        <v>0</v>
      </c>
      <c r="AE536" s="119"/>
      <c r="AF536" s="120"/>
      <c r="AG536" s="113">
        <v>8658</v>
      </c>
      <c r="AH536" s="38">
        <v>8188</v>
      </c>
      <c r="AI536" s="113">
        <v>6151</v>
      </c>
      <c r="AJ536" s="38">
        <v>5170</v>
      </c>
      <c r="AK536" s="113">
        <v>8281</v>
      </c>
      <c r="AL536" s="114">
        <v>8179</v>
      </c>
      <c r="AM536" s="115">
        <f t="shared" si="127"/>
        <v>23090</v>
      </c>
      <c r="AN536" s="37">
        <f t="shared" si="139"/>
        <v>962.0833333333334</v>
      </c>
      <c r="AO536" s="117">
        <f t="shared" si="128"/>
        <v>21537</v>
      </c>
      <c r="AP536" s="117">
        <f t="shared" si="140"/>
        <v>897.375</v>
      </c>
      <c r="AQ536" s="121">
        <f t="shared" si="129"/>
        <v>6012.25</v>
      </c>
      <c r="AR536" s="122">
        <f t="shared" si="130"/>
        <v>6110.341666666666</v>
      </c>
    </row>
    <row r="537" spans="1:44" s="36" customFormat="1" ht="15" customHeight="1">
      <c r="A537" s="44" t="s">
        <v>137</v>
      </c>
      <c r="B537" s="44" t="s">
        <v>197</v>
      </c>
      <c r="C537" s="123">
        <v>227881</v>
      </c>
      <c r="D537" s="124">
        <v>3</v>
      </c>
      <c r="E537" s="112" t="s">
        <v>139</v>
      </c>
      <c r="F537" s="133" t="s">
        <v>139</v>
      </c>
      <c r="G537" s="7"/>
      <c r="H537" s="38"/>
      <c r="I537" s="113">
        <v>127002</v>
      </c>
      <c r="J537" s="38">
        <v>125767</v>
      </c>
      <c r="K537" s="113">
        <v>34656</v>
      </c>
      <c r="L537" s="38">
        <v>35779</v>
      </c>
      <c r="M537" s="113">
        <v>138050</v>
      </c>
      <c r="N537" s="114">
        <v>140021</v>
      </c>
      <c r="O537" s="115">
        <f t="shared" si="131"/>
        <v>299708</v>
      </c>
      <c r="P537" s="115">
        <f t="shared" si="132"/>
        <v>9990.266666666666</v>
      </c>
      <c r="Q537" s="116">
        <f t="shared" si="133"/>
        <v>301567</v>
      </c>
      <c r="R537" s="117">
        <f t="shared" si="134"/>
        <v>10052.233333333334</v>
      </c>
      <c r="S537" s="7"/>
      <c r="T537" s="38"/>
      <c r="U537" s="113"/>
      <c r="V537" s="38"/>
      <c r="W537" s="113"/>
      <c r="X537" s="38"/>
      <c r="Y537" s="113"/>
      <c r="Z537" s="114"/>
      <c r="AA537" s="115">
        <f t="shared" si="135"/>
        <v>0</v>
      </c>
      <c r="AB537" s="115">
        <f t="shared" si="136"/>
        <v>0</v>
      </c>
      <c r="AC537" s="116">
        <f t="shared" si="137"/>
        <v>0</v>
      </c>
      <c r="AD537" s="118">
        <f t="shared" si="138"/>
        <v>0</v>
      </c>
      <c r="AE537" s="119"/>
      <c r="AF537" s="120"/>
      <c r="AG537" s="113">
        <v>6242</v>
      </c>
      <c r="AH537" s="38">
        <v>6876</v>
      </c>
      <c r="AI537" s="113">
        <v>6027</v>
      </c>
      <c r="AJ537" s="38">
        <v>6957</v>
      </c>
      <c r="AK537" s="113">
        <v>6494</v>
      </c>
      <c r="AL537" s="114">
        <v>7230</v>
      </c>
      <c r="AM537" s="115">
        <f t="shared" si="127"/>
        <v>18763</v>
      </c>
      <c r="AN537" s="37">
        <f t="shared" si="139"/>
        <v>781.7916666666666</v>
      </c>
      <c r="AO537" s="117">
        <f t="shared" si="128"/>
        <v>21063</v>
      </c>
      <c r="AP537" s="117">
        <f t="shared" si="140"/>
        <v>877.625</v>
      </c>
      <c r="AQ537" s="121">
        <f t="shared" si="129"/>
        <v>10772.058333333332</v>
      </c>
      <c r="AR537" s="122">
        <f t="shared" si="130"/>
        <v>10929.858333333334</v>
      </c>
    </row>
    <row r="538" spans="1:44" s="36" customFormat="1" ht="15" customHeight="1">
      <c r="A538" s="44" t="s">
        <v>137</v>
      </c>
      <c r="B538" s="44" t="s">
        <v>198</v>
      </c>
      <c r="C538" s="123">
        <v>228459</v>
      </c>
      <c r="D538" s="124">
        <v>3</v>
      </c>
      <c r="E538" s="112" t="s">
        <v>139</v>
      </c>
      <c r="F538" s="133" t="s">
        <v>139</v>
      </c>
      <c r="G538" s="7"/>
      <c r="H538" s="38"/>
      <c r="I538" s="113">
        <v>218621</v>
      </c>
      <c r="J538" s="38">
        <v>219182</v>
      </c>
      <c r="K538" s="113">
        <v>60077</v>
      </c>
      <c r="L538" s="38">
        <v>61831</v>
      </c>
      <c r="M538" s="113">
        <v>239843</v>
      </c>
      <c r="N538" s="114">
        <v>246263</v>
      </c>
      <c r="O538" s="115">
        <f t="shared" si="131"/>
        <v>518541</v>
      </c>
      <c r="P538" s="115">
        <f t="shared" si="132"/>
        <v>17284.7</v>
      </c>
      <c r="Q538" s="116">
        <f t="shared" si="133"/>
        <v>527276</v>
      </c>
      <c r="R538" s="117">
        <f t="shared" si="134"/>
        <v>17575.866666666665</v>
      </c>
      <c r="S538" s="7"/>
      <c r="T538" s="38"/>
      <c r="U538" s="113"/>
      <c r="V538" s="38"/>
      <c r="W538" s="113"/>
      <c r="X538" s="38"/>
      <c r="Y538" s="113"/>
      <c r="Z538" s="114"/>
      <c r="AA538" s="115">
        <f t="shared" si="135"/>
        <v>0</v>
      </c>
      <c r="AB538" s="115">
        <f t="shared" si="136"/>
        <v>0</v>
      </c>
      <c r="AC538" s="116">
        <f t="shared" si="137"/>
        <v>0</v>
      </c>
      <c r="AD538" s="118">
        <f t="shared" si="138"/>
        <v>0</v>
      </c>
      <c r="AE538" s="119"/>
      <c r="AF538" s="120"/>
      <c r="AG538" s="113">
        <v>15168</v>
      </c>
      <c r="AH538" s="38">
        <v>16105</v>
      </c>
      <c r="AI538" s="113">
        <v>10863</v>
      </c>
      <c r="AJ538" s="38">
        <v>11448</v>
      </c>
      <c r="AK538" s="113">
        <v>15679</v>
      </c>
      <c r="AL538" s="114">
        <v>16651</v>
      </c>
      <c r="AM538" s="115">
        <f t="shared" si="127"/>
        <v>41710</v>
      </c>
      <c r="AN538" s="37">
        <f t="shared" si="139"/>
        <v>1737.9166666666667</v>
      </c>
      <c r="AO538" s="117">
        <f t="shared" si="128"/>
        <v>44204</v>
      </c>
      <c r="AP538" s="117">
        <f t="shared" si="140"/>
        <v>1841.8333333333333</v>
      </c>
      <c r="AQ538" s="121">
        <f t="shared" si="129"/>
        <v>19022.61666666667</v>
      </c>
      <c r="AR538" s="122">
        <f t="shared" si="130"/>
        <v>19417.699999999997</v>
      </c>
    </row>
    <row r="539" spans="1:44" s="36" customFormat="1" ht="15" customHeight="1">
      <c r="A539" s="44" t="s">
        <v>137</v>
      </c>
      <c r="B539" s="44" t="s">
        <v>199</v>
      </c>
      <c r="C539" s="123">
        <v>228431</v>
      </c>
      <c r="D539" s="124">
        <v>3</v>
      </c>
      <c r="E539" s="112" t="s">
        <v>139</v>
      </c>
      <c r="F539" s="133" t="s">
        <v>139</v>
      </c>
      <c r="G539" s="7"/>
      <c r="H539" s="38"/>
      <c r="I539" s="113">
        <v>131587</v>
      </c>
      <c r="J539" s="38">
        <v>127577</v>
      </c>
      <c r="K539" s="113">
        <v>38589</v>
      </c>
      <c r="L539" s="38">
        <v>37505</v>
      </c>
      <c r="M539" s="113">
        <v>141846</v>
      </c>
      <c r="N539" s="114">
        <v>136609</v>
      </c>
      <c r="O539" s="115">
        <f t="shared" si="131"/>
        <v>312022</v>
      </c>
      <c r="P539" s="115">
        <f t="shared" si="132"/>
        <v>10400.733333333334</v>
      </c>
      <c r="Q539" s="116">
        <f t="shared" si="133"/>
        <v>301691</v>
      </c>
      <c r="R539" s="117">
        <f t="shared" si="134"/>
        <v>10056.366666666667</v>
      </c>
      <c r="S539" s="7"/>
      <c r="T539" s="38"/>
      <c r="U539" s="113"/>
      <c r="V539" s="38"/>
      <c r="W539" s="113"/>
      <c r="X539" s="38"/>
      <c r="Y539" s="113"/>
      <c r="Z539" s="114"/>
      <c r="AA539" s="115">
        <f t="shared" si="135"/>
        <v>0</v>
      </c>
      <c r="AB539" s="115">
        <f t="shared" si="136"/>
        <v>0</v>
      </c>
      <c r="AC539" s="116">
        <f t="shared" si="137"/>
        <v>0</v>
      </c>
      <c r="AD539" s="118">
        <f t="shared" si="138"/>
        <v>0</v>
      </c>
      <c r="AE539" s="119"/>
      <c r="AF539" s="120"/>
      <c r="AG539" s="113">
        <v>8101</v>
      </c>
      <c r="AH539" s="38">
        <v>7890</v>
      </c>
      <c r="AI539" s="113">
        <v>6320</v>
      </c>
      <c r="AJ539" s="38">
        <v>5905</v>
      </c>
      <c r="AK539" s="113">
        <v>7801</v>
      </c>
      <c r="AL539" s="114">
        <v>6879</v>
      </c>
      <c r="AM539" s="115">
        <f t="shared" si="127"/>
        <v>22222</v>
      </c>
      <c r="AN539" s="37">
        <f t="shared" si="139"/>
        <v>925.9166666666666</v>
      </c>
      <c r="AO539" s="117">
        <f t="shared" si="128"/>
        <v>20674</v>
      </c>
      <c r="AP539" s="117">
        <f t="shared" si="140"/>
        <v>861.4166666666666</v>
      </c>
      <c r="AQ539" s="121">
        <f t="shared" si="129"/>
        <v>11326.65</v>
      </c>
      <c r="AR539" s="122">
        <f t="shared" si="130"/>
        <v>10917.783333333333</v>
      </c>
    </row>
    <row r="540" spans="1:44" s="36" customFormat="1" ht="15" customHeight="1">
      <c r="A540" s="44" t="s">
        <v>137</v>
      </c>
      <c r="B540" s="44" t="s">
        <v>200</v>
      </c>
      <c r="C540" s="123">
        <v>228501</v>
      </c>
      <c r="D540" s="124">
        <v>3</v>
      </c>
      <c r="E540" s="112" t="s">
        <v>139</v>
      </c>
      <c r="F540" s="133" t="s">
        <v>139</v>
      </c>
      <c r="G540" s="7"/>
      <c r="H540" s="38"/>
      <c r="I540" s="113">
        <v>19945</v>
      </c>
      <c r="J540" s="38">
        <v>19124</v>
      </c>
      <c r="K540" s="113">
        <v>6340</v>
      </c>
      <c r="L540" s="38">
        <v>5504</v>
      </c>
      <c r="M540" s="113">
        <v>17910</v>
      </c>
      <c r="N540" s="114">
        <v>20049</v>
      </c>
      <c r="O540" s="115">
        <f t="shared" si="131"/>
        <v>44195</v>
      </c>
      <c r="P540" s="115">
        <f t="shared" si="132"/>
        <v>1473.1666666666667</v>
      </c>
      <c r="Q540" s="116">
        <f t="shared" si="133"/>
        <v>44677</v>
      </c>
      <c r="R540" s="117">
        <f t="shared" si="134"/>
        <v>1489.2333333333333</v>
      </c>
      <c r="S540" s="7"/>
      <c r="T540" s="38"/>
      <c r="U540" s="113"/>
      <c r="V540" s="38"/>
      <c r="W540" s="113"/>
      <c r="X540" s="38"/>
      <c r="Y540" s="113"/>
      <c r="Z540" s="114"/>
      <c r="AA540" s="115">
        <f t="shared" si="135"/>
        <v>0</v>
      </c>
      <c r="AB540" s="115">
        <f t="shared" si="136"/>
        <v>0</v>
      </c>
      <c r="AC540" s="116">
        <f t="shared" si="137"/>
        <v>0</v>
      </c>
      <c r="AD540" s="118">
        <f t="shared" si="138"/>
        <v>0</v>
      </c>
      <c r="AE540" s="119"/>
      <c r="AF540" s="120"/>
      <c r="AG540" s="113">
        <v>3245</v>
      </c>
      <c r="AH540" s="38">
        <v>3148</v>
      </c>
      <c r="AI540" s="113">
        <v>2686</v>
      </c>
      <c r="AJ540" s="38">
        <v>2689</v>
      </c>
      <c r="AK540" s="113">
        <v>2962</v>
      </c>
      <c r="AL540" s="114">
        <v>2682</v>
      </c>
      <c r="AM540" s="115">
        <f t="shared" si="127"/>
        <v>8893</v>
      </c>
      <c r="AN540" s="37">
        <f t="shared" si="139"/>
        <v>370.5416666666667</v>
      </c>
      <c r="AO540" s="117">
        <f t="shared" si="128"/>
        <v>8519</v>
      </c>
      <c r="AP540" s="117">
        <f t="shared" si="140"/>
        <v>354.9583333333333</v>
      </c>
      <c r="AQ540" s="121">
        <f t="shared" si="129"/>
        <v>1843.7083333333335</v>
      </c>
      <c r="AR540" s="122">
        <f t="shared" si="130"/>
        <v>1844.1916666666666</v>
      </c>
    </row>
    <row r="541" spans="1:44" s="36" customFormat="1" ht="15" customHeight="1">
      <c r="A541" s="44" t="s">
        <v>137</v>
      </c>
      <c r="B541" s="44" t="s">
        <v>201</v>
      </c>
      <c r="C541" s="123">
        <v>224554</v>
      </c>
      <c r="D541" s="124">
        <v>3</v>
      </c>
      <c r="E541" s="112" t="s">
        <v>139</v>
      </c>
      <c r="F541" s="133" t="s">
        <v>139</v>
      </c>
      <c r="G541" s="7"/>
      <c r="H541" s="38"/>
      <c r="I541" s="113">
        <v>59353</v>
      </c>
      <c r="J541" s="38">
        <v>55050</v>
      </c>
      <c r="K541" s="113">
        <v>16493</v>
      </c>
      <c r="L541" s="38">
        <v>15680</v>
      </c>
      <c r="M541" s="113">
        <v>60251</v>
      </c>
      <c r="N541" s="114">
        <v>57267</v>
      </c>
      <c r="O541" s="115">
        <f t="shared" si="131"/>
        <v>136097</v>
      </c>
      <c r="P541" s="115">
        <f t="shared" si="132"/>
        <v>4536.566666666667</v>
      </c>
      <c r="Q541" s="116">
        <f t="shared" si="133"/>
        <v>127997</v>
      </c>
      <c r="R541" s="117">
        <f t="shared" si="134"/>
        <v>4266.566666666667</v>
      </c>
      <c r="S541" s="7"/>
      <c r="T541" s="38"/>
      <c r="U541" s="113"/>
      <c r="V541" s="38"/>
      <c r="W541" s="113"/>
      <c r="X541" s="38"/>
      <c r="Y541" s="113"/>
      <c r="Z541" s="114"/>
      <c r="AA541" s="115">
        <f t="shared" si="135"/>
        <v>0</v>
      </c>
      <c r="AB541" s="115">
        <f t="shared" si="136"/>
        <v>0</v>
      </c>
      <c r="AC541" s="116">
        <f t="shared" si="137"/>
        <v>0</v>
      </c>
      <c r="AD541" s="118">
        <f t="shared" si="138"/>
        <v>0</v>
      </c>
      <c r="AE541" s="119"/>
      <c r="AF541" s="120"/>
      <c r="AG541" s="113">
        <v>14359</v>
      </c>
      <c r="AH541" s="38">
        <v>15064</v>
      </c>
      <c r="AI541" s="113">
        <v>13371</v>
      </c>
      <c r="AJ541" s="38">
        <v>13978</v>
      </c>
      <c r="AK541" s="113">
        <v>15065</v>
      </c>
      <c r="AL541" s="114">
        <v>15190</v>
      </c>
      <c r="AM541" s="115">
        <f t="shared" si="127"/>
        <v>42795</v>
      </c>
      <c r="AN541" s="37">
        <f t="shared" si="139"/>
        <v>1783.125</v>
      </c>
      <c r="AO541" s="117">
        <f t="shared" si="128"/>
        <v>44232</v>
      </c>
      <c r="AP541" s="117">
        <f t="shared" si="140"/>
        <v>1843</v>
      </c>
      <c r="AQ541" s="121">
        <f t="shared" si="129"/>
        <v>6319.691666666667</v>
      </c>
      <c r="AR541" s="122">
        <f t="shared" si="130"/>
        <v>6109.566666666667</v>
      </c>
    </row>
    <row r="542" spans="1:44" s="36" customFormat="1" ht="15" customHeight="1">
      <c r="A542" s="44" t="s">
        <v>137</v>
      </c>
      <c r="B542" s="44" t="s">
        <v>202</v>
      </c>
      <c r="C542" s="123">
        <v>224147</v>
      </c>
      <c r="D542" s="124">
        <v>3</v>
      </c>
      <c r="E542" s="112" t="s">
        <v>139</v>
      </c>
      <c r="F542" s="133" t="s">
        <v>139</v>
      </c>
      <c r="G542" s="7"/>
      <c r="H542" s="38"/>
      <c r="I542" s="113">
        <v>53004</v>
      </c>
      <c r="J542" s="38">
        <v>58363</v>
      </c>
      <c r="K542" s="113">
        <v>21155</v>
      </c>
      <c r="L542" s="38">
        <v>20861</v>
      </c>
      <c r="M542" s="113">
        <v>60761</v>
      </c>
      <c r="N542" s="114">
        <v>65429</v>
      </c>
      <c r="O542" s="115">
        <f t="shared" si="131"/>
        <v>134920</v>
      </c>
      <c r="P542" s="115">
        <f t="shared" si="132"/>
        <v>4497.333333333333</v>
      </c>
      <c r="Q542" s="116">
        <f t="shared" si="133"/>
        <v>144653</v>
      </c>
      <c r="R542" s="117">
        <f t="shared" si="134"/>
        <v>4821.766666666666</v>
      </c>
      <c r="S542" s="7"/>
      <c r="T542" s="38"/>
      <c r="U542" s="113"/>
      <c r="V542" s="38"/>
      <c r="W542" s="113"/>
      <c r="X542" s="38"/>
      <c r="Y542" s="113"/>
      <c r="Z542" s="114"/>
      <c r="AA542" s="115">
        <f t="shared" si="135"/>
        <v>0</v>
      </c>
      <c r="AB542" s="115">
        <f t="shared" si="136"/>
        <v>0</v>
      </c>
      <c r="AC542" s="116">
        <f t="shared" si="137"/>
        <v>0</v>
      </c>
      <c r="AD542" s="118">
        <f t="shared" si="138"/>
        <v>0</v>
      </c>
      <c r="AE542" s="119"/>
      <c r="AF542" s="120"/>
      <c r="AG542" s="113">
        <v>8180</v>
      </c>
      <c r="AH542" s="38">
        <v>8005</v>
      </c>
      <c r="AI542" s="113">
        <v>5806</v>
      </c>
      <c r="AJ542" s="38">
        <v>6012</v>
      </c>
      <c r="AK542" s="113">
        <v>8115</v>
      </c>
      <c r="AL542" s="114">
        <v>7539</v>
      </c>
      <c r="AM542" s="115">
        <f t="shared" si="127"/>
        <v>22101</v>
      </c>
      <c r="AN542" s="37">
        <f t="shared" si="139"/>
        <v>920.875</v>
      </c>
      <c r="AO542" s="117">
        <f t="shared" si="128"/>
        <v>21556</v>
      </c>
      <c r="AP542" s="117">
        <f t="shared" si="140"/>
        <v>898.1666666666666</v>
      </c>
      <c r="AQ542" s="121">
        <f t="shared" si="129"/>
        <v>5418.208333333333</v>
      </c>
      <c r="AR542" s="122">
        <f t="shared" si="130"/>
        <v>5719.933333333333</v>
      </c>
    </row>
    <row r="543" spans="1:44" s="36" customFormat="1" ht="15" customHeight="1">
      <c r="A543" s="44" t="s">
        <v>137</v>
      </c>
      <c r="B543" s="44" t="s">
        <v>203</v>
      </c>
      <c r="C543" s="123">
        <v>228705</v>
      </c>
      <c r="D543" s="124">
        <v>3</v>
      </c>
      <c r="E543" s="112" t="s">
        <v>139</v>
      </c>
      <c r="F543" s="133" t="s">
        <v>139</v>
      </c>
      <c r="G543" s="7"/>
      <c r="H543" s="38"/>
      <c r="I543" s="113">
        <v>57975</v>
      </c>
      <c r="J543" s="38">
        <v>55728</v>
      </c>
      <c r="K543" s="113">
        <v>22059</v>
      </c>
      <c r="L543" s="38">
        <v>21524</v>
      </c>
      <c r="M543" s="113">
        <v>57797</v>
      </c>
      <c r="N543" s="114">
        <v>60010</v>
      </c>
      <c r="O543" s="115">
        <f t="shared" si="131"/>
        <v>137831</v>
      </c>
      <c r="P543" s="115">
        <f t="shared" si="132"/>
        <v>4594.366666666667</v>
      </c>
      <c r="Q543" s="116">
        <f t="shared" si="133"/>
        <v>137262</v>
      </c>
      <c r="R543" s="117">
        <f t="shared" si="134"/>
        <v>4575.4</v>
      </c>
      <c r="S543" s="7"/>
      <c r="T543" s="38"/>
      <c r="U543" s="113"/>
      <c r="V543" s="38"/>
      <c r="W543" s="113"/>
      <c r="X543" s="38"/>
      <c r="Y543" s="113"/>
      <c r="Z543" s="114"/>
      <c r="AA543" s="115">
        <f t="shared" si="135"/>
        <v>0</v>
      </c>
      <c r="AB543" s="115">
        <f t="shared" si="136"/>
        <v>0</v>
      </c>
      <c r="AC543" s="116">
        <f t="shared" si="137"/>
        <v>0</v>
      </c>
      <c r="AD543" s="118">
        <f t="shared" si="138"/>
        <v>0</v>
      </c>
      <c r="AE543" s="119"/>
      <c r="AF543" s="120"/>
      <c r="AG543" s="113">
        <v>6976</v>
      </c>
      <c r="AH543" s="38">
        <v>7177</v>
      </c>
      <c r="AI543" s="113">
        <v>5597</v>
      </c>
      <c r="AJ543" s="38">
        <v>5778</v>
      </c>
      <c r="AK543" s="113">
        <v>6964</v>
      </c>
      <c r="AL543" s="114">
        <v>6663</v>
      </c>
      <c r="AM543" s="115">
        <f t="shared" si="127"/>
        <v>19537</v>
      </c>
      <c r="AN543" s="37">
        <f t="shared" si="139"/>
        <v>814.0416666666666</v>
      </c>
      <c r="AO543" s="117">
        <f t="shared" si="128"/>
        <v>19618</v>
      </c>
      <c r="AP543" s="117">
        <f t="shared" si="140"/>
        <v>817.4166666666666</v>
      </c>
      <c r="AQ543" s="121">
        <f t="shared" si="129"/>
        <v>5408.408333333334</v>
      </c>
      <c r="AR543" s="122">
        <f t="shared" si="130"/>
        <v>5392.816666666667</v>
      </c>
    </row>
    <row r="544" spans="1:44" s="36" customFormat="1" ht="15" customHeight="1">
      <c r="A544" s="44" t="s">
        <v>137</v>
      </c>
      <c r="B544" s="44" t="s">
        <v>204</v>
      </c>
      <c r="C544" s="123">
        <v>229063</v>
      </c>
      <c r="D544" s="124">
        <v>3</v>
      </c>
      <c r="E544" s="112" t="s">
        <v>139</v>
      </c>
      <c r="F544" s="133" t="s">
        <v>139</v>
      </c>
      <c r="G544" s="7"/>
      <c r="H544" s="38"/>
      <c r="I544" s="113">
        <v>57694</v>
      </c>
      <c r="J544" s="38">
        <v>62547</v>
      </c>
      <c r="K544" s="113">
        <v>8888</v>
      </c>
      <c r="L544" s="38">
        <v>10438</v>
      </c>
      <c r="M544" s="113">
        <v>61979</v>
      </c>
      <c r="N544" s="114">
        <v>66196</v>
      </c>
      <c r="O544" s="115">
        <f t="shared" si="131"/>
        <v>128561</v>
      </c>
      <c r="P544" s="115">
        <f t="shared" si="132"/>
        <v>4285.366666666667</v>
      </c>
      <c r="Q544" s="116">
        <f t="shared" si="133"/>
        <v>139181</v>
      </c>
      <c r="R544" s="117">
        <f t="shared" si="134"/>
        <v>4639.366666666667</v>
      </c>
      <c r="S544" s="7"/>
      <c r="T544" s="38"/>
      <c r="U544" s="113"/>
      <c r="V544" s="38"/>
      <c r="W544" s="113"/>
      <c r="X544" s="38"/>
      <c r="Y544" s="113"/>
      <c r="Z544" s="114"/>
      <c r="AA544" s="115">
        <f t="shared" si="135"/>
        <v>0</v>
      </c>
      <c r="AB544" s="115">
        <f t="shared" si="136"/>
        <v>0</v>
      </c>
      <c r="AC544" s="116">
        <f t="shared" si="137"/>
        <v>0</v>
      </c>
      <c r="AD544" s="118">
        <f t="shared" si="138"/>
        <v>0</v>
      </c>
      <c r="AE544" s="119"/>
      <c r="AF544" s="120"/>
      <c r="AG544" s="113">
        <v>5997</v>
      </c>
      <c r="AH544" s="38">
        <v>4877</v>
      </c>
      <c r="AI544" s="113">
        <v>2470</v>
      </c>
      <c r="AJ544" s="38">
        <v>2582</v>
      </c>
      <c r="AK544" s="113">
        <v>15023</v>
      </c>
      <c r="AL544" s="114">
        <v>5512</v>
      </c>
      <c r="AM544" s="115">
        <f t="shared" si="127"/>
        <v>23490</v>
      </c>
      <c r="AN544" s="37">
        <f t="shared" si="139"/>
        <v>978.75</v>
      </c>
      <c r="AO544" s="117">
        <f t="shared" si="128"/>
        <v>12971</v>
      </c>
      <c r="AP544" s="117">
        <f t="shared" si="140"/>
        <v>540.4583333333334</v>
      </c>
      <c r="AQ544" s="121">
        <f t="shared" si="129"/>
        <v>5264.116666666667</v>
      </c>
      <c r="AR544" s="122">
        <f t="shared" si="130"/>
        <v>5179.825</v>
      </c>
    </row>
    <row r="545" spans="1:44" s="36" customFormat="1" ht="15" customHeight="1">
      <c r="A545" s="44" t="s">
        <v>137</v>
      </c>
      <c r="B545" s="44" t="s">
        <v>205</v>
      </c>
      <c r="C545" s="123">
        <v>225414</v>
      </c>
      <c r="D545" s="124">
        <v>3</v>
      </c>
      <c r="E545" s="112" t="s">
        <v>139</v>
      </c>
      <c r="F545" s="133" t="s">
        <v>139</v>
      </c>
      <c r="G545" s="7"/>
      <c r="H545" s="38"/>
      <c r="I545" s="113">
        <v>36893</v>
      </c>
      <c r="J545" s="38">
        <v>39603</v>
      </c>
      <c r="K545" s="113">
        <v>11512</v>
      </c>
      <c r="L545" s="38">
        <v>13475</v>
      </c>
      <c r="M545" s="113">
        <v>39040</v>
      </c>
      <c r="N545" s="114">
        <v>42100</v>
      </c>
      <c r="O545" s="115">
        <f t="shared" si="131"/>
        <v>87445</v>
      </c>
      <c r="P545" s="115">
        <f t="shared" si="132"/>
        <v>2914.8333333333335</v>
      </c>
      <c r="Q545" s="116">
        <f t="shared" si="133"/>
        <v>95178</v>
      </c>
      <c r="R545" s="117">
        <f t="shared" si="134"/>
        <v>3172.6</v>
      </c>
      <c r="S545" s="7"/>
      <c r="T545" s="38"/>
      <c r="U545" s="113"/>
      <c r="V545" s="38"/>
      <c r="W545" s="113"/>
      <c r="X545" s="38"/>
      <c r="Y545" s="113"/>
      <c r="Z545" s="114"/>
      <c r="AA545" s="115">
        <f t="shared" si="135"/>
        <v>0</v>
      </c>
      <c r="AB545" s="115">
        <f t="shared" si="136"/>
        <v>0</v>
      </c>
      <c r="AC545" s="116">
        <f t="shared" si="137"/>
        <v>0</v>
      </c>
      <c r="AD545" s="118">
        <f t="shared" si="138"/>
        <v>0</v>
      </c>
      <c r="AE545" s="119"/>
      <c r="AF545" s="120"/>
      <c r="AG545" s="113">
        <v>17800</v>
      </c>
      <c r="AH545" s="38">
        <v>19135</v>
      </c>
      <c r="AI545" s="113">
        <v>9163</v>
      </c>
      <c r="AJ545" s="38">
        <v>10013</v>
      </c>
      <c r="AK545" s="113">
        <v>19132</v>
      </c>
      <c r="AL545" s="114">
        <v>19870</v>
      </c>
      <c r="AM545" s="115">
        <f t="shared" si="127"/>
        <v>46095</v>
      </c>
      <c r="AN545" s="37">
        <f t="shared" si="139"/>
        <v>1920.625</v>
      </c>
      <c r="AO545" s="117">
        <f t="shared" si="128"/>
        <v>49018</v>
      </c>
      <c r="AP545" s="117">
        <f t="shared" si="140"/>
        <v>2042.4166666666667</v>
      </c>
      <c r="AQ545" s="121">
        <f t="shared" si="129"/>
        <v>4835.458333333334</v>
      </c>
      <c r="AR545" s="122">
        <f t="shared" si="130"/>
        <v>5215.016666666666</v>
      </c>
    </row>
    <row r="546" spans="1:44" s="36" customFormat="1" ht="15" customHeight="1">
      <c r="A546" s="44" t="s">
        <v>137</v>
      </c>
      <c r="B546" s="44" t="s">
        <v>206</v>
      </c>
      <c r="C546" s="123">
        <v>228796</v>
      </c>
      <c r="D546" s="124">
        <v>3</v>
      </c>
      <c r="E546" s="112" t="s">
        <v>139</v>
      </c>
      <c r="F546" s="133" t="s">
        <v>139</v>
      </c>
      <c r="G546" s="7"/>
      <c r="H546" s="38"/>
      <c r="I546" s="113">
        <v>135161</v>
      </c>
      <c r="J546" s="38">
        <v>138967</v>
      </c>
      <c r="K546" s="113">
        <v>34675</v>
      </c>
      <c r="L546" s="38">
        <v>33998</v>
      </c>
      <c r="M546" s="113">
        <v>148420</v>
      </c>
      <c r="N546" s="114">
        <v>153277</v>
      </c>
      <c r="O546" s="115">
        <f t="shared" si="131"/>
        <v>318256</v>
      </c>
      <c r="P546" s="115">
        <f t="shared" si="132"/>
        <v>10608.533333333333</v>
      </c>
      <c r="Q546" s="116">
        <f t="shared" si="133"/>
        <v>326242</v>
      </c>
      <c r="R546" s="117">
        <f t="shared" si="134"/>
        <v>10874.733333333334</v>
      </c>
      <c r="S546" s="7"/>
      <c r="T546" s="38"/>
      <c r="U546" s="113"/>
      <c r="V546" s="38"/>
      <c r="W546" s="113"/>
      <c r="X546" s="38"/>
      <c r="Y546" s="113"/>
      <c r="Z546" s="114"/>
      <c r="AA546" s="115">
        <f t="shared" si="135"/>
        <v>0</v>
      </c>
      <c r="AB546" s="115">
        <f t="shared" si="136"/>
        <v>0</v>
      </c>
      <c r="AC546" s="116">
        <f t="shared" si="137"/>
        <v>0</v>
      </c>
      <c r="AD546" s="118">
        <f t="shared" si="138"/>
        <v>0</v>
      </c>
      <c r="AE546" s="119"/>
      <c r="AF546" s="120"/>
      <c r="AG546" s="113">
        <v>11183</v>
      </c>
      <c r="AH546" s="38">
        <v>11506</v>
      </c>
      <c r="AI546" s="113">
        <v>16519</v>
      </c>
      <c r="AJ546" s="38">
        <v>5459</v>
      </c>
      <c r="AK546" s="113">
        <v>11289</v>
      </c>
      <c r="AL546" s="114">
        <v>12239</v>
      </c>
      <c r="AM546" s="115">
        <f t="shared" si="127"/>
        <v>38991</v>
      </c>
      <c r="AN546" s="37">
        <f t="shared" si="139"/>
        <v>1624.625</v>
      </c>
      <c r="AO546" s="117">
        <f t="shared" si="128"/>
        <v>29204</v>
      </c>
      <c r="AP546" s="117">
        <f t="shared" si="140"/>
        <v>1216.8333333333333</v>
      </c>
      <c r="AQ546" s="121">
        <f t="shared" si="129"/>
        <v>12233.158333333333</v>
      </c>
      <c r="AR546" s="122">
        <f t="shared" si="130"/>
        <v>12091.566666666668</v>
      </c>
    </row>
    <row r="547" spans="1:44" s="36" customFormat="1" ht="15" customHeight="1">
      <c r="A547" s="44" t="s">
        <v>137</v>
      </c>
      <c r="B547" s="44" t="s">
        <v>207</v>
      </c>
      <c r="C547" s="123">
        <v>229027</v>
      </c>
      <c r="D547" s="124">
        <v>3</v>
      </c>
      <c r="E547" s="112" t="s">
        <v>139</v>
      </c>
      <c r="F547" s="133" t="s">
        <v>139</v>
      </c>
      <c r="G547" s="7"/>
      <c r="H547" s="38"/>
      <c r="I547" s="113">
        <v>165330</v>
      </c>
      <c r="J547" s="38">
        <v>166706</v>
      </c>
      <c r="K547" s="113">
        <v>51444</v>
      </c>
      <c r="L547" s="38">
        <v>51844</v>
      </c>
      <c r="M547" s="113">
        <v>180072</v>
      </c>
      <c r="N547" s="114">
        <v>182859</v>
      </c>
      <c r="O547" s="115">
        <f t="shared" si="131"/>
        <v>396846</v>
      </c>
      <c r="P547" s="115">
        <f t="shared" si="132"/>
        <v>13228.2</v>
      </c>
      <c r="Q547" s="116">
        <f t="shared" si="133"/>
        <v>401409</v>
      </c>
      <c r="R547" s="117">
        <f t="shared" si="134"/>
        <v>13380.3</v>
      </c>
      <c r="S547" s="7"/>
      <c r="T547" s="38"/>
      <c r="U547" s="113"/>
      <c r="V547" s="38"/>
      <c r="W547" s="113"/>
      <c r="X547" s="38"/>
      <c r="Y547" s="113"/>
      <c r="Z547" s="114"/>
      <c r="AA547" s="115">
        <f t="shared" si="135"/>
        <v>0</v>
      </c>
      <c r="AB547" s="115">
        <f t="shared" si="136"/>
        <v>0</v>
      </c>
      <c r="AC547" s="116">
        <f t="shared" si="137"/>
        <v>0</v>
      </c>
      <c r="AD547" s="118">
        <f t="shared" si="138"/>
        <v>0</v>
      </c>
      <c r="AE547" s="119"/>
      <c r="AF547" s="120"/>
      <c r="AG547" s="113">
        <v>12437</v>
      </c>
      <c r="AH547" s="38">
        <v>12323</v>
      </c>
      <c r="AI547" s="113">
        <v>6548</v>
      </c>
      <c r="AJ547" s="38">
        <v>7356</v>
      </c>
      <c r="AK547" s="113">
        <v>12399</v>
      </c>
      <c r="AL547" s="114">
        <v>12842</v>
      </c>
      <c r="AM547" s="115">
        <f t="shared" si="127"/>
        <v>31384</v>
      </c>
      <c r="AN547" s="37">
        <f t="shared" si="139"/>
        <v>1307.6666666666667</v>
      </c>
      <c r="AO547" s="117">
        <f t="shared" si="128"/>
        <v>32521</v>
      </c>
      <c r="AP547" s="117">
        <f t="shared" si="140"/>
        <v>1355.0416666666667</v>
      </c>
      <c r="AQ547" s="121">
        <f t="shared" si="129"/>
        <v>14535.866666666667</v>
      </c>
      <c r="AR547" s="122">
        <f t="shared" si="130"/>
        <v>14735.341666666665</v>
      </c>
    </row>
    <row r="548" spans="1:44" s="36" customFormat="1" ht="15" customHeight="1">
      <c r="A548" s="44" t="s">
        <v>137</v>
      </c>
      <c r="B548" s="44" t="s">
        <v>208</v>
      </c>
      <c r="C548" s="123">
        <v>228802</v>
      </c>
      <c r="D548" s="124">
        <v>3</v>
      </c>
      <c r="E548" s="112" t="s">
        <v>139</v>
      </c>
      <c r="F548" s="133" t="s">
        <v>139</v>
      </c>
      <c r="G548" s="7"/>
      <c r="H548" s="38"/>
      <c r="I548" s="113">
        <v>26108</v>
      </c>
      <c r="J548" s="38">
        <v>27138</v>
      </c>
      <c r="K548" s="113">
        <v>8994</v>
      </c>
      <c r="L548" s="38">
        <v>8222</v>
      </c>
      <c r="M548" s="113">
        <v>28168</v>
      </c>
      <c r="N548" s="114">
        <v>29991</v>
      </c>
      <c r="O548" s="115">
        <f t="shared" si="131"/>
        <v>63270</v>
      </c>
      <c r="P548" s="115">
        <f t="shared" si="132"/>
        <v>2109</v>
      </c>
      <c r="Q548" s="116">
        <f t="shared" si="133"/>
        <v>65351</v>
      </c>
      <c r="R548" s="117">
        <f t="shared" si="134"/>
        <v>2178.366666666667</v>
      </c>
      <c r="S548" s="7"/>
      <c r="T548" s="38"/>
      <c r="U548" s="113"/>
      <c r="V548" s="38"/>
      <c r="W548" s="113"/>
      <c r="X548" s="38"/>
      <c r="Y548" s="113"/>
      <c r="Z548" s="114"/>
      <c r="AA548" s="115">
        <f t="shared" si="135"/>
        <v>0</v>
      </c>
      <c r="AB548" s="115">
        <f t="shared" si="136"/>
        <v>0</v>
      </c>
      <c r="AC548" s="116">
        <f t="shared" si="137"/>
        <v>0</v>
      </c>
      <c r="AD548" s="118">
        <f t="shared" si="138"/>
        <v>0</v>
      </c>
      <c r="AE548" s="119"/>
      <c r="AF548" s="120"/>
      <c r="AG548" s="113">
        <v>4019</v>
      </c>
      <c r="AH548" s="38">
        <v>3762</v>
      </c>
      <c r="AI548" s="113">
        <v>2551</v>
      </c>
      <c r="AJ548" s="38">
        <v>2843</v>
      </c>
      <c r="AK548" s="113">
        <v>3527</v>
      </c>
      <c r="AL548" s="114">
        <v>3801</v>
      </c>
      <c r="AM548" s="115">
        <f t="shared" si="127"/>
        <v>10097</v>
      </c>
      <c r="AN548" s="37">
        <f t="shared" si="139"/>
        <v>420.7083333333333</v>
      </c>
      <c r="AO548" s="117">
        <f t="shared" si="128"/>
        <v>10406</v>
      </c>
      <c r="AP548" s="117">
        <f t="shared" si="140"/>
        <v>433.5833333333333</v>
      </c>
      <c r="AQ548" s="121">
        <f t="shared" si="129"/>
        <v>2529.7083333333335</v>
      </c>
      <c r="AR548" s="122">
        <f t="shared" si="130"/>
        <v>2611.9500000000003</v>
      </c>
    </row>
    <row r="549" spans="1:44" s="36" customFormat="1" ht="15" customHeight="1">
      <c r="A549" s="44" t="s">
        <v>137</v>
      </c>
      <c r="B549" s="44" t="s">
        <v>209</v>
      </c>
      <c r="C549" s="123">
        <v>227368</v>
      </c>
      <c r="D549" s="124">
        <v>3</v>
      </c>
      <c r="E549" s="112" t="s">
        <v>139</v>
      </c>
      <c r="F549" s="133" t="s">
        <v>139</v>
      </c>
      <c r="G549" s="7"/>
      <c r="H549" s="38"/>
      <c r="I549" s="113">
        <v>115269</v>
      </c>
      <c r="J549" s="38">
        <v>116512</v>
      </c>
      <c r="K549" s="113">
        <v>49541</v>
      </c>
      <c r="L549" s="38">
        <v>51306</v>
      </c>
      <c r="M549" s="113">
        <v>125189</v>
      </c>
      <c r="N549" s="114">
        <v>126727</v>
      </c>
      <c r="O549" s="115">
        <f t="shared" si="131"/>
        <v>289999</v>
      </c>
      <c r="P549" s="115">
        <f t="shared" si="132"/>
        <v>9666.633333333333</v>
      </c>
      <c r="Q549" s="116">
        <f t="shared" si="133"/>
        <v>294545</v>
      </c>
      <c r="R549" s="117">
        <f t="shared" si="134"/>
        <v>9818.166666666666</v>
      </c>
      <c r="S549" s="7"/>
      <c r="T549" s="38"/>
      <c r="U549" s="113"/>
      <c r="V549" s="38"/>
      <c r="W549" s="113"/>
      <c r="X549" s="38"/>
      <c r="Y549" s="113"/>
      <c r="Z549" s="114"/>
      <c r="AA549" s="115">
        <f t="shared" si="135"/>
        <v>0</v>
      </c>
      <c r="AB549" s="115">
        <f t="shared" si="136"/>
        <v>0</v>
      </c>
      <c r="AC549" s="116">
        <f t="shared" si="137"/>
        <v>0</v>
      </c>
      <c r="AD549" s="118">
        <f t="shared" si="138"/>
        <v>0</v>
      </c>
      <c r="AE549" s="119"/>
      <c r="AF549" s="120"/>
      <c r="AG549" s="113">
        <v>8590</v>
      </c>
      <c r="AH549" s="38">
        <v>8892</v>
      </c>
      <c r="AI549" s="113">
        <v>6089</v>
      </c>
      <c r="AJ549" s="38">
        <v>6200</v>
      </c>
      <c r="AK549" s="113">
        <v>9317</v>
      </c>
      <c r="AL549" s="114">
        <v>8630</v>
      </c>
      <c r="AM549" s="115">
        <f t="shared" si="127"/>
        <v>23996</v>
      </c>
      <c r="AN549" s="37">
        <f t="shared" si="139"/>
        <v>999.8333333333334</v>
      </c>
      <c r="AO549" s="117">
        <f t="shared" si="128"/>
        <v>23722</v>
      </c>
      <c r="AP549" s="117">
        <f t="shared" si="140"/>
        <v>988.4166666666666</v>
      </c>
      <c r="AQ549" s="121">
        <f t="shared" si="129"/>
        <v>10666.466666666667</v>
      </c>
      <c r="AR549" s="122">
        <f t="shared" si="130"/>
        <v>10806.583333333332</v>
      </c>
    </row>
    <row r="550" spans="1:44" s="36" customFormat="1" ht="15" customHeight="1">
      <c r="A550" s="44" t="s">
        <v>137</v>
      </c>
      <c r="B550" s="44" t="s">
        <v>210</v>
      </c>
      <c r="C550" s="123">
        <v>229814</v>
      </c>
      <c r="D550" s="124">
        <v>3</v>
      </c>
      <c r="E550" s="112" t="s">
        <v>139</v>
      </c>
      <c r="F550" s="133" t="s">
        <v>139</v>
      </c>
      <c r="G550" s="7"/>
      <c r="H550" s="38"/>
      <c r="I550" s="113">
        <v>62683</v>
      </c>
      <c r="J550" s="38">
        <v>65236</v>
      </c>
      <c r="K550" s="113">
        <v>14474</v>
      </c>
      <c r="L550" s="38">
        <v>14301</v>
      </c>
      <c r="M550" s="113">
        <v>70831</v>
      </c>
      <c r="N550" s="114">
        <v>70717</v>
      </c>
      <c r="O550" s="115">
        <f t="shared" si="131"/>
        <v>147988</v>
      </c>
      <c r="P550" s="115">
        <f t="shared" si="132"/>
        <v>4932.933333333333</v>
      </c>
      <c r="Q550" s="116">
        <f t="shared" si="133"/>
        <v>150254</v>
      </c>
      <c r="R550" s="117">
        <f t="shared" si="134"/>
        <v>5008.466666666666</v>
      </c>
      <c r="S550" s="7"/>
      <c r="T550" s="38"/>
      <c r="U550" s="113"/>
      <c r="V550" s="38"/>
      <c r="W550" s="113"/>
      <c r="X550" s="38"/>
      <c r="Y550" s="113"/>
      <c r="Z550" s="114"/>
      <c r="AA550" s="115">
        <f t="shared" si="135"/>
        <v>0</v>
      </c>
      <c r="AB550" s="115">
        <f t="shared" si="136"/>
        <v>0</v>
      </c>
      <c r="AC550" s="116">
        <f t="shared" si="137"/>
        <v>0</v>
      </c>
      <c r="AD550" s="118">
        <f t="shared" si="138"/>
        <v>0</v>
      </c>
      <c r="AE550" s="119"/>
      <c r="AF550" s="120"/>
      <c r="AG550" s="113">
        <v>5288</v>
      </c>
      <c r="AH550" s="38">
        <v>5780</v>
      </c>
      <c r="AI550" s="113">
        <v>4177</v>
      </c>
      <c r="AJ550" s="38">
        <v>4345</v>
      </c>
      <c r="AK550" s="113">
        <v>5290</v>
      </c>
      <c r="AL550" s="114">
        <v>5797</v>
      </c>
      <c r="AM550" s="115">
        <f t="shared" si="127"/>
        <v>14755</v>
      </c>
      <c r="AN550" s="37">
        <f t="shared" si="139"/>
        <v>614.7916666666666</v>
      </c>
      <c r="AO550" s="117">
        <f t="shared" si="128"/>
        <v>15922</v>
      </c>
      <c r="AP550" s="117">
        <f t="shared" si="140"/>
        <v>663.4166666666666</v>
      </c>
      <c r="AQ550" s="121">
        <f t="shared" si="129"/>
        <v>5547.725</v>
      </c>
      <c r="AR550" s="122">
        <f t="shared" si="130"/>
        <v>5671.883333333333</v>
      </c>
    </row>
    <row r="551" spans="1:44" s="36" customFormat="1" ht="15" customHeight="1">
      <c r="A551" s="44" t="s">
        <v>137</v>
      </c>
      <c r="B551" s="44" t="s">
        <v>211</v>
      </c>
      <c r="C551" s="123">
        <v>228529</v>
      </c>
      <c r="D551" s="124">
        <v>4</v>
      </c>
      <c r="E551" s="112" t="s">
        <v>139</v>
      </c>
      <c r="F551" s="133" t="s">
        <v>139</v>
      </c>
      <c r="G551" s="7"/>
      <c r="H551" s="38"/>
      <c r="I551" s="113">
        <v>66025</v>
      </c>
      <c r="J551" s="38">
        <v>71099</v>
      </c>
      <c r="K551" s="113">
        <v>19060</v>
      </c>
      <c r="L551" s="38">
        <v>21620</v>
      </c>
      <c r="M551" s="113">
        <v>77612</v>
      </c>
      <c r="N551" s="114">
        <v>78362</v>
      </c>
      <c r="O551" s="115">
        <f t="shared" si="131"/>
        <v>162697</v>
      </c>
      <c r="P551" s="115">
        <f t="shared" si="132"/>
        <v>5423.233333333334</v>
      </c>
      <c r="Q551" s="116">
        <f t="shared" si="133"/>
        <v>171081</v>
      </c>
      <c r="R551" s="117">
        <f t="shared" si="134"/>
        <v>5702.7</v>
      </c>
      <c r="S551" s="7"/>
      <c r="T551" s="38"/>
      <c r="U551" s="113"/>
      <c r="V551" s="38"/>
      <c r="W551" s="113"/>
      <c r="X551" s="38"/>
      <c r="Y551" s="113"/>
      <c r="Z551" s="114"/>
      <c r="AA551" s="115">
        <f t="shared" si="135"/>
        <v>0</v>
      </c>
      <c r="AB551" s="115">
        <f t="shared" si="136"/>
        <v>0</v>
      </c>
      <c r="AC551" s="116">
        <f t="shared" si="137"/>
        <v>0</v>
      </c>
      <c r="AD551" s="118">
        <f t="shared" si="138"/>
        <v>0</v>
      </c>
      <c r="AE551" s="119"/>
      <c r="AF551" s="120"/>
      <c r="AG551" s="113">
        <v>4283</v>
      </c>
      <c r="AH551" s="38">
        <v>7114</v>
      </c>
      <c r="AI551" s="113">
        <v>4596</v>
      </c>
      <c r="AJ551" s="38">
        <v>6442</v>
      </c>
      <c r="AK551" s="113">
        <v>6739</v>
      </c>
      <c r="AL551" s="114">
        <v>6659</v>
      </c>
      <c r="AM551" s="115">
        <f t="shared" si="127"/>
        <v>15618</v>
      </c>
      <c r="AN551" s="37">
        <f t="shared" si="139"/>
        <v>650.75</v>
      </c>
      <c r="AO551" s="117">
        <f t="shared" si="128"/>
        <v>20215</v>
      </c>
      <c r="AP551" s="117">
        <f t="shared" si="140"/>
        <v>842.2916666666666</v>
      </c>
      <c r="AQ551" s="121">
        <f t="shared" si="129"/>
        <v>6073.983333333334</v>
      </c>
      <c r="AR551" s="122">
        <f t="shared" si="130"/>
        <v>6544.991666666667</v>
      </c>
    </row>
    <row r="552" spans="1:44" s="36" customFormat="1" ht="15" customHeight="1">
      <c r="A552" s="44" t="s">
        <v>137</v>
      </c>
      <c r="B552" s="44" t="s">
        <v>212</v>
      </c>
      <c r="C552" s="123">
        <v>226152</v>
      </c>
      <c r="D552" s="124">
        <v>4</v>
      </c>
      <c r="E552" s="112" t="s">
        <v>139</v>
      </c>
      <c r="F552" s="133" t="s">
        <v>139</v>
      </c>
      <c r="G552" s="7"/>
      <c r="H552" s="38"/>
      <c r="I552" s="113">
        <v>23162</v>
      </c>
      <c r="J552" s="38">
        <v>24815</v>
      </c>
      <c r="K552" s="113">
        <v>12376</v>
      </c>
      <c r="L552" s="38">
        <v>12176</v>
      </c>
      <c r="M552" s="113">
        <v>25879</v>
      </c>
      <c r="N552" s="114">
        <v>25109</v>
      </c>
      <c r="O552" s="115">
        <f t="shared" si="131"/>
        <v>61417</v>
      </c>
      <c r="P552" s="115">
        <f t="shared" si="132"/>
        <v>2047.2333333333333</v>
      </c>
      <c r="Q552" s="116">
        <f t="shared" si="133"/>
        <v>62100</v>
      </c>
      <c r="R552" s="117">
        <f t="shared" si="134"/>
        <v>2070</v>
      </c>
      <c r="S552" s="7"/>
      <c r="T552" s="38"/>
      <c r="U552" s="113"/>
      <c r="V552" s="38"/>
      <c r="W552" s="113"/>
      <c r="X552" s="38"/>
      <c r="Y552" s="113"/>
      <c r="Z552" s="114"/>
      <c r="AA552" s="115">
        <f t="shared" si="135"/>
        <v>0</v>
      </c>
      <c r="AB552" s="115">
        <f t="shared" si="136"/>
        <v>0</v>
      </c>
      <c r="AC552" s="116">
        <f t="shared" si="137"/>
        <v>0</v>
      </c>
      <c r="AD552" s="118">
        <f t="shared" si="138"/>
        <v>0</v>
      </c>
      <c r="AE552" s="119"/>
      <c r="AF552" s="120"/>
      <c r="AG552" s="113">
        <v>3747</v>
      </c>
      <c r="AH552" s="38">
        <v>3471</v>
      </c>
      <c r="AI552" s="113">
        <v>2193</v>
      </c>
      <c r="AJ552" s="38">
        <v>2004</v>
      </c>
      <c r="AK552" s="113">
        <v>3777</v>
      </c>
      <c r="AL552" s="114">
        <v>3276</v>
      </c>
      <c r="AM552" s="115">
        <f t="shared" si="127"/>
        <v>9717</v>
      </c>
      <c r="AN552" s="37">
        <f t="shared" si="139"/>
        <v>404.875</v>
      </c>
      <c r="AO552" s="117">
        <f t="shared" si="128"/>
        <v>8751</v>
      </c>
      <c r="AP552" s="117">
        <f t="shared" si="140"/>
        <v>364.625</v>
      </c>
      <c r="AQ552" s="121">
        <f t="shared" si="129"/>
        <v>2452.1083333333336</v>
      </c>
      <c r="AR552" s="122">
        <f t="shared" si="130"/>
        <v>2434.625</v>
      </c>
    </row>
    <row r="553" spans="1:44" s="36" customFormat="1" ht="15" customHeight="1">
      <c r="A553" s="44" t="s">
        <v>137</v>
      </c>
      <c r="B553" s="44" t="s">
        <v>213</v>
      </c>
      <c r="C553" s="123">
        <v>227377</v>
      </c>
      <c r="D553" s="124">
        <v>4</v>
      </c>
      <c r="E553" s="112" t="s">
        <v>139</v>
      </c>
      <c r="F553" s="133" t="s">
        <v>139</v>
      </c>
      <c r="G553" s="7"/>
      <c r="H553" s="38"/>
      <c r="I553" s="113">
        <v>14372</v>
      </c>
      <c r="J553" s="38">
        <v>16188</v>
      </c>
      <c r="K553" s="113">
        <v>7121</v>
      </c>
      <c r="L553" s="38">
        <v>7444</v>
      </c>
      <c r="M553" s="113">
        <v>16013</v>
      </c>
      <c r="N553" s="114">
        <v>18908</v>
      </c>
      <c r="O553" s="115">
        <f t="shared" si="131"/>
        <v>37506</v>
      </c>
      <c r="P553" s="115">
        <f t="shared" si="132"/>
        <v>1250.2</v>
      </c>
      <c r="Q553" s="116">
        <f t="shared" si="133"/>
        <v>42540</v>
      </c>
      <c r="R553" s="117">
        <f t="shared" si="134"/>
        <v>1418</v>
      </c>
      <c r="S553" s="7"/>
      <c r="T553" s="38"/>
      <c r="U553" s="113"/>
      <c r="V553" s="38"/>
      <c r="W553" s="113"/>
      <c r="X553" s="38"/>
      <c r="Y553" s="113"/>
      <c r="Z553" s="114"/>
      <c r="AA553" s="115">
        <f t="shared" si="135"/>
        <v>0</v>
      </c>
      <c r="AB553" s="115">
        <f t="shared" si="136"/>
        <v>0</v>
      </c>
      <c r="AC553" s="116">
        <f t="shared" si="137"/>
        <v>0</v>
      </c>
      <c r="AD553" s="118">
        <f t="shared" si="138"/>
        <v>0</v>
      </c>
      <c r="AE553" s="119"/>
      <c r="AF553" s="120"/>
      <c r="AG553" s="113">
        <v>3628</v>
      </c>
      <c r="AH553" s="38">
        <v>3189</v>
      </c>
      <c r="AI553" s="113">
        <v>2026</v>
      </c>
      <c r="AJ553" s="38">
        <v>2517</v>
      </c>
      <c r="AK553" s="113">
        <v>2241</v>
      </c>
      <c r="AL553" s="114">
        <v>3186</v>
      </c>
      <c r="AM553" s="115">
        <f t="shared" si="127"/>
        <v>7895</v>
      </c>
      <c r="AN553" s="37">
        <f t="shared" si="139"/>
        <v>328.9583333333333</v>
      </c>
      <c r="AO553" s="117">
        <f t="shared" si="128"/>
        <v>8892</v>
      </c>
      <c r="AP553" s="117">
        <f t="shared" si="140"/>
        <v>370.5</v>
      </c>
      <c r="AQ553" s="121">
        <f t="shared" si="129"/>
        <v>1579.1583333333333</v>
      </c>
      <c r="AR553" s="122">
        <f t="shared" si="130"/>
        <v>1788.5</v>
      </c>
    </row>
    <row r="554" spans="1:44" s="36" customFormat="1" ht="15" customHeight="1">
      <c r="A554" s="44" t="s">
        <v>137</v>
      </c>
      <c r="B554" s="44" t="s">
        <v>214</v>
      </c>
      <c r="C554" s="123">
        <v>229018</v>
      </c>
      <c r="D554" s="124">
        <v>4</v>
      </c>
      <c r="E554" s="112" t="s">
        <v>139</v>
      </c>
      <c r="F554" s="133" t="s">
        <v>139</v>
      </c>
      <c r="G554" s="7"/>
      <c r="H554" s="38"/>
      <c r="I554" s="113">
        <v>18718</v>
      </c>
      <c r="J554" s="38">
        <v>19186</v>
      </c>
      <c r="K554" s="113">
        <v>5508</v>
      </c>
      <c r="L554" s="38">
        <v>6104</v>
      </c>
      <c r="M554" s="113">
        <v>19982</v>
      </c>
      <c r="N554" s="114">
        <v>20474</v>
      </c>
      <c r="O554" s="115">
        <f t="shared" si="131"/>
        <v>44208</v>
      </c>
      <c r="P554" s="115">
        <f t="shared" si="132"/>
        <v>1473.6</v>
      </c>
      <c r="Q554" s="116">
        <f t="shared" si="133"/>
        <v>45764</v>
      </c>
      <c r="R554" s="117">
        <f t="shared" si="134"/>
        <v>1525.4666666666667</v>
      </c>
      <c r="S554" s="7"/>
      <c r="T554" s="38"/>
      <c r="U554" s="113"/>
      <c r="V554" s="38"/>
      <c r="W554" s="113"/>
      <c r="X554" s="38"/>
      <c r="Y554" s="113"/>
      <c r="Z554" s="114"/>
      <c r="AA554" s="115">
        <f t="shared" si="135"/>
        <v>0</v>
      </c>
      <c r="AB554" s="115">
        <f t="shared" si="136"/>
        <v>0</v>
      </c>
      <c r="AC554" s="116">
        <f t="shared" si="137"/>
        <v>0</v>
      </c>
      <c r="AD554" s="118">
        <f t="shared" si="138"/>
        <v>0</v>
      </c>
      <c r="AE554" s="119"/>
      <c r="AF554" s="120"/>
      <c r="AG554" s="113">
        <v>2322</v>
      </c>
      <c r="AH554" s="38">
        <v>2332</v>
      </c>
      <c r="AI554" s="113">
        <v>2007</v>
      </c>
      <c r="AJ554" s="38">
        <v>1642</v>
      </c>
      <c r="AK554" s="113">
        <v>2019</v>
      </c>
      <c r="AL554" s="114">
        <v>2267</v>
      </c>
      <c r="AM554" s="115">
        <f t="shared" si="127"/>
        <v>6348</v>
      </c>
      <c r="AN554" s="37">
        <f t="shared" si="139"/>
        <v>264.5</v>
      </c>
      <c r="AO554" s="117">
        <f t="shared" si="128"/>
        <v>6241</v>
      </c>
      <c r="AP554" s="117">
        <f t="shared" si="140"/>
        <v>260.0416666666667</v>
      </c>
      <c r="AQ554" s="121">
        <f t="shared" si="129"/>
        <v>1738.1</v>
      </c>
      <c r="AR554" s="122">
        <f t="shared" si="130"/>
        <v>1785.5083333333334</v>
      </c>
    </row>
    <row r="555" spans="1:44" s="36" customFormat="1" ht="15" customHeight="1">
      <c r="A555" s="44" t="s">
        <v>137</v>
      </c>
      <c r="B555" s="44" t="s">
        <v>215</v>
      </c>
      <c r="C555" s="123">
        <v>227924</v>
      </c>
      <c r="D555" s="124">
        <v>5</v>
      </c>
      <c r="E555" s="112" t="s">
        <v>139</v>
      </c>
      <c r="F555" s="133" t="s">
        <v>139</v>
      </c>
      <c r="G555" s="7"/>
      <c r="H555" s="38"/>
      <c r="I555" s="113">
        <v>5634</v>
      </c>
      <c r="J555" s="38">
        <v>5814</v>
      </c>
      <c r="K555" s="113">
        <v>3726</v>
      </c>
      <c r="L555" s="38">
        <v>3351</v>
      </c>
      <c r="M555" s="113">
        <v>5364</v>
      </c>
      <c r="N555" s="114">
        <v>5079</v>
      </c>
      <c r="O555" s="115">
        <f t="shared" si="131"/>
        <v>14724</v>
      </c>
      <c r="P555" s="115">
        <f t="shared" si="132"/>
        <v>490.8</v>
      </c>
      <c r="Q555" s="116">
        <f t="shared" si="133"/>
        <v>14244</v>
      </c>
      <c r="R555" s="117">
        <f t="shared" si="134"/>
        <v>474.8</v>
      </c>
      <c r="S555" s="7"/>
      <c r="T555" s="38"/>
      <c r="U555" s="113"/>
      <c r="V555" s="38"/>
      <c r="W555" s="113"/>
      <c r="X555" s="38"/>
      <c r="Y555" s="113"/>
      <c r="Z555" s="114"/>
      <c r="AA555" s="115">
        <f t="shared" si="135"/>
        <v>0</v>
      </c>
      <c r="AB555" s="115">
        <f t="shared" si="136"/>
        <v>0</v>
      </c>
      <c r="AC555" s="116">
        <f t="shared" si="137"/>
        <v>0</v>
      </c>
      <c r="AD555" s="118">
        <f t="shared" si="138"/>
        <v>0</v>
      </c>
      <c r="AE555" s="119"/>
      <c r="AF555" s="120"/>
      <c r="AG555" s="113">
        <v>1080</v>
      </c>
      <c r="AH555" s="38">
        <v>906</v>
      </c>
      <c r="AI555" s="113">
        <v>1062</v>
      </c>
      <c r="AJ555" s="38">
        <v>933</v>
      </c>
      <c r="AK555" s="113">
        <v>942</v>
      </c>
      <c r="AL555" s="114">
        <v>888</v>
      </c>
      <c r="AM555" s="115">
        <f t="shared" si="127"/>
        <v>3084</v>
      </c>
      <c r="AN555" s="37">
        <f t="shared" si="139"/>
        <v>128.5</v>
      </c>
      <c r="AO555" s="117">
        <f t="shared" si="128"/>
        <v>2727</v>
      </c>
      <c r="AP555" s="117">
        <f t="shared" si="140"/>
        <v>113.625</v>
      </c>
      <c r="AQ555" s="121">
        <f t="shared" si="129"/>
        <v>619.3</v>
      </c>
      <c r="AR555" s="122">
        <f t="shared" si="130"/>
        <v>588.425</v>
      </c>
    </row>
    <row r="556" spans="1:44" s="36" customFormat="1" ht="15" customHeight="1">
      <c r="A556" s="44" t="s">
        <v>137</v>
      </c>
      <c r="B556" s="44" t="s">
        <v>216</v>
      </c>
      <c r="C556" s="123">
        <v>224545</v>
      </c>
      <c r="D556" s="124">
        <v>5</v>
      </c>
      <c r="E556" s="112" t="s">
        <v>139</v>
      </c>
      <c r="F556" s="133" t="s">
        <v>139</v>
      </c>
      <c r="G556" s="7"/>
      <c r="H556" s="38"/>
      <c r="I556" s="113">
        <v>7722</v>
      </c>
      <c r="J556" s="38">
        <v>7792</v>
      </c>
      <c r="K556" s="113">
        <v>3282</v>
      </c>
      <c r="L556" s="38">
        <v>3075</v>
      </c>
      <c r="M556" s="113">
        <v>7488</v>
      </c>
      <c r="N556" s="114">
        <v>7416</v>
      </c>
      <c r="O556" s="115">
        <f t="shared" si="131"/>
        <v>18492</v>
      </c>
      <c r="P556" s="115">
        <f t="shared" si="132"/>
        <v>616.4</v>
      </c>
      <c r="Q556" s="116">
        <f t="shared" si="133"/>
        <v>18283</v>
      </c>
      <c r="R556" s="117">
        <f t="shared" si="134"/>
        <v>609.4333333333333</v>
      </c>
      <c r="S556" s="7"/>
      <c r="T556" s="38"/>
      <c r="U556" s="113"/>
      <c r="V556" s="38"/>
      <c r="W556" s="113"/>
      <c r="X556" s="38"/>
      <c r="Y556" s="113"/>
      <c r="Z556" s="114"/>
      <c r="AA556" s="115">
        <f t="shared" si="135"/>
        <v>0</v>
      </c>
      <c r="AB556" s="115">
        <f t="shared" si="136"/>
        <v>0</v>
      </c>
      <c r="AC556" s="116">
        <f t="shared" si="137"/>
        <v>0</v>
      </c>
      <c r="AD556" s="118">
        <f t="shared" si="138"/>
        <v>0</v>
      </c>
      <c r="AE556" s="119"/>
      <c r="AF556" s="120"/>
      <c r="AG556" s="113">
        <v>1476</v>
      </c>
      <c r="AH556" s="38">
        <v>1317</v>
      </c>
      <c r="AI556" s="113">
        <v>939</v>
      </c>
      <c r="AJ556" s="38">
        <v>1386</v>
      </c>
      <c r="AK556" s="113">
        <v>1539</v>
      </c>
      <c r="AL556" s="114">
        <v>1743</v>
      </c>
      <c r="AM556" s="115">
        <f t="shared" si="127"/>
        <v>3954</v>
      </c>
      <c r="AN556" s="37">
        <f t="shared" si="139"/>
        <v>164.75</v>
      </c>
      <c r="AO556" s="117">
        <f t="shared" si="128"/>
        <v>4446</v>
      </c>
      <c r="AP556" s="117">
        <f t="shared" si="140"/>
        <v>185.25</v>
      </c>
      <c r="AQ556" s="121">
        <f t="shared" si="129"/>
        <v>781.15</v>
      </c>
      <c r="AR556" s="122">
        <f t="shared" si="130"/>
        <v>794.6833333333333</v>
      </c>
    </row>
    <row r="557" spans="1:44" s="36" customFormat="1" ht="15" customHeight="1">
      <c r="A557" s="44" t="s">
        <v>137</v>
      </c>
      <c r="B557" s="44" t="s">
        <v>217</v>
      </c>
      <c r="C557" s="123">
        <v>225502</v>
      </c>
      <c r="D557" s="124">
        <v>5</v>
      </c>
      <c r="E557" s="112" t="s">
        <v>139</v>
      </c>
      <c r="F557" s="133" t="s">
        <v>139</v>
      </c>
      <c r="G557" s="7"/>
      <c r="H557" s="38"/>
      <c r="I557" s="113">
        <v>7276</v>
      </c>
      <c r="J557" s="38">
        <v>7036</v>
      </c>
      <c r="K557" s="113">
        <v>3269</v>
      </c>
      <c r="L557" s="38">
        <v>3619</v>
      </c>
      <c r="M557" s="113">
        <v>7321</v>
      </c>
      <c r="N557" s="114">
        <v>7337</v>
      </c>
      <c r="O557" s="115">
        <f t="shared" si="131"/>
        <v>17866</v>
      </c>
      <c r="P557" s="115">
        <f t="shared" si="132"/>
        <v>595.5333333333333</v>
      </c>
      <c r="Q557" s="116">
        <f t="shared" si="133"/>
        <v>17992</v>
      </c>
      <c r="R557" s="117">
        <f t="shared" si="134"/>
        <v>599.7333333333333</v>
      </c>
      <c r="S557" s="7"/>
      <c r="T557" s="38"/>
      <c r="U557" s="113"/>
      <c r="V557" s="38"/>
      <c r="W557" s="113"/>
      <c r="X557" s="38"/>
      <c r="Y557" s="113"/>
      <c r="Z557" s="114"/>
      <c r="AA557" s="115">
        <f t="shared" si="135"/>
        <v>0</v>
      </c>
      <c r="AB557" s="115">
        <f t="shared" si="136"/>
        <v>0</v>
      </c>
      <c r="AC557" s="116">
        <f t="shared" si="137"/>
        <v>0</v>
      </c>
      <c r="AD557" s="118">
        <f t="shared" si="138"/>
        <v>0</v>
      </c>
      <c r="AE557" s="119"/>
      <c r="AF557" s="120"/>
      <c r="AG557" s="113">
        <v>3645</v>
      </c>
      <c r="AH557" s="38">
        <v>3711</v>
      </c>
      <c r="AI557" s="113">
        <v>3051</v>
      </c>
      <c r="AJ557" s="38">
        <v>3360</v>
      </c>
      <c r="AK557" s="113">
        <v>3279</v>
      </c>
      <c r="AL557" s="114">
        <v>4005</v>
      </c>
      <c r="AM557" s="115">
        <f aca="true" t="shared" si="141" ref="AM557:AM575">+AK557+AI557+AG557+AE557</f>
        <v>9975</v>
      </c>
      <c r="AN557" s="37">
        <f t="shared" si="139"/>
        <v>415.625</v>
      </c>
      <c r="AO557" s="117">
        <f aca="true" t="shared" si="142" ref="AO557:AO575">+AL557+AJ557+AH557+AF557</f>
        <v>11076</v>
      </c>
      <c r="AP557" s="117">
        <f t="shared" si="140"/>
        <v>461.5</v>
      </c>
      <c r="AQ557" s="121">
        <f aca="true" t="shared" si="143" ref="AQ557:AQ575">+P557+AB557+AN557</f>
        <v>1011.1583333333333</v>
      </c>
      <c r="AR557" s="122">
        <f aca="true" t="shared" si="144" ref="AR557:AR575">+R557+AD557+AP557</f>
        <v>1061.2333333333333</v>
      </c>
    </row>
    <row r="558" spans="1:44" s="36" customFormat="1" ht="15" customHeight="1">
      <c r="A558" s="44" t="s">
        <v>137</v>
      </c>
      <c r="B558" s="44" t="s">
        <v>218</v>
      </c>
      <c r="C558" s="123">
        <v>228714</v>
      </c>
      <c r="D558" s="124">
        <v>6</v>
      </c>
      <c r="E558" s="112" t="s">
        <v>139</v>
      </c>
      <c r="F558" s="133" t="s">
        <v>139</v>
      </c>
      <c r="G558" s="7"/>
      <c r="H558" s="38"/>
      <c r="I558" s="113">
        <v>14737</v>
      </c>
      <c r="J558" s="38">
        <v>16710</v>
      </c>
      <c r="K558" s="113">
        <v>2821</v>
      </c>
      <c r="L558" s="38">
        <v>2692</v>
      </c>
      <c r="M558" s="113">
        <v>18053</v>
      </c>
      <c r="N558" s="114">
        <v>19199</v>
      </c>
      <c r="O558" s="115">
        <f t="shared" si="131"/>
        <v>35611</v>
      </c>
      <c r="P558" s="115">
        <f t="shared" si="132"/>
        <v>1187.0333333333333</v>
      </c>
      <c r="Q558" s="116">
        <f t="shared" si="133"/>
        <v>38601</v>
      </c>
      <c r="R558" s="117">
        <f t="shared" si="134"/>
        <v>1286.7</v>
      </c>
      <c r="S558" s="7"/>
      <c r="T558" s="38"/>
      <c r="U558" s="113"/>
      <c r="V558" s="38"/>
      <c r="W558" s="113"/>
      <c r="X558" s="38"/>
      <c r="Y558" s="113"/>
      <c r="Z558" s="114"/>
      <c r="AA558" s="115">
        <f t="shared" si="135"/>
        <v>0</v>
      </c>
      <c r="AB558" s="115">
        <f t="shared" si="136"/>
        <v>0</v>
      </c>
      <c r="AC558" s="116">
        <f t="shared" si="137"/>
        <v>0</v>
      </c>
      <c r="AD558" s="118">
        <f t="shared" si="138"/>
        <v>0</v>
      </c>
      <c r="AE558" s="119"/>
      <c r="AF558" s="120"/>
      <c r="AG558" s="113"/>
      <c r="AH558" s="38">
        <v>0</v>
      </c>
      <c r="AI558" s="113"/>
      <c r="AJ558" s="38">
        <v>0</v>
      </c>
      <c r="AK558" s="113">
        <v>0</v>
      </c>
      <c r="AL558" s="114">
        <v>0</v>
      </c>
      <c r="AM558" s="115">
        <f t="shared" si="141"/>
        <v>0</v>
      </c>
      <c r="AN558" s="37">
        <f t="shared" si="139"/>
        <v>0</v>
      </c>
      <c r="AO558" s="117">
        <f t="shared" si="142"/>
        <v>0</v>
      </c>
      <c r="AP558" s="117">
        <f t="shared" si="140"/>
        <v>0</v>
      </c>
      <c r="AQ558" s="121">
        <f t="shared" si="143"/>
        <v>1187.0333333333333</v>
      </c>
      <c r="AR558" s="122">
        <f t="shared" si="144"/>
        <v>1286.7</v>
      </c>
    </row>
    <row r="559" spans="1:44" s="36" customFormat="1" ht="15" customHeight="1">
      <c r="A559" s="44" t="s">
        <v>137</v>
      </c>
      <c r="B559" s="44" t="s">
        <v>219</v>
      </c>
      <c r="C559" s="123">
        <v>225432</v>
      </c>
      <c r="D559" s="124">
        <v>6</v>
      </c>
      <c r="E559" s="112" t="s">
        <v>139</v>
      </c>
      <c r="F559" s="133" t="s">
        <v>139</v>
      </c>
      <c r="G559" s="7"/>
      <c r="H559" s="38"/>
      <c r="I559" s="113">
        <v>79132</v>
      </c>
      <c r="J559" s="38">
        <v>80300</v>
      </c>
      <c r="K559" s="113">
        <v>26427</v>
      </c>
      <c r="L559" s="38">
        <v>27553</v>
      </c>
      <c r="M559" s="113">
        <v>85135</v>
      </c>
      <c r="N559" s="114">
        <v>87255</v>
      </c>
      <c r="O559" s="115">
        <f t="shared" si="131"/>
        <v>190694</v>
      </c>
      <c r="P559" s="115">
        <f t="shared" si="132"/>
        <v>6356.466666666666</v>
      </c>
      <c r="Q559" s="116">
        <f t="shared" si="133"/>
        <v>195108</v>
      </c>
      <c r="R559" s="117">
        <f t="shared" si="134"/>
        <v>6503.6</v>
      </c>
      <c r="S559" s="7"/>
      <c r="T559" s="38"/>
      <c r="U559" s="113"/>
      <c r="V559" s="38"/>
      <c r="W559" s="113"/>
      <c r="X559" s="38"/>
      <c r="Y559" s="113"/>
      <c r="Z559" s="114"/>
      <c r="AA559" s="115">
        <f t="shared" si="135"/>
        <v>0</v>
      </c>
      <c r="AB559" s="115">
        <f t="shared" si="136"/>
        <v>0</v>
      </c>
      <c r="AC559" s="116">
        <f t="shared" si="137"/>
        <v>0</v>
      </c>
      <c r="AD559" s="118">
        <f t="shared" si="138"/>
        <v>0</v>
      </c>
      <c r="AE559" s="119"/>
      <c r="AF559" s="120"/>
      <c r="AG559" s="113"/>
      <c r="AH559" s="38">
        <v>0</v>
      </c>
      <c r="AI559" s="113"/>
      <c r="AJ559" s="38">
        <v>0</v>
      </c>
      <c r="AK559" s="113">
        <v>0</v>
      </c>
      <c r="AL559" s="114">
        <v>126</v>
      </c>
      <c r="AM559" s="115">
        <f t="shared" si="141"/>
        <v>0</v>
      </c>
      <c r="AN559" s="37">
        <f t="shared" si="139"/>
        <v>0</v>
      </c>
      <c r="AO559" s="117">
        <f t="shared" si="142"/>
        <v>126</v>
      </c>
      <c r="AP559" s="117">
        <f t="shared" si="140"/>
        <v>5.25</v>
      </c>
      <c r="AQ559" s="121">
        <f t="shared" si="143"/>
        <v>6356.466666666666</v>
      </c>
      <c r="AR559" s="122">
        <f t="shared" si="144"/>
        <v>6508.85</v>
      </c>
    </row>
    <row r="560" spans="1:44" s="36" customFormat="1" ht="15" customHeight="1">
      <c r="A560" s="44" t="s">
        <v>137</v>
      </c>
      <c r="B560" s="44" t="s">
        <v>220</v>
      </c>
      <c r="C560" s="123">
        <v>222567</v>
      </c>
      <c r="D560" s="124">
        <v>7</v>
      </c>
      <c r="E560" s="112" t="s">
        <v>139</v>
      </c>
      <c r="F560" s="133" t="s">
        <v>139</v>
      </c>
      <c r="G560" s="7">
        <v>34568</v>
      </c>
      <c r="H560" s="38">
        <v>36393</v>
      </c>
      <c r="I560" s="113">
        <v>7779</v>
      </c>
      <c r="J560" s="38">
        <v>13327</v>
      </c>
      <c r="K560" s="113">
        <v>1993</v>
      </c>
      <c r="L560" s="38">
        <v>4259</v>
      </c>
      <c r="M560" s="113">
        <v>33601</v>
      </c>
      <c r="N560" s="114">
        <v>32333</v>
      </c>
      <c r="O560" s="115">
        <f t="shared" si="131"/>
        <v>77941</v>
      </c>
      <c r="P560" s="115">
        <f t="shared" si="132"/>
        <v>2598.0333333333333</v>
      </c>
      <c r="Q560" s="116">
        <f t="shared" si="133"/>
        <v>86312</v>
      </c>
      <c r="R560" s="117">
        <f t="shared" si="134"/>
        <v>2877.0666666666666</v>
      </c>
      <c r="S560" s="7">
        <v>42665</v>
      </c>
      <c r="T560" s="38">
        <v>27780</v>
      </c>
      <c r="U560" s="113">
        <v>25283</v>
      </c>
      <c r="V560" s="38">
        <v>36573</v>
      </c>
      <c r="W560" s="113">
        <v>24065</v>
      </c>
      <c r="X560" s="38">
        <v>26747</v>
      </c>
      <c r="Y560" s="113">
        <v>43263</v>
      </c>
      <c r="Z560" s="114">
        <v>35108</v>
      </c>
      <c r="AA560" s="115">
        <f t="shared" si="135"/>
        <v>135276</v>
      </c>
      <c r="AB560" s="115">
        <f t="shared" si="136"/>
        <v>150.30666666666667</v>
      </c>
      <c r="AC560" s="116">
        <f t="shared" si="137"/>
        <v>126208</v>
      </c>
      <c r="AD560" s="118">
        <f t="shared" si="138"/>
        <v>140.23111111111112</v>
      </c>
      <c r="AE560" s="119"/>
      <c r="AF560" s="120"/>
      <c r="AG560" s="113"/>
      <c r="AH560" s="38"/>
      <c r="AI560" s="113"/>
      <c r="AJ560" s="38"/>
      <c r="AK560" s="113"/>
      <c r="AL560" s="114"/>
      <c r="AM560" s="115">
        <f t="shared" si="141"/>
        <v>0</v>
      </c>
      <c r="AN560" s="37">
        <f t="shared" si="139"/>
        <v>0</v>
      </c>
      <c r="AO560" s="117">
        <f t="shared" si="142"/>
        <v>0</v>
      </c>
      <c r="AP560" s="117">
        <f t="shared" si="140"/>
        <v>0</v>
      </c>
      <c r="AQ560" s="121">
        <f t="shared" si="143"/>
        <v>2748.34</v>
      </c>
      <c r="AR560" s="122">
        <f t="shared" si="144"/>
        <v>3017.297777777778</v>
      </c>
    </row>
    <row r="561" spans="1:44" s="36" customFormat="1" ht="15" customHeight="1">
      <c r="A561" s="44" t="s">
        <v>137</v>
      </c>
      <c r="B561" s="44" t="s">
        <v>221</v>
      </c>
      <c r="C561" s="123">
        <v>222576</v>
      </c>
      <c r="D561" s="124">
        <v>7</v>
      </c>
      <c r="E561" s="112" t="s">
        <v>139</v>
      </c>
      <c r="F561" s="133" t="s">
        <v>139</v>
      </c>
      <c r="G561" s="7">
        <v>64066</v>
      </c>
      <c r="H561" s="38">
        <v>69327</v>
      </c>
      <c r="I561" s="113">
        <v>8715</v>
      </c>
      <c r="J561" s="38">
        <v>20612</v>
      </c>
      <c r="K561" s="113">
        <v>3377</v>
      </c>
      <c r="L561" s="38">
        <v>0</v>
      </c>
      <c r="M561" s="113">
        <v>69569</v>
      </c>
      <c r="N561" s="114">
        <v>69557</v>
      </c>
      <c r="O561" s="115">
        <f t="shared" si="131"/>
        <v>145727</v>
      </c>
      <c r="P561" s="115">
        <f t="shared" si="132"/>
        <v>4857.566666666667</v>
      </c>
      <c r="Q561" s="116">
        <f t="shared" si="133"/>
        <v>159496</v>
      </c>
      <c r="R561" s="117">
        <f t="shared" si="134"/>
        <v>5316.533333333334</v>
      </c>
      <c r="S561" s="7">
        <v>178823</v>
      </c>
      <c r="T561" s="38">
        <v>149179</v>
      </c>
      <c r="U561" s="113">
        <v>151206</v>
      </c>
      <c r="V561" s="38">
        <v>178565</v>
      </c>
      <c r="W561" s="113">
        <v>132507</v>
      </c>
      <c r="X561" s="38">
        <v>145915</v>
      </c>
      <c r="Y561" s="113">
        <v>179517</v>
      </c>
      <c r="Z561" s="114">
        <v>215444</v>
      </c>
      <c r="AA561" s="115">
        <f t="shared" si="135"/>
        <v>642053</v>
      </c>
      <c r="AB561" s="115">
        <f t="shared" si="136"/>
        <v>713.3922222222222</v>
      </c>
      <c r="AC561" s="116">
        <f t="shared" si="137"/>
        <v>689103</v>
      </c>
      <c r="AD561" s="118">
        <f t="shared" si="138"/>
        <v>765.67</v>
      </c>
      <c r="AE561" s="119"/>
      <c r="AF561" s="120"/>
      <c r="AG561" s="113"/>
      <c r="AH561" s="38"/>
      <c r="AI561" s="113"/>
      <c r="AJ561" s="38"/>
      <c r="AK561" s="113"/>
      <c r="AL561" s="114"/>
      <c r="AM561" s="115">
        <f t="shared" si="141"/>
        <v>0</v>
      </c>
      <c r="AN561" s="37">
        <f t="shared" si="139"/>
        <v>0</v>
      </c>
      <c r="AO561" s="117">
        <f t="shared" si="142"/>
        <v>0</v>
      </c>
      <c r="AP561" s="117">
        <f t="shared" si="140"/>
        <v>0</v>
      </c>
      <c r="AQ561" s="121">
        <f t="shared" si="143"/>
        <v>5570.958888888888</v>
      </c>
      <c r="AR561" s="122">
        <f t="shared" si="144"/>
        <v>6082.203333333334</v>
      </c>
    </row>
    <row r="562" spans="1:44" s="36" customFormat="1" ht="15" customHeight="1">
      <c r="A562" s="44" t="s">
        <v>137</v>
      </c>
      <c r="B562" s="44" t="s">
        <v>222</v>
      </c>
      <c r="C562" s="123">
        <v>222822</v>
      </c>
      <c r="D562" s="124">
        <v>7</v>
      </c>
      <c r="E562" s="112" t="s">
        <v>139</v>
      </c>
      <c r="F562" s="133" t="s">
        <v>139</v>
      </c>
      <c r="G562" s="7">
        <v>36856</v>
      </c>
      <c r="H562" s="38">
        <v>37939</v>
      </c>
      <c r="I562" s="113">
        <v>4969</v>
      </c>
      <c r="J562" s="38">
        <v>7022</v>
      </c>
      <c r="K562" s="113">
        <v>1850</v>
      </c>
      <c r="L562" s="38">
        <v>3275</v>
      </c>
      <c r="M562" s="113">
        <v>39191</v>
      </c>
      <c r="N562" s="114">
        <v>40720</v>
      </c>
      <c r="O562" s="115">
        <f t="shared" si="131"/>
        <v>82866</v>
      </c>
      <c r="P562" s="115">
        <f t="shared" si="132"/>
        <v>2762.2</v>
      </c>
      <c r="Q562" s="116">
        <f t="shared" si="133"/>
        <v>88956</v>
      </c>
      <c r="R562" s="117">
        <f t="shared" si="134"/>
        <v>2965.2</v>
      </c>
      <c r="S562" s="7">
        <v>90482</v>
      </c>
      <c r="T562" s="38">
        <v>30968</v>
      </c>
      <c r="U562" s="113">
        <v>30792</v>
      </c>
      <c r="V562" s="38">
        <v>59408</v>
      </c>
      <c r="W562" s="113">
        <v>48640</v>
      </c>
      <c r="X562" s="38">
        <v>54111</v>
      </c>
      <c r="Y562" s="113">
        <v>81701</v>
      </c>
      <c r="Z562" s="114">
        <v>67485</v>
      </c>
      <c r="AA562" s="115">
        <f t="shared" si="135"/>
        <v>251615</v>
      </c>
      <c r="AB562" s="115">
        <f t="shared" si="136"/>
        <v>279.5722222222222</v>
      </c>
      <c r="AC562" s="116">
        <f t="shared" si="137"/>
        <v>211972</v>
      </c>
      <c r="AD562" s="118">
        <f t="shared" si="138"/>
        <v>235.52444444444444</v>
      </c>
      <c r="AE562" s="119"/>
      <c r="AF562" s="120"/>
      <c r="AG562" s="113"/>
      <c r="AH562" s="38"/>
      <c r="AI562" s="113"/>
      <c r="AJ562" s="38"/>
      <c r="AK562" s="113"/>
      <c r="AL562" s="114"/>
      <c r="AM562" s="115">
        <f t="shared" si="141"/>
        <v>0</v>
      </c>
      <c r="AN562" s="37">
        <f t="shared" si="139"/>
        <v>0</v>
      </c>
      <c r="AO562" s="117">
        <f t="shared" si="142"/>
        <v>0</v>
      </c>
      <c r="AP562" s="117">
        <f t="shared" si="140"/>
        <v>0</v>
      </c>
      <c r="AQ562" s="121">
        <f t="shared" si="143"/>
        <v>3041.772222222222</v>
      </c>
      <c r="AR562" s="122">
        <f t="shared" si="144"/>
        <v>3200.724444444444</v>
      </c>
    </row>
    <row r="563" spans="1:44" s="36" customFormat="1" ht="15" customHeight="1">
      <c r="A563" s="44" t="s">
        <v>137</v>
      </c>
      <c r="B563" s="44" t="s">
        <v>223</v>
      </c>
      <c r="C563" s="123">
        <v>222992</v>
      </c>
      <c r="D563" s="124">
        <v>7</v>
      </c>
      <c r="E563" s="112" t="s">
        <v>139</v>
      </c>
      <c r="F563" s="133" t="s">
        <v>139</v>
      </c>
      <c r="G563" s="7">
        <v>196537</v>
      </c>
      <c r="H563" s="38">
        <v>196106</v>
      </c>
      <c r="I563" s="113">
        <v>66545</v>
      </c>
      <c r="J563" s="38">
        <v>87719</v>
      </c>
      <c r="K563" s="113">
        <v>22812</v>
      </c>
      <c r="L563" s="38">
        <v>23680</v>
      </c>
      <c r="M563" s="113">
        <v>198348</v>
      </c>
      <c r="N563" s="114">
        <v>197659</v>
      </c>
      <c r="O563" s="115">
        <f t="shared" si="131"/>
        <v>484242</v>
      </c>
      <c r="P563" s="115">
        <f t="shared" si="132"/>
        <v>16141.4</v>
      </c>
      <c r="Q563" s="116">
        <f t="shared" si="133"/>
        <v>505164</v>
      </c>
      <c r="R563" s="117">
        <f t="shared" si="134"/>
        <v>16838.8</v>
      </c>
      <c r="S563" s="7">
        <v>89036</v>
      </c>
      <c r="T563" s="38">
        <v>57853</v>
      </c>
      <c r="U563" s="113">
        <v>73339</v>
      </c>
      <c r="V563" s="38">
        <v>34051</v>
      </c>
      <c r="W563" s="113">
        <v>74907</v>
      </c>
      <c r="X563" s="38">
        <v>64826</v>
      </c>
      <c r="Y563" s="113">
        <v>148196</v>
      </c>
      <c r="Z563" s="114">
        <v>148011</v>
      </c>
      <c r="AA563" s="115">
        <f t="shared" si="135"/>
        <v>385478</v>
      </c>
      <c r="AB563" s="115">
        <f t="shared" si="136"/>
        <v>428.3088888888889</v>
      </c>
      <c r="AC563" s="116">
        <f t="shared" si="137"/>
        <v>304741</v>
      </c>
      <c r="AD563" s="118">
        <f t="shared" si="138"/>
        <v>338.6011111111111</v>
      </c>
      <c r="AE563" s="119"/>
      <c r="AF563" s="120"/>
      <c r="AG563" s="113"/>
      <c r="AH563" s="38"/>
      <c r="AI563" s="113"/>
      <c r="AJ563" s="38"/>
      <c r="AK563" s="113"/>
      <c r="AL563" s="114"/>
      <c r="AM563" s="115">
        <f t="shared" si="141"/>
        <v>0</v>
      </c>
      <c r="AN563" s="37">
        <f t="shared" si="139"/>
        <v>0</v>
      </c>
      <c r="AO563" s="117">
        <f t="shared" si="142"/>
        <v>0</v>
      </c>
      <c r="AP563" s="117">
        <f t="shared" si="140"/>
        <v>0</v>
      </c>
      <c r="AQ563" s="121">
        <f t="shared" si="143"/>
        <v>16569.70888888889</v>
      </c>
      <c r="AR563" s="122">
        <f t="shared" si="144"/>
        <v>17177.40111111111</v>
      </c>
    </row>
    <row r="564" spans="1:44" s="36" customFormat="1" ht="15" customHeight="1">
      <c r="A564" s="44" t="s">
        <v>137</v>
      </c>
      <c r="B564" s="44" t="s">
        <v>224</v>
      </c>
      <c r="C564" s="123">
        <v>223427</v>
      </c>
      <c r="D564" s="124">
        <v>7</v>
      </c>
      <c r="E564" s="112" t="s">
        <v>139</v>
      </c>
      <c r="F564" s="133" t="s">
        <v>139</v>
      </c>
      <c r="G564" s="7">
        <v>105604</v>
      </c>
      <c r="H564" s="38">
        <v>113595</v>
      </c>
      <c r="I564" s="113">
        <v>21894</v>
      </c>
      <c r="J564" s="38">
        <v>24803</v>
      </c>
      <c r="K564" s="113">
        <v>16356</v>
      </c>
      <c r="L564" s="38">
        <v>17389</v>
      </c>
      <c r="M564" s="113">
        <v>118805</v>
      </c>
      <c r="N564" s="114">
        <v>124321</v>
      </c>
      <c r="O564" s="115">
        <f t="shared" si="131"/>
        <v>262659</v>
      </c>
      <c r="P564" s="115">
        <f t="shared" si="132"/>
        <v>8755.3</v>
      </c>
      <c r="Q564" s="116">
        <f t="shared" si="133"/>
        <v>280108</v>
      </c>
      <c r="R564" s="117">
        <f t="shared" si="134"/>
        <v>9336.933333333332</v>
      </c>
      <c r="S564" s="7">
        <v>10792</v>
      </c>
      <c r="T564" s="38">
        <v>12402</v>
      </c>
      <c r="U564" s="113">
        <v>18190</v>
      </c>
      <c r="V564" s="38">
        <v>22484</v>
      </c>
      <c r="W564" s="113">
        <v>20409</v>
      </c>
      <c r="X564" s="38">
        <v>13990</v>
      </c>
      <c r="Y564" s="113">
        <v>25054</v>
      </c>
      <c r="Z564" s="114">
        <v>10869</v>
      </c>
      <c r="AA564" s="115">
        <f t="shared" si="135"/>
        <v>74445</v>
      </c>
      <c r="AB564" s="115">
        <f t="shared" si="136"/>
        <v>82.71666666666667</v>
      </c>
      <c r="AC564" s="116">
        <f t="shared" si="137"/>
        <v>59745</v>
      </c>
      <c r="AD564" s="118">
        <f t="shared" si="138"/>
        <v>66.38333333333334</v>
      </c>
      <c r="AE564" s="119"/>
      <c r="AF564" s="120"/>
      <c r="AG564" s="113"/>
      <c r="AH564" s="38"/>
      <c r="AI564" s="113"/>
      <c r="AJ564" s="38"/>
      <c r="AK564" s="113"/>
      <c r="AL564" s="114"/>
      <c r="AM564" s="115">
        <f t="shared" si="141"/>
        <v>0</v>
      </c>
      <c r="AN564" s="37">
        <f t="shared" si="139"/>
        <v>0</v>
      </c>
      <c r="AO564" s="117">
        <f t="shared" si="142"/>
        <v>0</v>
      </c>
      <c r="AP564" s="117">
        <f t="shared" si="140"/>
        <v>0</v>
      </c>
      <c r="AQ564" s="121">
        <f t="shared" si="143"/>
        <v>8838.016666666666</v>
      </c>
      <c r="AR564" s="122">
        <f t="shared" si="144"/>
        <v>9403.316666666666</v>
      </c>
    </row>
    <row r="565" spans="1:44" s="36" customFormat="1" ht="15" customHeight="1">
      <c r="A565" s="44" t="s">
        <v>137</v>
      </c>
      <c r="B565" s="44" t="s">
        <v>225</v>
      </c>
      <c r="C565" s="123">
        <v>223506</v>
      </c>
      <c r="D565" s="124">
        <v>7</v>
      </c>
      <c r="E565" s="112" t="s">
        <v>139</v>
      </c>
      <c r="F565" s="133" t="s">
        <v>139</v>
      </c>
      <c r="G565" s="7">
        <v>25357</v>
      </c>
      <c r="H565" s="38">
        <v>26139</v>
      </c>
      <c r="I565" s="113">
        <v>4853</v>
      </c>
      <c r="J565" s="38">
        <v>7392</v>
      </c>
      <c r="K565" s="113">
        <v>2394</v>
      </c>
      <c r="L565" s="38">
        <v>2655</v>
      </c>
      <c r="M565" s="113">
        <v>28385</v>
      </c>
      <c r="N565" s="114">
        <v>29517</v>
      </c>
      <c r="O565" s="115">
        <f t="shared" si="131"/>
        <v>60989</v>
      </c>
      <c r="P565" s="115">
        <f t="shared" si="132"/>
        <v>2032.9666666666667</v>
      </c>
      <c r="Q565" s="116">
        <f t="shared" si="133"/>
        <v>65703</v>
      </c>
      <c r="R565" s="117">
        <f t="shared" si="134"/>
        <v>2190.1</v>
      </c>
      <c r="S565" s="7">
        <v>24931</v>
      </c>
      <c r="T565" s="38">
        <v>16065</v>
      </c>
      <c r="U565" s="113">
        <v>11748</v>
      </c>
      <c r="V565" s="38">
        <v>21968</v>
      </c>
      <c r="W565" s="113">
        <v>28977</v>
      </c>
      <c r="X565" s="38">
        <v>13603</v>
      </c>
      <c r="Y565" s="113">
        <v>8706</v>
      </c>
      <c r="Z565" s="114">
        <v>32320</v>
      </c>
      <c r="AA565" s="115">
        <f t="shared" si="135"/>
        <v>74362</v>
      </c>
      <c r="AB565" s="115">
        <f t="shared" si="136"/>
        <v>82.62444444444445</v>
      </c>
      <c r="AC565" s="116">
        <f t="shared" si="137"/>
        <v>83956</v>
      </c>
      <c r="AD565" s="118">
        <f t="shared" si="138"/>
        <v>93.28444444444445</v>
      </c>
      <c r="AE565" s="119"/>
      <c r="AF565" s="120"/>
      <c r="AG565" s="113"/>
      <c r="AH565" s="38"/>
      <c r="AI565" s="113"/>
      <c r="AJ565" s="38"/>
      <c r="AK565" s="113"/>
      <c r="AL565" s="114"/>
      <c r="AM565" s="115">
        <f t="shared" si="141"/>
        <v>0</v>
      </c>
      <c r="AN565" s="37">
        <f t="shared" si="139"/>
        <v>0</v>
      </c>
      <c r="AO565" s="117">
        <f t="shared" si="142"/>
        <v>0</v>
      </c>
      <c r="AP565" s="117">
        <f t="shared" si="140"/>
        <v>0</v>
      </c>
      <c r="AQ565" s="121">
        <f t="shared" si="143"/>
        <v>2115.5911111111113</v>
      </c>
      <c r="AR565" s="122">
        <f t="shared" si="144"/>
        <v>2283.3844444444444</v>
      </c>
    </row>
    <row r="566" spans="1:44" s="36" customFormat="1" ht="15" customHeight="1">
      <c r="A566" s="44" t="s">
        <v>137</v>
      </c>
      <c r="B566" s="44" t="s">
        <v>226</v>
      </c>
      <c r="C566" s="123">
        <v>223524</v>
      </c>
      <c r="D566" s="124">
        <v>7</v>
      </c>
      <c r="E566" s="112" t="s">
        <v>139</v>
      </c>
      <c r="F566" s="133" t="s">
        <v>139</v>
      </c>
      <c r="G566" s="7">
        <v>57890</v>
      </c>
      <c r="H566" s="38">
        <v>61710</v>
      </c>
      <c r="I566" s="113">
        <v>12472</v>
      </c>
      <c r="J566" s="38">
        <v>16785</v>
      </c>
      <c r="K566" s="113">
        <v>8122</v>
      </c>
      <c r="L566" s="38">
        <v>9897</v>
      </c>
      <c r="M566" s="113">
        <v>59539</v>
      </c>
      <c r="N566" s="114">
        <v>61066</v>
      </c>
      <c r="O566" s="115">
        <f t="shared" si="131"/>
        <v>138023</v>
      </c>
      <c r="P566" s="115">
        <f t="shared" si="132"/>
        <v>4600.766666666666</v>
      </c>
      <c r="Q566" s="116">
        <f t="shared" si="133"/>
        <v>149458</v>
      </c>
      <c r="R566" s="117">
        <f t="shared" si="134"/>
        <v>4981.933333333333</v>
      </c>
      <c r="S566" s="7">
        <v>86122</v>
      </c>
      <c r="T566" s="38">
        <v>98281</v>
      </c>
      <c r="U566" s="113">
        <v>79976</v>
      </c>
      <c r="V566" s="38">
        <v>66380</v>
      </c>
      <c r="W566" s="113">
        <v>73670</v>
      </c>
      <c r="X566" s="38">
        <v>92351</v>
      </c>
      <c r="Y566" s="113">
        <v>112742</v>
      </c>
      <c r="Z566" s="114">
        <v>145578</v>
      </c>
      <c r="AA566" s="115">
        <f t="shared" si="135"/>
        <v>352510</v>
      </c>
      <c r="AB566" s="115">
        <f t="shared" si="136"/>
        <v>391.6777777777778</v>
      </c>
      <c r="AC566" s="116">
        <f t="shared" si="137"/>
        <v>402590</v>
      </c>
      <c r="AD566" s="118">
        <f t="shared" si="138"/>
        <v>447.3222222222222</v>
      </c>
      <c r="AE566" s="119"/>
      <c r="AF566" s="120"/>
      <c r="AG566" s="113"/>
      <c r="AH566" s="38"/>
      <c r="AI566" s="113"/>
      <c r="AJ566" s="38"/>
      <c r="AK566" s="113"/>
      <c r="AL566" s="114"/>
      <c r="AM566" s="115">
        <f t="shared" si="141"/>
        <v>0</v>
      </c>
      <c r="AN566" s="37">
        <f t="shared" si="139"/>
        <v>0</v>
      </c>
      <c r="AO566" s="117">
        <f t="shared" si="142"/>
        <v>0</v>
      </c>
      <c r="AP566" s="117">
        <f t="shared" si="140"/>
        <v>0</v>
      </c>
      <c r="AQ566" s="121">
        <f t="shared" si="143"/>
        <v>4992.444444444444</v>
      </c>
      <c r="AR566" s="122">
        <f t="shared" si="144"/>
        <v>5429.2555555555555</v>
      </c>
    </row>
    <row r="567" spans="1:44" s="36" customFormat="1" ht="15" customHeight="1">
      <c r="A567" s="44" t="s">
        <v>137</v>
      </c>
      <c r="B567" s="44" t="s">
        <v>227</v>
      </c>
      <c r="C567" s="123">
        <v>223773</v>
      </c>
      <c r="D567" s="124">
        <v>7</v>
      </c>
      <c r="E567" s="112" t="s">
        <v>139</v>
      </c>
      <c r="F567" s="133" t="s">
        <v>139</v>
      </c>
      <c r="G567" s="7">
        <v>20725</v>
      </c>
      <c r="H567" s="38">
        <v>22740</v>
      </c>
      <c r="I567" s="113">
        <v>4990</v>
      </c>
      <c r="J567" s="38">
        <v>7907</v>
      </c>
      <c r="K567" s="113">
        <v>1864</v>
      </c>
      <c r="L567" s="38">
        <v>2865</v>
      </c>
      <c r="M567" s="113">
        <v>21815</v>
      </c>
      <c r="N567" s="114">
        <v>23594</v>
      </c>
      <c r="O567" s="115">
        <f t="shared" si="131"/>
        <v>49394</v>
      </c>
      <c r="P567" s="115">
        <f t="shared" si="132"/>
        <v>1646.4666666666667</v>
      </c>
      <c r="Q567" s="116">
        <f t="shared" si="133"/>
        <v>57106</v>
      </c>
      <c r="R567" s="117">
        <f t="shared" si="134"/>
        <v>1903.5333333333333</v>
      </c>
      <c r="S567" s="7">
        <v>74404</v>
      </c>
      <c r="T567" s="38">
        <v>83879</v>
      </c>
      <c r="U567" s="113">
        <v>77134</v>
      </c>
      <c r="V567" s="38">
        <v>88060</v>
      </c>
      <c r="W567" s="113">
        <v>12785</v>
      </c>
      <c r="X567" s="38">
        <v>73163</v>
      </c>
      <c r="Y567" s="113">
        <v>74309</v>
      </c>
      <c r="Z567" s="114">
        <v>72745</v>
      </c>
      <c r="AA567" s="115">
        <f t="shared" si="135"/>
        <v>238632</v>
      </c>
      <c r="AB567" s="115">
        <f t="shared" si="136"/>
        <v>265.14666666666665</v>
      </c>
      <c r="AC567" s="116">
        <f t="shared" si="137"/>
        <v>317847</v>
      </c>
      <c r="AD567" s="118">
        <f t="shared" si="138"/>
        <v>353.16333333333336</v>
      </c>
      <c r="AE567" s="119"/>
      <c r="AF567" s="120"/>
      <c r="AG567" s="113"/>
      <c r="AH567" s="38"/>
      <c r="AI567" s="113"/>
      <c r="AJ567" s="38"/>
      <c r="AK567" s="113"/>
      <c r="AL567" s="114"/>
      <c r="AM567" s="115">
        <f t="shared" si="141"/>
        <v>0</v>
      </c>
      <c r="AN567" s="37">
        <f t="shared" si="139"/>
        <v>0</v>
      </c>
      <c r="AO567" s="117">
        <f t="shared" si="142"/>
        <v>0</v>
      </c>
      <c r="AP567" s="117">
        <f t="shared" si="140"/>
        <v>0</v>
      </c>
      <c r="AQ567" s="121">
        <f t="shared" si="143"/>
        <v>1911.6133333333332</v>
      </c>
      <c r="AR567" s="122">
        <f t="shared" si="144"/>
        <v>2256.6966666666667</v>
      </c>
    </row>
    <row r="568" spans="1:44" s="36" customFormat="1" ht="15" customHeight="1">
      <c r="A568" s="44" t="s">
        <v>137</v>
      </c>
      <c r="B568" s="44" t="s">
        <v>228</v>
      </c>
      <c r="C568" s="123">
        <v>223816</v>
      </c>
      <c r="D568" s="124">
        <v>7</v>
      </c>
      <c r="E568" s="112" t="s">
        <v>139</v>
      </c>
      <c r="F568" s="133" t="s">
        <v>139</v>
      </c>
      <c r="G568" s="7">
        <v>70255</v>
      </c>
      <c r="H568" s="38">
        <v>63063</v>
      </c>
      <c r="I568" s="113">
        <v>24012</v>
      </c>
      <c r="J568" s="38">
        <v>52532</v>
      </c>
      <c r="K568" s="113">
        <v>2199</v>
      </c>
      <c r="L568" s="38">
        <v>6085</v>
      </c>
      <c r="M568" s="113">
        <v>61603</v>
      </c>
      <c r="N568" s="114">
        <v>61361</v>
      </c>
      <c r="O568" s="115">
        <f t="shared" si="131"/>
        <v>158069</v>
      </c>
      <c r="P568" s="115">
        <f t="shared" si="132"/>
        <v>5268.966666666666</v>
      </c>
      <c r="Q568" s="116">
        <f t="shared" si="133"/>
        <v>183041</v>
      </c>
      <c r="R568" s="117">
        <f t="shared" si="134"/>
        <v>6101.366666666667</v>
      </c>
      <c r="S568" s="7">
        <v>100100</v>
      </c>
      <c r="T568" s="38">
        <v>104847</v>
      </c>
      <c r="U568" s="113">
        <v>107168</v>
      </c>
      <c r="V568" s="38">
        <v>131824</v>
      </c>
      <c r="W568" s="113">
        <v>103576</v>
      </c>
      <c r="X568" s="38">
        <v>105107</v>
      </c>
      <c r="Y568" s="113">
        <v>98449</v>
      </c>
      <c r="Z568" s="114">
        <v>95764</v>
      </c>
      <c r="AA568" s="115">
        <f t="shared" si="135"/>
        <v>409293</v>
      </c>
      <c r="AB568" s="115">
        <f t="shared" si="136"/>
        <v>454.77</v>
      </c>
      <c r="AC568" s="116">
        <f t="shared" si="137"/>
        <v>437542</v>
      </c>
      <c r="AD568" s="118">
        <f t="shared" si="138"/>
        <v>486.15777777777777</v>
      </c>
      <c r="AE568" s="119"/>
      <c r="AF568" s="120"/>
      <c r="AG568" s="113"/>
      <c r="AH568" s="38"/>
      <c r="AI568" s="113"/>
      <c r="AJ568" s="38"/>
      <c r="AK568" s="113"/>
      <c r="AL568" s="114"/>
      <c r="AM568" s="115">
        <f t="shared" si="141"/>
        <v>0</v>
      </c>
      <c r="AN568" s="37">
        <f t="shared" si="139"/>
        <v>0</v>
      </c>
      <c r="AO568" s="117">
        <f t="shared" si="142"/>
        <v>0</v>
      </c>
      <c r="AP568" s="117">
        <f t="shared" si="140"/>
        <v>0</v>
      </c>
      <c r="AQ568" s="121">
        <f t="shared" si="143"/>
        <v>5723.736666666666</v>
      </c>
      <c r="AR568" s="122">
        <f t="shared" si="144"/>
        <v>6587.524444444444</v>
      </c>
    </row>
    <row r="569" spans="1:44" s="36" customFormat="1" ht="15" customHeight="1">
      <c r="A569" s="44" t="s">
        <v>137</v>
      </c>
      <c r="B569" s="44" t="s">
        <v>229</v>
      </c>
      <c r="C569" s="123">
        <v>223898</v>
      </c>
      <c r="D569" s="124">
        <v>7</v>
      </c>
      <c r="E569" s="112" t="s">
        <v>139</v>
      </c>
      <c r="F569" s="133" t="s">
        <v>139</v>
      </c>
      <c r="G569" s="7">
        <v>24874</v>
      </c>
      <c r="H569" s="38">
        <v>24450</v>
      </c>
      <c r="I569" s="113">
        <v>3199</v>
      </c>
      <c r="J569" s="38">
        <v>5117</v>
      </c>
      <c r="K569" s="113">
        <v>2030</v>
      </c>
      <c r="L569" s="38">
        <v>2066</v>
      </c>
      <c r="M569" s="113">
        <v>26893</v>
      </c>
      <c r="N569" s="114">
        <v>26137</v>
      </c>
      <c r="O569" s="115">
        <f t="shared" si="131"/>
        <v>56996</v>
      </c>
      <c r="P569" s="115">
        <f t="shared" si="132"/>
        <v>1899.8666666666666</v>
      </c>
      <c r="Q569" s="116">
        <f t="shared" si="133"/>
        <v>57770</v>
      </c>
      <c r="R569" s="117">
        <f t="shared" si="134"/>
        <v>1925.6666666666667</v>
      </c>
      <c r="S569" s="7">
        <v>282</v>
      </c>
      <c r="T569" s="38">
        <v>0</v>
      </c>
      <c r="U569" s="113">
        <v>690</v>
      </c>
      <c r="V569" s="38">
        <v>3645</v>
      </c>
      <c r="W569" s="113">
        <v>650</v>
      </c>
      <c r="X569" s="38">
        <v>2358</v>
      </c>
      <c r="Y569" s="113">
        <v>1839</v>
      </c>
      <c r="Z569" s="114">
        <v>2305</v>
      </c>
      <c r="AA569" s="115">
        <f t="shared" si="135"/>
        <v>3461</v>
      </c>
      <c r="AB569" s="115">
        <f t="shared" si="136"/>
        <v>3.8455555555555554</v>
      </c>
      <c r="AC569" s="116">
        <f t="shared" si="137"/>
        <v>8308</v>
      </c>
      <c r="AD569" s="118">
        <f t="shared" si="138"/>
        <v>9.231111111111112</v>
      </c>
      <c r="AE569" s="119"/>
      <c r="AF569" s="120"/>
      <c r="AG569" s="113"/>
      <c r="AH569" s="38"/>
      <c r="AI569" s="113"/>
      <c r="AJ569" s="38"/>
      <c r="AK569" s="113"/>
      <c r="AL569" s="114"/>
      <c r="AM569" s="115">
        <f t="shared" si="141"/>
        <v>0</v>
      </c>
      <c r="AN569" s="37">
        <f t="shared" si="139"/>
        <v>0</v>
      </c>
      <c r="AO569" s="117">
        <f t="shared" si="142"/>
        <v>0</v>
      </c>
      <c r="AP569" s="117">
        <f t="shared" si="140"/>
        <v>0</v>
      </c>
      <c r="AQ569" s="121">
        <f t="shared" si="143"/>
        <v>1903.7122222222222</v>
      </c>
      <c r="AR569" s="122">
        <f t="shared" si="144"/>
        <v>1934.897777777778</v>
      </c>
    </row>
    <row r="570" spans="1:44" s="36" customFormat="1" ht="15" customHeight="1">
      <c r="A570" s="44" t="s">
        <v>137</v>
      </c>
      <c r="B570" s="44" t="s">
        <v>230</v>
      </c>
      <c r="C570" s="123">
        <v>223922</v>
      </c>
      <c r="D570" s="124">
        <v>7</v>
      </c>
      <c r="E570" s="112" t="s">
        <v>139</v>
      </c>
      <c r="F570" s="133" t="s">
        <v>139</v>
      </c>
      <c r="G570" s="7">
        <v>7765</v>
      </c>
      <c r="H570" s="38">
        <v>8472</v>
      </c>
      <c r="I570" s="113">
        <v>1442</v>
      </c>
      <c r="J570" s="38">
        <v>1890</v>
      </c>
      <c r="K570" s="113">
        <v>729</v>
      </c>
      <c r="L570" s="38">
        <v>636</v>
      </c>
      <c r="M570" s="113">
        <v>8029</v>
      </c>
      <c r="N570" s="114">
        <v>9468</v>
      </c>
      <c r="O570" s="115">
        <f t="shared" si="131"/>
        <v>17965</v>
      </c>
      <c r="P570" s="115">
        <f t="shared" si="132"/>
        <v>598.8333333333334</v>
      </c>
      <c r="Q570" s="116">
        <f t="shared" si="133"/>
        <v>20466</v>
      </c>
      <c r="R570" s="117">
        <f t="shared" si="134"/>
        <v>682.2</v>
      </c>
      <c r="S570" s="7">
        <v>4444</v>
      </c>
      <c r="T570" s="38">
        <v>1620</v>
      </c>
      <c r="U570" s="113">
        <v>8841</v>
      </c>
      <c r="V570" s="38">
        <v>9459</v>
      </c>
      <c r="W570" s="113">
        <v>1872</v>
      </c>
      <c r="X570" s="38">
        <v>2652</v>
      </c>
      <c r="Y570" s="113">
        <v>3733</v>
      </c>
      <c r="Z570" s="114">
        <v>10354</v>
      </c>
      <c r="AA570" s="115">
        <f t="shared" si="135"/>
        <v>18890</v>
      </c>
      <c r="AB570" s="115">
        <f t="shared" si="136"/>
        <v>20.988888888888887</v>
      </c>
      <c r="AC570" s="116">
        <f t="shared" si="137"/>
        <v>24085</v>
      </c>
      <c r="AD570" s="118">
        <f t="shared" si="138"/>
        <v>26.761111111111113</v>
      </c>
      <c r="AE570" s="119"/>
      <c r="AF570" s="120"/>
      <c r="AG570" s="113"/>
      <c r="AH570" s="38"/>
      <c r="AI570" s="113"/>
      <c r="AJ570" s="38"/>
      <c r="AK570" s="113"/>
      <c r="AL570" s="114"/>
      <c r="AM570" s="115">
        <f t="shared" si="141"/>
        <v>0</v>
      </c>
      <c r="AN570" s="37">
        <f t="shared" si="139"/>
        <v>0</v>
      </c>
      <c r="AO570" s="117">
        <f t="shared" si="142"/>
        <v>0</v>
      </c>
      <c r="AP570" s="117">
        <f t="shared" si="140"/>
        <v>0</v>
      </c>
      <c r="AQ570" s="121">
        <f t="shared" si="143"/>
        <v>619.8222222222223</v>
      </c>
      <c r="AR570" s="122">
        <f t="shared" si="144"/>
        <v>708.9611111111111</v>
      </c>
    </row>
    <row r="571" spans="1:44" s="36" customFormat="1" ht="15" customHeight="1">
      <c r="A571" s="44" t="s">
        <v>137</v>
      </c>
      <c r="B571" s="44" t="s">
        <v>231</v>
      </c>
      <c r="C571" s="123">
        <v>223320</v>
      </c>
      <c r="D571" s="124">
        <v>7</v>
      </c>
      <c r="E571" s="112" t="s">
        <v>139</v>
      </c>
      <c r="F571" s="133" t="s">
        <v>139</v>
      </c>
      <c r="G571" s="7">
        <v>28367</v>
      </c>
      <c r="H571" s="38">
        <v>29036</v>
      </c>
      <c r="I571" s="113">
        <v>5146</v>
      </c>
      <c r="J571" s="38">
        <v>8220</v>
      </c>
      <c r="K571" s="113">
        <v>0</v>
      </c>
      <c r="L571" s="38">
        <v>0</v>
      </c>
      <c r="M571" s="113">
        <v>29610</v>
      </c>
      <c r="N571" s="114">
        <v>32416</v>
      </c>
      <c r="O571" s="115">
        <f t="shared" si="131"/>
        <v>63123</v>
      </c>
      <c r="P571" s="115">
        <f t="shared" si="132"/>
        <v>2104.1</v>
      </c>
      <c r="Q571" s="116">
        <f t="shared" si="133"/>
        <v>69672</v>
      </c>
      <c r="R571" s="117">
        <f t="shared" si="134"/>
        <v>2322.4</v>
      </c>
      <c r="S571" s="7">
        <v>38872</v>
      </c>
      <c r="T571" s="38">
        <v>22388</v>
      </c>
      <c r="U571" s="113">
        <v>48438</v>
      </c>
      <c r="V571" s="38">
        <v>49581</v>
      </c>
      <c r="W571" s="113">
        <v>43702</v>
      </c>
      <c r="X571" s="38">
        <v>24877</v>
      </c>
      <c r="Y571" s="113">
        <v>31281</v>
      </c>
      <c r="Z571" s="114">
        <v>48661</v>
      </c>
      <c r="AA571" s="115">
        <f t="shared" si="135"/>
        <v>162293</v>
      </c>
      <c r="AB571" s="115">
        <f t="shared" si="136"/>
        <v>180.32555555555555</v>
      </c>
      <c r="AC571" s="116">
        <f t="shared" si="137"/>
        <v>145507</v>
      </c>
      <c r="AD571" s="118">
        <f t="shared" si="138"/>
        <v>161.67444444444445</v>
      </c>
      <c r="AE571" s="119"/>
      <c r="AF571" s="120"/>
      <c r="AG571" s="113"/>
      <c r="AH571" s="38"/>
      <c r="AI571" s="113"/>
      <c r="AJ571" s="38"/>
      <c r="AK571" s="113"/>
      <c r="AL571" s="114"/>
      <c r="AM571" s="115">
        <f t="shared" si="141"/>
        <v>0</v>
      </c>
      <c r="AN571" s="37">
        <f t="shared" si="139"/>
        <v>0</v>
      </c>
      <c r="AO571" s="117">
        <f t="shared" si="142"/>
        <v>0</v>
      </c>
      <c r="AP571" s="117">
        <f t="shared" si="140"/>
        <v>0</v>
      </c>
      <c r="AQ571" s="121">
        <f t="shared" si="143"/>
        <v>2284.4255555555555</v>
      </c>
      <c r="AR571" s="122">
        <f t="shared" si="144"/>
        <v>2484.0744444444445</v>
      </c>
    </row>
    <row r="572" spans="1:44" s="36" customFormat="1" ht="15" customHeight="1">
      <c r="A572" s="44" t="s">
        <v>137</v>
      </c>
      <c r="B572" s="44" t="s">
        <v>232</v>
      </c>
      <c r="C572" s="123">
        <v>226408</v>
      </c>
      <c r="D572" s="124">
        <v>7</v>
      </c>
      <c r="E572" s="112" t="s">
        <v>139</v>
      </c>
      <c r="F572" s="133" t="s">
        <v>139</v>
      </c>
      <c r="G572" s="7">
        <v>27527</v>
      </c>
      <c r="H572" s="38">
        <v>28629</v>
      </c>
      <c r="I572" s="113">
        <v>4935</v>
      </c>
      <c r="J572" s="38">
        <v>7107</v>
      </c>
      <c r="K572" s="113">
        <v>3206</v>
      </c>
      <c r="L572" s="38">
        <v>3677</v>
      </c>
      <c r="M572" s="113">
        <v>28278</v>
      </c>
      <c r="N572" s="114">
        <v>27476</v>
      </c>
      <c r="O572" s="115">
        <f t="shared" si="131"/>
        <v>63946</v>
      </c>
      <c r="P572" s="115">
        <f t="shared" si="132"/>
        <v>2131.5333333333333</v>
      </c>
      <c r="Q572" s="116">
        <f t="shared" si="133"/>
        <v>66889</v>
      </c>
      <c r="R572" s="117">
        <f t="shared" si="134"/>
        <v>2229.633333333333</v>
      </c>
      <c r="S572" s="7">
        <v>55206</v>
      </c>
      <c r="T572" s="38">
        <v>88718</v>
      </c>
      <c r="U572" s="113">
        <v>29421</v>
      </c>
      <c r="V572" s="38">
        <v>46018</v>
      </c>
      <c r="W572" s="113">
        <v>50433</v>
      </c>
      <c r="X572" s="38">
        <v>59603</v>
      </c>
      <c r="Y572" s="113">
        <v>67870</v>
      </c>
      <c r="Z572" s="114">
        <v>81795</v>
      </c>
      <c r="AA572" s="115">
        <f t="shared" si="135"/>
        <v>202930</v>
      </c>
      <c r="AB572" s="115">
        <f t="shared" si="136"/>
        <v>225.4777777777778</v>
      </c>
      <c r="AC572" s="116">
        <f t="shared" si="137"/>
        <v>276134</v>
      </c>
      <c r="AD572" s="118">
        <f t="shared" si="138"/>
        <v>306.81555555555553</v>
      </c>
      <c r="AE572" s="119"/>
      <c r="AF572" s="120"/>
      <c r="AG572" s="113"/>
      <c r="AH572" s="38"/>
      <c r="AI572" s="113"/>
      <c r="AJ572" s="38"/>
      <c r="AK572" s="113"/>
      <c r="AL572" s="114"/>
      <c r="AM572" s="115">
        <f t="shared" si="141"/>
        <v>0</v>
      </c>
      <c r="AN572" s="37">
        <f t="shared" si="139"/>
        <v>0</v>
      </c>
      <c r="AO572" s="117">
        <f t="shared" si="142"/>
        <v>0</v>
      </c>
      <c r="AP572" s="117">
        <f t="shared" si="140"/>
        <v>0</v>
      </c>
      <c r="AQ572" s="121">
        <f t="shared" si="143"/>
        <v>2357.011111111111</v>
      </c>
      <c r="AR572" s="122">
        <f t="shared" si="144"/>
        <v>2536.4488888888886</v>
      </c>
    </row>
    <row r="573" spans="1:44" s="36" customFormat="1" ht="15" customHeight="1">
      <c r="A573" s="44" t="s">
        <v>137</v>
      </c>
      <c r="B573" s="44" t="s">
        <v>233</v>
      </c>
      <c r="C573" s="123">
        <v>247834</v>
      </c>
      <c r="D573" s="124">
        <v>7</v>
      </c>
      <c r="E573" s="112" t="s">
        <v>139</v>
      </c>
      <c r="F573" s="133" t="s">
        <v>139</v>
      </c>
      <c r="G573" s="7">
        <v>86394</v>
      </c>
      <c r="H573" s="38">
        <v>94160</v>
      </c>
      <c r="I573" s="113">
        <v>15201</v>
      </c>
      <c r="J573" s="38">
        <v>20217</v>
      </c>
      <c r="K573" s="113">
        <v>12845</v>
      </c>
      <c r="L573" s="38">
        <v>16684</v>
      </c>
      <c r="M573" s="113">
        <v>97802</v>
      </c>
      <c r="N573" s="114">
        <v>104495</v>
      </c>
      <c r="O573" s="115">
        <f t="shared" si="131"/>
        <v>212242</v>
      </c>
      <c r="P573" s="115">
        <f t="shared" si="132"/>
        <v>7074.733333333334</v>
      </c>
      <c r="Q573" s="116">
        <f t="shared" si="133"/>
        <v>235556</v>
      </c>
      <c r="R573" s="117">
        <f t="shared" si="134"/>
        <v>7851.866666666667</v>
      </c>
      <c r="S573" s="7">
        <v>128065</v>
      </c>
      <c r="T573" s="38">
        <v>113052</v>
      </c>
      <c r="U573" s="113">
        <v>63036</v>
      </c>
      <c r="V573" s="38">
        <v>78713</v>
      </c>
      <c r="W573" s="113">
        <v>103242</v>
      </c>
      <c r="X573" s="38">
        <v>127959</v>
      </c>
      <c r="Y573" s="113">
        <v>173684</v>
      </c>
      <c r="Z573" s="114">
        <v>162881</v>
      </c>
      <c r="AA573" s="115">
        <f t="shared" si="135"/>
        <v>468027</v>
      </c>
      <c r="AB573" s="115">
        <f t="shared" si="136"/>
        <v>520.03</v>
      </c>
      <c r="AC573" s="116">
        <f t="shared" si="137"/>
        <v>482605</v>
      </c>
      <c r="AD573" s="118">
        <f t="shared" si="138"/>
        <v>536.2277777777778</v>
      </c>
      <c r="AE573" s="119"/>
      <c r="AF573" s="120"/>
      <c r="AG573" s="113"/>
      <c r="AH573" s="38"/>
      <c r="AI573" s="113"/>
      <c r="AJ573" s="38"/>
      <c r="AK573" s="113"/>
      <c r="AL573" s="114"/>
      <c r="AM573" s="115">
        <f t="shared" si="141"/>
        <v>0</v>
      </c>
      <c r="AN573" s="37">
        <f t="shared" si="139"/>
        <v>0</v>
      </c>
      <c r="AO573" s="117">
        <f t="shared" si="142"/>
        <v>0</v>
      </c>
      <c r="AP573" s="117">
        <f t="shared" si="140"/>
        <v>0</v>
      </c>
      <c r="AQ573" s="121">
        <f t="shared" si="143"/>
        <v>7594.763333333333</v>
      </c>
      <c r="AR573" s="122">
        <f t="shared" si="144"/>
        <v>8388.094444444445</v>
      </c>
    </row>
    <row r="574" spans="1:44" s="36" customFormat="1" ht="15" customHeight="1">
      <c r="A574" s="44" t="s">
        <v>137</v>
      </c>
      <c r="B574" s="44" t="s">
        <v>234</v>
      </c>
      <c r="C574" s="123">
        <v>224350</v>
      </c>
      <c r="D574" s="124">
        <v>7</v>
      </c>
      <c r="E574" s="112" t="s">
        <v>139</v>
      </c>
      <c r="F574" s="133" t="s">
        <v>139</v>
      </c>
      <c r="G574" s="7">
        <v>81866</v>
      </c>
      <c r="H574" s="38">
        <v>82245</v>
      </c>
      <c r="I574" s="113">
        <v>14197</v>
      </c>
      <c r="J574" s="38">
        <v>22744</v>
      </c>
      <c r="K574" s="113">
        <v>7436</v>
      </c>
      <c r="L574" s="38">
        <v>8942</v>
      </c>
      <c r="M574" s="113">
        <v>85596</v>
      </c>
      <c r="N574" s="114">
        <v>84002</v>
      </c>
      <c r="O574" s="115">
        <f t="shared" si="131"/>
        <v>189095</v>
      </c>
      <c r="P574" s="115">
        <f t="shared" si="132"/>
        <v>6303.166666666667</v>
      </c>
      <c r="Q574" s="116">
        <f t="shared" si="133"/>
        <v>197933</v>
      </c>
      <c r="R574" s="117">
        <f t="shared" si="134"/>
        <v>6597.766666666666</v>
      </c>
      <c r="S574" s="7">
        <v>94389</v>
      </c>
      <c r="T574" s="38">
        <v>31352</v>
      </c>
      <c r="U574" s="113">
        <v>60608</v>
      </c>
      <c r="V574" s="38">
        <v>96689</v>
      </c>
      <c r="W574" s="113">
        <v>81719</v>
      </c>
      <c r="X574" s="38">
        <v>73237</v>
      </c>
      <c r="Y574" s="113">
        <v>100760</v>
      </c>
      <c r="Z574" s="114">
        <v>67443</v>
      </c>
      <c r="AA574" s="115">
        <f t="shared" si="135"/>
        <v>337476</v>
      </c>
      <c r="AB574" s="115">
        <f t="shared" si="136"/>
        <v>374.97333333333336</v>
      </c>
      <c r="AC574" s="116">
        <f t="shared" si="137"/>
        <v>268721</v>
      </c>
      <c r="AD574" s="118">
        <f t="shared" si="138"/>
        <v>298.5788888888889</v>
      </c>
      <c r="AE574" s="119"/>
      <c r="AF574" s="120"/>
      <c r="AG574" s="113"/>
      <c r="AH574" s="38"/>
      <c r="AI574" s="113"/>
      <c r="AJ574" s="38"/>
      <c r="AK574" s="113"/>
      <c r="AL574" s="114"/>
      <c r="AM574" s="115">
        <f t="shared" si="141"/>
        <v>0</v>
      </c>
      <c r="AN574" s="37">
        <f t="shared" si="139"/>
        <v>0</v>
      </c>
      <c r="AO574" s="117">
        <f t="shared" si="142"/>
        <v>0</v>
      </c>
      <c r="AP574" s="117">
        <f t="shared" si="140"/>
        <v>0</v>
      </c>
      <c r="AQ574" s="121">
        <f t="shared" si="143"/>
        <v>6678.14</v>
      </c>
      <c r="AR574" s="122">
        <f t="shared" si="144"/>
        <v>6896.345555555556</v>
      </c>
    </row>
    <row r="575" spans="1:44" s="36" customFormat="1" ht="15" customHeight="1">
      <c r="A575" s="44" t="s">
        <v>137</v>
      </c>
      <c r="B575" s="44" t="s">
        <v>235</v>
      </c>
      <c r="C575" s="123">
        <v>224572</v>
      </c>
      <c r="D575" s="124">
        <v>7</v>
      </c>
      <c r="E575" s="112" t="s">
        <v>139</v>
      </c>
      <c r="F575" s="133" t="s">
        <v>139</v>
      </c>
      <c r="G575" s="7">
        <v>65657</v>
      </c>
      <c r="H575" s="38">
        <v>61610</v>
      </c>
      <c r="I575" s="113">
        <v>12385</v>
      </c>
      <c r="J575" s="38">
        <v>17193</v>
      </c>
      <c r="K575" s="113">
        <v>5909</v>
      </c>
      <c r="L575" s="38">
        <v>8265</v>
      </c>
      <c r="M575" s="113">
        <v>61247</v>
      </c>
      <c r="N575" s="114">
        <v>62084</v>
      </c>
      <c r="O575" s="115">
        <f t="shared" si="131"/>
        <v>145198</v>
      </c>
      <c r="P575" s="115">
        <f t="shared" si="132"/>
        <v>4839.933333333333</v>
      </c>
      <c r="Q575" s="116">
        <f t="shared" si="133"/>
        <v>149152</v>
      </c>
      <c r="R575" s="117">
        <f t="shared" si="134"/>
        <v>4971.733333333334</v>
      </c>
      <c r="S575" s="7">
        <v>94191</v>
      </c>
      <c r="T575" s="38">
        <v>70397</v>
      </c>
      <c r="U575" s="113">
        <v>85758</v>
      </c>
      <c r="V575" s="38">
        <v>79678</v>
      </c>
      <c r="W575" s="113">
        <v>68474</v>
      </c>
      <c r="X575" s="38">
        <v>61205</v>
      </c>
      <c r="Y575" s="113">
        <v>83811</v>
      </c>
      <c r="Z575" s="114">
        <v>94222</v>
      </c>
      <c r="AA575" s="115">
        <f t="shared" si="135"/>
        <v>332234</v>
      </c>
      <c r="AB575" s="115">
        <f t="shared" si="136"/>
        <v>369.1488888888889</v>
      </c>
      <c r="AC575" s="116">
        <f t="shared" si="137"/>
        <v>305502</v>
      </c>
      <c r="AD575" s="118">
        <f t="shared" si="138"/>
        <v>339.44666666666666</v>
      </c>
      <c r="AE575" s="119"/>
      <c r="AF575" s="120"/>
      <c r="AG575" s="113"/>
      <c r="AH575" s="38"/>
      <c r="AI575" s="113"/>
      <c r="AJ575" s="38"/>
      <c r="AK575" s="113"/>
      <c r="AL575" s="114"/>
      <c r="AM575" s="115">
        <f t="shared" si="141"/>
        <v>0</v>
      </c>
      <c r="AN575" s="37">
        <f t="shared" si="139"/>
        <v>0</v>
      </c>
      <c r="AO575" s="117">
        <f t="shared" si="142"/>
        <v>0</v>
      </c>
      <c r="AP575" s="117">
        <f t="shared" si="140"/>
        <v>0</v>
      </c>
      <c r="AQ575" s="121">
        <f t="shared" si="143"/>
        <v>5209.082222222222</v>
      </c>
      <c r="AR575" s="122">
        <f t="shared" si="144"/>
        <v>5311.18</v>
      </c>
    </row>
    <row r="576" spans="1:44" s="36" customFormat="1" ht="15" customHeight="1">
      <c r="A576" s="44" t="s">
        <v>137</v>
      </c>
      <c r="B576" s="44" t="s">
        <v>236</v>
      </c>
      <c r="C576" s="123">
        <v>224615</v>
      </c>
      <c r="D576" s="124">
        <v>7</v>
      </c>
      <c r="E576" s="112" t="s">
        <v>139</v>
      </c>
      <c r="F576" s="133" t="s">
        <v>139</v>
      </c>
      <c r="G576" s="7">
        <v>36640</v>
      </c>
      <c r="H576" s="38">
        <v>35778</v>
      </c>
      <c r="I576" s="113">
        <v>3541</v>
      </c>
      <c r="J576" s="38">
        <v>7859</v>
      </c>
      <c r="K576" s="113">
        <v>1531</v>
      </c>
      <c r="L576" s="38">
        <v>3103</v>
      </c>
      <c r="M576" s="113">
        <v>34725</v>
      </c>
      <c r="N576" s="114">
        <v>35112</v>
      </c>
      <c r="O576" s="115">
        <f t="shared" si="131"/>
        <v>76437</v>
      </c>
      <c r="P576" s="115">
        <f t="shared" si="132"/>
        <v>2547.9</v>
      </c>
      <c r="Q576" s="116">
        <f t="shared" si="133"/>
        <v>81852</v>
      </c>
      <c r="R576" s="117">
        <f t="shared" si="134"/>
        <v>2728.4</v>
      </c>
      <c r="S576" s="7">
        <v>298662</v>
      </c>
      <c r="T576" s="38">
        <v>166284</v>
      </c>
      <c r="U576" s="113">
        <v>202149</v>
      </c>
      <c r="V576" s="38">
        <v>170747</v>
      </c>
      <c r="W576" s="113">
        <v>178544</v>
      </c>
      <c r="X576" s="38">
        <v>205053</v>
      </c>
      <c r="Y576" s="113">
        <v>229975</v>
      </c>
      <c r="Z576" s="114">
        <v>257029</v>
      </c>
      <c r="AA576" s="115">
        <f t="shared" si="135"/>
        <v>909330</v>
      </c>
      <c r="AB576" s="115">
        <f t="shared" si="136"/>
        <v>1010.3666666666667</v>
      </c>
      <c r="AC576" s="116">
        <f t="shared" si="137"/>
        <v>799113</v>
      </c>
      <c r="AD576" s="118">
        <f t="shared" si="138"/>
        <v>887.9033333333333</v>
      </c>
      <c r="AE576" s="119"/>
      <c r="AF576" s="120"/>
      <c r="AG576" s="113"/>
      <c r="AH576" s="38"/>
      <c r="AI576" s="113"/>
      <c r="AJ576" s="38"/>
      <c r="AK576" s="113"/>
      <c r="AL576" s="114"/>
      <c r="AM576" s="115">
        <f aca="true" t="shared" si="145" ref="AM576:AM625">+AK576+AI576+AG576+AE576</f>
        <v>0</v>
      </c>
      <c r="AN576" s="37">
        <f t="shared" si="139"/>
        <v>0</v>
      </c>
      <c r="AO576" s="117">
        <f aca="true" t="shared" si="146" ref="AO576:AO625">+AL576+AJ576+AH576+AF576</f>
        <v>0</v>
      </c>
      <c r="AP576" s="117">
        <f t="shared" si="140"/>
        <v>0</v>
      </c>
      <c r="AQ576" s="121">
        <f aca="true" t="shared" si="147" ref="AQ576:AQ625">+P576+AB576+AN576</f>
        <v>3558.266666666667</v>
      </c>
      <c r="AR576" s="122">
        <f aca="true" t="shared" si="148" ref="AR576:AR625">+R576+AD576+AP576</f>
        <v>3616.3033333333333</v>
      </c>
    </row>
    <row r="577" spans="1:44" s="36" customFormat="1" ht="15" customHeight="1">
      <c r="A577" s="44" t="s">
        <v>137</v>
      </c>
      <c r="B577" s="44" t="s">
        <v>237</v>
      </c>
      <c r="C577" s="123">
        <v>224642</v>
      </c>
      <c r="D577" s="124">
        <v>7</v>
      </c>
      <c r="E577" s="112" t="s">
        <v>139</v>
      </c>
      <c r="F577" s="133" t="s">
        <v>139</v>
      </c>
      <c r="G577" s="7">
        <v>171975</v>
      </c>
      <c r="H577" s="38">
        <v>160828</v>
      </c>
      <c r="I577" s="113">
        <v>27249</v>
      </c>
      <c r="J577" s="38">
        <v>32739</v>
      </c>
      <c r="K577" s="113">
        <v>0</v>
      </c>
      <c r="L577" s="38">
        <v>0</v>
      </c>
      <c r="M577" s="113">
        <v>195954</v>
      </c>
      <c r="N577" s="114">
        <v>177521</v>
      </c>
      <c r="O577" s="115">
        <f t="shared" si="131"/>
        <v>395178</v>
      </c>
      <c r="P577" s="115">
        <f t="shared" si="132"/>
        <v>13172.6</v>
      </c>
      <c r="Q577" s="116">
        <f t="shared" si="133"/>
        <v>371088</v>
      </c>
      <c r="R577" s="117">
        <f t="shared" si="134"/>
        <v>12369.6</v>
      </c>
      <c r="S577" s="7">
        <v>361104</v>
      </c>
      <c r="T577" s="38">
        <v>360875</v>
      </c>
      <c r="U577" s="113">
        <v>349150</v>
      </c>
      <c r="V577" s="38">
        <v>387921</v>
      </c>
      <c r="W577" s="113">
        <v>396672</v>
      </c>
      <c r="X577" s="38">
        <v>382819</v>
      </c>
      <c r="Y577" s="113">
        <v>467691</v>
      </c>
      <c r="Z577" s="114">
        <v>412483</v>
      </c>
      <c r="AA577" s="115">
        <f t="shared" si="135"/>
        <v>1574617</v>
      </c>
      <c r="AB577" s="115">
        <f t="shared" si="136"/>
        <v>1749.5744444444445</v>
      </c>
      <c r="AC577" s="116">
        <f t="shared" si="137"/>
        <v>1544098</v>
      </c>
      <c r="AD577" s="118">
        <f t="shared" si="138"/>
        <v>1715.6644444444444</v>
      </c>
      <c r="AE577" s="119"/>
      <c r="AF577" s="120"/>
      <c r="AG577" s="113"/>
      <c r="AH577" s="38"/>
      <c r="AI577" s="113"/>
      <c r="AJ577" s="38"/>
      <c r="AK577" s="113"/>
      <c r="AL577" s="114"/>
      <c r="AM577" s="115">
        <f t="shared" si="145"/>
        <v>0</v>
      </c>
      <c r="AN577" s="37">
        <f t="shared" si="139"/>
        <v>0</v>
      </c>
      <c r="AO577" s="117">
        <f t="shared" si="146"/>
        <v>0</v>
      </c>
      <c r="AP577" s="117">
        <f t="shared" si="140"/>
        <v>0</v>
      </c>
      <c r="AQ577" s="121">
        <f t="shared" si="147"/>
        <v>14922.174444444445</v>
      </c>
      <c r="AR577" s="122">
        <f t="shared" si="148"/>
        <v>14085.264444444445</v>
      </c>
    </row>
    <row r="578" spans="1:44" s="36" customFormat="1" ht="15" customHeight="1">
      <c r="A578" s="44" t="s">
        <v>137</v>
      </c>
      <c r="B578" s="44" t="s">
        <v>238</v>
      </c>
      <c r="C578" s="123">
        <v>224891</v>
      </c>
      <c r="D578" s="124">
        <v>7</v>
      </c>
      <c r="E578" s="112" t="s">
        <v>139</v>
      </c>
      <c r="F578" s="133" t="s">
        <v>139</v>
      </c>
      <c r="G578" s="7">
        <v>10159</v>
      </c>
      <c r="H578" s="38">
        <v>10159</v>
      </c>
      <c r="I578" s="113">
        <v>1140</v>
      </c>
      <c r="J578" s="38">
        <v>1941</v>
      </c>
      <c r="K578" s="113">
        <v>833</v>
      </c>
      <c r="L578" s="38">
        <v>796</v>
      </c>
      <c r="M578" s="113">
        <v>11353</v>
      </c>
      <c r="N578" s="114">
        <v>10906</v>
      </c>
      <c r="O578" s="115">
        <f t="shared" si="131"/>
        <v>23485</v>
      </c>
      <c r="P578" s="115">
        <f t="shared" si="132"/>
        <v>782.8333333333334</v>
      </c>
      <c r="Q578" s="116">
        <f t="shared" si="133"/>
        <v>23802</v>
      </c>
      <c r="R578" s="117">
        <f t="shared" si="134"/>
        <v>793.4</v>
      </c>
      <c r="S578" s="7">
        <v>35489</v>
      </c>
      <c r="T578" s="38">
        <v>15604</v>
      </c>
      <c r="U578" s="113">
        <v>15207</v>
      </c>
      <c r="V578" s="38">
        <v>16203</v>
      </c>
      <c r="W578" s="113">
        <v>9544</v>
      </c>
      <c r="X578" s="38">
        <v>18329</v>
      </c>
      <c r="Y578" s="113">
        <v>28871</v>
      </c>
      <c r="Z578" s="114">
        <v>28825</v>
      </c>
      <c r="AA578" s="115">
        <f t="shared" si="135"/>
        <v>89111</v>
      </c>
      <c r="AB578" s="115">
        <f t="shared" si="136"/>
        <v>99.01222222222222</v>
      </c>
      <c r="AC578" s="116">
        <f t="shared" si="137"/>
        <v>78961</v>
      </c>
      <c r="AD578" s="118">
        <f t="shared" si="138"/>
        <v>87.73444444444445</v>
      </c>
      <c r="AE578" s="119"/>
      <c r="AF578" s="120"/>
      <c r="AG578" s="113"/>
      <c r="AH578" s="38"/>
      <c r="AI578" s="113"/>
      <c r="AJ578" s="38"/>
      <c r="AK578" s="113"/>
      <c r="AL578" s="114"/>
      <c r="AM578" s="115">
        <f t="shared" si="145"/>
        <v>0</v>
      </c>
      <c r="AN578" s="37">
        <f t="shared" si="139"/>
        <v>0</v>
      </c>
      <c r="AO578" s="117">
        <f t="shared" si="146"/>
        <v>0</v>
      </c>
      <c r="AP578" s="117">
        <f t="shared" si="140"/>
        <v>0</v>
      </c>
      <c r="AQ578" s="121">
        <f t="shared" si="147"/>
        <v>881.8455555555556</v>
      </c>
      <c r="AR578" s="122">
        <f t="shared" si="148"/>
        <v>881.1344444444444</v>
      </c>
    </row>
    <row r="579" spans="1:44" s="36" customFormat="1" ht="15" customHeight="1">
      <c r="A579" s="44" t="s">
        <v>137</v>
      </c>
      <c r="B579" s="44" t="s">
        <v>239</v>
      </c>
      <c r="C579" s="123">
        <v>224961</v>
      </c>
      <c r="D579" s="124">
        <v>7</v>
      </c>
      <c r="E579" s="112" t="s">
        <v>139</v>
      </c>
      <c r="F579" s="133" t="s">
        <v>139</v>
      </c>
      <c r="G579" s="7">
        <v>16652</v>
      </c>
      <c r="H579" s="38">
        <v>17676</v>
      </c>
      <c r="I579" s="113">
        <v>2822</v>
      </c>
      <c r="J579" s="38">
        <v>3982</v>
      </c>
      <c r="K579" s="113">
        <v>1640</v>
      </c>
      <c r="L579" s="38">
        <v>2345</v>
      </c>
      <c r="M579" s="113">
        <v>17756</v>
      </c>
      <c r="N579" s="114">
        <v>17522</v>
      </c>
      <c r="O579" s="115">
        <f t="shared" si="131"/>
        <v>38870</v>
      </c>
      <c r="P579" s="115">
        <f t="shared" si="132"/>
        <v>1295.6666666666667</v>
      </c>
      <c r="Q579" s="116">
        <f t="shared" si="133"/>
        <v>41525</v>
      </c>
      <c r="R579" s="117">
        <f t="shared" si="134"/>
        <v>1384.1666666666667</v>
      </c>
      <c r="S579" s="7">
        <v>51047</v>
      </c>
      <c r="T579" s="38">
        <v>40447</v>
      </c>
      <c r="U579" s="113">
        <v>22041</v>
      </c>
      <c r="V579" s="38">
        <v>89933</v>
      </c>
      <c r="W579" s="113">
        <v>106499</v>
      </c>
      <c r="X579" s="38">
        <v>77200</v>
      </c>
      <c r="Y579" s="113">
        <v>56587</v>
      </c>
      <c r="Z579" s="114">
        <v>100501</v>
      </c>
      <c r="AA579" s="115">
        <f t="shared" si="135"/>
        <v>236174</v>
      </c>
      <c r="AB579" s="115">
        <f t="shared" si="136"/>
        <v>262.41555555555556</v>
      </c>
      <c r="AC579" s="116">
        <f t="shared" si="137"/>
        <v>308081</v>
      </c>
      <c r="AD579" s="118">
        <f t="shared" si="138"/>
        <v>342.3122222222222</v>
      </c>
      <c r="AE579" s="119"/>
      <c r="AF579" s="120"/>
      <c r="AG579" s="113"/>
      <c r="AH579" s="38"/>
      <c r="AI579" s="113"/>
      <c r="AJ579" s="38"/>
      <c r="AK579" s="113"/>
      <c r="AL579" s="114"/>
      <c r="AM579" s="115">
        <f t="shared" si="145"/>
        <v>0</v>
      </c>
      <c r="AN579" s="37">
        <f t="shared" si="139"/>
        <v>0</v>
      </c>
      <c r="AO579" s="117">
        <f t="shared" si="146"/>
        <v>0</v>
      </c>
      <c r="AP579" s="117">
        <f t="shared" si="140"/>
        <v>0</v>
      </c>
      <c r="AQ579" s="121">
        <f t="shared" si="147"/>
        <v>1558.0822222222223</v>
      </c>
      <c r="AR579" s="122">
        <f t="shared" si="148"/>
        <v>1726.4788888888888</v>
      </c>
    </row>
    <row r="580" spans="1:44" s="36" customFormat="1" ht="15" customHeight="1">
      <c r="A580" s="44" t="s">
        <v>137</v>
      </c>
      <c r="B580" s="44" t="s">
        <v>240</v>
      </c>
      <c r="C580" s="123">
        <v>225070</v>
      </c>
      <c r="D580" s="124">
        <v>7</v>
      </c>
      <c r="E580" s="112" t="s">
        <v>139</v>
      </c>
      <c r="F580" s="133" t="s">
        <v>139</v>
      </c>
      <c r="G580" s="7">
        <v>29212</v>
      </c>
      <c r="H580" s="38">
        <v>29999</v>
      </c>
      <c r="I580" s="113">
        <v>4450</v>
      </c>
      <c r="J580" s="38">
        <v>5778</v>
      </c>
      <c r="K580" s="113">
        <v>1520</v>
      </c>
      <c r="L580" s="38">
        <v>1922</v>
      </c>
      <c r="M580" s="113">
        <v>32297</v>
      </c>
      <c r="N580" s="114">
        <v>32235</v>
      </c>
      <c r="O580" s="115">
        <f t="shared" si="131"/>
        <v>67479</v>
      </c>
      <c r="P580" s="115">
        <f t="shared" si="132"/>
        <v>2249.3</v>
      </c>
      <c r="Q580" s="116">
        <f t="shared" si="133"/>
        <v>69934</v>
      </c>
      <c r="R580" s="117">
        <f t="shared" si="134"/>
        <v>2331.133333333333</v>
      </c>
      <c r="S580" s="7">
        <v>32217</v>
      </c>
      <c r="T580" s="38">
        <v>33850</v>
      </c>
      <c r="U580" s="113">
        <v>25334</v>
      </c>
      <c r="V580" s="38">
        <v>17440</v>
      </c>
      <c r="W580" s="113">
        <v>26850</v>
      </c>
      <c r="X580" s="38">
        <v>25902</v>
      </c>
      <c r="Y580" s="113">
        <v>40171</v>
      </c>
      <c r="Z580" s="114">
        <v>31729</v>
      </c>
      <c r="AA580" s="115">
        <f t="shared" si="135"/>
        <v>124572</v>
      </c>
      <c r="AB580" s="115">
        <f t="shared" si="136"/>
        <v>138.41333333333333</v>
      </c>
      <c r="AC580" s="116">
        <f t="shared" si="137"/>
        <v>108921</v>
      </c>
      <c r="AD580" s="118">
        <f t="shared" si="138"/>
        <v>121.02333333333333</v>
      </c>
      <c r="AE580" s="119"/>
      <c r="AF580" s="120"/>
      <c r="AG580" s="113"/>
      <c r="AH580" s="38"/>
      <c r="AI580" s="113"/>
      <c r="AJ580" s="38"/>
      <c r="AK580" s="113"/>
      <c r="AL580" s="114"/>
      <c r="AM580" s="115">
        <f t="shared" si="145"/>
        <v>0</v>
      </c>
      <c r="AN580" s="37">
        <f t="shared" si="139"/>
        <v>0</v>
      </c>
      <c r="AO580" s="117">
        <f t="shared" si="146"/>
        <v>0</v>
      </c>
      <c r="AP580" s="117">
        <f t="shared" si="140"/>
        <v>0</v>
      </c>
      <c r="AQ580" s="121">
        <f t="shared" si="147"/>
        <v>2387.7133333333336</v>
      </c>
      <c r="AR580" s="122">
        <f t="shared" si="148"/>
        <v>2452.1566666666668</v>
      </c>
    </row>
    <row r="581" spans="1:44" s="36" customFormat="1" ht="15" customHeight="1">
      <c r="A581" s="44" t="s">
        <v>137</v>
      </c>
      <c r="B581" s="44" t="s">
        <v>241</v>
      </c>
      <c r="C581" s="123">
        <v>225371</v>
      </c>
      <c r="D581" s="124">
        <v>7</v>
      </c>
      <c r="E581" s="112" t="s">
        <v>139</v>
      </c>
      <c r="F581" s="133" t="s">
        <v>139</v>
      </c>
      <c r="G581" s="7">
        <v>19988</v>
      </c>
      <c r="H581" s="38">
        <v>19121</v>
      </c>
      <c r="I581" s="113">
        <v>1466</v>
      </c>
      <c r="J581" s="38">
        <v>4139</v>
      </c>
      <c r="K581" s="113">
        <v>636</v>
      </c>
      <c r="L581" s="38">
        <v>1020</v>
      </c>
      <c r="M581" s="113">
        <v>21841</v>
      </c>
      <c r="N581" s="114">
        <v>22766</v>
      </c>
      <c r="O581" s="115">
        <f t="shared" si="131"/>
        <v>43931</v>
      </c>
      <c r="P581" s="115">
        <f t="shared" si="132"/>
        <v>1464.3666666666666</v>
      </c>
      <c r="Q581" s="116">
        <f t="shared" si="133"/>
        <v>47046</v>
      </c>
      <c r="R581" s="117">
        <f t="shared" si="134"/>
        <v>1568.2</v>
      </c>
      <c r="S581" s="7">
        <v>21422</v>
      </c>
      <c r="T581" s="38">
        <v>13896</v>
      </c>
      <c r="U581" s="113">
        <v>2256</v>
      </c>
      <c r="V581" s="38">
        <v>14765</v>
      </c>
      <c r="W581" s="113">
        <v>8720</v>
      </c>
      <c r="X581" s="38">
        <v>22402</v>
      </c>
      <c r="Y581" s="113">
        <v>27104</v>
      </c>
      <c r="Z581" s="114">
        <v>14146</v>
      </c>
      <c r="AA581" s="115">
        <f t="shared" si="135"/>
        <v>59502</v>
      </c>
      <c r="AB581" s="115">
        <f t="shared" si="136"/>
        <v>66.11333333333333</v>
      </c>
      <c r="AC581" s="116">
        <f t="shared" si="137"/>
        <v>65209</v>
      </c>
      <c r="AD581" s="118">
        <f t="shared" si="138"/>
        <v>72.45444444444445</v>
      </c>
      <c r="AE581" s="119"/>
      <c r="AF581" s="120"/>
      <c r="AG581" s="113"/>
      <c r="AH581" s="38"/>
      <c r="AI581" s="113"/>
      <c r="AJ581" s="38"/>
      <c r="AK581" s="113"/>
      <c r="AL581" s="114"/>
      <c r="AM581" s="115">
        <f t="shared" si="145"/>
        <v>0</v>
      </c>
      <c r="AN581" s="37">
        <f t="shared" si="139"/>
        <v>0</v>
      </c>
      <c r="AO581" s="117">
        <f t="shared" si="146"/>
        <v>0</v>
      </c>
      <c r="AP581" s="117">
        <f t="shared" si="140"/>
        <v>0</v>
      </c>
      <c r="AQ581" s="121">
        <f t="shared" si="147"/>
        <v>1530.4799999999998</v>
      </c>
      <c r="AR581" s="122">
        <f t="shared" si="148"/>
        <v>1640.6544444444444</v>
      </c>
    </row>
    <row r="582" spans="1:44" s="36" customFormat="1" ht="15" customHeight="1">
      <c r="A582" s="44" t="s">
        <v>137</v>
      </c>
      <c r="B582" s="44" t="s">
        <v>242</v>
      </c>
      <c r="C582" s="123">
        <v>225423</v>
      </c>
      <c r="D582" s="124">
        <v>7</v>
      </c>
      <c r="E582" s="112" t="s">
        <v>139</v>
      </c>
      <c r="F582" s="133" t="s">
        <v>139</v>
      </c>
      <c r="G582" s="7">
        <v>289966</v>
      </c>
      <c r="H582" s="38">
        <v>283663</v>
      </c>
      <c r="I582" s="113">
        <v>106837</v>
      </c>
      <c r="J582" s="38">
        <v>159833</v>
      </c>
      <c r="K582" s="113">
        <v>0</v>
      </c>
      <c r="L582" s="38">
        <v>0</v>
      </c>
      <c r="M582" s="113">
        <v>252200</v>
      </c>
      <c r="N582" s="114">
        <v>265740</v>
      </c>
      <c r="O582" s="115">
        <f t="shared" si="131"/>
        <v>649003</v>
      </c>
      <c r="P582" s="115">
        <f t="shared" si="132"/>
        <v>21633.433333333334</v>
      </c>
      <c r="Q582" s="116">
        <f t="shared" si="133"/>
        <v>709236</v>
      </c>
      <c r="R582" s="117">
        <f t="shared" si="134"/>
        <v>23641.2</v>
      </c>
      <c r="S582" s="7">
        <v>378534</v>
      </c>
      <c r="T582" s="38">
        <v>316352</v>
      </c>
      <c r="U582" s="113">
        <v>324453</v>
      </c>
      <c r="V582" s="38">
        <v>358929</v>
      </c>
      <c r="W582" s="113">
        <v>323837</v>
      </c>
      <c r="X582" s="38">
        <v>356733</v>
      </c>
      <c r="Y582" s="113">
        <v>374188</v>
      </c>
      <c r="Z582" s="114">
        <v>543986</v>
      </c>
      <c r="AA582" s="115">
        <f t="shared" si="135"/>
        <v>1401012</v>
      </c>
      <c r="AB582" s="115">
        <f t="shared" si="136"/>
        <v>1556.68</v>
      </c>
      <c r="AC582" s="116">
        <f t="shared" si="137"/>
        <v>1576000</v>
      </c>
      <c r="AD582" s="118">
        <f t="shared" si="138"/>
        <v>1751.111111111111</v>
      </c>
      <c r="AE582" s="119"/>
      <c r="AF582" s="120"/>
      <c r="AG582" s="113"/>
      <c r="AH582" s="38"/>
      <c r="AI582" s="113"/>
      <c r="AJ582" s="38"/>
      <c r="AK582" s="113"/>
      <c r="AL582" s="114"/>
      <c r="AM582" s="115">
        <f t="shared" si="145"/>
        <v>0</v>
      </c>
      <c r="AN582" s="37">
        <f t="shared" si="139"/>
        <v>0</v>
      </c>
      <c r="AO582" s="117">
        <f t="shared" si="146"/>
        <v>0</v>
      </c>
      <c r="AP582" s="117">
        <f t="shared" si="140"/>
        <v>0</v>
      </c>
      <c r="AQ582" s="121">
        <f t="shared" si="147"/>
        <v>23190.113333333335</v>
      </c>
      <c r="AR582" s="122">
        <f t="shared" si="148"/>
        <v>25392.31111111111</v>
      </c>
    </row>
    <row r="583" spans="1:44" s="36" customFormat="1" ht="15" customHeight="1">
      <c r="A583" s="44" t="s">
        <v>137</v>
      </c>
      <c r="B583" s="44" t="s">
        <v>243</v>
      </c>
      <c r="C583" s="123">
        <v>225520</v>
      </c>
      <c r="D583" s="124">
        <v>7</v>
      </c>
      <c r="E583" s="112" t="s">
        <v>139</v>
      </c>
      <c r="F583" s="133" t="s">
        <v>139</v>
      </c>
      <c r="G583" s="7">
        <v>19730</v>
      </c>
      <c r="H583" s="38">
        <v>18526</v>
      </c>
      <c r="I583" s="113">
        <v>421</v>
      </c>
      <c r="J583" s="38">
        <v>1745</v>
      </c>
      <c r="K583" s="113">
        <v>2282</v>
      </c>
      <c r="L583" s="38">
        <v>3681</v>
      </c>
      <c r="M583" s="113">
        <v>19472</v>
      </c>
      <c r="N583" s="114">
        <v>21554</v>
      </c>
      <c r="O583" s="115">
        <f t="shared" si="131"/>
        <v>41905</v>
      </c>
      <c r="P583" s="115">
        <f t="shared" si="132"/>
        <v>1396.8333333333333</v>
      </c>
      <c r="Q583" s="116">
        <f t="shared" si="133"/>
        <v>45506</v>
      </c>
      <c r="R583" s="117">
        <f t="shared" si="134"/>
        <v>1516.8666666666666</v>
      </c>
      <c r="S583" s="7">
        <v>231105</v>
      </c>
      <c r="T583" s="38">
        <v>257193</v>
      </c>
      <c r="U583" s="113">
        <v>233313</v>
      </c>
      <c r="V583" s="38">
        <v>256270</v>
      </c>
      <c r="W583" s="113">
        <v>206086</v>
      </c>
      <c r="X583" s="38">
        <v>233579</v>
      </c>
      <c r="Y583" s="113">
        <v>219711</v>
      </c>
      <c r="Z583" s="114">
        <v>238954</v>
      </c>
      <c r="AA583" s="115">
        <f t="shared" si="135"/>
        <v>890215</v>
      </c>
      <c r="AB583" s="115">
        <f t="shared" si="136"/>
        <v>989.1277777777777</v>
      </c>
      <c r="AC583" s="116">
        <f t="shared" si="137"/>
        <v>985996</v>
      </c>
      <c r="AD583" s="118">
        <f t="shared" si="138"/>
        <v>1095.5511111111111</v>
      </c>
      <c r="AE583" s="119"/>
      <c r="AF583" s="120"/>
      <c r="AG583" s="113"/>
      <c r="AH583" s="38"/>
      <c r="AI583" s="113"/>
      <c r="AJ583" s="38"/>
      <c r="AK583" s="113"/>
      <c r="AL583" s="114"/>
      <c r="AM583" s="115">
        <f t="shared" si="145"/>
        <v>0</v>
      </c>
      <c r="AN583" s="37">
        <f t="shared" si="139"/>
        <v>0</v>
      </c>
      <c r="AO583" s="117">
        <f t="shared" si="146"/>
        <v>0</v>
      </c>
      <c r="AP583" s="117">
        <f t="shared" si="140"/>
        <v>0</v>
      </c>
      <c r="AQ583" s="121">
        <f t="shared" si="147"/>
        <v>2385.9611111111108</v>
      </c>
      <c r="AR583" s="122">
        <f t="shared" si="148"/>
        <v>2612.4177777777777</v>
      </c>
    </row>
    <row r="584" spans="1:44" s="36" customFormat="1" ht="15" customHeight="1">
      <c r="A584" s="44" t="s">
        <v>137</v>
      </c>
      <c r="B584" s="44" t="s">
        <v>244</v>
      </c>
      <c r="C584" s="123">
        <v>226019</v>
      </c>
      <c r="D584" s="124">
        <v>7</v>
      </c>
      <c r="E584" s="112" t="s">
        <v>139</v>
      </c>
      <c r="F584" s="133" t="s">
        <v>139</v>
      </c>
      <c r="G584" s="7">
        <v>38125</v>
      </c>
      <c r="H584" s="38">
        <v>39030</v>
      </c>
      <c r="I584" s="113">
        <v>4034</v>
      </c>
      <c r="J584" s="38">
        <v>6187</v>
      </c>
      <c r="K584" s="113">
        <v>2808</v>
      </c>
      <c r="L584" s="38">
        <v>3414</v>
      </c>
      <c r="M584" s="113">
        <v>42266</v>
      </c>
      <c r="N584" s="114">
        <v>41351</v>
      </c>
      <c r="O584" s="115">
        <f t="shared" si="131"/>
        <v>87233</v>
      </c>
      <c r="P584" s="115">
        <f t="shared" si="132"/>
        <v>2907.766666666667</v>
      </c>
      <c r="Q584" s="116">
        <f t="shared" si="133"/>
        <v>89982</v>
      </c>
      <c r="R584" s="117">
        <f t="shared" si="134"/>
        <v>2999.4</v>
      </c>
      <c r="S584" s="7">
        <v>123231</v>
      </c>
      <c r="T584" s="38">
        <v>61766</v>
      </c>
      <c r="U584" s="113">
        <v>116016</v>
      </c>
      <c r="V584" s="38">
        <v>307564</v>
      </c>
      <c r="W584" s="113">
        <v>114583</v>
      </c>
      <c r="X584" s="38">
        <v>243583</v>
      </c>
      <c r="Y584" s="113">
        <v>106939</v>
      </c>
      <c r="Z584" s="114">
        <v>190574</v>
      </c>
      <c r="AA584" s="115">
        <f t="shared" si="135"/>
        <v>460769</v>
      </c>
      <c r="AB584" s="115">
        <f t="shared" si="136"/>
        <v>511.96555555555557</v>
      </c>
      <c r="AC584" s="116">
        <f t="shared" si="137"/>
        <v>803487</v>
      </c>
      <c r="AD584" s="118">
        <f t="shared" si="138"/>
        <v>892.7633333333333</v>
      </c>
      <c r="AE584" s="119"/>
      <c r="AF584" s="120"/>
      <c r="AG584" s="113"/>
      <c r="AH584" s="38"/>
      <c r="AI584" s="113"/>
      <c r="AJ584" s="38"/>
      <c r="AK584" s="113"/>
      <c r="AL584" s="114"/>
      <c r="AM584" s="115">
        <f t="shared" si="145"/>
        <v>0</v>
      </c>
      <c r="AN584" s="37">
        <f t="shared" si="139"/>
        <v>0</v>
      </c>
      <c r="AO584" s="117">
        <f t="shared" si="146"/>
        <v>0</v>
      </c>
      <c r="AP584" s="117">
        <f t="shared" si="140"/>
        <v>0</v>
      </c>
      <c r="AQ584" s="121">
        <f t="shared" si="147"/>
        <v>3419.7322222222224</v>
      </c>
      <c r="AR584" s="122">
        <f t="shared" si="148"/>
        <v>3892.1633333333334</v>
      </c>
    </row>
    <row r="585" spans="1:44" s="36" customFormat="1" ht="15" customHeight="1">
      <c r="A585" s="44" t="s">
        <v>137</v>
      </c>
      <c r="B585" s="44" t="s">
        <v>245</v>
      </c>
      <c r="C585" s="123">
        <v>229337</v>
      </c>
      <c r="D585" s="124">
        <v>7</v>
      </c>
      <c r="E585" s="112" t="s">
        <v>139</v>
      </c>
      <c r="F585" s="133" t="s">
        <v>139</v>
      </c>
      <c r="G585" s="7">
        <v>22458</v>
      </c>
      <c r="H585" s="38">
        <v>23311</v>
      </c>
      <c r="I585" s="113">
        <v>645</v>
      </c>
      <c r="J585" s="38">
        <v>3076</v>
      </c>
      <c r="K585" s="113">
        <v>408</v>
      </c>
      <c r="L585" s="38">
        <v>1854</v>
      </c>
      <c r="M585" s="113">
        <v>23798</v>
      </c>
      <c r="N585" s="114">
        <v>23685</v>
      </c>
      <c r="O585" s="115">
        <f t="shared" si="131"/>
        <v>47309</v>
      </c>
      <c r="P585" s="115">
        <f t="shared" si="132"/>
        <v>1576.9666666666667</v>
      </c>
      <c r="Q585" s="116">
        <f t="shared" si="133"/>
        <v>51926</v>
      </c>
      <c r="R585" s="117">
        <f t="shared" si="134"/>
        <v>1730.8666666666666</v>
      </c>
      <c r="S585" s="7">
        <v>37736</v>
      </c>
      <c r="T585" s="38">
        <v>25604</v>
      </c>
      <c r="U585" s="113">
        <v>45306</v>
      </c>
      <c r="V585" s="38">
        <v>32976</v>
      </c>
      <c r="W585" s="113">
        <v>37442</v>
      </c>
      <c r="X585" s="38">
        <v>38751</v>
      </c>
      <c r="Y585" s="113">
        <v>29697</v>
      </c>
      <c r="Z585" s="114">
        <v>28841</v>
      </c>
      <c r="AA585" s="115">
        <f t="shared" si="135"/>
        <v>150181</v>
      </c>
      <c r="AB585" s="115">
        <f t="shared" si="136"/>
        <v>166.86777777777777</v>
      </c>
      <c r="AC585" s="116">
        <f t="shared" si="137"/>
        <v>126172</v>
      </c>
      <c r="AD585" s="118">
        <f t="shared" si="138"/>
        <v>140.1911111111111</v>
      </c>
      <c r="AE585" s="119"/>
      <c r="AF585" s="120"/>
      <c r="AG585" s="113"/>
      <c r="AH585" s="38"/>
      <c r="AI585" s="113"/>
      <c r="AJ585" s="38"/>
      <c r="AK585" s="113"/>
      <c r="AL585" s="114"/>
      <c r="AM585" s="115">
        <f t="shared" si="145"/>
        <v>0</v>
      </c>
      <c r="AN585" s="37">
        <f t="shared" si="139"/>
        <v>0</v>
      </c>
      <c r="AO585" s="117">
        <f t="shared" si="146"/>
        <v>0</v>
      </c>
      <c r="AP585" s="117">
        <f t="shared" si="140"/>
        <v>0</v>
      </c>
      <c r="AQ585" s="121">
        <f t="shared" si="147"/>
        <v>1743.8344444444444</v>
      </c>
      <c r="AR585" s="122">
        <f t="shared" si="148"/>
        <v>1871.0577777777776</v>
      </c>
    </row>
    <row r="586" spans="1:44" s="36" customFormat="1" ht="15" customHeight="1">
      <c r="A586" s="44" t="s">
        <v>137</v>
      </c>
      <c r="B586" s="44" t="s">
        <v>246</v>
      </c>
      <c r="C586" s="123">
        <v>226107</v>
      </c>
      <c r="D586" s="124">
        <v>7</v>
      </c>
      <c r="E586" s="112" t="s">
        <v>139</v>
      </c>
      <c r="F586" s="133" t="s">
        <v>139</v>
      </c>
      <c r="G586" s="7">
        <v>12052</v>
      </c>
      <c r="H586" s="38">
        <v>14937</v>
      </c>
      <c r="I586" s="113">
        <v>1054</v>
      </c>
      <c r="J586" s="38">
        <v>2878</v>
      </c>
      <c r="K586" s="113">
        <v>726</v>
      </c>
      <c r="L586" s="38">
        <v>1223</v>
      </c>
      <c r="M586" s="113">
        <v>15077</v>
      </c>
      <c r="N586" s="114">
        <v>17369</v>
      </c>
      <c r="O586" s="115">
        <f t="shared" si="131"/>
        <v>28909</v>
      </c>
      <c r="P586" s="115">
        <f t="shared" si="132"/>
        <v>963.6333333333333</v>
      </c>
      <c r="Q586" s="116">
        <f t="shared" si="133"/>
        <v>36407</v>
      </c>
      <c r="R586" s="117">
        <f t="shared" si="134"/>
        <v>1213.5666666666666</v>
      </c>
      <c r="S586" s="7">
        <v>2880</v>
      </c>
      <c r="T586" s="38">
        <v>222</v>
      </c>
      <c r="U586" s="113">
        <v>927</v>
      </c>
      <c r="V586" s="38">
        <v>1688</v>
      </c>
      <c r="W586" s="113">
        <v>4632</v>
      </c>
      <c r="X586" s="38">
        <v>320</v>
      </c>
      <c r="Y586" s="113">
        <v>300</v>
      </c>
      <c r="Z586" s="114">
        <v>770</v>
      </c>
      <c r="AA586" s="115">
        <f t="shared" si="135"/>
        <v>8739</v>
      </c>
      <c r="AB586" s="115">
        <f t="shared" si="136"/>
        <v>9.71</v>
      </c>
      <c r="AC586" s="116">
        <f t="shared" si="137"/>
        <v>3000</v>
      </c>
      <c r="AD586" s="118">
        <f t="shared" si="138"/>
        <v>3.3333333333333335</v>
      </c>
      <c r="AE586" s="119"/>
      <c r="AF586" s="120"/>
      <c r="AG586" s="113"/>
      <c r="AH586" s="38"/>
      <c r="AI586" s="113"/>
      <c r="AJ586" s="38"/>
      <c r="AK586" s="113"/>
      <c r="AL586" s="114"/>
      <c r="AM586" s="115">
        <f t="shared" si="145"/>
        <v>0</v>
      </c>
      <c r="AN586" s="37">
        <f t="shared" si="139"/>
        <v>0</v>
      </c>
      <c r="AO586" s="117">
        <f t="shared" si="146"/>
        <v>0</v>
      </c>
      <c r="AP586" s="117">
        <f t="shared" si="140"/>
        <v>0</v>
      </c>
      <c r="AQ586" s="121">
        <f t="shared" si="147"/>
        <v>973.3433333333334</v>
      </c>
      <c r="AR586" s="122">
        <f t="shared" si="148"/>
        <v>1216.8999999999999</v>
      </c>
    </row>
    <row r="587" spans="1:44" s="36" customFormat="1" ht="15" customHeight="1">
      <c r="A587" s="44" t="s">
        <v>137</v>
      </c>
      <c r="B587" s="44" t="s">
        <v>247</v>
      </c>
      <c r="C587" s="123">
        <v>226116</v>
      </c>
      <c r="D587" s="124">
        <v>7</v>
      </c>
      <c r="E587" s="112" t="s">
        <v>139</v>
      </c>
      <c r="F587" s="133" t="s">
        <v>139</v>
      </c>
      <c r="G587" s="7">
        <v>22316</v>
      </c>
      <c r="H587" s="38">
        <v>21828</v>
      </c>
      <c r="I587" s="113">
        <v>3124</v>
      </c>
      <c r="J587" s="38">
        <v>5539</v>
      </c>
      <c r="K587" s="113">
        <v>1918</v>
      </c>
      <c r="L587" s="38">
        <v>3256</v>
      </c>
      <c r="M587" s="113">
        <v>21187</v>
      </c>
      <c r="N587" s="114">
        <v>23005</v>
      </c>
      <c r="O587" s="115">
        <f t="shared" si="131"/>
        <v>48545</v>
      </c>
      <c r="P587" s="115">
        <f t="shared" si="132"/>
        <v>1618.1666666666667</v>
      </c>
      <c r="Q587" s="116">
        <f t="shared" si="133"/>
        <v>53628</v>
      </c>
      <c r="R587" s="117">
        <f t="shared" si="134"/>
        <v>1787.6</v>
      </c>
      <c r="S587" s="7">
        <v>34328</v>
      </c>
      <c r="T587" s="38">
        <v>46792</v>
      </c>
      <c r="U587" s="113">
        <v>35640</v>
      </c>
      <c r="V587" s="38">
        <v>46484</v>
      </c>
      <c r="W587" s="113">
        <v>47552</v>
      </c>
      <c r="X587" s="38">
        <v>61200</v>
      </c>
      <c r="Y587" s="113">
        <v>31276</v>
      </c>
      <c r="Z587" s="114">
        <v>31901</v>
      </c>
      <c r="AA587" s="115">
        <f t="shared" si="135"/>
        <v>148796</v>
      </c>
      <c r="AB587" s="115">
        <f t="shared" si="136"/>
        <v>165.32888888888888</v>
      </c>
      <c r="AC587" s="116">
        <f t="shared" si="137"/>
        <v>186377</v>
      </c>
      <c r="AD587" s="118">
        <f t="shared" si="138"/>
        <v>207.08555555555554</v>
      </c>
      <c r="AE587" s="119"/>
      <c r="AF587" s="120"/>
      <c r="AG587" s="113"/>
      <c r="AH587" s="38"/>
      <c r="AI587" s="113"/>
      <c r="AJ587" s="38"/>
      <c r="AK587" s="113"/>
      <c r="AL587" s="114"/>
      <c r="AM587" s="115">
        <f t="shared" si="145"/>
        <v>0</v>
      </c>
      <c r="AN587" s="37">
        <f t="shared" si="139"/>
        <v>0</v>
      </c>
      <c r="AO587" s="117">
        <f t="shared" si="146"/>
        <v>0</v>
      </c>
      <c r="AP587" s="117">
        <f t="shared" si="140"/>
        <v>0</v>
      </c>
      <c r="AQ587" s="121">
        <f t="shared" si="147"/>
        <v>1783.4955555555557</v>
      </c>
      <c r="AR587" s="122">
        <f t="shared" si="148"/>
        <v>1994.6855555555555</v>
      </c>
    </row>
    <row r="588" spans="1:44" s="36" customFormat="1" ht="15" customHeight="1">
      <c r="A588" s="44" t="s">
        <v>137</v>
      </c>
      <c r="B588" s="44" t="s">
        <v>248</v>
      </c>
      <c r="C588" s="123">
        <v>226134</v>
      </c>
      <c r="D588" s="124">
        <v>7</v>
      </c>
      <c r="E588" s="112" t="s">
        <v>139</v>
      </c>
      <c r="F588" s="133" t="s">
        <v>139</v>
      </c>
      <c r="G588" s="7">
        <v>67805</v>
      </c>
      <c r="H588" s="38">
        <v>64556</v>
      </c>
      <c r="I588" s="113">
        <v>8578</v>
      </c>
      <c r="J588" s="38">
        <v>11945</v>
      </c>
      <c r="K588" s="113">
        <v>5255</v>
      </c>
      <c r="L588" s="38">
        <v>6165</v>
      </c>
      <c r="M588" s="113">
        <v>67691</v>
      </c>
      <c r="N588" s="114">
        <v>65239</v>
      </c>
      <c r="O588" s="115">
        <f t="shared" si="131"/>
        <v>149329</v>
      </c>
      <c r="P588" s="115">
        <f t="shared" si="132"/>
        <v>4977.633333333333</v>
      </c>
      <c r="Q588" s="116">
        <f t="shared" si="133"/>
        <v>147905</v>
      </c>
      <c r="R588" s="117">
        <f t="shared" si="134"/>
        <v>4930.166666666667</v>
      </c>
      <c r="S588" s="7">
        <v>60846</v>
      </c>
      <c r="T588" s="38">
        <v>57743</v>
      </c>
      <c r="U588" s="113">
        <v>74853</v>
      </c>
      <c r="V588" s="38">
        <v>93751</v>
      </c>
      <c r="W588" s="113">
        <v>79109</v>
      </c>
      <c r="X588" s="38">
        <v>85476</v>
      </c>
      <c r="Y588" s="113">
        <v>74522</v>
      </c>
      <c r="Z588" s="114">
        <v>91660</v>
      </c>
      <c r="AA588" s="115">
        <f t="shared" si="135"/>
        <v>289330</v>
      </c>
      <c r="AB588" s="115">
        <f t="shared" si="136"/>
        <v>321.47777777777776</v>
      </c>
      <c r="AC588" s="116">
        <f t="shared" si="137"/>
        <v>328630</v>
      </c>
      <c r="AD588" s="118">
        <f t="shared" si="138"/>
        <v>365.14444444444445</v>
      </c>
      <c r="AE588" s="119"/>
      <c r="AF588" s="120"/>
      <c r="AG588" s="113"/>
      <c r="AH588" s="38"/>
      <c r="AI588" s="113"/>
      <c r="AJ588" s="38"/>
      <c r="AK588" s="113"/>
      <c r="AL588" s="114"/>
      <c r="AM588" s="115">
        <f t="shared" si="145"/>
        <v>0</v>
      </c>
      <c r="AN588" s="37">
        <f t="shared" si="139"/>
        <v>0</v>
      </c>
      <c r="AO588" s="117">
        <f t="shared" si="146"/>
        <v>0</v>
      </c>
      <c r="AP588" s="117">
        <f t="shared" si="140"/>
        <v>0</v>
      </c>
      <c r="AQ588" s="121">
        <f t="shared" si="147"/>
        <v>5299.111111111111</v>
      </c>
      <c r="AR588" s="122">
        <f t="shared" si="148"/>
        <v>5295.311111111111</v>
      </c>
    </row>
    <row r="589" spans="1:44" s="36" customFormat="1" ht="15" customHeight="1">
      <c r="A589" s="44" t="s">
        <v>137</v>
      </c>
      <c r="B589" s="44" t="s">
        <v>249</v>
      </c>
      <c r="C589" s="123">
        <v>226204</v>
      </c>
      <c r="D589" s="124">
        <v>7</v>
      </c>
      <c r="E589" s="112" t="s">
        <v>139</v>
      </c>
      <c r="F589" s="133" t="s">
        <v>139</v>
      </c>
      <c r="G589" s="7">
        <v>49819</v>
      </c>
      <c r="H589" s="38">
        <v>49587</v>
      </c>
      <c r="I589" s="113">
        <v>10646</v>
      </c>
      <c r="J589" s="38">
        <v>21893</v>
      </c>
      <c r="K589" s="113">
        <v>2717</v>
      </c>
      <c r="L589" s="38">
        <v>4261</v>
      </c>
      <c r="M589" s="113">
        <v>46172</v>
      </c>
      <c r="N589" s="114">
        <v>48433</v>
      </c>
      <c r="O589" s="115">
        <f t="shared" si="131"/>
        <v>109354</v>
      </c>
      <c r="P589" s="115">
        <f t="shared" si="132"/>
        <v>3645.133333333333</v>
      </c>
      <c r="Q589" s="116">
        <f t="shared" si="133"/>
        <v>124174</v>
      </c>
      <c r="R589" s="117">
        <f t="shared" si="134"/>
        <v>4139.133333333333</v>
      </c>
      <c r="S589" s="7">
        <v>25587</v>
      </c>
      <c r="T589" s="38">
        <v>30992</v>
      </c>
      <c r="U589" s="113">
        <v>21464</v>
      </c>
      <c r="V589" s="38">
        <v>23187</v>
      </c>
      <c r="W589" s="113">
        <v>31324</v>
      </c>
      <c r="X589" s="38">
        <v>29523</v>
      </c>
      <c r="Y589" s="113">
        <v>32751</v>
      </c>
      <c r="Z589" s="114">
        <v>35830</v>
      </c>
      <c r="AA589" s="115">
        <f t="shared" si="135"/>
        <v>111126</v>
      </c>
      <c r="AB589" s="115">
        <f t="shared" si="136"/>
        <v>123.47333333333333</v>
      </c>
      <c r="AC589" s="116">
        <f t="shared" si="137"/>
        <v>119532</v>
      </c>
      <c r="AD589" s="118">
        <f t="shared" si="138"/>
        <v>132.81333333333333</v>
      </c>
      <c r="AE589" s="119"/>
      <c r="AF589" s="120"/>
      <c r="AG589" s="113"/>
      <c r="AH589" s="38"/>
      <c r="AI589" s="113"/>
      <c r="AJ589" s="38"/>
      <c r="AK589" s="113"/>
      <c r="AL589" s="114"/>
      <c r="AM589" s="115">
        <f t="shared" si="145"/>
        <v>0</v>
      </c>
      <c r="AN589" s="37">
        <f t="shared" si="139"/>
        <v>0</v>
      </c>
      <c r="AO589" s="117">
        <f t="shared" si="146"/>
        <v>0</v>
      </c>
      <c r="AP589" s="117">
        <f t="shared" si="140"/>
        <v>0</v>
      </c>
      <c r="AQ589" s="121">
        <f t="shared" si="147"/>
        <v>3768.6066666666666</v>
      </c>
      <c r="AR589" s="122">
        <f t="shared" si="148"/>
        <v>4271.946666666667</v>
      </c>
    </row>
    <row r="590" spans="1:44" s="36" customFormat="1" ht="15" customHeight="1">
      <c r="A590" s="44" t="s">
        <v>137</v>
      </c>
      <c r="B590" s="44" t="s">
        <v>250</v>
      </c>
      <c r="C590" s="123">
        <v>226578</v>
      </c>
      <c r="D590" s="124">
        <v>7</v>
      </c>
      <c r="E590" s="112" t="s">
        <v>139</v>
      </c>
      <c r="F590" s="133" t="s">
        <v>139</v>
      </c>
      <c r="G590" s="7">
        <v>53014</v>
      </c>
      <c r="H590" s="38">
        <v>51248</v>
      </c>
      <c r="I590" s="113">
        <v>9576</v>
      </c>
      <c r="J590" s="38">
        <v>14790</v>
      </c>
      <c r="K590" s="113">
        <v>1785</v>
      </c>
      <c r="L590" s="38">
        <v>5303</v>
      </c>
      <c r="M590" s="113">
        <v>53963</v>
      </c>
      <c r="N590" s="114">
        <v>54151</v>
      </c>
      <c r="O590" s="115">
        <f aca="true" t="shared" si="149" ref="O590:O653">+M590+K590+I590+G590</f>
        <v>118338</v>
      </c>
      <c r="P590" s="115">
        <f aca="true" t="shared" si="150" ref="P590:P679">+O590/30</f>
        <v>3944.6</v>
      </c>
      <c r="Q590" s="116">
        <f aca="true" t="shared" si="151" ref="Q590:Q653">+N590+L590+J590+H590</f>
        <v>125492</v>
      </c>
      <c r="R590" s="117">
        <f aca="true" t="shared" si="152" ref="R590:R679">+Q590/30</f>
        <v>4183.066666666667</v>
      </c>
      <c r="S590" s="7">
        <v>41815</v>
      </c>
      <c r="T590" s="38">
        <v>38652</v>
      </c>
      <c r="U590" s="113">
        <v>36681</v>
      </c>
      <c r="V590" s="38">
        <v>45771</v>
      </c>
      <c r="W590" s="113">
        <v>46430</v>
      </c>
      <c r="X590" s="38">
        <v>27483</v>
      </c>
      <c r="Y590" s="113">
        <v>53966</v>
      </c>
      <c r="Z590" s="114">
        <v>51350</v>
      </c>
      <c r="AA590" s="115">
        <f aca="true" t="shared" si="153" ref="AA590:AA653">+Y590+W590+U590+S590</f>
        <v>178892</v>
      </c>
      <c r="AB590" s="115">
        <f aca="true" t="shared" si="154" ref="AB590:AB679">+AA590/900</f>
        <v>198.76888888888888</v>
      </c>
      <c r="AC590" s="116">
        <f aca="true" t="shared" si="155" ref="AC590:AC653">+Z590+X590+V590+T590</f>
        <v>163256</v>
      </c>
      <c r="AD590" s="118">
        <f aca="true" t="shared" si="156" ref="AD590:AD679">+AC590/900</f>
        <v>181.39555555555555</v>
      </c>
      <c r="AE590" s="119"/>
      <c r="AF590" s="120"/>
      <c r="AG590" s="113"/>
      <c r="AH590" s="38"/>
      <c r="AI590" s="113"/>
      <c r="AJ590" s="38"/>
      <c r="AK590" s="113"/>
      <c r="AL590" s="114"/>
      <c r="AM590" s="115">
        <f t="shared" si="145"/>
        <v>0</v>
      </c>
      <c r="AN590" s="37">
        <f t="shared" si="139"/>
        <v>0</v>
      </c>
      <c r="AO590" s="117">
        <f t="shared" si="146"/>
        <v>0</v>
      </c>
      <c r="AP590" s="117">
        <f t="shared" si="140"/>
        <v>0</v>
      </c>
      <c r="AQ590" s="121">
        <f t="shared" si="147"/>
        <v>4143.368888888889</v>
      </c>
      <c r="AR590" s="122">
        <f t="shared" si="148"/>
        <v>4364.462222222222</v>
      </c>
    </row>
    <row r="591" spans="1:44" s="36" customFormat="1" ht="15" customHeight="1">
      <c r="A591" s="44" t="s">
        <v>137</v>
      </c>
      <c r="B591" s="44" t="s">
        <v>251</v>
      </c>
      <c r="C591" s="123">
        <v>226806</v>
      </c>
      <c r="D591" s="124">
        <v>7</v>
      </c>
      <c r="E591" s="112" t="s">
        <v>139</v>
      </c>
      <c r="F591" s="133" t="s">
        <v>139</v>
      </c>
      <c r="G591" s="7">
        <v>39843</v>
      </c>
      <c r="H591" s="38">
        <v>42254</v>
      </c>
      <c r="I591" s="113">
        <v>4833</v>
      </c>
      <c r="J591" s="38">
        <v>7458</v>
      </c>
      <c r="K591" s="113">
        <v>2850</v>
      </c>
      <c r="L591" s="38">
        <v>3365</v>
      </c>
      <c r="M591" s="113">
        <v>40511</v>
      </c>
      <c r="N591" s="114">
        <v>41213</v>
      </c>
      <c r="O591" s="115">
        <f t="shared" si="149"/>
        <v>88037</v>
      </c>
      <c r="P591" s="115">
        <f t="shared" si="150"/>
        <v>2934.5666666666666</v>
      </c>
      <c r="Q591" s="116">
        <f t="shared" si="151"/>
        <v>94290</v>
      </c>
      <c r="R591" s="117">
        <f t="shared" si="152"/>
        <v>3143</v>
      </c>
      <c r="S591" s="7">
        <v>37207</v>
      </c>
      <c r="T591" s="38">
        <v>21419</v>
      </c>
      <c r="U591" s="113">
        <v>19963</v>
      </c>
      <c r="V591" s="38">
        <v>34697</v>
      </c>
      <c r="W591" s="113">
        <v>28503</v>
      </c>
      <c r="X591" s="38">
        <v>29979</v>
      </c>
      <c r="Y591" s="113">
        <v>35955</v>
      </c>
      <c r="Z591" s="114">
        <v>36312</v>
      </c>
      <c r="AA591" s="115">
        <f t="shared" si="153"/>
        <v>121628</v>
      </c>
      <c r="AB591" s="115">
        <f t="shared" si="154"/>
        <v>135.14222222222222</v>
      </c>
      <c r="AC591" s="116">
        <f t="shared" si="155"/>
        <v>122407</v>
      </c>
      <c r="AD591" s="118">
        <f t="shared" si="156"/>
        <v>136.0077777777778</v>
      </c>
      <c r="AE591" s="119"/>
      <c r="AF591" s="120"/>
      <c r="AG591" s="113"/>
      <c r="AH591" s="38"/>
      <c r="AI591" s="113"/>
      <c r="AJ591" s="38"/>
      <c r="AK591" s="113"/>
      <c r="AL591" s="114"/>
      <c r="AM591" s="115">
        <f t="shared" si="145"/>
        <v>0</v>
      </c>
      <c r="AN591" s="37">
        <f t="shared" si="139"/>
        <v>0</v>
      </c>
      <c r="AO591" s="117">
        <f t="shared" si="146"/>
        <v>0</v>
      </c>
      <c r="AP591" s="117">
        <f t="shared" si="140"/>
        <v>0</v>
      </c>
      <c r="AQ591" s="121">
        <f t="shared" si="147"/>
        <v>3069.708888888889</v>
      </c>
      <c r="AR591" s="122">
        <f t="shared" si="148"/>
        <v>3279.007777777778</v>
      </c>
    </row>
    <row r="592" spans="1:44" s="36" customFormat="1" ht="15" customHeight="1">
      <c r="A592" s="44" t="s">
        <v>137</v>
      </c>
      <c r="B592" s="44" t="s">
        <v>252</v>
      </c>
      <c r="C592" s="123">
        <v>226930</v>
      </c>
      <c r="D592" s="124">
        <v>7</v>
      </c>
      <c r="E592" s="112" t="s">
        <v>139</v>
      </c>
      <c r="F592" s="133" t="s">
        <v>139</v>
      </c>
      <c r="G592" s="7">
        <v>39034</v>
      </c>
      <c r="H592" s="38">
        <v>41264</v>
      </c>
      <c r="I592" s="113">
        <v>8675</v>
      </c>
      <c r="J592" s="38">
        <v>11944</v>
      </c>
      <c r="K592" s="113">
        <v>1251</v>
      </c>
      <c r="L592" s="38">
        <v>6031</v>
      </c>
      <c r="M592" s="113">
        <v>44595</v>
      </c>
      <c r="N592" s="114">
        <v>39438</v>
      </c>
      <c r="O592" s="115">
        <f t="shared" si="149"/>
        <v>93555</v>
      </c>
      <c r="P592" s="115">
        <f t="shared" si="150"/>
        <v>3118.5</v>
      </c>
      <c r="Q592" s="116">
        <f t="shared" si="151"/>
        <v>98677</v>
      </c>
      <c r="R592" s="117">
        <f t="shared" si="152"/>
        <v>3289.233333333333</v>
      </c>
      <c r="S592" s="7">
        <v>55120</v>
      </c>
      <c r="T592" s="38">
        <v>68850</v>
      </c>
      <c r="U592" s="113">
        <v>45179</v>
      </c>
      <c r="V592" s="38">
        <v>65680</v>
      </c>
      <c r="W592" s="113">
        <v>43967</v>
      </c>
      <c r="X592" s="38">
        <v>57299</v>
      </c>
      <c r="Y592" s="113">
        <v>55804</v>
      </c>
      <c r="Z592" s="114">
        <v>92074</v>
      </c>
      <c r="AA592" s="115">
        <f t="shared" si="153"/>
        <v>200070</v>
      </c>
      <c r="AB592" s="115">
        <f t="shared" si="154"/>
        <v>222.3</v>
      </c>
      <c r="AC592" s="116">
        <f t="shared" si="155"/>
        <v>283903</v>
      </c>
      <c r="AD592" s="118">
        <f t="shared" si="156"/>
        <v>315.4477777777778</v>
      </c>
      <c r="AE592" s="119"/>
      <c r="AF592" s="120"/>
      <c r="AG592" s="113"/>
      <c r="AH592" s="38"/>
      <c r="AI592" s="113"/>
      <c r="AJ592" s="38"/>
      <c r="AK592" s="113"/>
      <c r="AL592" s="114"/>
      <c r="AM592" s="115">
        <f t="shared" si="145"/>
        <v>0</v>
      </c>
      <c r="AN592" s="37">
        <f t="shared" si="139"/>
        <v>0</v>
      </c>
      <c r="AO592" s="117">
        <f t="shared" si="146"/>
        <v>0</v>
      </c>
      <c r="AP592" s="117">
        <f t="shared" si="140"/>
        <v>0</v>
      </c>
      <c r="AQ592" s="121">
        <f t="shared" si="147"/>
        <v>3340.8</v>
      </c>
      <c r="AR592" s="122">
        <f t="shared" si="148"/>
        <v>3604.681111111111</v>
      </c>
    </row>
    <row r="593" spans="1:44" s="36" customFormat="1" ht="15" customHeight="1">
      <c r="A593" s="44" t="s">
        <v>137</v>
      </c>
      <c r="B593" s="44" t="s">
        <v>253</v>
      </c>
      <c r="C593" s="123">
        <v>227146</v>
      </c>
      <c r="D593" s="124">
        <v>7</v>
      </c>
      <c r="E593" s="112" t="s">
        <v>139</v>
      </c>
      <c r="F593" s="133" t="s">
        <v>139</v>
      </c>
      <c r="G593" s="7">
        <v>35633</v>
      </c>
      <c r="H593" s="38">
        <v>37264</v>
      </c>
      <c r="I593" s="113">
        <v>5479</v>
      </c>
      <c r="J593" s="38">
        <v>8794</v>
      </c>
      <c r="K593" s="113">
        <v>2496</v>
      </c>
      <c r="L593" s="38">
        <v>3005</v>
      </c>
      <c r="M593" s="113">
        <v>39600</v>
      </c>
      <c r="N593" s="114">
        <v>43046</v>
      </c>
      <c r="O593" s="115">
        <f t="shared" si="149"/>
        <v>83208</v>
      </c>
      <c r="P593" s="115">
        <f t="shared" si="150"/>
        <v>2773.6</v>
      </c>
      <c r="Q593" s="116">
        <f t="shared" si="151"/>
        <v>92109</v>
      </c>
      <c r="R593" s="117">
        <f t="shared" si="152"/>
        <v>3070.3</v>
      </c>
      <c r="S593" s="7">
        <v>26144</v>
      </c>
      <c r="T593" s="38">
        <v>16099</v>
      </c>
      <c r="U593" s="113">
        <v>8716</v>
      </c>
      <c r="V593" s="38">
        <v>31807</v>
      </c>
      <c r="W593" s="113">
        <v>12236</v>
      </c>
      <c r="X593" s="38">
        <v>27412</v>
      </c>
      <c r="Y593" s="113">
        <v>27332</v>
      </c>
      <c r="Z593" s="114">
        <v>44293</v>
      </c>
      <c r="AA593" s="115">
        <f t="shared" si="153"/>
        <v>74428</v>
      </c>
      <c r="AB593" s="115">
        <f t="shared" si="154"/>
        <v>82.69777777777777</v>
      </c>
      <c r="AC593" s="116">
        <f t="shared" si="155"/>
        <v>119611</v>
      </c>
      <c r="AD593" s="118">
        <f t="shared" si="156"/>
        <v>132.9011111111111</v>
      </c>
      <c r="AE593" s="119"/>
      <c r="AF593" s="120"/>
      <c r="AG593" s="113"/>
      <c r="AH593" s="38"/>
      <c r="AI593" s="113"/>
      <c r="AJ593" s="38"/>
      <c r="AK593" s="113"/>
      <c r="AL593" s="114"/>
      <c r="AM593" s="115">
        <f t="shared" si="145"/>
        <v>0</v>
      </c>
      <c r="AN593" s="37">
        <f t="shared" si="139"/>
        <v>0</v>
      </c>
      <c r="AO593" s="117">
        <f t="shared" si="146"/>
        <v>0</v>
      </c>
      <c r="AP593" s="117">
        <f t="shared" si="140"/>
        <v>0</v>
      </c>
      <c r="AQ593" s="121">
        <f t="shared" si="147"/>
        <v>2856.297777777778</v>
      </c>
      <c r="AR593" s="122">
        <f t="shared" si="148"/>
        <v>3203.2011111111115</v>
      </c>
    </row>
    <row r="594" spans="1:44" s="36" customFormat="1" ht="15" customHeight="1">
      <c r="A594" s="44" t="s">
        <v>137</v>
      </c>
      <c r="B594" s="44" t="s">
        <v>254</v>
      </c>
      <c r="C594" s="123">
        <v>224110</v>
      </c>
      <c r="D594" s="124">
        <v>7</v>
      </c>
      <c r="E594" s="112" t="s">
        <v>139</v>
      </c>
      <c r="F594" s="133" t="s">
        <v>139</v>
      </c>
      <c r="G594" s="7">
        <v>35652</v>
      </c>
      <c r="H594" s="38">
        <v>39411</v>
      </c>
      <c r="I594" s="113">
        <v>7490</v>
      </c>
      <c r="J594" s="38">
        <v>12412</v>
      </c>
      <c r="K594" s="113">
        <v>0</v>
      </c>
      <c r="L594" s="38">
        <v>0</v>
      </c>
      <c r="M594" s="113">
        <v>38314</v>
      </c>
      <c r="N594" s="114">
        <v>43665</v>
      </c>
      <c r="O594" s="115">
        <f t="shared" si="149"/>
        <v>81456</v>
      </c>
      <c r="P594" s="115">
        <f t="shared" si="150"/>
        <v>2715.2</v>
      </c>
      <c r="Q594" s="116">
        <f t="shared" si="151"/>
        <v>95488</v>
      </c>
      <c r="R594" s="117">
        <f t="shared" si="152"/>
        <v>3182.9333333333334</v>
      </c>
      <c r="S594" s="7">
        <v>12082</v>
      </c>
      <c r="T594" s="38">
        <v>6093</v>
      </c>
      <c r="U594" s="113">
        <v>4946</v>
      </c>
      <c r="V594" s="38">
        <v>5753</v>
      </c>
      <c r="W594" s="113">
        <v>2856</v>
      </c>
      <c r="X594" s="38">
        <v>6016</v>
      </c>
      <c r="Y594" s="113">
        <v>6530</v>
      </c>
      <c r="Z594" s="114">
        <v>12505</v>
      </c>
      <c r="AA594" s="115">
        <f t="shared" si="153"/>
        <v>26414</v>
      </c>
      <c r="AB594" s="115">
        <f t="shared" si="154"/>
        <v>29.34888888888889</v>
      </c>
      <c r="AC594" s="116">
        <f t="shared" si="155"/>
        <v>30367</v>
      </c>
      <c r="AD594" s="118">
        <f t="shared" si="156"/>
        <v>33.74111111111111</v>
      </c>
      <c r="AE594" s="119"/>
      <c r="AF594" s="120"/>
      <c r="AG594" s="113"/>
      <c r="AH594" s="38"/>
      <c r="AI594" s="113"/>
      <c r="AJ594" s="38"/>
      <c r="AK594" s="113"/>
      <c r="AL594" s="114"/>
      <c r="AM594" s="115">
        <f t="shared" si="145"/>
        <v>0</v>
      </c>
      <c r="AN594" s="37">
        <f aca="true" t="shared" si="157" ref="AN594:AN679">+AM594/24</f>
        <v>0</v>
      </c>
      <c r="AO594" s="117">
        <f t="shared" si="146"/>
        <v>0</v>
      </c>
      <c r="AP594" s="117">
        <f aca="true" t="shared" si="158" ref="AP594:AP679">+AO594/24</f>
        <v>0</v>
      </c>
      <c r="AQ594" s="121">
        <f t="shared" si="147"/>
        <v>2744.5488888888885</v>
      </c>
      <c r="AR594" s="122">
        <f t="shared" si="148"/>
        <v>3216.6744444444444</v>
      </c>
    </row>
    <row r="595" spans="1:44" s="36" customFormat="1" ht="15" customHeight="1">
      <c r="A595" s="44" t="s">
        <v>137</v>
      </c>
      <c r="B595" s="44" t="s">
        <v>255</v>
      </c>
      <c r="C595" s="123">
        <v>227182</v>
      </c>
      <c r="D595" s="124">
        <v>7</v>
      </c>
      <c r="E595" s="112" t="s">
        <v>139</v>
      </c>
      <c r="F595" s="133" t="s">
        <v>139</v>
      </c>
      <c r="G595" s="7">
        <v>168398</v>
      </c>
      <c r="H595" s="38">
        <v>179478</v>
      </c>
      <c r="I595" s="113">
        <v>52285</v>
      </c>
      <c r="J595" s="38">
        <v>75025</v>
      </c>
      <c r="K595" s="113">
        <v>0</v>
      </c>
      <c r="L595" s="38">
        <v>0</v>
      </c>
      <c r="M595" s="113">
        <v>189386</v>
      </c>
      <c r="N595" s="114">
        <v>200042</v>
      </c>
      <c r="O595" s="115">
        <f t="shared" si="149"/>
        <v>410069</v>
      </c>
      <c r="P595" s="115">
        <f t="shared" si="150"/>
        <v>13668.966666666667</v>
      </c>
      <c r="Q595" s="116">
        <f t="shared" si="151"/>
        <v>454545</v>
      </c>
      <c r="R595" s="117">
        <f t="shared" si="152"/>
        <v>15151.5</v>
      </c>
      <c r="S595" s="7">
        <v>137990</v>
      </c>
      <c r="T595" s="38">
        <v>157327</v>
      </c>
      <c r="U595" s="113">
        <v>109809</v>
      </c>
      <c r="V595" s="38">
        <v>138312</v>
      </c>
      <c r="W595" s="113">
        <v>173863</v>
      </c>
      <c r="X595" s="38">
        <v>180899</v>
      </c>
      <c r="Y595" s="113">
        <v>167532</v>
      </c>
      <c r="Z595" s="114">
        <v>201609</v>
      </c>
      <c r="AA595" s="115">
        <f t="shared" si="153"/>
        <v>589194</v>
      </c>
      <c r="AB595" s="115">
        <f t="shared" si="154"/>
        <v>654.66</v>
      </c>
      <c r="AC595" s="116">
        <f t="shared" si="155"/>
        <v>678147</v>
      </c>
      <c r="AD595" s="118">
        <f t="shared" si="156"/>
        <v>753.4966666666667</v>
      </c>
      <c r="AE595" s="119"/>
      <c r="AF595" s="120"/>
      <c r="AG595" s="113"/>
      <c r="AH595" s="38"/>
      <c r="AI595" s="113"/>
      <c r="AJ595" s="38"/>
      <c r="AK595" s="113"/>
      <c r="AL595" s="114"/>
      <c r="AM595" s="115">
        <f t="shared" si="145"/>
        <v>0</v>
      </c>
      <c r="AN595" s="37">
        <f t="shared" si="157"/>
        <v>0</v>
      </c>
      <c r="AO595" s="117">
        <f t="shared" si="146"/>
        <v>0</v>
      </c>
      <c r="AP595" s="117">
        <f t="shared" si="158"/>
        <v>0</v>
      </c>
      <c r="AQ595" s="121">
        <f t="shared" si="147"/>
        <v>14323.626666666667</v>
      </c>
      <c r="AR595" s="122">
        <f t="shared" si="148"/>
        <v>15904.996666666666</v>
      </c>
    </row>
    <row r="596" spans="1:44" s="36" customFormat="1" ht="15" customHeight="1">
      <c r="A596" s="44" t="s">
        <v>137</v>
      </c>
      <c r="B596" s="44" t="s">
        <v>256</v>
      </c>
      <c r="C596" s="123">
        <v>227191</v>
      </c>
      <c r="D596" s="124">
        <v>7</v>
      </c>
      <c r="E596" s="112" t="s">
        <v>139</v>
      </c>
      <c r="F596" s="133" t="s">
        <v>139</v>
      </c>
      <c r="G596" s="7">
        <v>57065</v>
      </c>
      <c r="H596" s="38">
        <v>56804</v>
      </c>
      <c r="I596" s="113">
        <v>7873</v>
      </c>
      <c r="J596" s="38">
        <v>21596</v>
      </c>
      <c r="K596" s="113">
        <v>5182</v>
      </c>
      <c r="L596" s="38">
        <v>8708</v>
      </c>
      <c r="M596" s="113">
        <v>50106</v>
      </c>
      <c r="N596" s="114">
        <v>53960</v>
      </c>
      <c r="O596" s="115">
        <f t="shared" si="149"/>
        <v>120226</v>
      </c>
      <c r="P596" s="115">
        <f t="shared" si="150"/>
        <v>4007.5333333333333</v>
      </c>
      <c r="Q596" s="116">
        <f t="shared" si="151"/>
        <v>141068</v>
      </c>
      <c r="R596" s="117">
        <f t="shared" si="152"/>
        <v>4702.266666666666</v>
      </c>
      <c r="S596" s="7">
        <v>103349</v>
      </c>
      <c r="T596" s="38">
        <v>103339</v>
      </c>
      <c r="U596" s="113">
        <v>72627</v>
      </c>
      <c r="V596" s="38">
        <v>93968</v>
      </c>
      <c r="W596" s="113">
        <v>82780</v>
      </c>
      <c r="X596" s="38">
        <v>127771</v>
      </c>
      <c r="Y596" s="113">
        <v>95994</v>
      </c>
      <c r="Z596" s="114">
        <v>124877</v>
      </c>
      <c r="AA596" s="115">
        <f t="shared" si="153"/>
        <v>354750</v>
      </c>
      <c r="AB596" s="115">
        <f t="shared" si="154"/>
        <v>394.1666666666667</v>
      </c>
      <c r="AC596" s="116">
        <f t="shared" si="155"/>
        <v>449955</v>
      </c>
      <c r="AD596" s="118">
        <f t="shared" si="156"/>
        <v>499.95</v>
      </c>
      <c r="AE596" s="119"/>
      <c r="AF596" s="120"/>
      <c r="AG596" s="113"/>
      <c r="AH596" s="38"/>
      <c r="AI596" s="113"/>
      <c r="AJ596" s="38"/>
      <c r="AK596" s="113"/>
      <c r="AL596" s="114"/>
      <c r="AM596" s="115">
        <f t="shared" si="145"/>
        <v>0</v>
      </c>
      <c r="AN596" s="37">
        <f t="shared" si="157"/>
        <v>0</v>
      </c>
      <c r="AO596" s="117">
        <f t="shared" si="146"/>
        <v>0</v>
      </c>
      <c r="AP596" s="117">
        <f t="shared" si="158"/>
        <v>0</v>
      </c>
      <c r="AQ596" s="121">
        <f t="shared" si="147"/>
        <v>4401.7</v>
      </c>
      <c r="AR596" s="122">
        <f t="shared" si="148"/>
        <v>5202.216666666666</v>
      </c>
    </row>
    <row r="597" spans="1:44" s="36" customFormat="1" ht="15" customHeight="1">
      <c r="A597" s="44" t="s">
        <v>137</v>
      </c>
      <c r="B597" s="44" t="s">
        <v>257</v>
      </c>
      <c r="C597" s="123">
        <v>227225</v>
      </c>
      <c r="D597" s="124">
        <v>7</v>
      </c>
      <c r="E597" s="112" t="s">
        <v>139</v>
      </c>
      <c r="F597" s="133" t="s">
        <v>139</v>
      </c>
      <c r="G597" s="7">
        <v>20681</v>
      </c>
      <c r="H597" s="38">
        <v>17870</v>
      </c>
      <c r="I597" s="113">
        <v>2761</v>
      </c>
      <c r="J597" s="38">
        <v>4366</v>
      </c>
      <c r="K597" s="113">
        <v>1829</v>
      </c>
      <c r="L597" s="38">
        <v>2151</v>
      </c>
      <c r="M597" s="113">
        <v>19876</v>
      </c>
      <c r="N597" s="114">
        <v>18718</v>
      </c>
      <c r="O597" s="115">
        <f t="shared" si="149"/>
        <v>45147</v>
      </c>
      <c r="P597" s="115">
        <f t="shared" si="150"/>
        <v>1504.9</v>
      </c>
      <c r="Q597" s="116">
        <f t="shared" si="151"/>
        <v>43105</v>
      </c>
      <c r="R597" s="117">
        <f t="shared" si="152"/>
        <v>1436.8333333333333</v>
      </c>
      <c r="S597" s="7">
        <v>21087</v>
      </c>
      <c r="T597" s="38">
        <v>5839</v>
      </c>
      <c r="U597" s="113">
        <v>10322</v>
      </c>
      <c r="V597" s="38">
        <v>13793</v>
      </c>
      <c r="W597" s="113">
        <v>8067</v>
      </c>
      <c r="X597" s="38">
        <v>8251</v>
      </c>
      <c r="Y597" s="113">
        <v>14005</v>
      </c>
      <c r="Z597" s="114">
        <v>9533</v>
      </c>
      <c r="AA597" s="115">
        <f t="shared" si="153"/>
        <v>53481</v>
      </c>
      <c r="AB597" s="115">
        <f t="shared" si="154"/>
        <v>59.42333333333333</v>
      </c>
      <c r="AC597" s="116">
        <f t="shared" si="155"/>
        <v>37416</v>
      </c>
      <c r="AD597" s="118">
        <f t="shared" si="156"/>
        <v>41.57333333333333</v>
      </c>
      <c r="AE597" s="119"/>
      <c r="AF597" s="120"/>
      <c r="AG597" s="113"/>
      <c r="AH597" s="38"/>
      <c r="AI597" s="113"/>
      <c r="AJ597" s="38"/>
      <c r="AK597" s="113"/>
      <c r="AL597" s="114"/>
      <c r="AM597" s="115">
        <f t="shared" si="145"/>
        <v>0</v>
      </c>
      <c r="AN597" s="37">
        <f t="shared" si="157"/>
        <v>0</v>
      </c>
      <c r="AO597" s="117">
        <f t="shared" si="146"/>
        <v>0</v>
      </c>
      <c r="AP597" s="117">
        <f t="shared" si="158"/>
        <v>0</v>
      </c>
      <c r="AQ597" s="121">
        <f t="shared" si="147"/>
        <v>1564.3233333333335</v>
      </c>
      <c r="AR597" s="122">
        <f t="shared" si="148"/>
        <v>1478.4066666666665</v>
      </c>
    </row>
    <row r="598" spans="1:44" s="36" customFormat="1" ht="15" customHeight="1">
      <c r="A598" s="44" t="s">
        <v>137</v>
      </c>
      <c r="B598" s="44" t="s">
        <v>258</v>
      </c>
      <c r="C598" s="123">
        <v>420398</v>
      </c>
      <c r="D598" s="124">
        <v>7</v>
      </c>
      <c r="E598" s="112" t="s">
        <v>139</v>
      </c>
      <c r="F598" s="133" t="s">
        <v>139</v>
      </c>
      <c r="G598" s="7">
        <v>16694</v>
      </c>
      <c r="H598" s="38">
        <v>20485</v>
      </c>
      <c r="I598" s="113">
        <v>2079</v>
      </c>
      <c r="J598" s="38">
        <v>6323</v>
      </c>
      <c r="K598" s="113">
        <v>1640</v>
      </c>
      <c r="L598" s="38">
        <v>659</v>
      </c>
      <c r="M598" s="113">
        <v>16025</v>
      </c>
      <c r="N598" s="114">
        <v>31496</v>
      </c>
      <c r="O598" s="115">
        <f t="shared" si="149"/>
        <v>36438</v>
      </c>
      <c r="P598" s="115">
        <f t="shared" si="150"/>
        <v>1214.6</v>
      </c>
      <c r="Q598" s="116">
        <f t="shared" si="151"/>
        <v>58963</v>
      </c>
      <c r="R598" s="117">
        <f t="shared" si="152"/>
        <v>1965.4333333333334</v>
      </c>
      <c r="S598" s="7">
        <v>0</v>
      </c>
      <c r="T598" s="38">
        <v>0</v>
      </c>
      <c r="U598" s="113">
        <v>19581</v>
      </c>
      <c r="V598" s="38">
        <v>12125</v>
      </c>
      <c r="W598" s="113">
        <v>105</v>
      </c>
      <c r="X598" s="38">
        <v>9755</v>
      </c>
      <c r="Y598" s="113">
        <v>720</v>
      </c>
      <c r="Z598" s="114">
        <v>7405</v>
      </c>
      <c r="AA598" s="115">
        <f t="shared" si="153"/>
        <v>20406</v>
      </c>
      <c r="AB598" s="115">
        <f t="shared" si="154"/>
        <v>22.673333333333332</v>
      </c>
      <c r="AC598" s="116">
        <f t="shared" si="155"/>
        <v>29285</v>
      </c>
      <c r="AD598" s="118">
        <f t="shared" si="156"/>
        <v>32.53888888888889</v>
      </c>
      <c r="AE598" s="119"/>
      <c r="AF598" s="120"/>
      <c r="AG598" s="113"/>
      <c r="AH598" s="38"/>
      <c r="AI598" s="113"/>
      <c r="AJ598" s="38"/>
      <c r="AK598" s="113"/>
      <c r="AL598" s="114"/>
      <c r="AM598" s="115">
        <f t="shared" si="145"/>
        <v>0</v>
      </c>
      <c r="AN598" s="37">
        <f t="shared" si="157"/>
        <v>0</v>
      </c>
      <c r="AO598" s="117">
        <f t="shared" si="146"/>
        <v>0</v>
      </c>
      <c r="AP598" s="117">
        <f t="shared" si="158"/>
        <v>0</v>
      </c>
      <c r="AQ598" s="121">
        <f t="shared" si="147"/>
        <v>1237.2733333333333</v>
      </c>
      <c r="AR598" s="122">
        <f t="shared" si="148"/>
        <v>1997.9722222222222</v>
      </c>
    </row>
    <row r="599" spans="1:44" s="36" customFormat="1" ht="15" customHeight="1">
      <c r="A599" s="44" t="s">
        <v>137</v>
      </c>
      <c r="B599" s="44" t="s">
        <v>259</v>
      </c>
      <c r="C599" s="123">
        <v>227304</v>
      </c>
      <c r="D599" s="124">
        <v>7</v>
      </c>
      <c r="E599" s="112" t="s">
        <v>139</v>
      </c>
      <c r="F599" s="133" t="s">
        <v>139</v>
      </c>
      <c r="G599" s="7">
        <v>39452</v>
      </c>
      <c r="H599" s="38">
        <v>39642</v>
      </c>
      <c r="I599" s="113">
        <v>4527</v>
      </c>
      <c r="J599" s="38">
        <v>5898</v>
      </c>
      <c r="K599" s="113">
        <v>2787</v>
      </c>
      <c r="L599" s="38">
        <v>4093</v>
      </c>
      <c r="M599" s="113">
        <v>41075</v>
      </c>
      <c r="N599" s="114">
        <v>39443</v>
      </c>
      <c r="O599" s="115">
        <f t="shared" si="149"/>
        <v>87841</v>
      </c>
      <c r="P599" s="115">
        <f t="shared" si="150"/>
        <v>2928.0333333333333</v>
      </c>
      <c r="Q599" s="116">
        <f t="shared" si="151"/>
        <v>89076</v>
      </c>
      <c r="R599" s="117">
        <f t="shared" si="152"/>
        <v>2969.2</v>
      </c>
      <c r="S599" s="7">
        <v>71605</v>
      </c>
      <c r="T599" s="38">
        <v>62532</v>
      </c>
      <c r="U599" s="113">
        <v>49962</v>
      </c>
      <c r="V599" s="38">
        <v>50500</v>
      </c>
      <c r="W599" s="113">
        <v>52955</v>
      </c>
      <c r="X599" s="38">
        <v>90557</v>
      </c>
      <c r="Y599" s="113">
        <v>51521</v>
      </c>
      <c r="Z599" s="114">
        <v>72432</v>
      </c>
      <c r="AA599" s="115">
        <f t="shared" si="153"/>
        <v>226043</v>
      </c>
      <c r="AB599" s="115">
        <f t="shared" si="154"/>
        <v>251.1588888888889</v>
      </c>
      <c r="AC599" s="116">
        <f t="shared" si="155"/>
        <v>276021</v>
      </c>
      <c r="AD599" s="118">
        <f t="shared" si="156"/>
        <v>306.69</v>
      </c>
      <c r="AE599" s="119"/>
      <c r="AF599" s="120"/>
      <c r="AG599" s="113"/>
      <c r="AH599" s="38"/>
      <c r="AI599" s="113"/>
      <c r="AJ599" s="38"/>
      <c r="AK599" s="113"/>
      <c r="AL599" s="114"/>
      <c r="AM599" s="115">
        <f t="shared" si="145"/>
        <v>0</v>
      </c>
      <c r="AN599" s="37">
        <f t="shared" si="157"/>
        <v>0</v>
      </c>
      <c r="AO599" s="117">
        <f t="shared" si="146"/>
        <v>0</v>
      </c>
      <c r="AP599" s="117">
        <f t="shared" si="158"/>
        <v>0</v>
      </c>
      <c r="AQ599" s="121">
        <f t="shared" si="147"/>
        <v>3179.192222222222</v>
      </c>
      <c r="AR599" s="122">
        <f t="shared" si="148"/>
        <v>3275.89</v>
      </c>
    </row>
    <row r="600" spans="1:44" s="36" customFormat="1" ht="15" customHeight="1">
      <c r="A600" s="44" t="s">
        <v>137</v>
      </c>
      <c r="B600" s="44" t="s">
        <v>260</v>
      </c>
      <c r="C600" s="123">
        <v>246354</v>
      </c>
      <c r="D600" s="124">
        <v>7</v>
      </c>
      <c r="E600" s="112" t="s">
        <v>139</v>
      </c>
      <c r="F600" s="133" t="s">
        <v>139</v>
      </c>
      <c r="G600" s="7">
        <v>54864</v>
      </c>
      <c r="H600" s="38">
        <v>53030</v>
      </c>
      <c r="I600" s="113">
        <v>12226</v>
      </c>
      <c r="J600" s="38">
        <v>13145</v>
      </c>
      <c r="K600" s="113">
        <v>4519</v>
      </c>
      <c r="L600" s="38">
        <v>4520</v>
      </c>
      <c r="M600" s="113">
        <v>58412</v>
      </c>
      <c r="N600" s="114">
        <v>57351</v>
      </c>
      <c r="O600" s="115">
        <f t="shared" si="149"/>
        <v>130021</v>
      </c>
      <c r="P600" s="115">
        <f t="shared" si="150"/>
        <v>4334.033333333334</v>
      </c>
      <c r="Q600" s="116">
        <f t="shared" si="151"/>
        <v>128046</v>
      </c>
      <c r="R600" s="117">
        <f t="shared" si="152"/>
        <v>4268.2</v>
      </c>
      <c r="S600" s="7">
        <v>6160</v>
      </c>
      <c r="T600" s="38">
        <v>8527</v>
      </c>
      <c r="U600" s="113">
        <v>10589</v>
      </c>
      <c r="V600" s="38">
        <v>20613</v>
      </c>
      <c r="W600" s="113">
        <v>9218</v>
      </c>
      <c r="X600" s="38">
        <v>18603</v>
      </c>
      <c r="Y600" s="113">
        <v>15313</v>
      </c>
      <c r="Z600" s="114">
        <v>16396</v>
      </c>
      <c r="AA600" s="115">
        <f t="shared" si="153"/>
        <v>41280</v>
      </c>
      <c r="AB600" s="115">
        <f t="shared" si="154"/>
        <v>45.86666666666667</v>
      </c>
      <c r="AC600" s="116">
        <f t="shared" si="155"/>
        <v>64139</v>
      </c>
      <c r="AD600" s="118">
        <f t="shared" si="156"/>
        <v>71.26555555555555</v>
      </c>
      <c r="AE600" s="119"/>
      <c r="AF600" s="120"/>
      <c r="AG600" s="113"/>
      <c r="AH600" s="38"/>
      <c r="AI600" s="113"/>
      <c r="AJ600" s="38"/>
      <c r="AK600" s="113"/>
      <c r="AL600" s="114"/>
      <c r="AM600" s="115">
        <f t="shared" si="145"/>
        <v>0</v>
      </c>
      <c r="AN600" s="37">
        <f t="shared" si="157"/>
        <v>0</v>
      </c>
      <c r="AO600" s="117">
        <f t="shared" si="146"/>
        <v>0</v>
      </c>
      <c r="AP600" s="117">
        <f t="shared" si="158"/>
        <v>0</v>
      </c>
      <c r="AQ600" s="121">
        <f t="shared" si="147"/>
        <v>4379.900000000001</v>
      </c>
      <c r="AR600" s="122">
        <f t="shared" si="148"/>
        <v>4339.4655555555555</v>
      </c>
    </row>
    <row r="601" spans="1:44" s="36" customFormat="1" ht="15" customHeight="1">
      <c r="A601" s="44" t="s">
        <v>137</v>
      </c>
      <c r="B601" s="44" t="s">
        <v>261</v>
      </c>
      <c r="C601" s="123">
        <v>227386</v>
      </c>
      <c r="D601" s="124">
        <v>7</v>
      </c>
      <c r="E601" s="112" t="s">
        <v>139</v>
      </c>
      <c r="F601" s="133" t="s">
        <v>139</v>
      </c>
      <c r="G601" s="7">
        <v>16058</v>
      </c>
      <c r="H601" s="38">
        <v>15803</v>
      </c>
      <c r="I601" s="113">
        <v>1941</v>
      </c>
      <c r="J601" s="38">
        <v>3963</v>
      </c>
      <c r="K601" s="113">
        <v>1241</v>
      </c>
      <c r="L601" s="38">
        <v>1516</v>
      </c>
      <c r="M601" s="113">
        <v>17309</v>
      </c>
      <c r="N601" s="114">
        <v>16002</v>
      </c>
      <c r="O601" s="115">
        <f t="shared" si="149"/>
        <v>36549</v>
      </c>
      <c r="P601" s="115">
        <f t="shared" si="150"/>
        <v>1218.3</v>
      </c>
      <c r="Q601" s="116">
        <f t="shared" si="151"/>
        <v>37284</v>
      </c>
      <c r="R601" s="117">
        <f t="shared" si="152"/>
        <v>1242.8</v>
      </c>
      <c r="S601" s="7">
        <v>13022</v>
      </c>
      <c r="T601" s="38">
        <v>14015</v>
      </c>
      <c r="U601" s="113">
        <v>9509</v>
      </c>
      <c r="V601" s="38">
        <v>13824</v>
      </c>
      <c r="W601" s="113">
        <v>4356</v>
      </c>
      <c r="X601" s="38">
        <v>17208</v>
      </c>
      <c r="Y601" s="113">
        <v>12915</v>
      </c>
      <c r="Z601" s="114">
        <v>16784</v>
      </c>
      <c r="AA601" s="115">
        <f t="shared" si="153"/>
        <v>39802</v>
      </c>
      <c r="AB601" s="115">
        <f t="shared" si="154"/>
        <v>44.224444444444444</v>
      </c>
      <c r="AC601" s="116">
        <f t="shared" si="155"/>
        <v>61831</v>
      </c>
      <c r="AD601" s="118">
        <f t="shared" si="156"/>
        <v>68.70111111111112</v>
      </c>
      <c r="AE601" s="119"/>
      <c r="AF601" s="120"/>
      <c r="AG601" s="113"/>
      <c r="AH601" s="38"/>
      <c r="AI601" s="113"/>
      <c r="AJ601" s="38"/>
      <c r="AK601" s="113"/>
      <c r="AL601" s="114"/>
      <c r="AM601" s="115">
        <f t="shared" si="145"/>
        <v>0</v>
      </c>
      <c r="AN601" s="37">
        <f t="shared" si="157"/>
        <v>0</v>
      </c>
      <c r="AO601" s="117">
        <f t="shared" si="146"/>
        <v>0</v>
      </c>
      <c r="AP601" s="117">
        <f t="shared" si="158"/>
        <v>0</v>
      </c>
      <c r="AQ601" s="121">
        <f t="shared" si="147"/>
        <v>1262.5244444444445</v>
      </c>
      <c r="AR601" s="122">
        <f t="shared" si="148"/>
        <v>1311.5011111111112</v>
      </c>
    </row>
    <row r="602" spans="1:44" s="36" customFormat="1" ht="15" customHeight="1">
      <c r="A602" s="44" t="s">
        <v>137</v>
      </c>
      <c r="B602" s="44" t="s">
        <v>262</v>
      </c>
      <c r="C602" s="123">
        <v>227401</v>
      </c>
      <c r="D602" s="124">
        <v>7</v>
      </c>
      <c r="E602" s="112" t="s">
        <v>139</v>
      </c>
      <c r="F602" s="133" t="s">
        <v>139</v>
      </c>
      <c r="G602" s="7">
        <v>27140</v>
      </c>
      <c r="H602" s="38">
        <v>24847</v>
      </c>
      <c r="I602" s="113">
        <v>3594</v>
      </c>
      <c r="J602" s="38">
        <v>5021</v>
      </c>
      <c r="K602" s="113">
        <v>2075</v>
      </c>
      <c r="L602" s="38">
        <v>2902</v>
      </c>
      <c r="M602" s="113">
        <v>27455</v>
      </c>
      <c r="N602" s="114">
        <v>27949</v>
      </c>
      <c r="O602" s="115">
        <f t="shared" si="149"/>
        <v>60264</v>
      </c>
      <c r="P602" s="115">
        <f t="shared" si="150"/>
        <v>2008.8</v>
      </c>
      <c r="Q602" s="116">
        <f t="shared" si="151"/>
        <v>60719</v>
      </c>
      <c r="R602" s="117">
        <f t="shared" si="152"/>
        <v>2023.9666666666667</v>
      </c>
      <c r="S602" s="7">
        <v>29193</v>
      </c>
      <c r="T602" s="38">
        <v>21401</v>
      </c>
      <c r="U602" s="113">
        <v>45267</v>
      </c>
      <c r="V602" s="38">
        <v>17178</v>
      </c>
      <c r="W602" s="113">
        <v>13802</v>
      </c>
      <c r="X602" s="38">
        <v>21398</v>
      </c>
      <c r="Y602" s="113">
        <v>33694</v>
      </c>
      <c r="Z602" s="114">
        <v>23053</v>
      </c>
      <c r="AA602" s="115">
        <f t="shared" si="153"/>
        <v>121956</v>
      </c>
      <c r="AB602" s="115">
        <f t="shared" si="154"/>
        <v>135.50666666666666</v>
      </c>
      <c r="AC602" s="116">
        <f t="shared" si="155"/>
        <v>83030</v>
      </c>
      <c r="AD602" s="118">
        <f t="shared" si="156"/>
        <v>92.25555555555556</v>
      </c>
      <c r="AE602" s="119"/>
      <c r="AF602" s="120"/>
      <c r="AG602" s="113"/>
      <c r="AH602" s="38"/>
      <c r="AI602" s="113"/>
      <c r="AJ602" s="38"/>
      <c r="AK602" s="113"/>
      <c r="AL602" s="114"/>
      <c r="AM602" s="115">
        <f t="shared" si="145"/>
        <v>0</v>
      </c>
      <c r="AN602" s="37">
        <f t="shared" si="157"/>
        <v>0</v>
      </c>
      <c r="AO602" s="117">
        <f t="shared" si="146"/>
        <v>0</v>
      </c>
      <c r="AP602" s="117">
        <f t="shared" si="158"/>
        <v>0</v>
      </c>
      <c r="AQ602" s="121">
        <f t="shared" si="147"/>
        <v>2144.3066666666664</v>
      </c>
      <c r="AR602" s="122">
        <f t="shared" si="148"/>
        <v>2116.222222222222</v>
      </c>
    </row>
    <row r="603" spans="1:44" s="36" customFormat="1" ht="15" customHeight="1">
      <c r="A603" s="44" t="s">
        <v>137</v>
      </c>
      <c r="B603" s="44" t="s">
        <v>263</v>
      </c>
      <c r="C603" s="123">
        <v>227687</v>
      </c>
      <c r="D603" s="124">
        <v>7</v>
      </c>
      <c r="E603" s="112" t="s">
        <v>139</v>
      </c>
      <c r="F603" s="133" t="s">
        <v>139</v>
      </c>
      <c r="G603" s="7">
        <v>8285</v>
      </c>
      <c r="H603" s="38">
        <v>7887</v>
      </c>
      <c r="I603" s="113">
        <v>1212</v>
      </c>
      <c r="J603" s="38">
        <v>1847</v>
      </c>
      <c r="K603" s="113">
        <v>633</v>
      </c>
      <c r="L603" s="38">
        <v>625</v>
      </c>
      <c r="M603" s="113">
        <v>9447</v>
      </c>
      <c r="N603" s="114">
        <v>10982</v>
      </c>
      <c r="O603" s="115">
        <f t="shared" si="149"/>
        <v>19577</v>
      </c>
      <c r="P603" s="115">
        <f t="shared" si="150"/>
        <v>652.5666666666667</v>
      </c>
      <c r="Q603" s="116">
        <f t="shared" si="151"/>
        <v>21341</v>
      </c>
      <c r="R603" s="117">
        <f t="shared" si="152"/>
        <v>711.3666666666667</v>
      </c>
      <c r="S603" s="7">
        <v>3058</v>
      </c>
      <c r="T603" s="38">
        <v>1714</v>
      </c>
      <c r="U603" s="113">
        <v>880</v>
      </c>
      <c r="V603" s="38">
        <v>2051</v>
      </c>
      <c r="W603" s="113">
        <v>486</v>
      </c>
      <c r="X603" s="38">
        <v>1110</v>
      </c>
      <c r="Y603" s="113">
        <v>1342</v>
      </c>
      <c r="Z603" s="114">
        <v>1341</v>
      </c>
      <c r="AA603" s="115">
        <f t="shared" si="153"/>
        <v>5766</v>
      </c>
      <c r="AB603" s="115">
        <f t="shared" si="154"/>
        <v>6.406666666666666</v>
      </c>
      <c r="AC603" s="116">
        <f t="shared" si="155"/>
        <v>6216</v>
      </c>
      <c r="AD603" s="118">
        <f t="shared" si="156"/>
        <v>6.906666666666666</v>
      </c>
      <c r="AE603" s="119"/>
      <c r="AF603" s="120"/>
      <c r="AG603" s="113"/>
      <c r="AH603" s="38"/>
      <c r="AI603" s="113"/>
      <c r="AJ603" s="38"/>
      <c r="AK603" s="113"/>
      <c r="AL603" s="114"/>
      <c r="AM603" s="115">
        <f t="shared" si="145"/>
        <v>0</v>
      </c>
      <c r="AN603" s="37">
        <f t="shared" si="157"/>
        <v>0</v>
      </c>
      <c r="AO603" s="117">
        <f t="shared" si="146"/>
        <v>0</v>
      </c>
      <c r="AP603" s="117">
        <f t="shared" si="158"/>
        <v>0</v>
      </c>
      <c r="AQ603" s="121">
        <f t="shared" si="147"/>
        <v>658.9733333333334</v>
      </c>
      <c r="AR603" s="122">
        <f t="shared" si="148"/>
        <v>718.2733333333333</v>
      </c>
    </row>
    <row r="604" spans="1:44" s="36" customFormat="1" ht="15" customHeight="1">
      <c r="A604" s="44" t="s">
        <v>137</v>
      </c>
      <c r="B604" s="44" t="s">
        <v>264</v>
      </c>
      <c r="C604" s="123">
        <v>227766</v>
      </c>
      <c r="D604" s="124">
        <v>7</v>
      </c>
      <c r="E604" s="112" t="s">
        <v>139</v>
      </c>
      <c r="F604" s="133" t="s">
        <v>139</v>
      </c>
      <c r="G604" s="7">
        <v>100794</v>
      </c>
      <c r="H604" s="38">
        <v>99801</v>
      </c>
      <c r="I604" s="113">
        <v>26161</v>
      </c>
      <c r="J604" s="38">
        <v>32275</v>
      </c>
      <c r="K604" s="113">
        <v>14369</v>
      </c>
      <c r="L604" s="38">
        <v>18245</v>
      </c>
      <c r="M604" s="113">
        <v>97096</v>
      </c>
      <c r="N604" s="114">
        <v>99813</v>
      </c>
      <c r="O604" s="115">
        <f t="shared" si="149"/>
        <v>238420</v>
      </c>
      <c r="P604" s="115">
        <f t="shared" si="150"/>
        <v>7947.333333333333</v>
      </c>
      <c r="Q604" s="116">
        <f t="shared" si="151"/>
        <v>250134</v>
      </c>
      <c r="R604" s="117">
        <f t="shared" si="152"/>
        <v>8337.8</v>
      </c>
      <c r="S604" s="7">
        <v>171975</v>
      </c>
      <c r="T604" s="38">
        <v>153831</v>
      </c>
      <c r="U604" s="113">
        <v>173417</v>
      </c>
      <c r="V604" s="38">
        <v>152289</v>
      </c>
      <c r="W604" s="113">
        <v>159527</v>
      </c>
      <c r="X604" s="38">
        <v>175284</v>
      </c>
      <c r="Y604" s="113">
        <v>214176</v>
      </c>
      <c r="Z604" s="114">
        <v>248377</v>
      </c>
      <c r="AA604" s="115">
        <f t="shared" si="153"/>
        <v>719095</v>
      </c>
      <c r="AB604" s="115">
        <f t="shared" si="154"/>
        <v>798.9944444444444</v>
      </c>
      <c r="AC604" s="116">
        <f t="shared" si="155"/>
        <v>729781</v>
      </c>
      <c r="AD604" s="118">
        <f t="shared" si="156"/>
        <v>810.8677777777777</v>
      </c>
      <c r="AE604" s="119"/>
      <c r="AF604" s="120"/>
      <c r="AG604" s="113"/>
      <c r="AH604" s="38"/>
      <c r="AI604" s="113"/>
      <c r="AJ604" s="38"/>
      <c r="AK604" s="113"/>
      <c r="AL604" s="114"/>
      <c r="AM604" s="115">
        <f t="shared" si="145"/>
        <v>0</v>
      </c>
      <c r="AN604" s="37">
        <f t="shared" si="157"/>
        <v>0</v>
      </c>
      <c r="AO604" s="117">
        <f t="shared" si="146"/>
        <v>0</v>
      </c>
      <c r="AP604" s="117">
        <f t="shared" si="158"/>
        <v>0</v>
      </c>
      <c r="AQ604" s="121">
        <f t="shared" si="147"/>
        <v>8746.327777777777</v>
      </c>
      <c r="AR604" s="122">
        <f t="shared" si="148"/>
        <v>9148.667777777777</v>
      </c>
    </row>
    <row r="605" spans="1:44" s="36" customFormat="1" ht="15" customHeight="1">
      <c r="A605" s="44" t="s">
        <v>137</v>
      </c>
      <c r="B605" s="44" t="s">
        <v>265</v>
      </c>
      <c r="C605" s="123">
        <v>227924</v>
      </c>
      <c r="D605" s="124">
        <v>7</v>
      </c>
      <c r="E605" s="112" t="s">
        <v>139</v>
      </c>
      <c r="F605" s="133" t="s">
        <v>139</v>
      </c>
      <c r="G605" s="7">
        <v>169745</v>
      </c>
      <c r="H605" s="38">
        <v>174094</v>
      </c>
      <c r="I605" s="113">
        <v>35363</v>
      </c>
      <c r="J605" s="38">
        <v>44933</v>
      </c>
      <c r="K605" s="113">
        <v>16715</v>
      </c>
      <c r="L605" s="38">
        <v>17448</v>
      </c>
      <c r="M605" s="113">
        <v>180597</v>
      </c>
      <c r="N605" s="114">
        <v>178781</v>
      </c>
      <c r="O605" s="115">
        <f t="shared" si="149"/>
        <v>402420</v>
      </c>
      <c r="P605" s="115">
        <f t="shared" si="150"/>
        <v>13414</v>
      </c>
      <c r="Q605" s="116">
        <f t="shared" si="151"/>
        <v>415256</v>
      </c>
      <c r="R605" s="117">
        <f t="shared" si="152"/>
        <v>13841.866666666667</v>
      </c>
      <c r="S605" s="7">
        <v>124757</v>
      </c>
      <c r="T605" s="38">
        <v>105659</v>
      </c>
      <c r="U605" s="113">
        <v>104735</v>
      </c>
      <c r="V605" s="38">
        <v>109145</v>
      </c>
      <c r="W605" s="113">
        <v>100356</v>
      </c>
      <c r="X605" s="38">
        <v>107143</v>
      </c>
      <c r="Y605" s="113">
        <v>98377</v>
      </c>
      <c r="Z605" s="114">
        <v>94268</v>
      </c>
      <c r="AA605" s="115">
        <f t="shared" si="153"/>
        <v>428225</v>
      </c>
      <c r="AB605" s="115">
        <f t="shared" si="154"/>
        <v>475.80555555555554</v>
      </c>
      <c r="AC605" s="116">
        <f t="shared" si="155"/>
        <v>416215</v>
      </c>
      <c r="AD605" s="118">
        <f t="shared" si="156"/>
        <v>462.4611111111111</v>
      </c>
      <c r="AE605" s="119"/>
      <c r="AF605" s="120"/>
      <c r="AG605" s="113"/>
      <c r="AH605" s="38"/>
      <c r="AI605" s="113"/>
      <c r="AJ605" s="38"/>
      <c r="AK605" s="113"/>
      <c r="AL605" s="114"/>
      <c r="AM605" s="115">
        <f t="shared" si="145"/>
        <v>0</v>
      </c>
      <c r="AN605" s="37">
        <f t="shared" si="157"/>
        <v>0</v>
      </c>
      <c r="AO605" s="117">
        <f t="shared" si="146"/>
        <v>0</v>
      </c>
      <c r="AP605" s="117">
        <f t="shared" si="158"/>
        <v>0</v>
      </c>
      <c r="AQ605" s="121">
        <f t="shared" si="147"/>
        <v>13889.805555555555</v>
      </c>
      <c r="AR605" s="122">
        <f t="shared" si="148"/>
        <v>14304.327777777778</v>
      </c>
    </row>
    <row r="606" spans="1:44" s="36" customFormat="1" ht="15" customHeight="1">
      <c r="A606" s="44" t="s">
        <v>137</v>
      </c>
      <c r="B606" s="44" t="s">
        <v>266</v>
      </c>
      <c r="C606" s="123">
        <v>227979</v>
      </c>
      <c r="D606" s="124">
        <v>7</v>
      </c>
      <c r="E606" s="112" t="s">
        <v>139</v>
      </c>
      <c r="F606" s="133" t="s">
        <v>139</v>
      </c>
      <c r="G606" s="7">
        <v>156990</v>
      </c>
      <c r="H606" s="38">
        <v>165413</v>
      </c>
      <c r="I606" s="113">
        <v>24150</v>
      </c>
      <c r="J606" s="38">
        <v>39697</v>
      </c>
      <c r="K606" s="113">
        <v>13311</v>
      </c>
      <c r="L606" s="38">
        <v>15524</v>
      </c>
      <c r="M606" s="113">
        <v>175069</v>
      </c>
      <c r="N606" s="114">
        <v>186582</v>
      </c>
      <c r="O606" s="115">
        <f t="shared" si="149"/>
        <v>369520</v>
      </c>
      <c r="P606" s="115">
        <f t="shared" si="150"/>
        <v>12317.333333333334</v>
      </c>
      <c r="Q606" s="116">
        <f t="shared" si="151"/>
        <v>407216</v>
      </c>
      <c r="R606" s="117">
        <f t="shared" si="152"/>
        <v>13573.866666666667</v>
      </c>
      <c r="S606" s="7">
        <v>158763</v>
      </c>
      <c r="T606" s="38">
        <v>116391</v>
      </c>
      <c r="U606" s="113">
        <v>88016</v>
      </c>
      <c r="V606" s="38">
        <v>95784</v>
      </c>
      <c r="W606" s="113">
        <v>142937</v>
      </c>
      <c r="X606" s="38">
        <v>138255</v>
      </c>
      <c r="Y606" s="113">
        <v>143227</v>
      </c>
      <c r="Z606" s="114">
        <v>195708</v>
      </c>
      <c r="AA606" s="115">
        <f t="shared" si="153"/>
        <v>532943</v>
      </c>
      <c r="AB606" s="115">
        <f t="shared" si="154"/>
        <v>592.1588888888889</v>
      </c>
      <c r="AC606" s="116">
        <f t="shared" si="155"/>
        <v>546138</v>
      </c>
      <c r="AD606" s="118">
        <f t="shared" si="156"/>
        <v>606.82</v>
      </c>
      <c r="AE606" s="119"/>
      <c r="AF606" s="120"/>
      <c r="AG606" s="113"/>
      <c r="AH606" s="38"/>
      <c r="AI606" s="113"/>
      <c r="AJ606" s="38"/>
      <c r="AK606" s="113"/>
      <c r="AL606" s="114"/>
      <c r="AM606" s="115">
        <f t="shared" si="145"/>
        <v>0</v>
      </c>
      <c r="AN606" s="37">
        <f t="shared" si="157"/>
        <v>0</v>
      </c>
      <c r="AO606" s="117">
        <f t="shared" si="146"/>
        <v>0</v>
      </c>
      <c r="AP606" s="117">
        <f t="shared" si="158"/>
        <v>0</v>
      </c>
      <c r="AQ606" s="121">
        <f t="shared" si="147"/>
        <v>12909.492222222223</v>
      </c>
      <c r="AR606" s="122">
        <f t="shared" si="148"/>
        <v>14180.686666666666</v>
      </c>
    </row>
    <row r="607" spans="1:44" s="36" customFormat="1" ht="15" customHeight="1">
      <c r="A607" s="44" t="s">
        <v>137</v>
      </c>
      <c r="B607" s="44" t="s">
        <v>267</v>
      </c>
      <c r="C607" s="123">
        <v>228158</v>
      </c>
      <c r="D607" s="124">
        <v>7</v>
      </c>
      <c r="E607" s="112" t="s">
        <v>139</v>
      </c>
      <c r="F607" s="133" t="s">
        <v>139</v>
      </c>
      <c r="G607" s="7">
        <v>65940</v>
      </c>
      <c r="H607" s="38">
        <v>65040</v>
      </c>
      <c r="I607" s="113">
        <v>8914</v>
      </c>
      <c r="J607" s="38">
        <v>12411</v>
      </c>
      <c r="K607" s="113">
        <v>2440</v>
      </c>
      <c r="L607" s="38">
        <v>3991</v>
      </c>
      <c r="M607" s="113">
        <v>70553</v>
      </c>
      <c r="N607" s="114">
        <v>73505</v>
      </c>
      <c r="O607" s="115">
        <f t="shared" si="149"/>
        <v>147847</v>
      </c>
      <c r="P607" s="115">
        <f t="shared" si="150"/>
        <v>4928.233333333334</v>
      </c>
      <c r="Q607" s="116">
        <f t="shared" si="151"/>
        <v>154947</v>
      </c>
      <c r="R607" s="117">
        <f t="shared" si="152"/>
        <v>5164.9</v>
      </c>
      <c r="S607" s="7">
        <v>17045</v>
      </c>
      <c r="T607" s="38">
        <v>14906</v>
      </c>
      <c r="U607" s="113">
        <v>17602</v>
      </c>
      <c r="V607" s="38">
        <v>24931</v>
      </c>
      <c r="W607" s="113">
        <v>10554</v>
      </c>
      <c r="X607" s="38">
        <v>32053</v>
      </c>
      <c r="Y607" s="113">
        <v>22088</v>
      </c>
      <c r="Z607" s="114">
        <v>25540</v>
      </c>
      <c r="AA607" s="115">
        <f t="shared" si="153"/>
        <v>67289</v>
      </c>
      <c r="AB607" s="115">
        <f t="shared" si="154"/>
        <v>74.76555555555555</v>
      </c>
      <c r="AC607" s="116">
        <f t="shared" si="155"/>
        <v>97430</v>
      </c>
      <c r="AD607" s="118">
        <f t="shared" si="156"/>
        <v>108.25555555555556</v>
      </c>
      <c r="AE607" s="119"/>
      <c r="AF607" s="120"/>
      <c r="AG607" s="113"/>
      <c r="AH607" s="38"/>
      <c r="AI607" s="113"/>
      <c r="AJ607" s="38"/>
      <c r="AK607" s="113"/>
      <c r="AL607" s="114"/>
      <c r="AM607" s="115">
        <f t="shared" si="145"/>
        <v>0</v>
      </c>
      <c r="AN607" s="37">
        <f t="shared" si="157"/>
        <v>0</v>
      </c>
      <c r="AO607" s="117">
        <f t="shared" si="146"/>
        <v>0</v>
      </c>
      <c r="AP607" s="117">
        <f t="shared" si="158"/>
        <v>0</v>
      </c>
      <c r="AQ607" s="121">
        <f t="shared" si="147"/>
        <v>5002.998888888889</v>
      </c>
      <c r="AR607" s="122">
        <f t="shared" si="148"/>
        <v>5273.155555555555</v>
      </c>
    </row>
    <row r="608" spans="1:44" s="36" customFormat="1" ht="15" customHeight="1">
      <c r="A608" s="44" t="s">
        <v>137</v>
      </c>
      <c r="B608" s="44" t="s">
        <v>268</v>
      </c>
      <c r="C608" s="123">
        <v>409315</v>
      </c>
      <c r="D608" s="124">
        <v>7</v>
      </c>
      <c r="E608" s="112" t="s">
        <v>139</v>
      </c>
      <c r="F608" s="133" t="s">
        <v>139</v>
      </c>
      <c r="G608" s="7">
        <v>94319</v>
      </c>
      <c r="H608" s="38">
        <v>98848</v>
      </c>
      <c r="I608" s="113">
        <v>17588</v>
      </c>
      <c r="J608" s="38">
        <v>22661</v>
      </c>
      <c r="K608" s="113">
        <v>12180</v>
      </c>
      <c r="L608" s="38">
        <v>13355</v>
      </c>
      <c r="M608" s="113">
        <v>101602</v>
      </c>
      <c r="N608" s="114">
        <v>105404</v>
      </c>
      <c r="O608" s="115">
        <f t="shared" si="149"/>
        <v>225689</v>
      </c>
      <c r="P608" s="115">
        <f t="shared" si="150"/>
        <v>7522.966666666666</v>
      </c>
      <c r="Q608" s="116">
        <f t="shared" si="151"/>
        <v>240268</v>
      </c>
      <c r="R608" s="117">
        <f t="shared" si="152"/>
        <v>8008.933333333333</v>
      </c>
      <c r="S608" s="7">
        <v>30096</v>
      </c>
      <c r="T608" s="38">
        <v>37939</v>
      </c>
      <c r="U608" s="113">
        <v>37448</v>
      </c>
      <c r="V608" s="38">
        <v>38846</v>
      </c>
      <c r="W608" s="113">
        <v>29948</v>
      </c>
      <c r="X608" s="38">
        <v>49594</v>
      </c>
      <c r="Y608" s="113">
        <v>28474</v>
      </c>
      <c r="Z608" s="114">
        <v>48258</v>
      </c>
      <c r="AA608" s="115">
        <f t="shared" si="153"/>
        <v>125966</v>
      </c>
      <c r="AB608" s="115">
        <f t="shared" si="154"/>
        <v>139.9622222222222</v>
      </c>
      <c r="AC608" s="116">
        <f t="shared" si="155"/>
        <v>174637</v>
      </c>
      <c r="AD608" s="118">
        <f t="shared" si="156"/>
        <v>194.04111111111112</v>
      </c>
      <c r="AE608" s="119"/>
      <c r="AF608" s="120"/>
      <c r="AG608" s="113"/>
      <c r="AH608" s="38"/>
      <c r="AI608" s="113"/>
      <c r="AJ608" s="38"/>
      <c r="AK608" s="113"/>
      <c r="AL608" s="114"/>
      <c r="AM608" s="115">
        <f t="shared" si="145"/>
        <v>0</v>
      </c>
      <c r="AN608" s="37">
        <f t="shared" si="157"/>
        <v>0</v>
      </c>
      <c r="AO608" s="117">
        <f t="shared" si="146"/>
        <v>0</v>
      </c>
      <c r="AP608" s="117">
        <f t="shared" si="158"/>
        <v>0</v>
      </c>
      <c r="AQ608" s="121">
        <f t="shared" si="147"/>
        <v>7662.928888888889</v>
      </c>
      <c r="AR608" s="122">
        <f t="shared" si="148"/>
        <v>8202.974444444444</v>
      </c>
    </row>
    <row r="609" spans="1:44" s="36" customFormat="1" ht="15" customHeight="1">
      <c r="A609" s="44" t="s">
        <v>137</v>
      </c>
      <c r="B609" s="44" t="s">
        <v>269</v>
      </c>
      <c r="C609" s="123">
        <v>382911</v>
      </c>
      <c r="D609" s="124">
        <v>7</v>
      </c>
      <c r="E609" s="112"/>
      <c r="F609" s="133" t="s">
        <v>139</v>
      </c>
      <c r="G609" s="7"/>
      <c r="H609" s="38">
        <v>1134</v>
      </c>
      <c r="I609" s="113"/>
      <c r="J609" s="38">
        <v>0</v>
      </c>
      <c r="K609" s="113"/>
      <c r="L609" s="38">
        <v>0</v>
      </c>
      <c r="M609" s="113"/>
      <c r="N609" s="114">
        <v>1427</v>
      </c>
      <c r="O609" s="115">
        <f t="shared" si="149"/>
        <v>0</v>
      </c>
      <c r="P609" s="115">
        <f t="shared" si="150"/>
        <v>0</v>
      </c>
      <c r="Q609" s="116">
        <f t="shared" si="151"/>
        <v>2561</v>
      </c>
      <c r="R609" s="117">
        <f t="shared" si="152"/>
        <v>85.36666666666666</v>
      </c>
      <c r="S609" s="7"/>
      <c r="T609" s="38">
        <v>0</v>
      </c>
      <c r="U609" s="113"/>
      <c r="V609" s="38">
        <v>0</v>
      </c>
      <c r="W609" s="113"/>
      <c r="X609" s="38">
        <v>0</v>
      </c>
      <c r="Y609" s="113"/>
      <c r="Z609" s="114"/>
      <c r="AA609" s="115">
        <f t="shared" si="153"/>
        <v>0</v>
      </c>
      <c r="AB609" s="115">
        <f t="shared" si="154"/>
        <v>0</v>
      </c>
      <c r="AC609" s="116">
        <f t="shared" si="155"/>
        <v>0</v>
      </c>
      <c r="AD609" s="118">
        <f t="shared" si="156"/>
        <v>0</v>
      </c>
      <c r="AE609" s="119"/>
      <c r="AF609" s="120"/>
      <c r="AG609" s="113"/>
      <c r="AH609" s="38"/>
      <c r="AI609" s="113"/>
      <c r="AJ609" s="38"/>
      <c r="AK609" s="113"/>
      <c r="AL609" s="114"/>
      <c r="AM609" s="115">
        <f t="shared" si="145"/>
        <v>0</v>
      </c>
      <c r="AN609" s="37">
        <f t="shared" si="157"/>
        <v>0</v>
      </c>
      <c r="AO609" s="117">
        <f t="shared" si="146"/>
        <v>0</v>
      </c>
      <c r="AP609" s="117">
        <f t="shared" si="158"/>
        <v>0</v>
      </c>
      <c r="AQ609" s="121">
        <f t="shared" si="147"/>
        <v>0</v>
      </c>
      <c r="AR609" s="122">
        <f t="shared" si="148"/>
        <v>85.36666666666666</v>
      </c>
    </row>
    <row r="610" spans="1:44" s="36" customFormat="1" ht="15" customHeight="1">
      <c r="A610" s="44" t="s">
        <v>137</v>
      </c>
      <c r="B610" s="44" t="s">
        <v>270</v>
      </c>
      <c r="C610" s="123">
        <v>228316</v>
      </c>
      <c r="D610" s="124">
        <v>7</v>
      </c>
      <c r="E610" s="112" t="s">
        <v>139</v>
      </c>
      <c r="F610" s="133" t="s">
        <v>139</v>
      </c>
      <c r="G610" s="7">
        <v>34267</v>
      </c>
      <c r="H610" s="38">
        <v>34147</v>
      </c>
      <c r="I610" s="113">
        <v>3901</v>
      </c>
      <c r="J610" s="38">
        <v>3919</v>
      </c>
      <c r="K610" s="113">
        <v>2390</v>
      </c>
      <c r="L610" s="38">
        <v>3001</v>
      </c>
      <c r="M610" s="113">
        <v>34174</v>
      </c>
      <c r="N610" s="114">
        <v>35579</v>
      </c>
      <c r="O610" s="115">
        <f t="shared" si="149"/>
        <v>74732</v>
      </c>
      <c r="P610" s="115">
        <f t="shared" si="150"/>
        <v>2491.0666666666666</v>
      </c>
      <c r="Q610" s="116">
        <f t="shared" si="151"/>
        <v>76646</v>
      </c>
      <c r="R610" s="117">
        <f t="shared" si="152"/>
        <v>2554.866666666667</v>
      </c>
      <c r="S610" s="7">
        <v>17072</v>
      </c>
      <c r="T610" s="38">
        <v>21707</v>
      </c>
      <c r="U610" s="113">
        <v>10550</v>
      </c>
      <c r="V610" s="38">
        <v>11512</v>
      </c>
      <c r="W610" s="113">
        <v>22456</v>
      </c>
      <c r="X610" s="38">
        <v>29650</v>
      </c>
      <c r="Y610" s="113">
        <v>17459</v>
      </c>
      <c r="Z610" s="114">
        <v>19279</v>
      </c>
      <c r="AA610" s="115">
        <f t="shared" si="153"/>
        <v>67537</v>
      </c>
      <c r="AB610" s="115">
        <f t="shared" si="154"/>
        <v>75.0411111111111</v>
      </c>
      <c r="AC610" s="116">
        <f t="shared" si="155"/>
        <v>82148</v>
      </c>
      <c r="AD610" s="118">
        <f t="shared" si="156"/>
        <v>91.27555555555556</v>
      </c>
      <c r="AE610" s="119"/>
      <c r="AF610" s="120"/>
      <c r="AG610" s="113"/>
      <c r="AH610" s="38"/>
      <c r="AI610" s="113"/>
      <c r="AJ610" s="38"/>
      <c r="AK610" s="113"/>
      <c r="AL610" s="114"/>
      <c r="AM610" s="115">
        <f t="shared" si="145"/>
        <v>0</v>
      </c>
      <c r="AN610" s="37">
        <f t="shared" si="157"/>
        <v>0</v>
      </c>
      <c r="AO610" s="117">
        <f t="shared" si="146"/>
        <v>0</v>
      </c>
      <c r="AP610" s="117">
        <f t="shared" si="158"/>
        <v>0</v>
      </c>
      <c r="AQ610" s="121">
        <f t="shared" si="147"/>
        <v>2566.1077777777778</v>
      </c>
      <c r="AR610" s="122">
        <f t="shared" si="148"/>
        <v>2646.1422222222222</v>
      </c>
    </row>
    <row r="611" spans="1:44" s="36" customFormat="1" ht="15" customHeight="1">
      <c r="A611" s="44" t="s">
        <v>137</v>
      </c>
      <c r="B611" s="44" t="s">
        <v>271</v>
      </c>
      <c r="C611" s="123">
        <v>227854</v>
      </c>
      <c r="D611" s="124">
        <v>7</v>
      </c>
      <c r="E611" s="112" t="s">
        <v>139</v>
      </c>
      <c r="F611" s="133" t="s">
        <v>139</v>
      </c>
      <c r="G611" s="7">
        <v>71442</v>
      </c>
      <c r="H611" s="38">
        <v>70459</v>
      </c>
      <c r="I611" s="113">
        <v>14752</v>
      </c>
      <c r="J611" s="38">
        <v>21094</v>
      </c>
      <c r="K611" s="113">
        <v>2997</v>
      </c>
      <c r="L611" s="38">
        <v>5071</v>
      </c>
      <c r="M611" s="113">
        <v>69553</v>
      </c>
      <c r="N611" s="114">
        <v>71046</v>
      </c>
      <c r="O611" s="115">
        <f t="shared" si="149"/>
        <v>158744</v>
      </c>
      <c r="P611" s="115">
        <f t="shared" si="150"/>
        <v>5291.466666666666</v>
      </c>
      <c r="Q611" s="116">
        <f t="shared" si="151"/>
        <v>167670</v>
      </c>
      <c r="R611" s="117">
        <f t="shared" si="152"/>
        <v>5589</v>
      </c>
      <c r="S611" s="7">
        <v>19881</v>
      </c>
      <c r="T611" s="38">
        <v>22179</v>
      </c>
      <c r="U611" s="113">
        <v>19279</v>
      </c>
      <c r="V611" s="38">
        <v>37920</v>
      </c>
      <c r="W611" s="113">
        <v>24717</v>
      </c>
      <c r="X611" s="38">
        <v>25418</v>
      </c>
      <c r="Y611" s="113">
        <v>18381</v>
      </c>
      <c r="Z611" s="114">
        <v>38176</v>
      </c>
      <c r="AA611" s="115">
        <f t="shared" si="153"/>
        <v>82258</v>
      </c>
      <c r="AB611" s="115">
        <f t="shared" si="154"/>
        <v>91.39777777777778</v>
      </c>
      <c r="AC611" s="116">
        <f t="shared" si="155"/>
        <v>123693</v>
      </c>
      <c r="AD611" s="118">
        <f t="shared" si="156"/>
        <v>137.43666666666667</v>
      </c>
      <c r="AE611" s="119"/>
      <c r="AF611" s="120"/>
      <c r="AG611" s="113"/>
      <c r="AH611" s="38"/>
      <c r="AI611" s="113"/>
      <c r="AJ611" s="38"/>
      <c r="AK611" s="113"/>
      <c r="AL611" s="114"/>
      <c r="AM611" s="115">
        <f t="shared" si="145"/>
        <v>0</v>
      </c>
      <c r="AN611" s="37">
        <f t="shared" si="157"/>
        <v>0</v>
      </c>
      <c r="AO611" s="117">
        <f t="shared" si="146"/>
        <v>0</v>
      </c>
      <c r="AP611" s="117">
        <f t="shared" si="158"/>
        <v>0</v>
      </c>
      <c r="AQ611" s="121">
        <f t="shared" si="147"/>
        <v>5382.864444444444</v>
      </c>
      <c r="AR611" s="122">
        <f t="shared" si="148"/>
        <v>5726.4366666666665</v>
      </c>
    </row>
    <row r="612" spans="1:44" s="36" customFormat="1" ht="15" customHeight="1">
      <c r="A612" s="44" t="s">
        <v>137</v>
      </c>
      <c r="B612" s="44" t="s">
        <v>272</v>
      </c>
      <c r="C612" s="123">
        <v>228547</v>
      </c>
      <c r="D612" s="124">
        <v>7</v>
      </c>
      <c r="E612" s="112" t="s">
        <v>139</v>
      </c>
      <c r="F612" s="133" t="s">
        <v>139</v>
      </c>
      <c r="G612" s="7">
        <v>207126</v>
      </c>
      <c r="H612" s="38">
        <v>209660</v>
      </c>
      <c r="I612" s="113">
        <v>38668</v>
      </c>
      <c r="J612" s="38">
        <v>47584</v>
      </c>
      <c r="K612" s="113">
        <v>25759</v>
      </c>
      <c r="L612" s="38">
        <v>27220</v>
      </c>
      <c r="M612" s="113">
        <v>226088</v>
      </c>
      <c r="N612" s="114">
        <v>233240</v>
      </c>
      <c r="O612" s="115">
        <f t="shared" si="149"/>
        <v>497641</v>
      </c>
      <c r="P612" s="115">
        <f t="shared" si="150"/>
        <v>16588.033333333333</v>
      </c>
      <c r="Q612" s="116">
        <f t="shared" si="151"/>
        <v>517704</v>
      </c>
      <c r="R612" s="117">
        <f t="shared" si="152"/>
        <v>17256.8</v>
      </c>
      <c r="S612" s="7">
        <v>235834</v>
      </c>
      <c r="T612" s="38">
        <v>157194</v>
      </c>
      <c r="U612" s="113">
        <v>198061</v>
      </c>
      <c r="V612" s="38">
        <v>160941</v>
      </c>
      <c r="W612" s="113">
        <v>175801</v>
      </c>
      <c r="X612" s="38">
        <v>148898</v>
      </c>
      <c r="Y612" s="113">
        <v>207758</v>
      </c>
      <c r="Z612" s="114">
        <v>211716</v>
      </c>
      <c r="AA612" s="115">
        <f t="shared" si="153"/>
        <v>817454</v>
      </c>
      <c r="AB612" s="115">
        <f t="shared" si="154"/>
        <v>908.2822222222222</v>
      </c>
      <c r="AC612" s="116">
        <f t="shared" si="155"/>
        <v>678749</v>
      </c>
      <c r="AD612" s="118">
        <f t="shared" si="156"/>
        <v>754.1655555555556</v>
      </c>
      <c r="AE612" s="119"/>
      <c r="AF612" s="120"/>
      <c r="AG612" s="113"/>
      <c r="AH612" s="38"/>
      <c r="AI612" s="113"/>
      <c r="AJ612" s="38"/>
      <c r="AK612" s="113"/>
      <c r="AL612" s="114"/>
      <c r="AM612" s="115">
        <f t="shared" si="145"/>
        <v>0</v>
      </c>
      <c r="AN612" s="37">
        <f t="shared" si="157"/>
        <v>0</v>
      </c>
      <c r="AO612" s="117">
        <f t="shared" si="146"/>
        <v>0</v>
      </c>
      <c r="AP612" s="117">
        <f t="shared" si="158"/>
        <v>0</v>
      </c>
      <c r="AQ612" s="121">
        <f t="shared" si="147"/>
        <v>17496.315555555557</v>
      </c>
      <c r="AR612" s="122">
        <f t="shared" si="148"/>
        <v>18010.965555555555</v>
      </c>
    </row>
    <row r="613" spans="1:44" s="36" customFormat="1" ht="15" customHeight="1">
      <c r="A613" s="44" t="s">
        <v>137</v>
      </c>
      <c r="B613" s="44" t="s">
        <v>273</v>
      </c>
      <c r="C613" s="123">
        <v>228608</v>
      </c>
      <c r="D613" s="124">
        <v>7</v>
      </c>
      <c r="E613" s="112" t="s">
        <v>139</v>
      </c>
      <c r="F613" s="133" t="s">
        <v>139</v>
      </c>
      <c r="G613" s="7">
        <v>25954</v>
      </c>
      <c r="H613" s="38">
        <v>27388</v>
      </c>
      <c r="I613" s="113">
        <v>2216</v>
      </c>
      <c r="J613" s="38">
        <v>7131</v>
      </c>
      <c r="K613" s="113">
        <v>3449</v>
      </c>
      <c r="L613" s="38">
        <v>2553</v>
      </c>
      <c r="M613" s="113">
        <v>28967</v>
      </c>
      <c r="N613" s="114">
        <v>29623</v>
      </c>
      <c r="O613" s="115">
        <f t="shared" si="149"/>
        <v>60586</v>
      </c>
      <c r="P613" s="115">
        <f t="shared" si="150"/>
        <v>2019.5333333333333</v>
      </c>
      <c r="Q613" s="116">
        <f t="shared" si="151"/>
        <v>66695</v>
      </c>
      <c r="R613" s="117">
        <f t="shared" si="152"/>
        <v>2223.1666666666665</v>
      </c>
      <c r="S613" s="7">
        <v>6281</v>
      </c>
      <c r="T613" s="38">
        <v>7241</v>
      </c>
      <c r="U613" s="113">
        <v>8054</v>
      </c>
      <c r="V613" s="38">
        <v>9487</v>
      </c>
      <c r="W613" s="113">
        <v>5163</v>
      </c>
      <c r="X613" s="38">
        <v>8392</v>
      </c>
      <c r="Y613" s="113">
        <v>8078</v>
      </c>
      <c r="Z613" s="114">
        <v>14711</v>
      </c>
      <c r="AA613" s="115">
        <f t="shared" si="153"/>
        <v>27576</v>
      </c>
      <c r="AB613" s="115">
        <f t="shared" si="154"/>
        <v>30.64</v>
      </c>
      <c r="AC613" s="116">
        <f t="shared" si="155"/>
        <v>39831</v>
      </c>
      <c r="AD613" s="118">
        <f t="shared" si="156"/>
        <v>44.25666666666667</v>
      </c>
      <c r="AE613" s="119"/>
      <c r="AF613" s="120"/>
      <c r="AG613" s="113"/>
      <c r="AH613" s="38"/>
      <c r="AI613" s="113"/>
      <c r="AJ613" s="38"/>
      <c r="AK613" s="113"/>
      <c r="AL613" s="114"/>
      <c r="AM613" s="115">
        <f t="shared" si="145"/>
        <v>0</v>
      </c>
      <c r="AN613" s="37">
        <f t="shared" si="157"/>
        <v>0</v>
      </c>
      <c r="AO613" s="117">
        <f t="shared" si="146"/>
        <v>0</v>
      </c>
      <c r="AP613" s="117">
        <f t="shared" si="158"/>
        <v>0</v>
      </c>
      <c r="AQ613" s="121">
        <f t="shared" si="147"/>
        <v>2050.173333333333</v>
      </c>
      <c r="AR613" s="122">
        <f t="shared" si="148"/>
        <v>2267.423333333333</v>
      </c>
    </row>
    <row r="614" spans="1:44" s="36" customFormat="1" ht="15" customHeight="1">
      <c r="A614" s="44" t="s">
        <v>137</v>
      </c>
      <c r="B614" s="44" t="s">
        <v>274</v>
      </c>
      <c r="C614" s="123">
        <v>228699</v>
      </c>
      <c r="D614" s="124">
        <v>7</v>
      </c>
      <c r="E614" s="112" t="s">
        <v>139</v>
      </c>
      <c r="F614" s="133" t="s">
        <v>139</v>
      </c>
      <c r="G614" s="7">
        <v>31782</v>
      </c>
      <c r="H614" s="38">
        <v>30157</v>
      </c>
      <c r="I614" s="113">
        <v>3031</v>
      </c>
      <c r="J614" s="38">
        <v>8678</v>
      </c>
      <c r="K614" s="113">
        <v>2249</v>
      </c>
      <c r="L614" s="38">
        <v>2391</v>
      </c>
      <c r="M614" s="113">
        <v>33644</v>
      </c>
      <c r="N614" s="114">
        <v>33725</v>
      </c>
      <c r="O614" s="115">
        <f t="shared" si="149"/>
        <v>70706</v>
      </c>
      <c r="P614" s="115">
        <f t="shared" si="150"/>
        <v>2356.866666666667</v>
      </c>
      <c r="Q614" s="116">
        <f t="shared" si="151"/>
        <v>74951</v>
      </c>
      <c r="R614" s="117">
        <f t="shared" si="152"/>
        <v>2498.366666666667</v>
      </c>
      <c r="S614" s="7">
        <v>107173</v>
      </c>
      <c r="T614" s="38">
        <v>86522</v>
      </c>
      <c r="U614" s="113">
        <v>96500</v>
      </c>
      <c r="V614" s="38">
        <v>115969</v>
      </c>
      <c r="W614" s="113">
        <v>76815</v>
      </c>
      <c r="X614" s="38">
        <v>144940</v>
      </c>
      <c r="Y614" s="113">
        <v>92513</v>
      </c>
      <c r="Z614" s="114">
        <v>115374</v>
      </c>
      <c r="AA614" s="115">
        <f t="shared" si="153"/>
        <v>373001</v>
      </c>
      <c r="AB614" s="115">
        <f t="shared" si="154"/>
        <v>414.44555555555553</v>
      </c>
      <c r="AC614" s="116">
        <f t="shared" si="155"/>
        <v>462805</v>
      </c>
      <c r="AD614" s="118">
        <f t="shared" si="156"/>
        <v>514.2277777777778</v>
      </c>
      <c r="AE614" s="119"/>
      <c r="AF614" s="120"/>
      <c r="AG614" s="113"/>
      <c r="AH614" s="38"/>
      <c r="AI614" s="113"/>
      <c r="AJ614" s="38"/>
      <c r="AK614" s="113"/>
      <c r="AL614" s="114"/>
      <c r="AM614" s="115">
        <f t="shared" si="145"/>
        <v>0</v>
      </c>
      <c r="AN614" s="37">
        <f t="shared" si="157"/>
        <v>0</v>
      </c>
      <c r="AO614" s="117">
        <f t="shared" si="146"/>
        <v>0</v>
      </c>
      <c r="AP614" s="117">
        <f t="shared" si="158"/>
        <v>0</v>
      </c>
      <c r="AQ614" s="121">
        <f t="shared" si="147"/>
        <v>2771.3122222222223</v>
      </c>
      <c r="AR614" s="122">
        <f t="shared" si="148"/>
        <v>3012.5944444444444</v>
      </c>
    </row>
    <row r="615" spans="1:44" s="36" customFormat="1" ht="15" customHeight="1">
      <c r="A615" s="44" t="s">
        <v>137</v>
      </c>
      <c r="B615" s="44" t="s">
        <v>275</v>
      </c>
      <c r="C615" s="123">
        <v>229072</v>
      </c>
      <c r="D615" s="124">
        <v>7</v>
      </c>
      <c r="E615" s="112" t="s">
        <v>139</v>
      </c>
      <c r="F615" s="133" t="s">
        <v>139</v>
      </c>
      <c r="G615" s="7">
        <v>66706</v>
      </c>
      <c r="H615" s="38">
        <v>66673</v>
      </c>
      <c r="I615" s="113">
        <v>11416</v>
      </c>
      <c r="J615" s="38">
        <v>13533</v>
      </c>
      <c r="K615" s="113">
        <v>6767</v>
      </c>
      <c r="L615" s="38">
        <v>7977</v>
      </c>
      <c r="M615" s="113">
        <v>66804</v>
      </c>
      <c r="N615" s="114">
        <v>63651</v>
      </c>
      <c r="O615" s="115">
        <f t="shared" si="149"/>
        <v>151693</v>
      </c>
      <c r="P615" s="115">
        <f t="shared" si="150"/>
        <v>5056.433333333333</v>
      </c>
      <c r="Q615" s="116">
        <f t="shared" si="151"/>
        <v>151834</v>
      </c>
      <c r="R615" s="117">
        <f t="shared" si="152"/>
        <v>5061.133333333333</v>
      </c>
      <c r="S615" s="7">
        <v>47746</v>
      </c>
      <c r="T615" s="38">
        <v>49246</v>
      </c>
      <c r="U615" s="113">
        <v>26918</v>
      </c>
      <c r="V615" s="38">
        <v>36575</v>
      </c>
      <c r="W615" s="113">
        <v>32610</v>
      </c>
      <c r="X615" s="38">
        <v>42510</v>
      </c>
      <c r="Y615" s="113">
        <v>46340</v>
      </c>
      <c r="Z615" s="114">
        <v>60925</v>
      </c>
      <c r="AA615" s="115">
        <f t="shared" si="153"/>
        <v>153614</v>
      </c>
      <c r="AB615" s="115">
        <f t="shared" si="154"/>
        <v>170.6822222222222</v>
      </c>
      <c r="AC615" s="116">
        <f t="shared" si="155"/>
        <v>189256</v>
      </c>
      <c r="AD615" s="118">
        <f t="shared" si="156"/>
        <v>210.28444444444443</v>
      </c>
      <c r="AE615" s="119"/>
      <c r="AF615" s="120"/>
      <c r="AG615" s="113"/>
      <c r="AH615" s="38"/>
      <c r="AI615" s="113"/>
      <c r="AJ615" s="38"/>
      <c r="AK615" s="113"/>
      <c r="AL615" s="114"/>
      <c r="AM615" s="115">
        <f t="shared" si="145"/>
        <v>0</v>
      </c>
      <c r="AN615" s="37">
        <f t="shared" si="157"/>
        <v>0</v>
      </c>
      <c r="AO615" s="117">
        <f t="shared" si="146"/>
        <v>0</v>
      </c>
      <c r="AP615" s="117">
        <f t="shared" si="158"/>
        <v>0</v>
      </c>
      <c r="AQ615" s="121">
        <f t="shared" si="147"/>
        <v>5227.115555555556</v>
      </c>
      <c r="AR615" s="122">
        <f t="shared" si="148"/>
        <v>5271.417777777778</v>
      </c>
    </row>
    <row r="616" spans="1:44" s="36" customFormat="1" ht="15" customHeight="1">
      <c r="A616" s="44" t="s">
        <v>137</v>
      </c>
      <c r="B616" s="44" t="s">
        <v>276</v>
      </c>
      <c r="C616" s="123">
        <v>229319</v>
      </c>
      <c r="D616" s="124">
        <v>7</v>
      </c>
      <c r="E616" s="112" t="s">
        <v>139</v>
      </c>
      <c r="F616" s="133" t="s">
        <v>139</v>
      </c>
      <c r="G616" s="7">
        <v>27368</v>
      </c>
      <c r="H616" s="38">
        <v>24190</v>
      </c>
      <c r="I616" s="113">
        <v>12288</v>
      </c>
      <c r="J616" s="38">
        <v>23385</v>
      </c>
      <c r="K616" s="113">
        <v>9409</v>
      </c>
      <c r="L616" s="38">
        <v>18736</v>
      </c>
      <c r="M616" s="113">
        <v>27945</v>
      </c>
      <c r="N616" s="114">
        <v>32048</v>
      </c>
      <c r="O616" s="115">
        <f t="shared" si="149"/>
        <v>77010</v>
      </c>
      <c r="P616" s="115">
        <f t="shared" si="150"/>
        <v>2567</v>
      </c>
      <c r="Q616" s="116">
        <f t="shared" si="151"/>
        <v>98359</v>
      </c>
      <c r="R616" s="117">
        <f t="shared" si="152"/>
        <v>3278.633333333333</v>
      </c>
      <c r="S616" s="7">
        <v>17256</v>
      </c>
      <c r="T616" s="38">
        <v>15303</v>
      </c>
      <c r="U616" s="113">
        <v>22644</v>
      </c>
      <c r="V616" s="38">
        <v>12705</v>
      </c>
      <c r="W616" s="113">
        <v>10230</v>
      </c>
      <c r="X616" s="38">
        <v>21474</v>
      </c>
      <c r="Y616" s="113">
        <v>18770</v>
      </c>
      <c r="Z616" s="114">
        <v>39250</v>
      </c>
      <c r="AA616" s="115">
        <f t="shared" si="153"/>
        <v>68900</v>
      </c>
      <c r="AB616" s="115">
        <f t="shared" si="154"/>
        <v>76.55555555555556</v>
      </c>
      <c r="AC616" s="116">
        <f t="shared" si="155"/>
        <v>88732</v>
      </c>
      <c r="AD616" s="118">
        <f t="shared" si="156"/>
        <v>98.5911111111111</v>
      </c>
      <c r="AE616" s="119"/>
      <c r="AF616" s="120"/>
      <c r="AG616" s="113"/>
      <c r="AH616" s="38"/>
      <c r="AI616" s="113"/>
      <c r="AJ616" s="38"/>
      <c r="AK616" s="113"/>
      <c r="AL616" s="114"/>
      <c r="AM616" s="115">
        <f t="shared" si="145"/>
        <v>0</v>
      </c>
      <c r="AN616" s="37">
        <f t="shared" si="157"/>
        <v>0</v>
      </c>
      <c r="AO616" s="117">
        <f t="shared" si="146"/>
        <v>0</v>
      </c>
      <c r="AP616" s="117">
        <f t="shared" si="158"/>
        <v>0</v>
      </c>
      <c r="AQ616" s="121">
        <f t="shared" si="147"/>
        <v>2643.5555555555557</v>
      </c>
      <c r="AR616" s="122">
        <f t="shared" si="148"/>
        <v>3377.224444444444</v>
      </c>
    </row>
    <row r="617" spans="1:44" s="36" customFormat="1" ht="15" customHeight="1">
      <c r="A617" s="44" t="s">
        <v>137</v>
      </c>
      <c r="B617" s="44" t="s">
        <v>277</v>
      </c>
      <c r="C617" s="123"/>
      <c r="D617" s="124">
        <v>7</v>
      </c>
      <c r="E617" s="112"/>
      <c r="F617" s="133" t="s">
        <v>139</v>
      </c>
      <c r="G617" s="7"/>
      <c r="H617" s="38">
        <v>4284</v>
      </c>
      <c r="I617" s="113"/>
      <c r="J617" s="38">
        <v>4141</v>
      </c>
      <c r="K617" s="113"/>
      <c r="L617" s="38">
        <v>2925</v>
      </c>
      <c r="M617" s="113"/>
      <c r="N617" s="114">
        <v>5862</v>
      </c>
      <c r="O617" s="115">
        <f>+M617+K617+I617+G617</f>
        <v>0</v>
      </c>
      <c r="P617" s="115">
        <f>+O617/30</f>
        <v>0</v>
      </c>
      <c r="Q617" s="116">
        <f>+N617+L617+J617+H617</f>
        <v>17212</v>
      </c>
      <c r="R617" s="117">
        <f>+Q617/30</f>
        <v>573.7333333333333</v>
      </c>
      <c r="S617" s="7"/>
      <c r="T617" s="38">
        <v>0</v>
      </c>
      <c r="U617" s="113"/>
      <c r="V617" s="38">
        <v>818</v>
      </c>
      <c r="W617" s="113"/>
      <c r="X617" s="38">
        <v>768</v>
      </c>
      <c r="Y617" s="113"/>
      <c r="Z617" s="114">
        <v>132</v>
      </c>
      <c r="AA617" s="115">
        <f>+Y617+W617+U617+S617</f>
        <v>0</v>
      </c>
      <c r="AB617" s="115">
        <f>+AA617/900</f>
        <v>0</v>
      </c>
      <c r="AC617" s="116">
        <f>+Z617+X617+V617+T617</f>
        <v>1718</v>
      </c>
      <c r="AD617" s="118">
        <f>+AC617/900</f>
        <v>1.9088888888888889</v>
      </c>
      <c r="AE617" s="119"/>
      <c r="AF617" s="120"/>
      <c r="AG617" s="113"/>
      <c r="AH617" s="38"/>
      <c r="AI617" s="113"/>
      <c r="AJ617" s="38"/>
      <c r="AK617" s="113"/>
      <c r="AL617" s="114"/>
      <c r="AM617" s="115">
        <f>+AK617+AI617+AG617+AE617</f>
        <v>0</v>
      </c>
      <c r="AN617" s="37">
        <f>+AM617/24</f>
        <v>0</v>
      </c>
      <c r="AO617" s="117">
        <f>+AL617+AJ617+AH617+AF617</f>
        <v>0</v>
      </c>
      <c r="AP617" s="117">
        <f>+AO617/24</f>
        <v>0</v>
      </c>
      <c r="AQ617" s="121">
        <f>+P617+AB617+AN617</f>
        <v>0</v>
      </c>
      <c r="AR617" s="122">
        <f>+R617+AD617+AP617</f>
        <v>575.6422222222222</v>
      </c>
    </row>
    <row r="618" spans="1:44" s="36" customFormat="1" ht="15" customHeight="1">
      <c r="A618" s="44" t="s">
        <v>137</v>
      </c>
      <c r="B618" s="44" t="s">
        <v>278</v>
      </c>
      <c r="C618" s="123">
        <v>229328</v>
      </c>
      <c r="D618" s="124">
        <v>7</v>
      </c>
      <c r="E618" s="112" t="s">
        <v>139</v>
      </c>
      <c r="F618" s="133" t="s">
        <v>139</v>
      </c>
      <c r="G618" s="7">
        <v>10522</v>
      </c>
      <c r="H618" s="38">
        <v>11322</v>
      </c>
      <c r="I618" s="113">
        <v>2199</v>
      </c>
      <c r="J618" s="38">
        <v>11044</v>
      </c>
      <c r="K618" s="113">
        <v>1869</v>
      </c>
      <c r="L618" s="38">
        <v>9409</v>
      </c>
      <c r="M618" s="113">
        <v>11793</v>
      </c>
      <c r="N618" s="114">
        <v>16662</v>
      </c>
      <c r="O618" s="115">
        <f t="shared" si="149"/>
        <v>26383</v>
      </c>
      <c r="P618" s="115">
        <f t="shared" si="150"/>
        <v>879.4333333333333</v>
      </c>
      <c r="Q618" s="116">
        <f t="shared" si="151"/>
        <v>48437</v>
      </c>
      <c r="R618" s="117">
        <f t="shared" si="152"/>
        <v>1614.5666666666666</v>
      </c>
      <c r="S618" s="7">
        <v>40145</v>
      </c>
      <c r="T618" s="38">
        <v>18184</v>
      </c>
      <c r="U618" s="113">
        <v>8872</v>
      </c>
      <c r="V618" s="38">
        <v>44285</v>
      </c>
      <c r="W618" s="113">
        <v>10068</v>
      </c>
      <c r="X618" s="38">
        <v>21618</v>
      </c>
      <c r="Y618" s="113">
        <v>6578</v>
      </c>
      <c r="Z618" s="114">
        <v>33808</v>
      </c>
      <c r="AA618" s="115">
        <f t="shared" si="153"/>
        <v>65663</v>
      </c>
      <c r="AB618" s="115">
        <f t="shared" si="154"/>
        <v>72.9588888888889</v>
      </c>
      <c r="AC618" s="116">
        <f t="shared" si="155"/>
        <v>117895</v>
      </c>
      <c r="AD618" s="118">
        <f t="shared" si="156"/>
        <v>130.99444444444444</v>
      </c>
      <c r="AE618" s="119"/>
      <c r="AF618" s="120"/>
      <c r="AG618" s="113"/>
      <c r="AH618" s="38"/>
      <c r="AI618" s="113"/>
      <c r="AJ618" s="38"/>
      <c r="AK618" s="113"/>
      <c r="AL618" s="114"/>
      <c r="AM618" s="115">
        <f t="shared" si="145"/>
        <v>0</v>
      </c>
      <c r="AN618" s="37">
        <f t="shared" si="157"/>
        <v>0</v>
      </c>
      <c r="AO618" s="117">
        <f t="shared" si="146"/>
        <v>0</v>
      </c>
      <c r="AP618" s="117">
        <f t="shared" si="158"/>
        <v>0</v>
      </c>
      <c r="AQ618" s="121">
        <f t="shared" si="147"/>
        <v>952.3922222222221</v>
      </c>
      <c r="AR618" s="122">
        <f t="shared" si="148"/>
        <v>1745.5611111111111</v>
      </c>
    </row>
    <row r="619" spans="1:44" s="36" customFormat="1" ht="15" customHeight="1">
      <c r="A619" s="44" t="s">
        <v>137</v>
      </c>
      <c r="B619" s="44" t="s">
        <v>279</v>
      </c>
      <c r="C619" s="123">
        <v>228680</v>
      </c>
      <c r="D619" s="124">
        <v>7</v>
      </c>
      <c r="E619" s="112" t="s">
        <v>139</v>
      </c>
      <c r="F619" s="133" t="s">
        <v>139</v>
      </c>
      <c r="G619" s="7">
        <v>40061</v>
      </c>
      <c r="H619" s="38">
        <v>33079</v>
      </c>
      <c r="I619" s="113">
        <v>10477</v>
      </c>
      <c r="J619" s="38">
        <v>30114</v>
      </c>
      <c r="K619" s="113">
        <v>7807</v>
      </c>
      <c r="L619" s="38">
        <v>22819</v>
      </c>
      <c r="M619" s="113">
        <v>35973</v>
      </c>
      <c r="N619" s="114">
        <v>47037</v>
      </c>
      <c r="O619" s="115">
        <f t="shared" si="149"/>
        <v>94318</v>
      </c>
      <c r="P619" s="115">
        <f t="shared" si="150"/>
        <v>3143.9333333333334</v>
      </c>
      <c r="Q619" s="116">
        <f t="shared" si="151"/>
        <v>133049</v>
      </c>
      <c r="R619" s="117">
        <f t="shared" si="152"/>
        <v>4434.966666666666</v>
      </c>
      <c r="S619" s="7">
        <v>2724</v>
      </c>
      <c r="T619" s="38">
        <v>1020</v>
      </c>
      <c r="U619" s="113">
        <v>1092</v>
      </c>
      <c r="V619" s="38">
        <v>546</v>
      </c>
      <c r="W619" s="113">
        <v>324</v>
      </c>
      <c r="X619" s="38">
        <v>2312</v>
      </c>
      <c r="Y619" s="113">
        <v>1104</v>
      </c>
      <c r="Z619" s="114">
        <v>3504</v>
      </c>
      <c r="AA619" s="115">
        <f t="shared" si="153"/>
        <v>5244</v>
      </c>
      <c r="AB619" s="115">
        <f t="shared" si="154"/>
        <v>5.826666666666667</v>
      </c>
      <c r="AC619" s="116">
        <f t="shared" si="155"/>
        <v>7382</v>
      </c>
      <c r="AD619" s="118">
        <f t="shared" si="156"/>
        <v>8.202222222222222</v>
      </c>
      <c r="AE619" s="119"/>
      <c r="AF619" s="120"/>
      <c r="AG619" s="113"/>
      <c r="AH619" s="38"/>
      <c r="AI619" s="113"/>
      <c r="AJ619" s="38"/>
      <c r="AK619" s="113"/>
      <c r="AL619" s="114"/>
      <c r="AM619" s="115">
        <f t="shared" si="145"/>
        <v>0</v>
      </c>
      <c r="AN619" s="37">
        <f t="shared" si="157"/>
        <v>0</v>
      </c>
      <c r="AO619" s="117">
        <f t="shared" si="146"/>
        <v>0</v>
      </c>
      <c r="AP619" s="117">
        <f t="shared" si="158"/>
        <v>0</v>
      </c>
      <c r="AQ619" s="121">
        <f t="shared" si="147"/>
        <v>3149.76</v>
      </c>
      <c r="AR619" s="122">
        <f t="shared" si="148"/>
        <v>4443.168888888888</v>
      </c>
    </row>
    <row r="620" spans="1:44" s="36" customFormat="1" ht="15" customHeight="1">
      <c r="A620" s="44" t="s">
        <v>137</v>
      </c>
      <c r="B620" s="44" t="s">
        <v>280</v>
      </c>
      <c r="C620" s="123">
        <v>225308</v>
      </c>
      <c r="D620" s="124">
        <v>7</v>
      </c>
      <c r="E620" s="112" t="s">
        <v>139</v>
      </c>
      <c r="F620" s="133" t="s">
        <v>139</v>
      </c>
      <c r="G620" s="7">
        <v>42672</v>
      </c>
      <c r="H620" s="38">
        <v>42319</v>
      </c>
      <c r="I620" s="113">
        <v>6277</v>
      </c>
      <c r="J620" s="38">
        <v>12998</v>
      </c>
      <c r="K620" s="113">
        <v>3547</v>
      </c>
      <c r="L620" s="38">
        <v>7248</v>
      </c>
      <c r="M620" s="113">
        <v>42545</v>
      </c>
      <c r="N620" s="114">
        <v>45836</v>
      </c>
      <c r="O620" s="115">
        <f t="shared" si="149"/>
        <v>95041</v>
      </c>
      <c r="P620" s="115">
        <f t="shared" si="150"/>
        <v>3168.0333333333333</v>
      </c>
      <c r="Q620" s="116">
        <f t="shared" si="151"/>
        <v>108401</v>
      </c>
      <c r="R620" s="117">
        <f t="shared" si="152"/>
        <v>3613.366666666667</v>
      </c>
      <c r="S620" s="7">
        <v>10623</v>
      </c>
      <c r="T620" s="38">
        <v>4665</v>
      </c>
      <c r="U620" s="113">
        <v>5691</v>
      </c>
      <c r="V620" s="38">
        <v>19874</v>
      </c>
      <c r="W620" s="113">
        <v>4283</v>
      </c>
      <c r="X620" s="38">
        <v>10812</v>
      </c>
      <c r="Y620" s="113">
        <v>8569</v>
      </c>
      <c r="Z620" s="114">
        <v>33854</v>
      </c>
      <c r="AA620" s="115">
        <f t="shared" si="153"/>
        <v>29166</v>
      </c>
      <c r="AB620" s="115">
        <f t="shared" si="154"/>
        <v>32.406666666666666</v>
      </c>
      <c r="AC620" s="116">
        <f t="shared" si="155"/>
        <v>69205</v>
      </c>
      <c r="AD620" s="118">
        <f t="shared" si="156"/>
        <v>76.89444444444445</v>
      </c>
      <c r="AE620" s="119"/>
      <c r="AF620" s="120"/>
      <c r="AG620" s="113"/>
      <c r="AH620" s="38"/>
      <c r="AI620" s="113"/>
      <c r="AJ620" s="38"/>
      <c r="AK620" s="113"/>
      <c r="AL620" s="114"/>
      <c r="AM620" s="115">
        <f t="shared" si="145"/>
        <v>0</v>
      </c>
      <c r="AN620" s="37">
        <f t="shared" si="157"/>
        <v>0</v>
      </c>
      <c r="AO620" s="117">
        <f t="shared" si="146"/>
        <v>0</v>
      </c>
      <c r="AP620" s="117">
        <f t="shared" si="158"/>
        <v>0</v>
      </c>
      <c r="AQ620" s="121">
        <f t="shared" si="147"/>
        <v>3200.44</v>
      </c>
      <c r="AR620" s="122">
        <f t="shared" si="148"/>
        <v>3690.2611111111114</v>
      </c>
    </row>
    <row r="621" spans="1:44" s="36" customFormat="1" ht="15" customHeight="1">
      <c r="A621" s="44" t="s">
        <v>137</v>
      </c>
      <c r="B621" s="44" t="s">
        <v>281</v>
      </c>
      <c r="C621" s="123">
        <v>229355</v>
      </c>
      <c r="D621" s="124">
        <v>7</v>
      </c>
      <c r="E621" s="112" t="s">
        <v>139</v>
      </c>
      <c r="F621" s="133" t="s">
        <v>139</v>
      </c>
      <c r="G621" s="7">
        <v>77801</v>
      </c>
      <c r="H621" s="38">
        <v>79525</v>
      </c>
      <c r="I621" s="113">
        <v>9065</v>
      </c>
      <c r="J621" s="38">
        <v>13692</v>
      </c>
      <c r="K621" s="113">
        <v>5595</v>
      </c>
      <c r="L621" s="38">
        <v>6177</v>
      </c>
      <c r="M621" s="113">
        <v>87836</v>
      </c>
      <c r="N621" s="114">
        <v>87662</v>
      </c>
      <c r="O621" s="115">
        <f t="shared" si="149"/>
        <v>180297</v>
      </c>
      <c r="P621" s="115">
        <f t="shared" si="150"/>
        <v>6009.9</v>
      </c>
      <c r="Q621" s="116">
        <f t="shared" si="151"/>
        <v>187056</v>
      </c>
      <c r="R621" s="117">
        <f t="shared" si="152"/>
        <v>6235.2</v>
      </c>
      <c r="S621" s="7">
        <v>41546</v>
      </c>
      <c r="T621" s="38">
        <v>48312</v>
      </c>
      <c r="U621" s="113">
        <v>42443</v>
      </c>
      <c r="V621" s="38">
        <v>53945</v>
      </c>
      <c r="W621" s="113">
        <v>55951</v>
      </c>
      <c r="X621" s="38">
        <v>47862</v>
      </c>
      <c r="Y621" s="113">
        <v>47261</v>
      </c>
      <c r="Z621" s="114">
        <v>62429</v>
      </c>
      <c r="AA621" s="115">
        <f t="shared" si="153"/>
        <v>187201</v>
      </c>
      <c r="AB621" s="115">
        <f t="shared" si="154"/>
        <v>208.0011111111111</v>
      </c>
      <c r="AC621" s="116">
        <f t="shared" si="155"/>
        <v>212548</v>
      </c>
      <c r="AD621" s="118">
        <f t="shared" si="156"/>
        <v>236.16444444444446</v>
      </c>
      <c r="AE621" s="119"/>
      <c r="AF621" s="120"/>
      <c r="AG621" s="113"/>
      <c r="AH621" s="38"/>
      <c r="AI621" s="113"/>
      <c r="AJ621" s="38"/>
      <c r="AK621" s="113"/>
      <c r="AL621" s="114"/>
      <c r="AM621" s="115">
        <f t="shared" si="145"/>
        <v>0</v>
      </c>
      <c r="AN621" s="37">
        <f t="shared" si="157"/>
        <v>0</v>
      </c>
      <c r="AO621" s="117">
        <f t="shared" si="146"/>
        <v>0</v>
      </c>
      <c r="AP621" s="117">
        <f t="shared" si="158"/>
        <v>0</v>
      </c>
      <c r="AQ621" s="121">
        <f t="shared" si="147"/>
        <v>6217.90111111111</v>
      </c>
      <c r="AR621" s="122">
        <f t="shared" si="148"/>
        <v>6471.364444444444</v>
      </c>
    </row>
    <row r="622" spans="1:44" s="36" customFormat="1" ht="15" customHeight="1">
      <c r="A622" s="44" t="s">
        <v>137</v>
      </c>
      <c r="B622" s="44" t="s">
        <v>282</v>
      </c>
      <c r="C622" s="123">
        <v>229504</v>
      </c>
      <c r="D622" s="124">
        <v>7</v>
      </c>
      <c r="E622" s="112" t="s">
        <v>139</v>
      </c>
      <c r="F622" s="133" t="s">
        <v>139</v>
      </c>
      <c r="G622" s="7">
        <v>15202</v>
      </c>
      <c r="H622" s="38">
        <v>16638</v>
      </c>
      <c r="I622" s="113">
        <v>3966</v>
      </c>
      <c r="J622" s="38">
        <v>7375</v>
      </c>
      <c r="K622" s="113">
        <v>2572</v>
      </c>
      <c r="L622" s="38">
        <v>6084</v>
      </c>
      <c r="M622" s="113">
        <v>17687</v>
      </c>
      <c r="N622" s="114">
        <v>17600</v>
      </c>
      <c r="O622" s="115">
        <f t="shared" si="149"/>
        <v>39427</v>
      </c>
      <c r="P622" s="115">
        <f t="shared" si="150"/>
        <v>1314.2333333333333</v>
      </c>
      <c r="Q622" s="116">
        <f t="shared" si="151"/>
        <v>47697</v>
      </c>
      <c r="R622" s="117">
        <f t="shared" si="152"/>
        <v>1589.9</v>
      </c>
      <c r="S622" s="7">
        <v>77590</v>
      </c>
      <c r="T622" s="38">
        <v>36980</v>
      </c>
      <c r="U622" s="113">
        <v>22492</v>
      </c>
      <c r="V622" s="38">
        <v>101883</v>
      </c>
      <c r="W622" s="113">
        <v>55994</v>
      </c>
      <c r="X622" s="38">
        <v>41748</v>
      </c>
      <c r="Y622" s="113">
        <v>78336</v>
      </c>
      <c r="Z622" s="114">
        <v>106727</v>
      </c>
      <c r="AA622" s="115">
        <f t="shared" si="153"/>
        <v>234412</v>
      </c>
      <c r="AB622" s="115">
        <f t="shared" si="154"/>
        <v>260.4577777777778</v>
      </c>
      <c r="AC622" s="116">
        <f t="shared" si="155"/>
        <v>287338</v>
      </c>
      <c r="AD622" s="118">
        <f t="shared" si="156"/>
        <v>319.26444444444445</v>
      </c>
      <c r="AE622" s="119"/>
      <c r="AF622" s="120"/>
      <c r="AG622" s="113"/>
      <c r="AH622" s="38"/>
      <c r="AI622" s="113"/>
      <c r="AJ622" s="38"/>
      <c r="AK622" s="113"/>
      <c r="AL622" s="114"/>
      <c r="AM622" s="115">
        <f t="shared" si="145"/>
        <v>0</v>
      </c>
      <c r="AN622" s="37">
        <f t="shared" si="157"/>
        <v>0</v>
      </c>
      <c r="AO622" s="117">
        <f t="shared" si="146"/>
        <v>0</v>
      </c>
      <c r="AP622" s="117">
        <f t="shared" si="158"/>
        <v>0</v>
      </c>
      <c r="AQ622" s="121">
        <f t="shared" si="147"/>
        <v>1574.6911111111112</v>
      </c>
      <c r="AR622" s="122">
        <f t="shared" si="148"/>
        <v>1909.1644444444446</v>
      </c>
    </row>
    <row r="623" spans="1:44" s="36" customFormat="1" ht="15" customHeight="1">
      <c r="A623" s="44" t="s">
        <v>137</v>
      </c>
      <c r="B623" s="44" t="s">
        <v>283</v>
      </c>
      <c r="C623" s="123">
        <v>229540</v>
      </c>
      <c r="D623" s="124">
        <v>7</v>
      </c>
      <c r="E623" s="112" t="s">
        <v>139</v>
      </c>
      <c r="F623" s="133" t="s">
        <v>139</v>
      </c>
      <c r="G623" s="7">
        <v>32649</v>
      </c>
      <c r="H623" s="38">
        <v>33167</v>
      </c>
      <c r="I623" s="113">
        <v>4293</v>
      </c>
      <c r="J623" s="38">
        <v>7219</v>
      </c>
      <c r="K623" s="113">
        <v>1299</v>
      </c>
      <c r="L623" s="38">
        <v>1363</v>
      </c>
      <c r="M623" s="113">
        <v>36786</v>
      </c>
      <c r="N623" s="114">
        <v>37807</v>
      </c>
      <c r="O623" s="115">
        <f t="shared" si="149"/>
        <v>75027</v>
      </c>
      <c r="P623" s="115">
        <f t="shared" si="150"/>
        <v>2500.9</v>
      </c>
      <c r="Q623" s="116">
        <f t="shared" si="151"/>
        <v>79556</v>
      </c>
      <c r="R623" s="117">
        <f t="shared" si="152"/>
        <v>2651.866666666667</v>
      </c>
      <c r="S623" s="7">
        <v>55936</v>
      </c>
      <c r="T623" s="38">
        <v>42019</v>
      </c>
      <c r="U623" s="113">
        <v>27933</v>
      </c>
      <c r="V623" s="38">
        <v>27743</v>
      </c>
      <c r="W623" s="113">
        <v>32395</v>
      </c>
      <c r="X623" s="38">
        <v>43035</v>
      </c>
      <c r="Y623" s="113">
        <v>57505</v>
      </c>
      <c r="Z623" s="114">
        <v>44475</v>
      </c>
      <c r="AA623" s="115">
        <f t="shared" si="153"/>
        <v>173769</v>
      </c>
      <c r="AB623" s="115">
        <f t="shared" si="154"/>
        <v>193.07666666666665</v>
      </c>
      <c r="AC623" s="116">
        <f t="shared" si="155"/>
        <v>157272</v>
      </c>
      <c r="AD623" s="118">
        <f t="shared" si="156"/>
        <v>174.74666666666667</v>
      </c>
      <c r="AE623" s="119"/>
      <c r="AF623" s="120"/>
      <c r="AG623" s="113"/>
      <c r="AH623" s="38"/>
      <c r="AI623" s="113"/>
      <c r="AJ623" s="38"/>
      <c r="AK623" s="113"/>
      <c r="AL623" s="114"/>
      <c r="AM623" s="115">
        <f t="shared" si="145"/>
        <v>0</v>
      </c>
      <c r="AN623" s="37">
        <f t="shared" si="157"/>
        <v>0</v>
      </c>
      <c r="AO623" s="117">
        <f t="shared" si="146"/>
        <v>0</v>
      </c>
      <c r="AP623" s="117">
        <f t="shared" si="158"/>
        <v>0</v>
      </c>
      <c r="AQ623" s="121">
        <f t="shared" si="147"/>
        <v>2693.976666666667</v>
      </c>
      <c r="AR623" s="122">
        <f t="shared" si="148"/>
        <v>2826.6133333333337</v>
      </c>
    </row>
    <row r="624" spans="1:44" s="36" customFormat="1" ht="15" customHeight="1">
      <c r="A624" s="44" t="s">
        <v>137</v>
      </c>
      <c r="B624" s="44" t="s">
        <v>284</v>
      </c>
      <c r="C624" s="123">
        <v>229799</v>
      </c>
      <c r="D624" s="124">
        <v>7</v>
      </c>
      <c r="E624" s="112" t="s">
        <v>139</v>
      </c>
      <c r="F624" s="133" t="s">
        <v>139</v>
      </c>
      <c r="G624" s="7">
        <v>24360</v>
      </c>
      <c r="H624" s="38">
        <v>25928</v>
      </c>
      <c r="I624" s="113">
        <v>2726</v>
      </c>
      <c r="J624" s="38">
        <v>4710</v>
      </c>
      <c r="K624" s="113">
        <v>1721</v>
      </c>
      <c r="L624" s="38">
        <v>2109</v>
      </c>
      <c r="M624" s="113">
        <v>28529</v>
      </c>
      <c r="N624" s="114">
        <v>27929</v>
      </c>
      <c r="O624" s="115">
        <f t="shared" si="149"/>
        <v>57336</v>
      </c>
      <c r="P624" s="115">
        <f t="shared" si="150"/>
        <v>1911.2</v>
      </c>
      <c r="Q624" s="116">
        <f t="shared" si="151"/>
        <v>60676</v>
      </c>
      <c r="R624" s="117">
        <f t="shared" si="152"/>
        <v>2022.5333333333333</v>
      </c>
      <c r="S624" s="7">
        <v>32140</v>
      </c>
      <c r="T624" s="38">
        <v>23957</v>
      </c>
      <c r="U624" s="113">
        <v>44018</v>
      </c>
      <c r="V624" s="38">
        <v>42503</v>
      </c>
      <c r="W624" s="113">
        <v>33808</v>
      </c>
      <c r="X624" s="38">
        <v>45074</v>
      </c>
      <c r="Y624" s="113">
        <v>40904</v>
      </c>
      <c r="Z624" s="114">
        <v>41543</v>
      </c>
      <c r="AA624" s="115">
        <f t="shared" si="153"/>
        <v>150870</v>
      </c>
      <c r="AB624" s="115">
        <f t="shared" si="154"/>
        <v>167.63333333333333</v>
      </c>
      <c r="AC624" s="116">
        <f t="shared" si="155"/>
        <v>153077</v>
      </c>
      <c r="AD624" s="118">
        <f t="shared" si="156"/>
        <v>170.08555555555554</v>
      </c>
      <c r="AE624" s="119"/>
      <c r="AF624" s="120"/>
      <c r="AG624" s="113"/>
      <c r="AH624" s="38"/>
      <c r="AI624" s="113"/>
      <c r="AJ624" s="38"/>
      <c r="AK624" s="113"/>
      <c r="AL624" s="114"/>
      <c r="AM624" s="115">
        <f t="shared" si="145"/>
        <v>0</v>
      </c>
      <c r="AN624" s="37">
        <f t="shared" si="157"/>
        <v>0</v>
      </c>
      <c r="AO624" s="117">
        <f t="shared" si="146"/>
        <v>0</v>
      </c>
      <c r="AP624" s="117">
        <f t="shared" si="158"/>
        <v>0</v>
      </c>
      <c r="AQ624" s="121">
        <f t="shared" si="147"/>
        <v>2078.8333333333335</v>
      </c>
      <c r="AR624" s="122">
        <f t="shared" si="148"/>
        <v>2192.6188888888887</v>
      </c>
    </row>
    <row r="625" spans="1:44" s="36" customFormat="1" ht="15" customHeight="1">
      <c r="A625" s="44" t="s">
        <v>137</v>
      </c>
      <c r="B625" s="44" t="s">
        <v>285</v>
      </c>
      <c r="C625" s="123">
        <v>229832</v>
      </c>
      <c r="D625" s="124">
        <v>7</v>
      </c>
      <c r="E625" s="112" t="s">
        <v>139</v>
      </c>
      <c r="F625" s="133" t="s">
        <v>139</v>
      </c>
      <c r="G625" s="7">
        <v>11194</v>
      </c>
      <c r="H625" s="38">
        <v>11006</v>
      </c>
      <c r="I625" s="113">
        <v>2825</v>
      </c>
      <c r="J625" s="38">
        <v>3882</v>
      </c>
      <c r="K625" s="113">
        <v>0</v>
      </c>
      <c r="L625" s="38">
        <v>196</v>
      </c>
      <c r="M625" s="113">
        <v>11152</v>
      </c>
      <c r="N625" s="114">
        <v>9768</v>
      </c>
      <c r="O625" s="115">
        <f t="shared" si="149"/>
        <v>25171</v>
      </c>
      <c r="P625" s="115">
        <f t="shared" si="150"/>
        <v>839.0333333333333</v>
      </c>
      <c r="Q625" s="116">
        <f t="shared" si="151"/>
        <v>24852</v>
      </c>
      <c r="R625" s="117">
        <f t="shared" si="152"/>
        <v>828.4</v>
      </c>
      <c r="S625" s="7">
        <v>36251</v>
      </c>
      <c r="T625" s="38">
        <v>19214</v>
      </c>
      <c r="U625" s="113">
        <v>25180</v>
      </c>
      <c r="V625" s="38">
        <v>24653</v>
      </c>
      <c r="W625" s="113">
        <v>16825</v>
      </c>
      <c r="X625" s="38">
        <v>12284</v>
      </c>
      <c r="Y625" s="113">
        <v>19664</v>
      </c>
      <c r="Z625" s="114">
        <v>34137</v>
      </c>
      <c r="AA625" s="115">
        <f t="shared" si="153"/>
        <v>97920</v>
      </c>
      <c r="AB625" s="115">
        <f t="shared" si="154"/>
        <v>108.8</v>
      </c>
      <c r="AC625" s="116">
        <f t="shared" si="155"/>
        <v>90288</v>
      </c>
      <c r="AD625" s="118">
        <f t="shared" si="156"/>
        <v>100.32</v>
      </c>
      <c r="AE625" s="119"/>
      <c r="AF625" s="120"/>
      <c r="AG625" s="113"/>
      <c r="AH625" s="38"/>
      <c r="AI625" s="113"/>
      <c r="AJ625" s="38"/>
      <c r="AK625" s="113"/>
      <c r="AL625" s="114"/>
      <c r="AM625" s="115">
        <f t="shared" si="145"/>
        <v>0</v>
      </c>
      <c r="AN625" s="37">
        <f t="shared" si="157"/>
        <v>0</v>
      </c>
      <c r="AO625" s="117">
        <f t="shared" si="146"/>
        <v>0</v>
      </c>
      <c r="AP625" s="117">
        <f t="shared" si="158"/>
        <v>0</v>
      </c>
      <c r="AQ625" s="121">
        <f t="shared" si="147"/>
        <v>947.8333333333333</v>
      </c>
      <c r="AR625" s="122">
        <f t="shared" si="148"/>
        <v>928.72</v>
      </c>
    </row>
    <row r="626" spans="1:44" s="36" customFormat="1" ht="15" customHeight="1">
      <c r="A626" s="44" t="s">
        <v>137</v>
      </c>
      <c r="B626" s="44" t="s">
        <v>286</v>
      </c>
      <c r="C626" s="123">
        <v>229841</v>
      </c>
      <c r="D626" s="124">
        <v>7</v>
      </c>
      <c r="E626" s="112" t="s">
        <v>139</v>
      </c>
      <c r="F626" s="133" t="s">
        <v>139</v>
      </c>
      <c r="G626" s="7">
        <v>40390</v>
      </c>
      <c r="H626" s="38">
        <v>40153</v>
      </c>
      <c r="I626" s="113">
        <v>6083</v>
      </c>
      <c r="J626" s="38">
        <v>7893</v>
      </c>
      <c r="K626" s="113">
        <v>3816</v>
      </c>
      <c r="L626" s="38">
        <v>4322</v>
      </c>
      <c r="M626" s="113">
        <v>44752</v>
      </c>
      <c r="N626" s="114">
        <v>46537</v>
      </c>
      <c r="O626" s="115">
        <f t="shared" si="149"/>
        <v>95041</v>
      </c>
      <c r="P626" s="115">
        <f t="shared" si="150"/>
        <v>3168.0333333333333</v>
      </c>
      <c r="Q626" s="116">
        <f t="shared" si="151"/>
        <v>98905</v>
      </c>
      <c r="R626" s="117">
        <f t="shared" si="152"/>
        <v>3296.8333333333335</v>
      </c>
      <c r="S626" s="7">
        <v>41380</v>
      </c>
      <c r="T626" s="38">
        <v>20893</v>
      </c>
      <c r="U626" s="113">
        <v>31053</v>
      </c>
      <c r="V626" s="38">
        <v>27005</v>
      </c>
      <c r="W626" s="113">
        <v>25673</v>
      </c>
      <c r="X626" s="38">
        <v>19599</v>
      </c>
      <c r="Y626" s="113">
        <v>34178</v>
      </c>
      <c r="Z626" s="114">
        <v>33711</v>
      </c>
      <c r="AA626" s="115">
        <f t="shared" si="153"/>
        <v>132284</v>
      </c>
      <c r="AB626" s="115">
        <f t="shared" si="154"/>
        <v>146.98222222222222</v>
      </c>
      <c r="AC626" s="116">
        <f t="shared" si="155"/>
        <v>101208</v>
      </c>
      <c r="AD626" s="118">
        <f t="shared" si="156"/>
        <v>112.45333333333333</v>
      </c>
      <c r="AE626" s="119"/>
      <c r="AF626" s="120"/>
      <c r="AG626" s="113"/>
      <c r="AH626" s="38"/>
      <c r="AI626" s="113"/>
      <c r="AJ626" s="38"/>
      <c r="AK626" s="113"/>
      <c r="AL626" s="114"/>
      <c r="AM626" s="115">
        <f>+AK626+AI626+AG626+AE626</f>
        <v>0</v>
      </c>
      <c r="AN626" s="37">
        <f t="shared" si="157"/>
        <v>0</v>
      </c>
      <c r="AO626" s="117">
        <f>+AL626+AJ626+AH626+AF626</f>
        <v>0</v>
      </c>
      <c r="AP626" s="117">
        <f t="shared" si="158"/>
        <v>0</v>
      </c>
      <c r="AQ626" s="121">
        <f>+P626+AB626+AN626</f>
        <v>3315.0155555555557</v>
      </c>
      <c r="AR626" s="122">
        <f>+R626+AD626+AP626</f>
        <v>3409.286666666667</v>
      </c>
    </row>
    <row r="627" spans="1:46" s="36" customFormat="1" ht="15" customHeight="1">
      <c r="A627" s="44" t="s">
        <v>552</v>
      </c>
      <c r="B627" s="44" t="s">
        <v>553</v>
      </c>
      <c r="C627" s="123">
        <v>234076</v>
      </c>
      <c r="D627" s="124">
        <v>1</v>
      </c>
      <c r="E627" s="112" t="s">
        <v>139</v>
      </c>
      <c r="F627" s="133" t="s">
        <v>139</v>
      </c>
      <c r="G627" s="7"/>
      <c r="H627" s="38"/>
      <c r="I627" s="113">
        <v>185966</v>
      </c>
      <c r="J627" s="38">
        <v>186784</v>
      </c>
      <c r="K627" s="113">
        <v>16053</v>
      </c>
      <c r="L627" s="38">
        <v>16240</v>
      </c>
      <c r="M627" s="113">
        <v>195091</v>
      </c>
      <c r="N627" s="114">
        <v>195422</v>
      </c>
      <c r="O627" s="115">
        <f t="shared" si="149"/>
        <v>397110</v>
      </c>
      <c r="P627" s="115">
        <f t="shared" si="150"/>
        <v>13237</v>
      </c>
      <c r="Q627" s="116">
        <f t="shared" si="151"/>
        <v>398446</v>
      </c>
      <c r="R627" s="117">
        <f t="shared" si="152"/>
        <v>13281.533333333333</v>
      </c>
      <c r="S627" s="7"/>
      <c r="T627" s="38"/>
      <c r="U627" s="113"/>
      <c r="V627" s="38"/>
      <c r="W627" s="113"/>
      <c r="X627" s="38"/>
      <c r="Y627" s="113"/>
      <c r="Z627" s="114"/>
      <c r="AA627" s="115">
        <f t="shared" si="153"/>
        <v>0</v>
      </c>
      <c r="AB627" s="115">
        <f t="shared" si="154"/>
        <v>0</v>
      </c>
      <c r="AC627" s="116">
        <f t="shared" si="155"/>
        <v>0</v>
      </c>
      <c r="AD627" s="118">
        <f t="shared" si="156"/>
        <v>0</v>
      </c>
      <c r="AE627" s="119"/>
      <c r="AF627" s="120"/>
      <c r="AG627" s="113">
        <v>84677</v>
      </c>
      <c r="AH627" s="38">
        <v>84096</v>
      </c>
      <c r="AI627" s="113">
        <v>19206</v>
      </c>
      <c r="AJ627" s="38">
        <v>20983</v>
      </c>
      <c r="AK627" s="113">
        <v>74521</v>
      </c>
      <c r="AL627" s="114">
        <v>75361</v>
      </c>
      <c r="AM627" s="115">
        <f aca="true" t="shared" si="159" ref="AM627:AM665">+AK627+AI627+AG627+AE627</f>
        <v>178404</v>
      </c>
      <c r="AN627" s="37">
        <f t="shared" si="157"/>
        <v>7433.5</v>
      </c>
      <c r="AO627" s="117">
        <f aca="true" t="shared" si="160" ref="AO627:AO665">+AL627+AJ627+AH627+AF627</f>
        <v>180440</v>
      </c>
      <c r="AP627" s="117">
        <f t="shared" si="158"/>
        <v>7518.333333333333</v>
      </c>
      <c r="AQ627" s="121">
        <f aca="true" t="shared" si="161" ref="AQ627:AQ665">+P627+AB627+AN627</f>
        <v>20670.5</v>
      </c>
      <c r="AR627" s="122">
        <f aca="true" t="shared" si="162" ref="AR627:AR665">+R627+AD627+AP627</f>
        <v>20799.866666666665</v>
      </c>
      <c r="AS627" s="158"/>
      <c r="AT627" s="158"/>
    </row>
    <row r="628" spans="1:46" s="36" customFormat="1" ht="15" customHeight="1">
      <c r="A628" s="44" t="s">
        <v>552</v>
      </c>
      <c r="B628" s="44" t="s">
        <v>554</v>
      </c>
      <c r="C628" s="123">
        <v>233921</v>
      </c>
      <c r="D628" s="124">
        <v>1</v>
      </c>
      <c r="E628" s="112" t="s">
        <v>139</v>
      </c>
      <c r="F628" s="133" t="s">
        <v>139</v>
      </c>
      <c r="G628" s="7"/>
      <c r="H628" s="38"/>
      <c r="I628" s="113">
        <v>306606</v>
      </c>
      <c r="J628" s="38">
        <v>309497</v>
      </c>
      <c r="K628" s="113">
        <v>36247</v>
      </c>
      <c r="L628" s="38">
        <v>33369</v>
      </c>
      <c r="M628" s="113">
        <v>331339</v>
      </c>
      <c r="N628" s="114">
        <v>323013</v>
      </c>
      <c r="O628" s="115">
        <f t="shared" si="149"/>
        <v>674192</v>
      </c>
      <c r="P628" s="115">
        <f t="shared" si="150"/>
        <v>22473.066666666666</v>
      </c>
      <c r="Q628" s="116">
        <f t="shared" si="151"/>
        <v>665879</v>
      </c>
      <c r="R628" s="117">
        <f t="shared" si="152"/>
        <v>22195.966666666667</v>
      </c>
      <c r="S628" s="7"/>
      <c r="T628" s="38"/>
      <c r="U628" s="113"/>
      <c r="V628" s="38"/>
      <c r="W628" s="113"/>
      <c r="X628" s="38"/>
      <c r="Y628" s="113"/>
      <c r="Z628" s="114"/>
      <c r="AA628" s="115">
        <f t="shared" si="153"/>
        <v>0</v>
      </c>
      <c r="AB628" s="115">
        <f t="shared" si="154"/>
        <v>0</v>
      </c>
      <c r="AC628" s="116">
        <f t="shared" si="155"/>
        <v>0</v>
      </c>
      <c r="AD628" s="118">
        <f t="shared" si="156"/>
        <v>0</v>
      </c>
      <c r="AE628" s="119"/>
      <c r="AF628" s="120"/>
      <c r="AG628" s="113">
        <v>46134</v>
      </c>
      <c r="AH628" s="38">
        <v>45822</v>
      </c>
      <c r="AI628" s="113">
        <v>10228</v>
      </c>
      <c r="AJ628" s="38">
        <v>10596</v>
      </c>
      <c r="AK628" s="113">
        <v>47690</v>
      </c>
      <c r="AL628" s="114">
        <v>50214</v>
      </c>
      <c r="AM628" s="115">
        <f t="shared" si="159"/>
        <v>104052</v>
      </c>
      <c r="AN628" s="37">
        <f t="shared" si="157"/>
        <v>4335.5</v>
      </c>
      <c r="AO628" s="117">
        <f t="shared" si="160"/>
        <v>106632</v>
      </c>
      <c r="AP628" s="117">
        <f t="shared" si="158"/>
        <v>4443</v>
      </c>
      <c r="AQ628" s="121">
        <f t="shared" si="161"/>
        <v>26808.566666666666</v>
      </c>
      <c r="AR628" s="122">
        <f t="shared" si="162"/>
        <v>26638.966666666667</v>
      </c>
      <c r="AS628" s="158"/>
      <c r="AT628" s="158"/>
    </row>
    <row r="629" spans="1:46" s="36" customFormat="1" ht="15" customHeight="1">
      <c r="A629" s="44" t="s">
        <v>552</v>
      </c>
      <c r="B629" s="44" t="s">
        <v>555</v>
      </c>
      <c r="C629" s="123">
        <v>231624</v>
      </c>
      <c r="D629" s="124">
        <v>2</v>
      </c>
      <c r="E629" s="112" t="s">
        <v>139</v>
      </c>
      <c r="F629" s="133" t="s">
        <v>139</v>
      </c>
      <c r="G629" s="7"/>
      <c r="H629" s="38"/>
      <c r="I629" s="113">
        <v>80078</v>
      </c>
      <c r="J629" s="38">
        <v>78308</v>
      </c>
      <c r="K629" s="113">
        <v>4547</v>
      </c>
      <c r="L629" s="38">
        <v>4758</v>
      </c>
      <c r="M629" s="113">
        <v>81010</v>
      </c>
      <c r="N629" s="114">
        <v>81169</v>
      </c>
      <c r="O629" s="115">
        <f t="shared" si="149"/>
        <v>165635</v>
      </c>
      <c r="P629" s="115">
        <f t="shared" si="150"/>
        <v>5521.166666666667</v>
      </c>
      <c r="Q629" s="116">
        <f t="shared" si="151"/>
        <v>164235</v>
      </c>
      <c r="R629" s="117">
        <f t="shared" si="152"/>
        <v>5474.5</v>
      </c>
      <c r="S629" s="7"/>
      <c r="T629" s="38"/>
      <c r="U629" s="113"/>
      <c r="V629" s="38"/>
      <c r="W629" s="113"/>
      <c r="X629" s="38"/>
      <c r="Y629" s="113"/>
      <c r="Z629" s="114"/>
      <c r="AA629" s="115">
        <f t="shared" si="153"/>
        <v>0</v>
      </c>
      <c r="AB629" s="115">
        <f t="shared" si="154"/>
        <v>0</v>
      </c>
      <c r="AC629" s="116">
        <f t="shared" si="155"/>
        <v>0</v>
      </c>
      <c r="AD629" s="118">
        <f t="shared" si="156"/>
        <v>0</v>
      </c>
      <c r="AE629" s="119"/>
      <c r="AF629" s="120"/>
      <c r="AG629" s="113">
        <v>21346</v>
      </c>
      <c r="AH629" s="38">
        <v>22110</v>
      </c>
      <c r="AI629" s="113">
        <v>4014</v>
      </c>
      <c r="AJ629" s="38">
        <v>4125</v>
      </c>
      <c r="AK629" s="113">
        <v>22835</v>
      </c>
      <c r="AL629" s="114">
        <v>22412</v>
      </c>
      <c r="AM629" s="115">
        <f t="shared" si="159"/>
        <v>48195</v>
      </c>
      <c r="AN629" s="37">
        <f t="shared" si="157"/>
        <v>2008.125</v>
      </c>
      <c r="AO629" s="117">
        <f t="shared" si="160"/>
        <v>48647</v>
      </c>
      <c r="AP629" s="117">
        <f t="shared" si="158"/>
        <v>2026.9583333333333</v>
      </c>
      <c r="AQ629" s="121">
        <f t="shared" si="161"/>
        <v>7529.291666666667</v>
      </c>
      <c r="AR629" s="122">
        <f t="shared" si="162"/>
        <v>7501.458333333333</v>
      </c>
      <c r="AS629" s="158"/>
      <c r="AT629" s="158"/>
    </row>
    <row r="630" spans="1:46" s="36" customFormat="1" ht="15" customHeight="1">
      <c r="A630" s="44" t="s">
        <v>552</v>
      </c>
      <c r="B630" s="44" t="s">
        <v>556</v>
      </c>
      <c r="C630" s="123">
        <v>232186</v>
      </c>
      <c r="D630" s="124">
        <v>2</v>
      </c>
      <c r="E630" s="112" t="s">
        <v>139</v>
      </c>
      <c r="F630" s="133" t="s">
        <v>139</v>
      </c>
      <c r="G630" s="7"/>
      <c r="H630" s="38"/>
      <c r="I630" s="113">
        <v>167613</v>
      </c>
      <c r="J630" s="38">
        <v>173015</v>
      </c>
      <c r="K630" s="113">
        <v>31223</v>
      </c>
      <c r="L630" s="38">
        <v>32672</v>
      </c>
      <c r="M630" s="113">
        <v>180902</v>
      </c>
      <c r="N630" s="114">
        <v>179024</v>
      </c>
      <c r="O630" s="115">
        <f t="shared" si="149"/>
        <v>379738</v>
      </c>
      <c r="P630" s="115">
        <f t="shared" si="150"/>
        <v>12657.933333333332</v>
      </c>
      <c r="Q630" s="116">
        <f t="shared" si="151"/>
        <v>384711</v>
      </c>
      <c r="R630" s="117">
        <f t="shared" si="152"/>
        <v>12823.7</v>
      </c>
      <c r="S630" s="7"/>
      <c r="T630" s="38"/>
      <c r="U630" s="113"/>
      <c r="V630" s="38"/>
      <c r="W630" s="113"/>
      <c r="X630" s="38"/>
      <c r="Y630" s="113"/>
      <c r="Z630" s="114"/>
      <c r="AA630" s="115">
        <f t="shared" si="153"/>
        <v>0</v>
      </c>
      <c r="AB630" s="115">
        <f t="shared" si="154"/>
        <v>0</v>
      </c>
      <c r="AC630" s="116">
        <f t="shared" si="155"/>
        <v>0</v>
      </c>
      <c r="AD630" s="118">
        <f t="shared" si="156"/>
        <v>0</v>
      </c>
      <c r="AE630" s="119"/>
      <c r="AF630" s="120"/>
      <c r="AG630" s="113">
        <v>53987</v>
      </c>
      <c r="AH630" s="38">
        <v>49980</v>
      </c>
      <c r="AI630" s="113">
        <v>20623</v>
      </c>
      <c r="AJ630" s="38">
        <v>19894</v>
      </c>
      <c r="AK630" s="113">
        <v>50072</v>
      </c>
      <c r="AL630" s="114">
        <v>46695</v>
      </c>
      <c r="AM630" s="115">
        <f t="shared" si="159"/>
        <v>124682</v>
      </c>
      <c r="AN630" s="37">
        <f t="shared" si="157"/>
        <v>5195.083333333333</v>
      </c>
      <c r="AO630" s="117">
        <f t="shared" si="160"/>
        <v>116569</v>
      </c>
      <c r="AP630" s="117">
        <f t="shared" si="158"/>
        <v>4857.041666666667</v>
      </c>
      <c r="AQ630" s="121">
        <f t="shared" si="161"/>
        <v>17853.016666666666</v>
      </c>
      <c r="AR630" s="122">
        <f t="shared" si="162"/>
        <v>17680.74166666667</v>
      </c>
      <c r="AS630" s="158"/>
      <c r="AT630" s="158"/>
    </row>
    <row r="631" spans="1:46" s="36" customFormat="1" ht="15" customHeight="1">
      <c r="A631" s="44" t="s">
        <v>552</v>
      </c>
      <c r="B631" s="44" t="s">
        <v>557</v>
      </c>
      <c r="C631" s="123">
        <v>232982</v>
      </c>
      <c r="D631" s="124">
        <v>2</v>
      </c>
      <c r="E631" s="112" t="s">
        <v>139</v>
      </c>
      <c r="F631" s="133" t="s">
        <v>139</v>
      </c>
      <c r="G631" s="7"/>
      <c r="H631" s="38"/>
      <c r="I631" s="113">
        <v>134842</v>
      </c>
      <c r="J631" s="38">
        <v>137239</v>
      </c>
      <c r="K631" s="113">
        <v>37315</v>
      </c>
      <c r="L631" s="38">
        <v>38289</v>
      </c>
      <c r="M631" s="113">
        <v>147507</v>
      </c>
      <c r="N631" s="114">
        <v>143548</v>
      </c>
      <c r="O631" s="115">
        <f t="shared" si="149"/>
        <v>319664</v>
      </c>
      <c r="P631" s="115">
        <f t="shared" si="150"/>
        <v>10655.466666666667</v>
      </c>
      <c r="Q631" s="116">
        <f t="shared" si="151"/>
        <v>319076</v>
      </c>
      <c r="R631" s="117">
        <f t="shared" si="152"/>
        <v>10635.866666666667</v>
      </c>
      <c r="S631" s="7"/>
      <c r="T631" s="38"/>
      <c r="U631" s="113"/>
      <c r="V631" s="38"/>
      <c r="W631" s="113"/>
      <c r="X631" s="38"/>
      <c r="Y631" s="113"/>
      <c r="Z631" s="114"/>
      <c r="AA631" s="115">
        <f t="shared" si="153"/>
        <v>0</v>
      </c>
      <c r="AB631" s="115">
        <f t="shared" si="154"/>
        <v>0</v>
      </c>
      <c r="AC631" s="116">
        <f t="shared" si="155"/>
        <v>0</v>
      </c>
      <c r="AD631" s="118">
        <f t="shared" si="156"/>
        <v>0</v>
      </c>
      <c r="AE631" s="119"/>
      <c r="AF631" s="120"/>
      <c r="AG631" s="113">
        <v>31345</v>
      </c>
      <c r="AH631" s="38">
        <v>30352</v>
      </c>
      <c r="AI631" s="113">
        <v>16774</v>
      </c>
      <c r="AJ631" s="38">
        <v>17764</v>
      </c>
      <c r="AK631" s="113">
        <v>33518</v>
      </c>
      <c r="AL631" s="114">
        <v>34362</v>
      </c>
      <c r="AM631" s="115">
        <f t="shared" si="159"/>
        <v>81637</v>
      </c>
      <c r="AN631" s="37">
        <f t="shared" si="157"/>
        <v>3401.5416666666665</v>
      </c>
      <c r="AO631" s="117">
        <f t="shared" si="160"/>
        <v>82478</v>
      </c>
      <c r="AP631" s="117">
        <f t="shared" si="158"/>
        <v>3436.5833333333335</v>
      </c>
      <c r="AQ631" s="121">
        <f t="shared" si="161"/>
        <v>14057.008333333333</v>
      </c>
      <c r="AR631" s="122">
        <f t="shared" si="162"/>
        <v>14072.45</v>
      </c>
      <c r="AS631" s="158"/>
      <c r="AT631" s="158"/>
    </row>
    <row r="632" spans="1:46" s="36" customFormat="1" ht="15" customHeight="1">
      <c r="A632" s="44" t="s">
        <v>552</v>
      </c>
      <c r="B632" s="44" t="s">
        <v>558</v>
      </c>
      <c r="C632" s="123">
        <v>234030</v>
      </c>
      <c r="D632" s="124">
        <v>2</v>
      </c>
      <c r="E632" s="112" t="s">
        <v>139</v>
      </c>
      <c r="F632" s="133" t="s">
        <v>139</v>
      </c>
      <c r="G632" s="7"/>
      <c r="H632" s="38"/>
      <c r="I632" s="113">
        <v>167657</v>
      </c>
      <c r="J632" s="38">
        <v>170901</v>
      </c>
      <c r="K632" s="113">
        <v>37933</v>
      </c>
      <c r="L632" s="38">
        <v>34361</v>
      </c>
      <c r="M632" s="113">
        <v>184668</v>
      </c>
      <c r="N632" s="114">
        <v>194353</v>
      </c>
      <c r="O632" s="115">
        <f t="shared" si="149"/>
        <v>390258</v>
      </c>
      <c r="P632" s="115">
        <f t="shared" si="150"/>
        <v>13008.6</v>
      </c>
      <c r="Q632" s="116">
        <f t="shared" si="151"/>
        <v>399615</v>
      </c>
      <c r="R632" s="117">
        <f t="shared" si="152"/>
        <v>13320.5</v>
      </c>
      <c r="S632" s="7"/>
      <c r="T632" s="38"/>
      <c r="U632" s="113"/>
      <c r="V632" s="38"/>
      <c r="W632" s="113"/>
      <c r="X632" s="38"/>
      <c r="Y632" s="113"/>
      <c r="Z632" s="114"/>
      <c r="AA632" s="115">
        <f t="shared" si="153"/>
        <v>0</v>
      </c>
      <c r="AB632" s="115">
        <f t="shared" si="154"/>
        <v>0</v>
      </c>
      <c r="AC632" s="116">
        <f t="shared" si="155"/>
        <v>0</v>
      </c>
      <c r="AD632" s="118">
        <f t="shared" si="156"/>
        <v>0</v>
      </c>
      <c r="AE632" s="119"/>
      <c r="AF632" s="120"/>
      <c r="AG632" s="113">
        <v>47465</v>
      </c>
      <c r="AH632" s="38">
        <v>47016</v>
      </c>
      <c r="AI632" s="113">
        <v>13451</v>
      </c>
      <c r="AJ632" s="38">
        <v>13627</v>
      </c>
      <c r="AK632" s="113">
        <v>50666</v>
      </c>
      <c r="AL632" s="114">
        <v>50274</v>
      </c>
      <c r="AM632" s="115">
        <f t="shared" si="159"/>
        <v>111582</v>
      </c>
      <c r="AN632" s="37">
        <f t="shared" si="157"/>
        <v>4649.25</v>
      </c>
      <c r="AO632" s="117">
        <f t="shared" si="160"/>
        <v>110917</v>
      </c>
      <c r="AP632" s="117">
        <f t="shared" si="158"/>
        <v>4621.541666666667</v>
      </c>
      <c r="AQ632" s="121">
        <f t="shared" si="161"/>
        <v>17657.85</v>
      </c>
      <c r="AR632" s="122">
        <f t="shared" si="162"/>
        <v>17942.041666666668</v>
      </c>
      <c r="AS632" s="158"/>
      <c r="AT632" s="158"/>
    </row>
    <row r="633" spans="1:46" s="36" customFormat="1" ht="15" customHeight="1">
      <c r="A633" s="44" t="s">
        <v>552</v>
      </c>
      <c r="B633" s="44" t="s">
        <v>559</v>
      </c>
      <c r="C633" s="123">
        <v>232423</v>
      </c>
      <c r="D633" s="124">
        <v>3</v>
      </c>
      <c r="E633" s="112" t="s">
        <v>139</v>
      </c>
      <c r="F633" s="133" t="s">
        <v>139</v>
      </c>
      <c r="G633" s="7"/>
      <c r="H633" s="38"/>
      <c r="I633" s="113">
        <v>189815</v>
      </c>
      <c r="J633" s="38">
        <v>192705</v>
      </c>
      <c r="K633" s="113">
        <v>25248</v>
      </c>
      <c r="L633" s="38">
        <v>25932</v>
      </c>
      <c r="M633" s="113">
        <v>204702</v>
      </c>
      <c r="N633" s="114">
        <v>206968</v>
      </c>
      <c r="O633" s="115">
        <f t="shared" si="149"/>
        <v>419765</v>
      </c>
      <c r="P633" s="115">
        <f t="shared" si="150"/>
        <v>13992.166666666666</v>
      </c>
      <c r="Q633" s="116">
        <f t="shared" si="151"/>
        <v>425605</v>
      </c>
      <c r="R633" s="117">
        <f t="shared" si="152"/>
        <v>14186.833333333334</v>
      </c>
      <c r="S633" s="7"/>
      <c r="T633" s="38"/>
      <c r="U633" s="113"/>
      <c r="V633" s="38"/>
      <c r="W633" s="113"/>
      <c r="X633" s="38"/>
      <c r="Y633" s="113"/>
      <c r="Z633" s="114"/>
      <c r="AA633" s="115">
        <f t="shared" si="153"/>
        <v>0</v>
      </c>
      <c r="AB633" s="115">
        <f t="shared" si="154"/>
        <v>0</v>
      </c>
      <c r="AC633" s="116">
        <f t="shared" si="155"/>
        <v>0</v>
      </c>
      <c r="AD633" s="118">
        <f t="shared" si="156"/>
        <v>0</v>
      </c>
      <c r="AE633" s="119"/>
      <c r="AF633" s="120"/>
      <c r="AG633" s="113">
        <v>6491</v>
      </c>
      <c r="AH633" s="38">
        <v>6185</v>
      </c>
      <c r="AI633" s="113">
        <v>4148</v>
      </c>
      <c r="AJ633" s="38">
        <v>2898</v>
      </c>
      <c r="AK633" s="113">
        <v>7095</v>
      </c>
      <c r="AL633" s="114">
        <v>6711</v>
      </c>
      <c r="AM633" s="115">
        <f t="shared" si="159"/>
        <v>17734</v>
      </c>
      <c r="AN633" s="37">
        <f t="shared" si="157"/>
        <v>738.9166666666666</v>
      </c>
      <c r="AO633" s="117">
        <f t="shared" si="160"/>
        <v>15794</v>
      </c>
      <c r="AP633" s="117">
        <f t="shared" si="158"/>
        <v>658.0833333333334</v>
      </c>
      <c r="AQ633" s="121">
        <f t="shared" si="161"/>
        <v>14731.083333333332</v>
      </c>
      <c r="AR633" s="122">
        <f t="shared" si="162"/>
        <v>14844.916666666668</v>
      </c>
      <c r="AS633" s="158"/>
      <c r="AT633" s="158"/>
    </row>
    <row r="634" spans="1:46" s="36" customFormat="1" ht="15" customHeight="1">
      <c r="A634" s="44" t="s">
        <v>552</v>
      </c>
      <c r="B634" s="44" t="s">
        <v>560</v>
      </c>
      <c r="C634" s="123">
        <v>233277</v>
      </c>
      <c r="D634" s="124">
        <v>3</v>
      </c>
      <c r="E634" s="112" t="s">
        <v>139</v>
      </c>
      <c r="F634" s="133" t="s">
        <v>139</v>
      </c>
      <c r="G634" s="7"/>
      <c r="H634" s="38"/>
      <c r="I634" s="113">
        <v>95488</v>
      </c>
      <c r="J634" s="38">
        <v>96857</v>
      </c>
      <c r="K634" s="113">
        <v>14955</v>
      </c>
      <c r="L634" s="38">
        <v>14818</v>
      </c>
      <c r="M634" s="113">
        <v>105100</v>
      </c>
      <c r="N634" s="114">
        <v>108046</v>
      </c>
      <c r="O634" s="115">
        <f t="shared" si="149"/>
        <v>215543</v>
      </c>
      <c r="P634" s="115">
        <f t="shared" si="150"/>
        <v>7184.766666666666</v>
      </c>
      <c r="Q634" s="116">
        <f t="shared" si="151"/>
        <v>219721</v>
      </c>
      <c r="R634" s="117">
        <f t="shared" si="152"/>
        <v>7324.033333333334</v>
      </c>
      <c r="S634" s="7"/>
      <c r="T634" s="38"/>
      <c r="U634" s="113"/>
      <c r="V634" s="38"/>
      <c r="W634" s="113"/>
      <c r="X634" s="38"/>
      <c r="Y634" s="113"/>
      <c r="Z634" s="114"/>
      <c r="AA634" s="115">
        <f t="shared" si="153"/>
        <v>0</v>
      </c>
      <c r="AB634" s="115">
        <f t="shared" si="154"/>
        <v>0</v>
      </c>
      <c r="AC634" s="116">
        <f t="shared" si="155"/>
        <v>0</v>
      </c>
      <c r="AD634" s="118">
        <f t="shared" si="156"/>
        <v>0</v>
      </c>
      <c r="AE634" s="119"/>
      <c r="AF634" s="120"/>
      <c r="AG634" s="113">
        <v>7194</v>
      </c>
      <c r="AH634" s="38">
        <v>7244</v>
      </c>
      <c r="AI634" s="113">
        <v>3965</v>
      </c>
      <c r="AJ634" s="38">
        <v>4153</v>
      </c>
      <c r="AK634" s="113">
        <v>8271</v>
      </c>
      <c r="AL634" s="114">
        <v>8037</v>
      </c>
      <c r="AM634" s="115">
        <f t="shared" si="159"/>
        <v>19430</v>
      </c>
      <c r="AN634" s="37">
        <f t="shared" si="157"/>
        <v>809.5833333333334</v>
      </c>
      <c r="AO634" s="117">
        <f t="shared" si="160"/>
        <v>19434</v>
      </c>
      <c r="AP634" s="117">
        <f t="shared" si="158"/>
        <v>809.75</v>
      </c>
      <c r="AQ634" s="121">
        <f t="shared" si="161"/>
        <v>7994.349999999999</v>
      </c>
      <c r="AR634" s="122">
        <f t="shared" si="162"/>
        <v>8133.783333333334</v>
      </c>
      <c r="AS634" s="158"/>
      <c r="AT634" s="158"/>
    </row>
    <row r="635" spans="1:46" s="36" customFormat="1" ht="15" customHeight="1">
      <c r="A635" s="44" t="s">
        <v>552</v>
      </c>
      <c r="B635" s="44" t="s">
        <v>561</v>
      </c>
      <c r="C635" s="123">
        <v>232937</v>
      </c>
      <c r="D635" s="124">
        <v>4</v>
      </c>
      <c r="E635" s="112" t="s">
        <v>139</v>
      </c>
      <c r="F635" s="133" t="s">
        <v>139</v>
      </c>
      <c r="G635" s="7"/>
      <c r="H635" s="38"/>
      <c r="I635" s="113">
        <v>83731</v>
      </c>
      <c r="J635" s="38">
        <v>71020</v>
      </c>
      <c r="K635" s="113">
        <v>6840</v>
      </c>
      <c r="L635" s="38">
        <v>7477</v>
      </c>
      <c r="M635" s="113">
        <v>80295</v>
      </c>
      <c r="N635" s="114">
        <v>76616</v>
      </c>
      <c r="O635" s="115">
        <f t="shared" si="149"/>
        <v>170866</v>
      </c>
      <c r="P635" s="115">
        <f t="shared" si="150"/>
        <v>5695.533333333334</v>
      </c>
      <c r="Q635" s="116">
        <f t="shared" si="151"/>
        <v>155113</v>
      </c>
      <c r="R635" s="117">
        <f t="shared" si="152"/>
        <v>5170.433333333333</v>
      </c>
      <c r="S635" s="7"/>
      <c r="T635" s="38"/>
      <c r="U635" s="113"/>
      <c r="V635" s="38"/>
      <c r="W635" s="113"/>
      <c r="X635" s="38"/>
      <c r="Y635" s="113"/>
      <c r="Z635" s="114"/>
      <c r="AA635" s="115">
        <f t="shared" si="153"/>
        <v>0</v>
      </c>
      <c r="AB635" s="115">
        <f t="shared" si="154"/>
        <v>0</v>
      </c>
      <c r="AC635" s="116">
        <f t="shared" si="155"/>
        <v>0</v>
      </c>
      <c r="AD635" s="118">
        <f t="shared" si="156"/>
        <v>0</v>
      </c>
      <c r="AE635" s="119"/>
      <c r="AF635" s="120"/>
      <c r="AG635" s="113">
        <v>6412</v>
      </c>
      <c r="AH635" s="38">
        <v>6016</v>
      </c>
      <c r="AI635" s="113">
        <v>1413</v>
      </c>
      <c r="AJ635" s="38">
        <v>1990</v>
      </c>
      <c r="AK635" s="113">
        <v>5380</v>
      </c>
      <c r="AL635" s="114">
        <v>5197</v>
      </c>
      <c r="AM635" s="115">
        <f t="shared" si="159"/>
        <v>13205</v>
      </c>
      <c r="AN635" s="37">
        <f t="shared" si="157"/>
        <v>550.2083333333334</v>
      </c>
      <c r="AO635" s="117">
        <f t="shared" si="160"/>
        <v>13203</v>
      </c>
      <c r="AP635" s="117">
        <f t="shared" si="158"/>
        <v>550.125</v>
      </c>
      <c r="AQ635" s="121">
        <f t="shared" si="161"/>
        <v>6245.741666666667</v>
      </c>
      <c r="AR635" s="122">
        <f t="shared" si="162"/>
        <v>5720.558333333333</v>
      </c>
      <c r="AS635" s="158"/>
      <c r="AT635" s="158"/>
    </row>
    <row r="636" spans="1:46" s="36" customFormat="1" ht="15" customHeight="1">
      <c r="A636" s="44" t="s">
        <v>552</v>
      </c>
      <c r="B636" s="44" t="s">
        <v>562</v>
      </c>
      <c r="C636" s="123">
        <v>234155</v>
      </c>
      <c r="D636" s="124">
        <v>4</v>
      </c>
      <c r="E636" s="112" t="s">
        <v>139</v>
      </c>
      <c r="F636" s="133" t="s">
        <v>139</v>
      </c>
      <c r="G636" s="7"/>
      <c r="H636" s="38"/>
      <c r="I636" s="113">
        <v>45715</v>
      </c>
      <c r="J636" s="38">
        <v>47806</v>
      </c>
      <c r="K636" s="113">
        <v>4805</v>
      </c>
      <c r="L636" s="38">
        <v>4588</v>
      </c>
      <c r="M636" s="113">
        <v>49697</v>
      </c>
      <c r="N636" s="114">
        <v>49837</v>
      </c>
      <c r="O636" s="115">
        <f t="shared" si="149"/>
        <v>100217</v>
      </c>
      <c r="P636" s="115">
        <f t="shared" si="150"/>
        <v>3340.5666666666666</v>
      </c>
      <c r="Q636" s="116">
        <f t="shared" si="151"/>
        <v>102231</v>
      </c>
      <c r="R636" s="117">
        <f t="shared" si="152"/>
        <v>3407.7</v>
      </c>
      <c r="S636" s="7"/>
      <c r="T636" s="38"/>
      <c r="U636" s="113"/>
      <c r="V636" s="38"/>
      <c r="W636" s="113"/>
      <c r="X636" s="38"/>
      <c r="Y636" s="113"/>
      <c r="Z636" s="114"/>
      <c r="AA636" s="115">
        <f t="shared" si="153"/>
        <v>0</v>
      </c>
      <c r="AB636" s="115">
        <f t="shared" si="154"/>
        <v>0</v>
      </c>
      <c r="AC636" s="116">
        <f t="shared" si="155"/>
        <v>0</v>
      </c>
      <c r="AD636" s="118">
        <f t="shared" si="156"/>
        <v>0</v>
      </c>
      <c r="AE636" s="119"/>
      <c r="AF636" s="120"/>
      <c r="AG636" s="113">
        <v>4113</v>
      </c>
      <c r="AH636" s="38">
        <v>3823</v>
      </c>
      <c r="AI636" s="113">
        <v>2080</v>
      </c>
      <c r="AJ636" s="38">
        <v>1692</v>
      </c>
      <c r="AK636" s="113">
        <v>4065</v>
      </c>
      <c r="AL636" s="114">
        <v>4201</v>
      </c>
      <c r="AM636" s="115">
        <f t="shared" si="159"/>
        <v>10258</v>
      </c>
      <c r="AN636" s="37">
        <f t="shared" si="157"/>
        <v>427.4166666666667</v>
      </c>
      <c r="AO636" s="117">
        <f t="shared" si="160"/>
        <v>9716</v>
      </c>
      <c r="AP636" s="117">
        <f t="shared" si="158"/>
        <v>404.8333333333333</v>
      </c>
      <c r="AQ636" s="121">
        <f t="shared" si="161"/>
        <v>3767.983333333333</v>
      </c>
      <c r="AR636" s="122">
        <f t="shared" si="162"/>
        <v>3812.5333333333333</v>
      </c>
      <c r="AS636" s="158"/>
      <c r="AT636" s="158"/>
    </row>
    <row r="637" spans="1:46" s="36" customFormat="1" ht="15" customHeight="1">
      <c r="A637" s="44" t="s">
        <v>552</v>
      </c>
      <c r="B637" s="44" t="s">
        <v>563</v>
      </c>
      <c r="C637" s="123">
        <v>232566</v>
      </c>
      <c r="D637" s="124">
        <v>5</v>
      </c>
      <c r="E637" s="112" t="s">
        <v>139</v>
      </c>
      <c r="F637" s="133" t="s">
        <v>139</v>
      </c>
      <c r="G637" s="7"/>
      <c r="H637" s="38"/>
      <c r="I637" s="113">
        <v>42738</v>
      </c>
      <c r="J637" s="38">
        <v>44503</v>
      </c>
      <c r="K637" s="113">
        <v>5606</v>
      </c>
      <c r="L637" s="38">
        <v>5896</v>
      </c>
      <c r="M637" s="113">
        <v>48056</v>
      </c>
      <c r="N637" s="114">
        <v>50486</v>
      </c>
      <c r="O637" s="115">
        <f t="shared" si="149"/>
        <v>96400</v>
      </c>
      <c r="P637" s="115">
        <f t="shared" si="150"/>
        <v>3213.3333333333335</v>
      </c>
      <c r="Q637" s="116">
        <f t="shared" si="151"/>
        <v>100885</v>
      </c>
      <c r="R637" s="117">
        <f t="shared" si="152"/>
        <v>3362.8333333333335</v>
      </c>
      <c r="S637" s="7"/>
      <c r="T637" s="38"/>
      <c r="U637" s="113"/>
      <c r="V637" s="38"/>
      <c r="W637" s="113"/>
      <c r="X637" s="38"/>
      <c r="Y637" s="113"/>
      <c r="Z637" s="114"/>
      <c r="AA637" s="115">
        <f t="shared" si="153"/>
        <v>0</v>
      </c>
      <c r="AB637" s="115">
        <f t="shared" si="154"/>
        <v>0</v>
      </c>
      <c r="AC637" s="116">
        <f t="shared" si="155"/>
        <v>0</v>
      </c>
      <c r="AD637" s="118">
        <f t="shared" si="156"/>
        <v>0</v>
      </c>
      <c r="AE637" s="119"/>
      <c r="AF637" s="120"/>
      <c r="AG637" s="113">
        <v>1624</v>
      </c>
      <c r="AH637" s="38">
        <v>1704</v>
      </c>
      <c r="AI637" s="113">
        <v>2157</v>
      </c>
      <c r="AJ637" s="38">
        <v>2576</v>
      </c>
      <c r="AK637" s="113">
        <v>2569</v>
      </c>
      <c r="AL637" s="114">
        <v>2510</v>
      </c>
      <c r="AM637" s="115">
        <f t="shared" si="159"/>
        <v>6350</v>
      </c>
      <c r="AN637" s="37">
        <f t="shared" si="157"/>
        <v>264.5833333333333</v>
      </c>
      <c r="AO637" s="117">
        <f t="shared" si="160"/>
        <v>6790</v>
      </c>
      <c r="AP637" s="117">
        <f t="shared" si="158"/>
        <v>282.9166666666667</v>
      </c>
      <c r="AQ637" s="121">
        <f t="shared" si="161"/>
        <v>3477.916666666667</v>
      </c>
      <c r="AR637" s="122">
        <f t="shared" si="162"/>
        <v>3645.75</v>
      </c>
      <c r="AS637" s="158"/>
      <c r="AT637" s="158"/>
    </row>
    <row r="638" spans="1:46" s="36" customFormat="1" ht="15" customHeight="1">
      <c r="A638" s="44" t="s">
        <v>552</v>
      </c>
      <c r="B638" s="44" t="s">
        <v>564</v>
      </c>
      <c r="C638" s="123">
        <v>231712</v>
      </c>
      <c r="D638" s="124">
        <v>6</v>
      </c>
      <c r="E638" s="112" t="s">
        <v>139</v>
      </c>
      <c r="F638" s="133" t="s">
        <v>139</v>
      </c>
      <c r="G638" s="7"/>
      <c r="H638" s="38"/>
      <c r="I638" s="113">
        <v>54217</v>
      </c>
      <c r="J638" s="38">
        <v>54874</v>
      </c>
      <c r="K638" s="113">
        <v>6534</v>
      </c>
      <c r="L638" s="38">
        <v>7091</v>
      </c>
      <c r="M638" s="113">
        <v>58208</v>
      </c>
      <c r="N638" s="114">
        <v>61834</v>
      </c>
      <c r="O638" s="115">
        <f t="shared" si="149"/>
        <v>118959</v>
      </c>
      <c r="P638" s="115">
        <f t="shared" si="150"/>
        <v>3965.3</v>
      </c>
      <c r="Q638" s="116">
        <f t="shared" si="151"/>
        <v>123799</v>
      </c>
      <c r="R638" s="117">
        <f t="shared" si="152"/>
        <v>4126.633333333333</v>
      </c>
      <c r="S638" s="7"/>
      <c r="T638" s="38"/>
      <c r="U638" s="113"/>
      <c r="V638" s="38"/>
      <c r="W638" s="113"/>
      <c r="X638" s="38"/>
      <c r="Y638" s="113"/>
      <c r="Z638" s="114"/>
      <c r="AA638" s="115">
        <f t="shared" si="153"/>
        <v>0</v>
      </c>
      <c r="AB638" s="115">
        <f t="shared" si="154"/>
        <v>0</v>
      </c>
      <c r="AC638" s="116">
        <f t="shared" si="155"/>
        <v>0</v>
      </c>
      <c r="AD638" s="118">
        <f t="shared" si="156"/>
        <v>0</v>
      </c>
      <c r="AE638" s="119"/>
      <c r="AF638" s="120"/>
      <c r="AG638" s="113">
        <v>979</v>
      </c>
      <c r="AH638" s="38">
        <v>1075</v>
      </c>
      <c r="AI638" s="113">
        <v>409</v>
      </c>
      <c r="AJ638" s="38">
        <v>528</v>
      </c>
      <c r="AK638" s="113">
        <v>836</v>
      </c>
      <c r="AL638" s="114">
        <v>977</v>
      </c>
      <c r="AM638" s="115">
        <f t="shared" si="159"/>
        <v>2224</v>
      </c>
      <c r="AN638" s="37">
        <f t="shared" si="157"/>
        <v>92.66666666666667</v>
      </c>
      <c r="AO638" s="117">
        <f t="shared" si="160"/>
        <v>2580</v>
      </c>
      <c r="AP638" s="117">
        <f t="shared" si="158"/>
        <v>107.5</v>
      </c>
      <c r="AQ638" s="121">
        <f t="shared" si="161"/>
        <v>4057.9666666666667</v>
      </c>
      <c r="AR638" s="122">
        <f t="shared" si="162"/>
        <v>4234.133333333333</v>
      </c>
      <c r="AS638" s="158"/>
      <c r="AT638" s="158"/>
    </row>
    <row r="639" spans="1:46" s="36" customFormat="1" ht="15" customHeight="1">
      <c r="A639" s="44" t="s">
        <v>552</v>
      </c>
      <c r="B639" s="44" t="s">
        <v>565</v>
      </c>
      <c r="C639" s="123">
        <v>232681</v>
      </c>
      <c r="D639" s="124">
        <v>6</v>
      </c>
      <c r="E639" s="112" t="s">
        <v>139</v>
      </c>
      <c r="F639" s="133" t="s">
        <v>139</v>
      </c>
      <c r="G639" s="7"/>
      <c r="H639" s="38"/>
      <c r="I639" s="113">
        <v>50485</v>
      </c>
      <c r="J639" s="38">
        <v>50293</v>
      </c>
      <c r="K639" s="113">
        <v>5394</v>
      </c>
      <c r="L639" s="38">
        <v>5689</v>
      </c>
      <c r="M639" s="113">
        <v>51957</v>
      </c>
      <c r="N639" s="114">
        <v>53788</v>
      </c>
      <c r="O639" s="115">
        <f>+M639+K639+I639+G639</f>
        <v>107836</v>
      </c>
      <c r="P639" s="115">
        <f>+O639/30</f>
        <v>3594.5333333333333</v>
      </c>
      <c r="Q639" s="116">
        <f>+N639+L639+J639+H639</f>
        <v>109770</v>
      </c>
      <c r="R639" s="117">
        <f>+Q639/30</f>
        <v>3659</v>
      </c>
      <c r="S639" s="7"/>
      <c r="T639" s="38"/>
      <c r="U639" s="113"/>
      <c r="V639" s="38"/>
      <c r="W639" s="113"/>
      <c r="X639" s="38"/>
      <c r="Y639" s="113"/>
      <c r="Z639" s="114"/>
      <c r="AA639" s="115">
        <f>+Y639+W639+U639+S639</f>
        <v>0</v>
      </c>
      <c r="AB639" s="115">
        <f>+AA639/900</f>
        <v>0</v>
      </c>
      <c r="AC639" s="116">
        <f>+Z639+X639+V639+T639</f>
        <v>0</v>
      </c>
      <c r="AD639" s="118">
        <f>+AC639/900</f>
        <v>0</v>
      </c>
      <c r="AE639" s="119"/>
      <c r="AF639" s="120"/>
      <c r="AG639" s="113">
        <v>117</v>
      </c>
      <c r="AH639" s="38">
        <v>321</v>
      </c>
      <c r="AI639" s="113">
        <v>150</v>
      </c>
      <c r="AJ639" s="38">
        <v>122</v>
      </c>
      <c r="AK639" s="113">
        <v>123</v>
      </c>
      <c r="AL639" s="114">
        <v>908</v>
      </c>
      <c r="AM639" s="115">
        <f>+AK639+AI639+AG639+AE639</f>
        <v>390</v>
      </c>
      <c r="AN639" s="37">
        <f>+AM639/24</f>
        <v>16.25</v>
      </c>
      <c r="AO639" s="117">
        <f>+AL639+AJ639+AH639+AF639</f>
        <v>1351</v>
      </c>
      <c r="AP639" s="117">
        <f>+AO639/24</f>
        <v>56.291666666666664</v>
      </c>
      <c r="AQ639" s="121">
        <f>+P639+AB639+AN639</f>
        <v>3610.7833333333333</v>
      </c>
      <c r="AR639" s="122">
        <f>+R639+AD639+AP639</f>
        <v>3715.2916666666665</v>
      </c>
      <c r="AS639" s="158"/>
      <c r="AT639" s="158"/>
    </row>
    <row r="640" spans="1:46" s="36" customFormat="1" ht="15" customHeight="1">
      <c r="A640" s="44" t="s">
        <v>552</v>
      </c>
      <c r="B640" s="44" t="s">
        <v>566</v>
      </c>
      <c r="C640" s="123">
        <v>233897</v>
      </c>
      <c r="D640" s="124">
        <v>6</v>
      </c>
      <c r="E640" s="112" t="s">
        <v>139</v>
      </c>
      <c r="F640" s="133" t="s">
        <v>139</v>
      </c>
      <c r="G640" s="7"/>
      <c r="H640" s="38"/>
      <c r="I640" s="113">
        <v>17604</v>
      </c>
      <c r="J640" s="38">
        <v>17917</v>
      </c>
      <c r="K640" s="113">
        <v>2400</v>
      </c>
      <c r="L640" s="38">
        <v>2820</v>
      </c>
      <c r="M640" s="113">
        <v>19355</v>
      </c>
      <c r="N640" s="114">
        <v>18393</v>
      </c>
      <c r="O640" s="115">
        <f t="shared" si="149"/>
        <v>39359</v>
      </c>
      <c r="P640" s="115">
        <f t="shared" si="150"/>
        <v>1311.9666666666667</v>
      </c>
      <c r="Q640" s="116">
        <f t="shared" si="151"/>
        <v>39130</v>
      </c>
      <c r="R640" s="117">
        <f t="shared" si="152"/>
        <v>1304.3333333333333</v>
      </c>
      <c r="S640" s="7"/>
      <c r="T640" s="38"/>
      <c r="U640" s="113"/>
      <c r="V640" s="38"/>
      <c r="W640" s="113"/>
      <c r="X640" s="38"/>
      <c r="Y640" s="113"/>
      <c r="Z640" s="114"/>
      <c r="AA640" s="115">
        <f t="shared" si="153"/>
        <v>0</v>
      </c>
      <c r="AB640" s="115">
        <f t="shared" si="154"/>
        <v>0</v>
      </c>
      <c r="AC640" s="116">
        <f t="shared" si="155"/>
        <v>0</v>
      </c>
      <c r="AD640" s="118">
        <f t="shared" si="156"/>
        <v>0</v>
      </c>
      <c r="AE640" s="119"/>
      <c r="AF640" s="120"/>
      <c r="AG640" s="113">
        <v>0</v>
      </c>
      <c r="AH640" s="38">
        <v>0</v>
      </c>
      <c r="AI640" s="113">
        <v>0</v>
      </c>
      <c r="AJ640" s="38">
        <v>0</v>
      </c>
      <c r="AK640" s="113">
        <v>0</v>
      </c>
      <c r="AL640" s="114">
        <v>0</v>
      </c>
      <c r="AM640" s="115">
        <f t="shared" si="159"/>
        <v>0</v>
      </c>
      <c r="AN640" s="37">
        <f t="shared" si="157"/>
        <v>0</v>
      </c>
      <c r="AO640" s="117">
        <f t="shared" si="160"/>
        <v>0</v>
      </c>
      <c r="AP640" s="117">
        <f t="shared" si="158"/>
        <v>0</v>
      </c>
      <c r="AQ640" s="121">
        <f t="shared" si="161"/>
        <v>1311.9666666666667</v>
      </c>
      <c r="AR640" s="122">
        <f t="shared" si="162"/>
        <v>1304.3333333333333</v>
      </c>
      <c r="AS640" s="158"/>
      <c r="AT640" s="158"/>
    </row>
    <row r="641" spans="1:46" s="36" customFormat="1" ht="15" customHeight="1">
      <c r="A641" s="44" t="s">
        <v>552</v>
      </c>
      <c r="B641" s="44" t="s">
        <v>567</v>
      </c>
      <c r="C641" s="123">
        <v>231536</v>
      </c>
      <c r="D641" s="124">
        <v>7</v>
      </c>
      <c r="E641" s="112" t="s">
        <v>139</v>
      </c>
      <c r="F641" s="133" t="s">
        <v>139</v>
      </c>
      <c r="G641" s="7"/>
      <c r="H641" s="38"/>
      <c r="I641" s="113"/>
      <c r="J641" s="225">
        <v>20695</v>
      </c>
      <c r="K641" s="113"/>
      <c r="L641" s="225">
        <v>5588</v>
      </c>
      <c r="M641" s="113"/>
      <c r="N641" s="225">
        <v>22981</v>
      </c>
      <c r="O641" s="115">
        <f t="shared" si="149"/>
        <v>0</v>
      </c>
      <c r="P641" s="115">
        <f t="shared" si="150"/>
        <v>0</v>
      </c>
      <c r="Q641" s="116">
        <f t="shared" si="151"/>
        <v>49264</v>
      </c>
      <c r="R641" s="117">
        <f t="shared" si="152"/>
        <v>1642.1333333333334</v>
      </c>
      <c r="S641" s="7"/>
      <c r="T641" s="38"/>
      <c r="U641" s="113"/>
      <c r="V641" s="38"/>
      <c r="W641" s="113"/>
      <c r="X641" s="38"/>
      <c r="Y641" s="113"/>
      <c r="Z641" s="114"/>
      <c r="AA641" s="115">
        <f t="shared" si="153"/>
        <v>0</v>
      </c>
      <c r="AB641" s="115">
        <f t="shared" si="154"/>
        <v>0</v>
      </c>
      <c r="AC641" s="116">
        <f t="shared" si="155"/>
        <v>0</v>
      </c>
      <c r="AD641" s="118">
        <f t="shared" si="156"/>
        <v>0</v>
      </c>
      <c r="AE641" s="119"/>
      <c r="AF641" s="120"/>
      <c r="AG641" s="113"/>
      <c r="AH641" s="38"/>
      <c r="AI641" s="113"/>
      <c r="AJ641" s="38"/>
      <c r="AK641" s="113"/>
      <c r="AL641" s="114"/>
      <c r="AM641" s="115">
        <f t="shared" si="159"/>
        <v>0</v>
      </c>
      <c r="AN641" s="37">
        <f t="shared" si="157"/>
        <v>0</v>
      </c>
      <c r="AO641" s="117">
        <f t="shared" si="160"/>
        <v>0</v>
      </c>
      <c r="AP641" s="117">
        <f t="shared" si="158"/>
        <v>0</v>
      </c>
      <c r="AQ641" s="121">
        <f t="shared" si="161"/>
        <v>0</v>
      </c>
      <c r="AR641" s="122">
        <f t="shared" si="162"/>
        <v>1642.1333333333334</v>
      </c>
      <c r="AS641" s="158"/>
      <c r="AT641" s="158"/>
    </row>
    <row r="642" spans="1:46" s="36" customFormat="1" ht="15" customHeight="1">
      <c r="A642" s="44" t="s">
        <v>552</v>
      </c>
      <c r="B642" s="44" t="s">
        <v>568</v>
      </c>
      <c r="C642" s="123">
        <v>231697</v>
      </c>
      <c r="D642" s="124">
        <v>7</v>
      </c>
      <c r="E642" s="112" t="s">
        <v>139</v>
      </c>
      <c r="F642" s="133" t="s">
        <v>139</v>
      </c>
      <c r="G642" s="7"/>
      <c r="H642" s="38"/>
      <c r="I642" s="113"/>
      <c r="J642" s="225">
        <v>24896</v>
      </c>
      <c r="K642" s="113"/>
      <c r="L642" s="225">
        <v>6093</v>
      </c>
      <c r="M642" s="113"/>
      <c r="N642" s="225">
        <v>26634</v>
      </c>
      <c r="O642" s="115">
        <f t="shared" si="149"/>
        <v>0</v>
      </c>
      <c r="P642" s="115">
        <f t="shared" si="150"/>
        <v>0</v>
      </c>
      <c r="Q642" s="116">
        <f t="shared" si="151"/>
        <v>57623</v>
      </c>
      <c r="R642" s="117">
        <f t="shared" si="152"/>
        <v>1920.7666666666667</v>
      </c>
      <c r="S642" s="7"/>
      <c r="T642" s="38"/>
      <c r="U642" s="113"/>
      <c r="V642" s="38"/>
      <c r="W642" s="113"/>
      <c r="X642" s="38"/>
      <c r="Y642" s="113"/>
      <c r="Z642" s="114"/>
      <c r="AA642" s="115">
        <f t="shared" si="153"/>
        <v>0</v>
      </c>
      <c r="AB642" s="115">
        <f t="shared" si="154"/>
        <v>0</v>
      </c>
      <c r="AC642" s="116">
        <f t="shared" si="155"/>
        <v>0</v>
      </c>
      <c r="AD642" s="118">
        <f t="shared" si="156"/>
        <v>0</v>
      </c>
      <c r="AE642" s="119"/>
      <c r="AF642" s="120"/>
      <c r="AG642" s="113"/>
      <c r="AH642" s="38"/>
      <c r="AI642" s="113"/>
      <c r="AJ642" s="38"/>
      <c r="AK642" s="113"/>
      <c r="AL642" s="114"/>
      <c r="AM642" s="115">
        <f t="shared" si="159"/>
        <v>0</v>
      </c>
      <c r="AN642" s="37">
        <f t="shared" si="157"/>
        <v>0</v>
      </c>
      <c r="AO642" s="117">
        <f t="shared" si="160"/>
        <v>0</v>
      </c>
      <c r="AP642" s="117">
        <f t="shared" si="158"/>
        <v>0</v>
      </c>
      <c r="AQ642" s="121">
        <f t="shared" si="161"/>
        <v>0</v>
      </c>
      <c r="AR642" s="122">
        <f t="shared" si="162"/>
        <v>1920.7666666666667</v>
      </c>
      <c r="AS642" s="158"/>
      <c r="AT642" s="158"/>
    </row>
    <row r="643" spans="1:46" s="36" customFormat="1" ht="15" customHeight="1">
      <c r="A643" s="44" t="s">
        <v>552</v>
      </c>
      <c r="B643" s="44" t="s">
        <v>569</v>
      </c>
      <c r="C643" s="123">
        <v>231873</v>
      </c>
      <c r="D643" s="124">
        <v>7</v>
      </c>
      <c r="E643" s="112" t="s">
        <v>139</v>
      </c>
      <c r="F643" s="133" t="s">
        <v>139</v>
      </c>
      <c r="G643" s="7"/>
      <c r="H643" s="38"/>
      <c r="I643" s="113"/>
      <c r="J643" s="225">
        <v>9408</v>
      </c>
      <c r="K643" s="113"/>
      <c r="L643" s="225">
        <v>3386</v>
      </c>
      <c r="M643" s="113"/>
      <c r="N643" s="225">
        <v>10341</v>
      </c>
      <c r="O643" s="115">
        <f t="shared" si="149"/>
        <v>0</v>
      </c>
      <c r="P643" s="115">
        <f t="shared" si="150"/>
        <v>0</v>
      </c>
      <c r="Q643" s="116">
        <f t="shared" si="151"/>
        <v>23135</v>
      </c>
      <c r="R643" s="117">
        <f t="shared" si="152"/>
        <v>771.1666666666666</v>
      </c>
      <c r="S643" s="7"/>
      <c r="T643" s="38"/>
      <c r="U643" s="113"/>
      <c r="V643" s="38"/>
      <c r="W643" s="113"/>
      <c r="X643" s="38"/>
      <c r="Y643" s="113"/>
      <c r="Z643" s="114"/>
      <c r="AA643" s="115">
        <f t="shared" si="153"/>
        <v>0</v>
      </c>
      <c r="AB643" s="115">
        <f t="shared" si="154"/>
        <v>0</v>
      </c>
      <c r="AC643" s="116">
        <f t="shared" si="155"/>
        <v>0</v>
      </c>
      <c r="AD643" s="118">
        <f t="shared" si="156"/>
        <v>0</v>
      </c>
      <c r="AE643" s="119"/>
      <c r="AF643" s="120"/>
      <c r="AG643" s="113"/>
      <c r="AH643" s="38"/>
      <c r="AI643" s="113"/>
      <c r="AJ643" s="38"/>
      <c r="AK643" s="113"/>
      <c r="AL643" s="114"/>
      <c r="AM643" s="115">
        <f t="shared" si="159"/>
        <v>0</v>
      </c>
      <c r="AN643" s="37">
        <f t="shared" si="157"/>
        <v>0</v>
      </c>
      <c r="AO643" s="117">
        <f t="shared" si="160"/>
        <v>0</v>
      </c>
      <c r="AP643" s="117">
        <f t="shared" si="158"/>
        <v>0</v>
      </c>
      <c r="AQ643" s="121">
        <f t="shared" si="161"/>
        <v>0</v>
      </c>
      <c r="AR643" s="122">
        <f t="shared" si="162"/>
        <v>771.1666666666666</v>
      </c>
      <c r="AS643" s="158"/>
      <c r="AT643" s="158"/>
    </row>
    <row r="644" spans="1:46" s="36" customFormat="1" ht="15" customHeight="1">
      <c r="A644" s="44" t="s">
        <v>552</v>
      </c>
      <c r="B644" s="44" t="s">
        <v>570</v>
      </c>
      <c r="C644" s="123">
        <v>231882</v>
      </c>
      <c r="D644" s="124">
        <v>7</v>
      </c>
      <c r="E644" s="112" t="s">
        <v>139</v>
      </c>
      <c r="F644" s="133" t="s">
        <v>139</v>
      </c>
      <c r="G644" s="7"/>
      <c r="H644" s="38"/>
      <c r="I644" s="113"/>
      <c r="J644" s="225">
        <v>25930</v>
      </c>
      <c r="K644" s="113"/>
      <c r="L644" s="225">
        <v>7645</v>
      </c>
      <c r="M644" s="113"/>
      <c r="N644" s="225">
        <v>25752</v>
      </c>
      <c r="O644" s="115">
        <f t="shared" si="149"/>
        <v>0</v>
      </c>
      <c r="P644" s="115">
        <f t="shared" si="150"/>
        <v>0</v>
      </c>
      <c r="Q644" s="116">
        <f t="shared" si="151"/>
        <v>59327</v>
      </c>
      <c r="R644" s="117">
        <f t="shared" si="152"/>
        <v>1977.5666666666666</v>
      </c>
      <c r="S644" s="7"/>
      <c r="T644" s="38"/>
      <c r="U644" s="113"/>
      <c r="V644" s="38"/>
      <c r="W644" s="113"/>
      <c r="X644" s="38"/>
      <c r="Y644" s="113"/>
      <c r="Z644" s="114"/>
      <c r="AA644" s="115">
        <f t="shared" si="153"/>
        <v>0</v>
      </c>
      <c r="AB644" s="115">
        <f t="shared" si="154"/>
        <v>0</v>
      </c>
      <c r="AC644" s="116">
        <f t="shared" si="155"/>
        <v>0</v>
      </c>
      <c r="AD644" s="118">
        <f t="shared" si="156"/>
        <v>0</v>
      </c>
      <c r="AE644" s="119"/>
      <c r="AF644" s="120"/>
      <c r="AG644" s="113"/>
      <c r="AH644" s="38"/>
      <c r="AI644" s="113"/>
      <c r="AJ644" s="38"/>
      <c r="AK644" s="113"/>
      <c r="AL644" s="114"/>
      <c r="AM644" s="115">
        <f t="shared" si="159"/>
        <v>0</v>
      </c>
      <c r="AN644" s="37">
        <f t="shared" si="157"/>
        <v>0</v>
      </c>
      <c r="AO644" s="117">
        <f t="shared" si="160"/>
        <v>0</v>
      </c>
      <c r="AP644" s="117">
        <f t="shared" si="158"/>
        <v>0</v>
      </c>
      <c r="AQ644" s="121">
        <f t="shared" si="161"/>
        <v>0</v>
      </c>
      <c r="AR644" s="122">
        <f t="shared" si="162"/>
        <v>1977.5666666666666</v>
      </c>
      <c r="AS644" s="158"/>
      <c r="AT644" s="158"/>
    </row>
    <row r="645" spans="1:46" s="36" customFormat="1" ht="15" customHeight="1">
      <c r="A645" s="44" t="s">
        <v>552</v>
      </c>
      <c r="B645" s="44" t="s">
        <v>571</v>
      </c>
      <c r="C645" s="123">
        <v>232052</v>
      </c>
      <c r="D645" s="124">
        <v>7</v>
      </c>
      <c r="E645" s="112" t="s">
        <v>139</v>
      </c>
      <c r="F645" s="133" t="s">
        <v>139</v>
      </c>
      <c r="G645" s="7"/>
      <c r="H645" s="38"/>
      <c r="I645" s="113"/>
      <c r="J645" s="225">
        <v>5952</v>
      </c>
      <c r="K645" s="113"/>
      <c r="L645" s="225">
        <v>831</v>
      </c>
      <c r="M645" s="113"/>
      <c r="N645" s="225">
        <v>5928</v>
      </c>
      <c r="O645" s="115">
        <f t="shared" si="149"/>
        <v>0</v>
      </c>
      <c r="P645" s="115">
        <f t="shared" si="150"/>
        <v>0</v>
      </c>
      <c r="Q645" s="116">
        <f t="shared" si="151"/>
        <v>12711</v>
      </c>
      <c r="R645" s="117">
        <f t="shared" si="152"/>
        <v>423.7</v>
      </c>
      <c r="S645" s="7"/>
      <c r="T645" s="38"/>
      <c r="U645" s="113"/>
      <c r="V645" s="38"/>
      <c r="W645" s="113"/>
      <c r="X645" s="38"/>
      <c r="Y645" s="113"/>
      <c r="Z645" s="114"/>
      <c r="AA645" s="115">
        <f t="shared" si="153"/>
        <v>0</v>
      </c>
      <c r="AB645" s="115">
        <f t="shared" si="154"/>
        <v>0</v>
      </c>
      <c r="AC645" s="116">
        <f t="shared" si="155"/>
        <v>0</v>
      </c>
      <c r="AD645" s="118">
        <f t="shared" si="156"/>
        <v>0</v>
      </c>
      <c r="AE645" s="119"/>
      <c r="AF645" s="120"/>
      <c r="AG645" s="113"/>
      <c r="AH645" s="38"/>
      <c r="AI645" s="113"/>
      <c r="AJ645" s="38"/>
      <c r="AK645" s="113"/>
      <c r="AL645" s="114"/>
      <c r="AM645" s="115">
        <f t="shared" si="159"/>
        <v>0</v>
      </c>
      <c r="AN645" s="37">
        <f t="shared" si="157"/>
        <v>0</v>
      </c>
      <c r="AO645" s="117">
        <f t="shared" si="160"/>
        <v>0</v>
      </c>
      <c r="AP645" s="117">
        <f t="shared" si="158"/>
        <v>0</v>
      </c>
      <c r="AQ645" s="121">
        <f t="shared" si="161"/>
        <v>0</v>
      </c>
      <c r="AR645" s="122">
        <f t="shared" si="162"/>
        <v>423.7</v>
      </c>
      <c r="AS645" s="158"/>
      <c r="AT645" s="158"/>
    </row>
    <row r="646" spans="1:46" s="36" customFormat="1" ht="15" customHeight="1">
      <c r="A646" s="44" t="s">
        <v>552</v>
      </c>
      <c r="B646" s="44" t="s">
        <v>572</v>
      </c>
      <c r="C646" s="123">
        <v>232195</v>
      </c>
      <c r="D646" s="124">
        <v>7</v>
      </c>
      <c r="E646" s="112" t="s">
        <v>139</v>
      </c>
      <c r="F646" s="133" t="s">
        <v>139</v>
      </c>
      <c r="G646" s="7"/>
      <c r="H646" s="38"/>
      <c r="I646" s="113"/>
      <c r="J646" s="225">
        <v>25938</v>
      </c>
      <c r="K646" s="113"/>
      <c r="L646" s="225">
        <v>5278</v>
      </c>
      <c r="M646" s="113"/>
      <c r="N646" s="225">
        <v>28282</v>
      </c>
      <c r="O646" s="115">
        <f t="shared" si="149"/>
        <v>0</v>
      </c>
      <c r="P646" s="115">
        <f t="shared" si="150"/>
        <v>0</v>
      </c>
      <c r="Q646" s="116">
        <f t="shared" si="151"/>
        <v>59498</v>
      </c>
      <c r="R646" s="117">
        <f t="shared" si="152"/>
        <v>1983.2666666666667</v>
      </c>
      <c r="S646" s="7"/>
      <c r="T646" s="38"/>
      <c r="U646" s="113"/>
      <c r="V646" s="38"/>
      <c r="W646" s="113"/>
      <c r="X646" s="38"/>
      <c r="Y646" s="113"/>
      <c r="Z646" s="114"/>
      <c r="AA646" s="115">
        <f t="shared" si="153"/>
        <v>0</v>
      </c>
      <c r="AB646" s="115">
        <f t="shared" si="154"/>
        <v>0</v>
      </c>
      <c r="AC646" s="116">
        <f t="shared" si="155"/>
        <v>0</v>
      </c>
      <c r="AD646" s="118">
        <f t="shared" si="156"/>
        <v>0</v>
      </c>
      <c r="AE646" s="119"/>
      <c r="AF646" s="120"/>
      <c r="AG646" s="113"/>
      <c r="AH646" s="38"/>
      <c r="AI646" s="113"/>
      <c r="AJ646" s="38"/>
      <c r="AK646" s="113"/>
      <c r="AL646" s="114"/>
      <c r="AM646" s="115">
        <f t="shared" si="159"/>
        <v>0</v>
      </c>
      <c r="AN646" s="37">
        <f t="shared" si="157"/>
        <v>0</v>
      </c>
      <c r="AO646" s="117">
        <f t="shared" si="160"/>
        <v>0</v>
      </c>
      <c r="AP646" s="117">
        <f t="shared" si="158"/>
        <v>0</v>
      </c>
      <c r="AQ646" s="121">
        <f t="shared" si="161"/>
        <v>0</v>
      </c>
      <c r="AR646" s="122">
        <f t="shared" si="162"/>
        <v>1983.2666666666667</v>
      </c>
      <c r="AS646" s="158"/>
      <c r="AT646" s="158"/>
    </row>
    <row r="647" spans="1:46" s="36" customFormat="1" ht="15" customHeight="1">
      <c r="A647" s="44" t="s">
        <v>552</v>
      </c>
      <c r="B647" s="44" t="s">
        <v>573</v>
      </c>
      <c r="C647" s="123">
        <v>232414</v>
      </c>
      <c r="D647" s="124">
        <v>7</v>
      </c>
      <c r="E647" s="112" t="s">
        <v>139</v>
      </c>
      <c r="F647" s="133" t="s">
        <v>139</v>
      </c>
      <c r="G647" s="7"/>
      <c r="H647" s="38"/>
      <c r="I647" s="113"/>
      <c r="J647" s="225">
        <v>71082</v>
      </c>
      <c r="K647" s="113"/>
      <c r="L647" s="225">
        <v>23258</v>
      </c>
      <c r="M647" s="113"/>
      <c r="N647" s="225">
        <v>71567</v>
      </c>
      <c r="O647" s="115">
        <f t="shared" si="149"/>
        <v>0</v>
      </c>
      <c r="P647" s="115">
        <f t="shared" si="150"/>
        <v>0</v>
      </c>
      <c r="Q647" s="116">
        <f t="shared" si="151"/>
        <v>165907</v>
      </c>
      <c r="R647" s="117">
        <f t="shared" si="152"/>
        <v>5530.233333333334</v>
      </c>
      <c r="S647" s="7"/>
      <c r="T647" s="38"/>
      <c r="U647" s="113"/>
      <c r="V647" s="38"/>
      <c r="W647" s="113"/>
      <c r="X647" s="38"/>
      <c r="Y647" s="113"/>
      <c r="Z647" s="114"/>
      <c r="AA647" s="115">
        <f t="shared" si="153"/>
        <v>0</v>
      </c>
      <c r="AB647" s="115">
        <f t="shared" si="154"/>
        <v>0</v>
      </c>
      <c r="AC647" s="116">
        <f t="shared" si="155"/>
        <v>0</v>
      </c>
      <c r="AD647" s="118">
        <f t="shared" si="156"/>
        <v>0</v>
      </c>
      <c r="AE647" s="119"/>
      <c r="AF647" s="120"/>
      <c r="AG647" s="113"/>
      <c r="AH647" s="38"/>
      <c r="AI647" s="113"/>
      <c r="AJ647" s="38"/>
      <c r="AK647" s="113"/>
      <c r="AL647" s="114"/>
      <c r="AM647" s="115">
        <f t="shared" si="159"/>
        <v>0</v>
      </c>
      <c r="AN647" s="37">
        <f t="shared" si="157"/>
        <v>0</v>
      </c>
      <c r="AO647" s="117">
        <f t="shared" si="160"/>
        <v>0</v>
      </c>
      <c r="AP647" s="117">
        <f t="shared" si="158"/>
        <v>0</v>
      </c>
      <c r="AQ647" s="121">
        <f t="shared" si="161"/>
        <v>0</v>
      </c>
      <c r="AR647" s="122">
        <f t="shared" si="162"/>
        <v>5530.233333333334</v>
      </c>
      <c r="AS647" s="158"/>
      <c r="AT647" s="158"/>
    </row>
    <row r="648" spans="1:46" s="36" customFormat="1" ht="15" customHeight="1">
      <c r="A648" s="44" t="s">
        <v>552</v>
      </c>
      <c r="B648" s="44" t="s">
        <v>574</v>
      </c>
      <c r="C648" s="123">
        <v>232450</v>
      </c>
      <c r="D648" s="124">
        <v>7</v>
      </c>
      <c r="E648" s="112" t="s">
        <v>139</v>
      </c>
      <c r="F648" s="133" t="s">
        <v>139</v>
      </c>
      <c r="G648" s="7"/>
      <c r="H648" s="38"/>
      <c r="I648" s="113"/>
      <c r="J648" s="225">
        <v>34889</v>
      </c>
      <c r="K648" s="113"/>
      <c r="L648" s="225">
        <v>10163</v>
      </c>
      <c r="M648" s="113"/>
      <c r="N648" s="225">
        <v>36650</v>
      </c>
      <c r="O648" s="115">
        <f t="shared" si="149"/>
        <v>0</v>
      </c>
      <c r="P648" s="115">
        <f t="shared" si="150"/>
        <v>0</v>
      </c>
      <c r="Q648" s="116">
        <f t="shared" si="151"/>
        <v>81702</v>
      </c>
      <c r="R648" s="117">
        <f t="shared" si="152"/>
        <v>2723.4</v>
      </c>
      <c r="S648" s="7"/>
      <c r="T648" s="38"/>
      <c r="U648" s="113"/>
      <c r="V648" s="38"/>
      <c r="W648" s="113"/>
      <c r="X648" s="38"/>
      <c r="Y648" s="113"/>
      <c r="Z648" s="114"/>
      <c r="AA648" s="115">
        <f t="shared" si="153"/>
        <v>0</v>
      </c>
      <c r="AB648" s="115">
        <f t="shared" si="154"/>
        <v>0</v>
      </c>
      <c r="AC648" s="116">
        <f t="shared" si="155"/>
        <v>0</v>
      </c>
      <c r="AD648" s="118">
        <f t="shared" si="156"/>
        <v>0</v>
      </c>
      <c r="AE648" s="119"/>
      <c r="AF648" s="120"/>
      <c r="AG648" s="113"/>
      <c r="AH648" s="38"/>
      <c r="AI648" s="113"/>
      <c r="AJ648" s="38"/>
      <c r="AK648" s="113"/>
      <c r="AL648" s="114"/>
      <c r="AM648" s="115">
        <f t="shared" si="159"/>
        <v>0</v>
      </c>
      <c r="AN648" s="37">
        <f t="shared" si="157"/>
        <v>0</v>
      </c>
      <c r="AO648" s="117">
        <f t="shared" si="160"/>
        <v>0</v>
      </c>
      <c r="AP648" s="117">
        <f t="shared" si="158"/>
        <v>0</v>
      </c>
      <c r="AQ648" s="121">
        <f t="shared" si="161"/>
        <v>0</v>
      </c>
      <c r="AR648" s="122">
        <f t="shared" si="162"/>
        <v>2723.4</v>
      </c>
      <c r="AS648" s="158"/>
      <c r="AT648" s="158"/>
    </row>
    <row r="649" spans="1:46" s="36" customFormat="1" ht="15" customHeight="1">
      <c r="A649" s="44" t="s">
        <v>552</v>
      </c>
      <c r="B649" s="44" t="s">
        <v>575</v>
      </c>
      <c r="C649" s="123">
        <v>232575</v>
      </c>
      <c r="D649" s="124">
        <v>7</v>
      </c>
      <c r="E649" s="112" t="s">
        <v>139</v>
      </c>
      <c r="F649" s="133" t="s">
        <v>139</v>
      </c>
      <c r="G649" s="7"/>
      <c r="H649" s="38"/>
      <c r="I649" s="113"/>
      <c r="J649" s="225">
        <v>27341</v>
      </c>
      <c r="K649" s="113"/>
      <c r="L649" s="225">
        <v>6577</v>
      </c>
      <c r="M649" s="113"/>
      <c r="N649" s="225">
        <v>30438</v>
      </c>
      <c r="O649" s="115">
        <f t="shared" si="149"/>
        <v>0</v>
      </c>
      <c r="P649" s="115">
        <f t="shared" si="150"/>
        <v>0</v>
      </c>
      <c r="Q649" s="116">
        <f t="shared" si="151"/>
        <v>64356</v>
      </c>
      <c r="R649" s="117">
        <f t="shared" si="152"/>
        <v>2145.2</v>
      </c>
      <c r="S649" s="7"/>
      <c r="T649" s="38"/>
      <c r="U649" s="113"/>
      <c r="V649" s="38"/>
      <c r="W649" s="113"/>
      <c r="X649" s="38"/>
      <c r="Y649" s="113"/>
      <c r="Z649" s="114"/>
      <c r="AA649" s="115">
        <f t="shared" si="153"/>
        <v>0</v>
      </c>
      <c r="AB649" s="115">
        <f t="shared" si="154"/>
        <v>0</v>
      </c>
      <c r="AC649" s="116">
        <f t="shared" si="155"/>
        <v>0</v>
      </c>
      <c r="AD649" s="118">
        <f t="shared" si="156"/>
        <v>0</v>
      </c>
      <c r="AE649" s="119"/>
      <c r="AF649" s="120"/>
      <c r="AG649" s="113"/>
      <c r="AH649" s="38"/>
      <c r="AI649" s="113"/>
      <c r="AJ649" s="38"/>
      <c r="AK649" s="113"/>
      <c r="AL649" s="114"/>
      <c r="AM649" s="115">
        <f t="shared" si="159"/>
        <v>0</v>
      </c>
      <c r="AN649" s="37">
        <f t="shared" si="157"/>
        <v>0</v>
      </c>
      <c r="AO649" s="117">
        <f t="shared" si="160"/>
        <v>0</v>
      </c>
      <c r="AP649" s="117">
        <f t="shared" si="158"/>
        <v>0</v>
      </c>
      <c r="AQ649" s="121">
        <f t="shared" si="161"/>
        <v>0</v>
      </c>
      <c r="AR649" s="122">
        <f t="shared" si="162"/>
        <v>2145.2</v>
      </c>
      <c r="AS649" s="158"/>
      <c r="AT649" s="158"/>
    </row>
    <row r="650" spans="1:46" s="36" customFormat="1" ht="15" customHeight="1">
      <c r="A650" s="44" t="s">
        <v>552</v>
      </c>
      <c r="B650" s="44" t="s">
        <v>576</v>
      </c>
      <c r="C650" s="123">
        <v>232788</v>
      </c>
      <c r="D650" s="124">
        <v>7</v>
      </c>
      <c r="E650" s="112" t="s">
        <v>139</v>
      </c>
      <c r="F650" s="133" t="s">
        <v>139</v>
      </c>
      <c r="G650" s="7"/>
      <c r="H650" s="38"/>
      <c r="I650" s="113"/>
      <c r="J650" s="225">
        <v>24993</v>
      </c>
      <c r="K650" s="113"/>
      <c r="L650" s="225">
        <v>6674</v>
      </c>
      <c r="M650" s="113"/>
      <c r="N650" s="225">
        <v>25254</v>
      </c>
      <c r="O650" s="115">
        <f t="shared" si="149"/>
        <v>0</v>
      </c>
      <c r="P650" s="115">
        <f t="shared" si="150"/>
        <v>0</v>
      </c>
      <c r="Q650" s="116">
        <f t="shared" si="151"/>
        <v>56921</v>
      </c>
      <c r="R650" s="117">
        <f t="shared" si="152"/>
        <v>1897.3666666666666</v>
      </c>
      <c r="S650" s="7"/>
      <c r="T650" s="38"/>
      <c r="U650" s="113"/>
      <c r="V650" s="38"/>
      <c r="W650" s="113"/>
      <c r="X650" s="38"/>
      <c r="Y650" s="113"/>
      <c r="Z650" s="114"/>
      <c r="AA650" s="115">
        <f t="shared" si="153"/>
        <v>0</v>
      </c>
      <c r="AB650" s="115">
        <f t="shared" si="154"/>
        <v>0</v>
      </c>
      <c r="AC650" s="116">
        <f t="shared" si="155"/>
        <v>0</v>
      </c>
      <c r="AD650" s="118">
        <f t="shared" si="156"/>
        <v>0</v>
      </c>
      <c r="AE650" s="119"/>
      <c r="AF650" s="120"/>
      <c r="AG650" s="113"/>
      <c r="AH650" s="38"/>
      <c r="AI650" s="113"/>
      <c r="AJ650" s="38"/>
      <c r="AK650" s="113"/>
      <c r="AL650" s="114"/>
      <c r="AM650" s="115">
        <f t="shared" si="159"/>
        <v>0</v>
      </c>
      <c r="AN650" s="37">
        <f t="shared" si="157"/>
        <v>0</v>
      </c>
      <c r="AO650" s="117">
        <f t="shared" si="160"/>
        <v>0</v>
      </c>
      <c r="AP650" s="117">
        <f t="shared" si="158"/>
        <v>0</v>
      </c>
      <c r="AQ650" s="121">
        <f t="shared" si="161"/>
        <v>0</v>
      </c>
      <c r="AR650" s="122">
        <f t="shared" si="162"/>
        <v>1897.3666666666666</v>
      </c>
      <c r="AS650" s="158"/>
      <c r="AT650" s="158"/>
    </row>
    <row r="651" spans="1:46" s="36" customFormat="1" ht="15" customHeight="1">
      <c r="A651" s="44" t="s">
        <v>552</v>
      </c>
      <c r="B651" s="44" t="s">
        <v>577</v>
      </c>
      <c r="C651" s="123">
        <v>232867</v>
      </c>
      <c r="D651" s="124">
        <v>7</v>
      </c>
      <c r="E651" s="112" t="s">
        <v>139</v>
      </c>
      <c r="F651" s="133" t="s">
        <v>139</v>
      </c>
      <c r="G651" s="7"/>
      <c r="H651" s="38"/>
      <c r="I651" s="113"/>
      <c r="J651" s="225">
        <v>30178</v>
      </c>
      <c r="K651" s="113"/>
      <c r="L651" s="225">
        <v>7297</v>
      </c>
      <c r="M651" s="113"/>
      <c r="N651" s="225">
        <v>32004</v>
      </c>
      <c r="O651" s="115">
        <f t="shared" si="149"/>
        <v>0</v>
      </c>
      <c r="P651" s="115">
        <f t="shared" si="150"/>
        <v>0</v>
      </c>
      <c r="Q651" s="116">
        <f t="shared" si="151"/>
        <v>69479</v>
      </c>
      <c r="R651" s="117">
        <f t="shared" si="152"/>
        <v>2315.9666666666667</v>
      </c>
      <c r="S651" s="7"/>
      <c r="T651" s="38"/>
      <c r="U651" s="113"/>
      <c r="V651" s="38"/>
      <c r="W651" s="113"/>
      <c r="X651" s="38"/>
      <c r="Y651" s="113"/>
      <c r="Z651" s="114"/>
      <c r="AA651" s="115">
        <f t="shared" si="153"/>
        <v>0</v>
      </c>
      <c r="AB651" s="115">
        <f t="shared" si="154"/>
        <v>0</v>
      </c>
      <c r="AC651" s="116">
        <f t="shared" si="155"/>
        <v>0</v>
      </c>
      <c r="AD651" s="118">
        <f t="shared" si="156"/>
        <v>0</v>
      </c>
      <c r="AE651" s="119"/>
      <c r="AF651" s="120"/>
      <c r="AG651" s="113"/>
      <c r="AH651" s="38"/>
      <c r="AI651" s="113"/>
      <c r="AJ651" s="38"/>
      <c r="AK651" s="113"/>
      <c r="AL651" s="114"/>
      <c r="AM651" s="115">
        <f t="shared" si="159"/>
        <v>0</v>
      </c>
      <c r="AN651" s="37">
        <f t="shared" si="157"/>
        <v>0</v>
      </c>
      <c r="AO651" s="117">
        <f t="shared" si="160"/>
        <v>0</v>
      </c>
      <c r="AP651" s="117">
        <f t="shared" si="158"/>
        <v>0</v>
      </c>
      <c r="AQ651" s="121">
        <f t="shared" si="161"/>
        <v>0</v>
      </c>
      <c r="AR651" s="122">
        <f t="shared" si="162"/>
        <v>2315.9666666666667</v>
      </c>
      <c r="AS651" s="158"/>
      <c r="AT651" s="158"/>
    </row>
    <row r="652" spans="1:46" s="36" customFormat="1" ht="15" customHeight="1">
      <c r="A652" s="44" t="s">
        <v>552</v>
      </c>
      <c r="B652" s="44" t="s">
        <v>578</v>
      </c>
      <c r="C652" s="123">
        <v>232946</v>
      </c>
      <c r="D652" s="124">
        <v>7</v>
      </c>
      <c r="E652" s="112" t="s">
        <v>139</v>
      </c>
      <c r="F652" s="133" t="s">
        <v>139</v>
      </c>
      <c r="G652" s="7"/>
      <c r="H652" s="38"/>
      <c r="I652" s="113"/>
      <c r="J652" s="225">
        <v>280094</v>
      </c>
      <c r="K652" s="113"/>
      <c r="L652" s="225">
        <v>102421</v>
      </c>
      <c r="M652" s="113"/>
      <c r="N652" s="225">
        <v>291508</v>
      </c>
      <c r="O652" s="115">
        <f t="shared" si="149"/>
        <v>0</v>
      </c>
      <c r="P652" s="115">
        <f t="shared" si="150"/>
        <v>0</v>
      </c>
      <c r="Q652" s="116">
        <f t="shared" si="151"/>
        <v>674023</v>
      </c>
      <c r="R652" s="117">
        <f t="shared" si="152"/>
        <v>22467.433333333334</v>
      </c>
      <c r="S652" s="7"/>
      <c r="T652" s="38"/>
      <c r="U652" s="113"/>
      <c r="V652" s="38"/>
      <c r="W652" s="113"/>
      <c r="X652" s="38"/>
      <c r="Y652" s="113"/>
      <c r="Z652" s="114"/>
      <c r="AA652" s="115">
        <f t="shared" si="153"/>
        <v>0</v>
      </c>
      <c r="AB652" s="115">
        <f t="shared" si="154"/>
        <v>0</v>
      </c>
      <c r="AC652" s="116">
        <f t="shared" si="155"/>
        <v>0</v>
      </c>
      <c r="AD652" s="118">
        <f t="shared" si="156"/>
        <v>0</v>
      </c>
      <c r="AE652" s="119"/>
      <c r="AF652" s="120"/>
      <c r="AG652" s="113"/>
      <c r="AH652" s="38"/>
      <c r="AI652" s="113"/>
      <c r="AJ652" s="38"/>
      <c r="AK652" s="113"/>
      <c r="AL652" s="114"/>
      <c r="AM652" s="115">
        <f t="shared" si="159"/>
        <v>0</v>
      </c>
      <c r="AN652" s="37">
        <f t="shared" si="157"/>
        <v>0</v>
      </c>
      <c r="AO652" s="117">
        <f t="shared" si="160"/>
        <v>0</v>
      </c>
      <c r="AP652" s="117">
        <f t="shared" si="158"/>
        <v>0</v>
      </c>
      <c r="AQ652" s="121">
        <f t="shared" si="161"/>
        <v>0</v>
      </c>
      <c r="AR652" s="122">
        <f t="shared" si="162"/>
        <v>22467.433333333334</v>
      </c>
      <c r="AS652" s="158"/>
      <c r="AT652" s="158"/>
    </row>
    <row r="653" spans="1:46" s="36" customFormat="1" ht="15" customHeight="1">
      <c r="A653" s="44" t="s">
        <v>552</v>
      </c>
      <c r="B653" s="44" t="s">
        <v>579</v>
      </c>
      <c r="C653" s="68">
        <v>233019</v>
      </c>
      <c r="D653" s="124">
        <v>7</v>
      </c>
      <c r="E653" s="112" t="s">
        <v>139</v>
      </c>
      <c r="F653" s="133" t="s">
        <v>139</v>
      </c>
      <c r="G653" s="7"/>
      <c r="H653" s="38"/>
      <c r="I653" s="113"/>
      <c r="J653" s="225">
        <v>23808</v>
      </c>
      <c r="K653" s="113"/>
      <c r="L653" s="225">
        <v>6808</v>
      </c>
      <c r="M653" s="113"/>
      <c r="N653" s="225">
        <v>22877</v>
      </c>
      <c r="O653" s="115">
        <f t="shared" si="149"/>
        <v>0</v>
      </c>
      <c r="P653" s="115">
        <f t="shared" si="150"/>
        <v>0</v>
      </c>
      <c r="Q653" s="116">
        <f t="shared" si="151"/>
        <v>53493</v>
      </c>
      <c r="R653" s="117">
        <f t="shared" si="152"/>
        <v>1783.1</v>
      </c>
      <c r="S653" s="7"/>
      <c r="T653" s="38"/>
      <c r="U653" s="113"/>
      <c r="V653" s="38"/>
      <c r="W653" s="113"/>
      <c r="X653" s="38"/>
      <c r="Y653" s="113"/>
      <c r="Z653" s="114"/>
      <c r="AA653" s="115">
        <f t="shared" si="153"/>
        <v>0</v>
      </c>
      <c r="AB653" s="115">
        <f t="shared" si="154"/>
        <v>0</v>
      </c>
      <c r="AC653" s="116">
        <f t="shared" si="155"/>
        <v>0</v>
      </c>
      <c r="AD653" s="118">
        <f t="shared" si="156"/>
        <v>0</v>
      </c>
      <c r="AE653" s="119"/>
      <c r="AF653" s="120"/>
      <c r="AG653" s="113"/>
      <c r="AH653" s="38"/>
      <c r="AI653" s="113"/>
      <c r="AJ653" s="38"/>
      <c r="AK653" s="113"/>
      <c r="AL653" s="114"/>
      <c r="AM653" s="115">
        <f t="shared" si="159"/>
        <v>0</v>
      </c>
      <c r="AN653" s="37">
        <f t="shared" si="157"/>
        <v>0</v>
      </c>
      <c r="AO653" s="117">
        <f t="shared" si="160"/>
        <v>0</v>
      </c>
      <c r="AP653" s="117">
        <f t="shared" si="158"/>
        <v>0</v>
      </c>
      <c r="AQ653" s="121">
        <f t="shared" si="161"/>
        <v>0</v>
      </c>
      <c r="AR653" s="122">
        <f t="shared" si="162"/>
        <v>1783.1</v>
      </c>
      <c r="AS653" s="158"/>
      <c r="AT653" s="158"/>
    </row>
    <row r="654" spans="1:46" s="36" customFormat="1" ht="15" customHeight="1">
      <c r="A654" s="44" t="s">
        <v>552</v>
      </c>
      <c r="B654" s="44" t="s">
        <v>580</v>
      </c>
      <c r="C654" s="123">
        <v>233037</v>
      </c>
      <c r="D654" s="124">
        <v>7</v>
      </c>
      <c r="E654" s="112" t="s">
        <v>139</v>
      </c>
      <c r="F654" s="133" t="s">
        <v>139</v>
      </c>
      <c r="G654" s="7"/>
      <c r="H654" s="38"/>
      <c r="I654" s="113"/>
      <c r="J654" s="225">
        <v>9375</v>
      </c>
      <c r="K654" s="113"/>
      <c r="L654" s="225">
        <v>3699</v>
      </c>
      <c r="M654" s="113"/>
      <c r="N654" s="225">
        <v>10400</v>
      </c>
      <c r="O654" s="115">
        <f aca="true" t="shared" si="163" ref="O654:O665">+M654+K654+I654+G654</f>
        <v>0</v>
      </c>
      <c r="P654" s="115">
        <f t="shared" si="150"/>
        <v>0</v>
      </c>
      <c r="Q654" s="116">
        <f aca="true" t="shared" si="164" ref="Q654:Q665">+N654+L654+J654+H654</f>
        <v>23474</v>
      </c>
      <c r="R654" s="117">
        <f t="shared" si="152"/>
        <v>782.4666666666667</v>
      </c>
      <c r="S654" s="7"/>
      <c r="T654" s="38"/>
      <c r="U654" s="113"/>
      <c r="V654" s="38"/>
      <c r="W654" s="113"/>
      <c r="X654" s="38"/>
      <c r="Y654" s="113"/>
      <c r="Z654" s="114"/>
      <c r="AA654" s="115">
        <f aca="true" t="shared" si="165" ref="AA654:AA665">+Y654+W654+U654+S654</f>
        <v>0</v>
      </c>
      <c r="AB654" s="115">
        <f t="shared" si="154"/>
        <v>0</v>
      </c>
      <c r="AC654" s="116">
        <f aca="true" t="shared" si="166" ref="AC654:AC665">+Z654+X654+V654+T654</f>
        <v>0</v>
      </c>
      <c r="AD654" s="118">
        <f t="shared" si="156"/>
        <v>0</v>
      </c>
      <c r="AE654" s="119"/>
      <c r="AF654" s="120"/>
      <c r="AG654" s="113"/>
      <c r="AH654" s="38"/>
      <c r="AI654" s="113"/>
      <c r="AJ654" s="38"/>
      <c r="AK654" s="113"/>
      <c r="AL654" s="114"/>
      <c r="AM654" s="115">
        <f t="shared" si="159"/>
        <v>0</v>
      </c>
      <c r="AN654" s="37">
        <f t="shared" si="157"/>
        <v>0</v>
      </c>
      <c r="AO654" s="117">
        <f t="shared" si="160"/>
        <v>0</v>
      </c>
      <c r="AP654" s="117">
        <f t="shared" si="158"/>
        <v>0</v>
      </c>
      <c r="AQ654" s="121">
        <f t="shared" si="161"/>
        <v>0</v>
      </c>
      <c r="AR654" s="122">
        <f t="shared" si="162"/>
        <v>782.4666666666667</v>
      </c>
      <c r="AS654" s="158"/>
      <c r="AT654" s="158"/>
    </row>
    <row r="655" spans="1:46" s="36" customFormat="1" ht="15" customHeight="1">
      <c r="A655" s="44" t="s">
        <v>552</v>
      </c>
      <c r="B655" s="44" t="s">
        <v>581</v>
      </c>
      <c r="C655" s="123">
        <v>233116</v>
      </c>
      <c r="D655" s="124">
        <v>7</v>
      </c>
      <c r="E655" s="112" t="s">
        <v>139</v>
      </c>
      <c r="F655" s="133" t="s">
        <v>139</v>
      </c>
      <c r="G655" s="7"/>
      <c r="H655" s="38"/>
      <c r="I655" s="113"/>
      <c r="J655" s="225">
        <v>27146</v>
      </c>
      <c r="K655" s="113"/>
      <c r="L655" s="225">
        <v>7612</v>
      </c>
      <c r="M655" s="113"/>
      <c r="N655" s="225">
        <v>28313</v>
      </c>
      <c r="O655" s="115">
        <f t="shared" si="163"/>
        <v>0</v>
      </c>
      <c r="P655" s="115">
        <f t="shared" si="150"/>
        <v>0</v>
      </c>
      <c r="Q655" s="116">
        <f t="shared" si="164"/>
        <v>63071</v>
      </c>
      <c r="R655" s="117">
        <f t="shared" si="152"/>
        <v>2102.366666666667</v>
      </c>
      <c r="S655" s="7"/>
      <c r="T655" s="38"/>
      <c r="U655" s="113"/>
      <c r="V655" s="38"/>
      <c r="W655" s="113"/>
      <c r="X655" s="38"/>
      <c r="Y655" s="113"/>
      <c r="Z655" s="114"/>
      <c r="AA655" s="115">
        <f t="shared" si="165"/>
        <v>0</v>
      </c>
      <c r="AB655" s="115">
        <f t="shared" si="154"/>
        <v>0</v>
      </c>
      <c r="AC655" s="116">
        <f t="shared" si="166"/>
        <v>0</v>
      </c>
      <c r="AD655" s="118">
        <f t="shared" si="156"/>
        <v>0</v>
      </c>
      <c r="AE655" s="119"/>
      <c r="AF655" s="120"/>
      <c r="AG655" s="113"/>
      <c r="AH655" s="38"/>
      <c r="AI655" s="113"/>
      <c r="AJ655" s="38"/>
      <c r="AK655" s="113"/>
      <c r="AL655" s="114"/>
      <c r="AM655" s="115">
        <f t="shared" si="159"/>
        <v>0</v>
      </c>
      <c r="AN655" s="37">
        <f t="shared" si="157"/>
        <v>0</v>
      </c>
      <c r="AO655" s="117">
        <f t="shared" si="160"/>
        <v>0</v>
      </c>
      <c r="AP655" s="117">
        <f t="shared" si="158"/>
        <v>0</v>
      </c>
      <c r="AQ655" s="121">
        <f t="shared" si="161"/>
        <v>0</v>
      </c>
      <c r="AR655" s="122">
        <f t="shared" si="162"/>
        <v>2102.366666666667</v>
      </c>
      <c r="AS655" s="158"/>
      <c r="AT655" s="158"/>
    </row>
    <row r="656" spans="1:46" s="36" customFormat="1" ht="15" customHeight="1">
      <c r="A656" s="44" t="s">
        <v>552</v>
      </c>
      <c r="B656" s="44" t="s">
        <v>582</v>
      </c>
      <c r="C656" s="123">
        <v>233310</v>
      </c>
      <c r="D656" s="124">
        <v>7</v>
      </c>
      <c r="E656" s="112" t="s">
        <v>139</v>
      </c>
      <c r="F656" s="133" t="s">
        <v>139</v>
      </c>
      <c r="G656" s="7"/>
      <c r="H656" s="38"/>
      <c r="I656" s="113"/>
      <c r="J656" s="225">
        <v>15083</v>
      </c>
      <c r="K656" s="113"/>
      <c r="L656" s="225">
        <v>3421</v>
      </c>
      <c r="M656" s="113"/>
      <c r="N656" s="225">
        <v>12336</v>
      </c>
      <c r="O656" s="115">
        <f t="shared" si="163"/>
        <v>0</v>
      </c>
      <c r="P656" s="115">
        <f t="shared" si="150"/>
        <v>0</v>
      </c>
      <c r="Q656" s="116">
        <f t="shared" si="164"/>
        <v>30840</v>
      </c>
      <c r="R656" s="117">
        <f t="shared" si="152"/>
        <v>1028</v>
      </c>
      <c r="S656" s="7"/>
      <c r="T656" s="38"/>
      <c r="U656" s="113"/>
      <c r="V656" s="38"/>
      <c r="W656" s="113"/>
      <c r="X656" s="38"/>
      <c r="Y656" s="113"/>
      <c r="Z656" s="114"/>
      <c r="AA656" s="115">
        <f t="shared" si="165"/>
        <v>0</v>
      </c>
      <c r="AB656" s="115">
        <f t="shared" si="154"/>
        <v>0</v>
      </c>
      <c r="AC656" s="116">
        <f t="shared" si="166"/>
        <v>0</v>
      </c>
      <c r="AD656" s="118">
        <f t="shared" si="156"/>
        <v>0</v>
      </c>
      <c r="AE656" s="119"/>
      <c r="AF656" s="120"/>
      <c r="AG656" s="113"/>
      <c r="AH656" s="38"/>
      <c r="AI656" s="113"/>
      <c r="AJ656" s="38"/>
      <c r="AK656" s="113"/>
      <c r="AL656" s="114"/>
      <c r="AM656" s="115">
        <f t="shared" si="159"/>
        <v>0</v>
      </c>
      <c r="AN656" s="37">
        <f t="shared" si="157"/>
        <v>0</v>
      </c>
      <c r="AO656" s="117">
        <f t="shared" si="160"/>
        <v>0</v>
      </c>
      <c r="AP656" s="117">
        <f t="shared" si="158"/>
        <v>0</v>
      </c>
      <c r="AQ656" s="121">
        <f t="shared" si="161"/>
        <v>0</v>
      </c>
      <c r="AR656" s="122">
        <f t="shared" si="162"/>
        <v>1028</v>
      </c>
      <c r="AS656" s="158"/>
      <c r="AT656" s="158"/>
    </row>
    <row r="657" spans="1:46" s="36" customFormat="1" ht="15" customHeight="1">
      <c r="A657" s="44" t="s">
        <v>552</v>
      </c>
      <c r="B657" s="44" t="s">
        <v>583</v>
      </c>
      <c r="C657" s="123">
        <v>233338</v>
      </c>
      <c r="D657" s="124">
        <v>7</v>
      </c>
      <c r="E657" s="112" t="s">
        <v>139</v>
      </c>
      <c r="F657" s="133" t="s">
        <v>139</v>
      </c>
      <c r="G657" s="7"/>
      <c r="H657" s="38"/>
      <c r="I657" s="113">
        <v>11889</v>
      </c>
      <c r="J657" s="38">
        <v>11469</v>
      </c>
      <c r="K657" s="113">
        <v>2797</v>
      </c>
      <c r="L657" s="38">
        <v>3117</v>
      </c>
      <c r="M657" s="113">
        <v>13207</v>
      </c>
      <c r="N657" s="114">
        <v>12720</v>
      </c>
      <c r="O657" s="115">
        <f>+M657+K657+I657+G657</f>
        <v>27893</v>
      </c>
      <c r="P657" s="115">
        <f>+O657/30</f>
        <v>929.7666666666667</v>
      </c>
      <c r="Q657" s="116">
        <f>+N657+L657+J657+H657</f>
        <v>27306</v>
      </c>
      <c r="R657" s="117">
        <f>+Q657/30</f>
        <v>910.2</v>
      </c>
      <c r="S657" s="7"/>
      <c r="T657" s="38"/>
      <c r="U657" s="113"/>
      <c r="V657" s="38"/>
      <c r="W657" s="113"/>
      <c r="X657" s="38"/>
      <c r="Y657" s="113"/>
      <c r="Z657" s="114"/>
      <c r="AA657" s="115">
        <f>+Y657+W657+U657+S657</f>
        <v>0</v>
      </c>
      <c r="AB657" s="115">
        <f>+AA657/900</f>
        <v>0</v>
      </c>
      <c r="AC657" s="116">
        <f>+Z657+X657+V657+T657</f>
        <v>0</v>
      </c>
      <c r="AD657" s="118">
        <f>+AC657/900</f>
        <v>0</v>
      </c>
      <c r="AE657" s="119"/>
      <c r="AF657" s="120"/>
      <c r="AG657" s="113">
        <v>0</v>
      </c>
      <c r="AH657" s="38">
        <v>0</v>
      </c>
      <c r="AI657" s="113">
        <v>0</v>
      </c>
      <c r="AJ657" s="38">
        <v>0</v>
      </c>
      <c r="AK657" s="113">
        <v>0</v>
      </c>
      <c r="AL657" s="114">
        <v>0</v>
      </c>
      <c r="AM657" s="115">
        <f>+AK657+AI657+AG657+AE657</f>
        <v>0</v>
      </c>
      <c r="AN657" s="37">
        <f>+AM657/24</f>
        <v>0</v>
      </c>
      <c r="AO657" s="117">
        <f>+AL657+AJ657+AH657+AF657</f>
        <v>0</v>
      </c>
      <c r="AP657" s="117">
        <f>+AO657/24</f>
        <v>0</v>
      </c>
      <c r="AQ657" s="121">
        <f>+P657+AB657+AN657</f>
        <v>929.7666666666667</v>
      </c>
      <c r="AR657" s="122">
        <f>+R657+AD657+AP657</f>
        <v>910.2</v>
      </c>
      <c r="AS657" s="158"/>
      <c r="AT657" s="158"/>
    </row>
    <row r="658" spans="1:46" s="36" customFormat="1" ht="15" customHeight="1">
      <c r="A658" s="44" t="s">
        <v>552</v>
      </c>
      <c r="B658" s="44" t="s">
        <v>584</v>
      </c>
      <c r="C658" s="123">
        <v>233639</v>
      </c>
      <c r="D658" s="124">
        <v>7</v>
      </c>
      <c r="E658" s="112" t="s">
        <v>139</v>
      </c>
      <c r="F658" s="133" t="s">
        <v>139</v>
      </c>
      <c r="G658" s="7"/>
      <c r="H658" s="38"/>
      <c r="I658" s="113"/>
      <c r="J658" s="225">
        <v>26917</v>
      </c>
      <c r="K658" s="113"/>
      <c r="L658" s="225">
        <v>8416</v>
      </c>
      <c r="M658" s="113"/>
      <c r="N658" s="225">
        <v>26358</v>
      </c>
      <c r="O658" s="115">
        <f t="shared" si="163"/>
        <v>0</v>
      </c>
      <c r="P658" s="115">
        <f t="shared" si="150"/>
        <v>0</v>
      </c>
      <c r="Q658" s="116">
        <f t="shared" si="164"/>
        <v>61691</v>
      </c>
      <c r="R658" s="117">
        <f t="shared" si="152"/>
        <v>2056.366666666667</v>
      </c>
      <c r="S658" s="7"/>
      <c r="T658" s="38"/>
      <c r="U658" s="113"/>
      <c r="V658" s="38"/>
      <c r="W658" s="113"/>
      <c r="X658" s="38"/>
      <c r="Y658" s="113"/>
      <c r="Z658" s="114"/>
      <c r="AA658" s="115">
        <f t="shared" si="165"/>
        <v>0</v>
      </c>
      <c r="AB658" s="115">
        <f t="shared" si="154"/>
        <v>0</v>
      </c>
      <c r="AC658" s="116">
        <f t="shared" si="166"/>
        <v>0</v>
      </c>
      <c r="AD658" s="118">
        <f t="shared" si="156"/>
        <v>0</v>
      </c>
      <c r="AE658" s="119"/>
      <c r="AF658" s="120"/>
      <c r="AG658" s="113"/>
      <c r="AH658" s="38"/>
      <c r="AI658" s="113"/>
      <c r="AJ658" s="38"/>
      <c r="AK658" s="113"/>
      <c r="AL658" s="114"/>
      <c r="AM658" s="115">
        <f t="shared" si="159"/>
        <v>0</v>
      </c>
      <c r="AN658" s="37">
        <f t="shared" si="157"/>
        <v>0</v>
      </c>
      <c r="AO658" s="117">
        <f t="shared" si="160"/>
        <v>0</v>
      </c>
      <c r="AP658" s="117">
        <f t="shared" si="158"/>
        <v>0</v>
      </c>
      <c r="AQ658" s="121">
        <f t="shared" si="161"/>
        <v>0</v>
      </c>
      <c r="AR658" s="122">
        <f t="shared" si="162"/>
        <v>2056.366666666667</v>
      </c>
      <c r="AS658" s="158"/>
      <c r="AT658" s="158"/>
    </row>
    <row r="659" spans="1:46" s="36" customFormat="1" ht="15" customHeight="1">
      <c r="A659" s="44" t="s">
        <v>552</v>
      </c>
      <c r="B659" s="44" t="s">
        <v>585</v>
      </c>
      <c r="C659" s="123">
        <v>233648</v>
      </c>
      <c r="D659" s="124">
        <v>7</v>
      </c>
      <c r="E659" s="112" t="s">
        <v>139</v>
      </c>
      <c r="F659" s="133" t="s">
        <v>139</v>
      </c>
      <c r="G659" s="7"/>
      <c r="H659" s="38"/>
      <c r="I659" s="113"/>
      <c r="J659" s="225">
        <v>32677</v>
      </c>
      <c r="K659" s="113"/>
      <c r="L659" s="225">
        <v>12208</v>
      </c>
      <c r="M659" s="113"/>
      <c r="N659" s="225">
        <v>32578</v>
      </c>
      <c r="O659" s="115">
        <f t="shared" si="163"/>
        <v>0</v>
      </c>
      <c r="P659" s="115">
        <f t="shared" si="150"/>
        <v>0</v>
      </c>
      <c r="Q659" s="116">
        <f t="shared" si="164"/>
        <v>77463</v>
      </c>
      <c r="R659" s="117">
        <f t="shared" si="152"/>
        <v>2582.1</v>
      </c>
      <c r="S659" s="7"/>
      <c r="T659" s="38"/>
      <c r="U659" s="113"/>
      <c r="V659" s="38"/>
      <c r="W659" s="113"/>
      <c r="X659" s="38"/>
      <c r="Y659" s="113"/>
      <c r="Z659" s="114"/>
      <c r="AA659" s="115">
        <f t="shared" si="165"/>
        <v>0</v>
      </c>
      <c r="AB659" s="115">
        <f t="shared" si="154"/>
        <v>0</v>
      </c>
      <c r="AC659" s="116">
        <f t="shared" si="166"/>
        <v>0</v>
      </c>
      <c r="AD659" s="118">
        <f t="shared" si="156"/>
        <v>0</v>
      </c>
      <c r="AE659" s="119"/>
      <c r="AF659" s="120"/>
      <c r="AG659" s="113"/>
      <c r="AH659" s="38"/>
      <c r="AI659" s="113"/>
      <c r="AJ659" s="38"/>
      <c r="AK659" s="113"/>
      <c r="AL659" s="114"/>
      <c r="AM659" s="115">
        <f t="shared" si="159"/>
        <v>0</v>
      </c>
      <c r="AN659" s="37">
        <f t="shared" si="157"/>
        <v>0</v>
      </c>
      <c r="AO659" s="117">
        <f t="shared" si="160"/>
        <v>0</v>
      </c>
      <c r="AP659" s="117">
        <f t="shared" si="158"/>
        <v>0</v>
      </c>
      <c r="AQ659" s="121">
        <f t="shared" si="161"/>
        <v>0</v>
      </c>
      <c r="AR659" s="122">
        <f t="shared" si="162"/>
        <v>2582.1</v>
      </c>
      <c r="AS659" s="158"/>
      <c r="AT659" s="158"/>
    </row>
    <row r="660" spans="1:46" s="36" customFormat="1" ht="15" customHeight="1">
      <c r="A660" s="44" t="s">
        <v>552</v>
      </c>
      <c r="B660" s="44" t="s">
        <v>586</v>
      </c>
      <c r="C660" s="123">
        <v>233754</v>
      </c>
      <c r="D660" s="124">
        <v>7</v>
      </c>
      <c r="E660" s="112" t="s">
        <v>139</v>
      </c>
      <c r="F660" s="133" t="s">
        <v>139</v>
      </c>
      <c r="G660" s="7"/>
      <c r="H660" s="38"/>
      <c r="I660" s="113"/>
      <c r="J660" s="225">
        <v>55721</v>
      </c>
      <c r="K660" s="113"/>
      <c r="L660" s="225">
        <v>15043</v>
      </c>
      <c r="M660" s="113"/>
      <c r="N660" s="225">
        <v>59220</v>
      </c>
      <c r="O660" s="115">
        <f t="shared" si="163"/>
        <v>0</v>
      </c>
      <c r="P660" s="115">
        <f t="shared" si="150"/>
        <v>0</v>
      </c>
      <c r="Q660" s="116">
        <f t="shared" si="164"/>
        <v>129984</v>
      </c>
      <c r="R660" s="117">
        <f t="shared" si="152"/>
        <v>4332.8</v>
      </c>
      <c r="S660" s="7"/>
      <c r="T660" s="38"/>
      <c r="U660" s="113"/>
      <c r="V660" s="38"/>
      <c r="W660" s="113"/>
      <c r="X660" s="38"/>
      <c r="Y660" s="113"/>
      <c r="Z660" s="114"/>
      <c r="AA660" s="115">
        <f t="shared" si="165"/>
        <v>0</v>
      </c>
      <c r="AB660" s="115">
        <f t="shared" si="154"/>
        <v>0</v>
      </c>
      <c r="AC660" s="116">
        <f t="shared" si="166"/>
        <v>0</v>
      </c>
      <c r="AD660" s="118">
        <f t="shared" si="156"/>
        <v>0</v>
      </c>
      <c r="AE660" s="119"/>
      <c r="AF660" s="120"/>
      <c r="AG660" s="113"/>
      <c r="AH660" s="38"/>
      <c r="AI660" s="113"/>
      <c r="AJ660" s="38"/>
      <c r="AK660" s="113"/>
      <c r="AL660" s="114"/>
      <c r="AM660" s="115">
        <f t="shared" si="159"/>
        <v>0</v>
      </c>
      <c r="AN660" s="37">
        <f t="shared" si="157"/>
        <v>0</v>
      </c>
      <c r="AO660" s="117">
        <f t="shared" si="160"/>
        <v>0</v>
      </c>
      <c r="AP660" s="117">
        <f t="shared" si="158"/>
        <v>0</v>
      </c>
      <c r="AQ660" s="121">
        <f t="shared" si="161"/>
        <v>0</v>
      </c>
      <c r="AR660" s="122">
        <f t="shared" si="162"/>
        <v>4332.8</v>
      </c>
      <c r="AS660" s="158"/>
      <c r="AT660" s="158"/>
    </row>
    <row r="661" spans="1:46" s="36" customFormat="1" ht="15" customHeight="1">
      <c r="A661" s="44" t="s">
        <v>552</v>
      </c>
      <c r="B661" s="44" t="s">
        <v>587</v>
      </c>
      <c r="C661" s="123">
        <v>233772</v>
      </c>
      <c r="D661" s="124">
        <v>7</v>
      </c>
      <c r="E661" s="112" t="s">
        <v>139</v>
      </c>
      <c r="F661" s="133" t="s">
        <v>139</v>
      </c>
      <c r="G661" s="7"/>
      <c r="H661" s="38"/>
      <c r="I661" s="113"/>
      <c r="J661" s="225">
        <v>163358</v>
      </c>
      <c r="K661" s="113"/>
      <c r="L661" s="225">
        <v>51491</v>
      </c>
      <c r="M661" s="113"/>
      <c r="N661" s="225">
        <v>168812</v>
      </c>
      <c r="O661" s="115">
        <f t="shared" si="163"/>
        <v>0</v>
      </c>
      <c r="P661" s="115">
        <f t="shared" si="150"/>
        <v>0</v>
      </c>
      <c r="Q661" s="116">
        <f t="shared" si="164"/>
        <v>383661</v>
      </c>
      <c r="R661" s="117">
        <f t="shared" si="152"/>
        <v>12788.7</v>
      </c>
      <c r="S661" s="7"/>
      <c r="T661" s="38"/>
      <c r="U661" s="113"/>
      <c r="V661" s="38"/>
      <c r="W661" s="113"/>
      <c r="X661" s="38"/>
      <c r="Y661" s="113"/>
      <c r="Z661" s="114"/>
      <c r="AA661" s="115">
        <f t="shared" si="165"/>
        <v>0</v>
      </c>
      <c r="AB661" s="115">
        <f t="shared" si="154"/>
        <v>0</v>
      </c>
      <c r="AC661" s="116">
        <f t="shared" si="166"/>
        <v>0</v>
      </c>
      <c r="AD661" s="118">
        <f t="shared" si="156"/>
        <v>0</v>
      </c>
      <c r="AE661" s="119"/>
      <c r="AF661" s="120"/>
      <c r="AG661" s="113"/>
      <c r="AH661" s="38"/>
      <c r="AI661" s="113"/>
      <c r="AJ661" s="38"/>
      <c r="AK661" s="113"/>
      <c r="AL661" s="114"/>
      <c r="AM661" s="115">
        <f t="shared" si="159"/>
        <v>0</v>
      </c>
      <c r="AN661" s="37">
        <f t="shared" si="157"/>
        <v>0</v>
      </c>
      <c r="AO661" s="117">
        <f t="shared" si="160"/>
        <v>0</v>
      </c>
      <c r="AP661" s="117">
        <f t="shared" si="158"/>
        <v>0</v>
      </c>
      <c r="AQ661" s="121">
        <f t="shared" si="161"/>
        <v>0</v>
      </c>
      <c r="AR661" s="122">
        <f t="shared" si="162"/>
        <v>12788.7</v>
      </c>
      <c r="AS661" s="158"/>
      <c r="AT661" s="158"/>
    </row>
    <row r="662" spans="1:46" s="36" customFormat="1" ht="15" customHeight="1">
      <c r="A662" s="44" t="s">
        <v>552</v>
      </c>
      <c r="B662" s="44" t="s">
        <v>588</v>
      </c>
      <c r="C662" s="123">
        <v>233903</v>
      </c>
      <c r="D662" s="124">
        <v>7</v>
      </c>
      <c r="E662" s="112" t="s">
        <v>139</v>
      </c>
      <c r="F662" s="133" t="s">
        <v>139</v>
      </c>
      <c r="G662" s="7"/>
      <c r="H662" s="38"/>
      <c r="I662" s="113"/>
      <c r="J662" s="225">
        <v>17883</v>
      </c>
      <c r="K662" s="113"/>
      <c r="L662" s="225">
        <v>4684</v>
      </c>
      <c r="M662" s="113"/>
      <c r="N662" s="225">
        <v>20087</v>
      </c>
      <c r="O662" s="115">
        <f t="shared" si="163"/>
        <v>0</v>
      </c>
      <c r="P662" s="115">
        <f t="shared" si="150"/>
        <v>0</v>
      </c>
      <c r="Q662" s="116">
        <f t="shared" si="164"/>
        <v>42654</v>
      </c>
      <c r="R662" s="117">
        <f t="shared" si="152"/>
        <v>1421.8</v>
      </c>
      <c r="S662" s="7"/>
      <c r="T662" s="38"/>
      <c r="U662" s="113"/>
      <c r="V662" s="38"/>
      <c r="W662" s="113"/>
      <c r="X662" s="38"/>
      <c r="Y662" s="113"/>
      <c r="Z662" s="114"/>
      <c r="AA662" s="115">
        <f t="shared" si="165"/>
        <v>0</v>
      </c>
      <c r="AB662" s="115">
        <f t="shared" si="154"/>
        <v>0</v>
      </c>
      <c r="AC662" s="116">
        <f t="shared" si="166"/>
        <v>0</v>
      </c>
      <c r="AD662" s="118">
        <f t="shared" si="156"/>
        <v>0</v>
      </c>
      <c r="AE662" s="119"/>
      <c r="AF662" s="120"/>
      <c r="AG662" s="113"/>
      <c r="AH662" s="38"/>
      <c r="AI662" s="113"/>
      <c r="AJ662" s="38"/>
      <c r="AK662" s="113"/>
      <c r="AL662" s="114"/>
      <c r="AM662" s="115">
        <f t="shared" si="159"/>
        <v>0</v>
      </c>
      <c r="AN662" s="37">
        <f t="shared" si="157"/>
        <v>0</v>
      </c>
      <c r="AO662" s="117">
        <f t="shared" si="160"/>
        <v>0</v>
      </c>
      <c r="AP662" s="117">
        <f t="shared" si="158"/>
        <v>0</v>
      </c>
      <c r="AQ662" s="121">
        <f t="shared" si="161"/>
        <v>0</v>
      </c>
      <c r="AR662" s="122">
        <f t="shared" si="162"/>
        <v>1421.8</v>
      </c>
      <c r="AS662" s="158"/>
      <c r="AT662" s="158"/>
    </row>
    <row r="663" spans="1:46" s="36" customFormat="1" ht="15" customHeight="1">
      <c r="A663" s="44" t="s">
        <v>552</v>
      </c>
      <c r="B663" s="44" t="s">
        <v>589</v>
      </c>
      <c r="C663" s="123">
        <v>233949</v>
      </c>
      <c r="D663" s="124">
        <v>7</v>
      </c>
      <c r="E663" s="112" t="s">
        <v>139</v>
      </c>
      <c r="F663" s="133" t="s">
        <v>139</v>
      </c>
      <c r="G663" s="7"/>
      <c r="H663" s="38"/>
      <c r="I663" s="113"/>
      <c r="J663" s="225">
        <v>46875</v>
      </c>
      <c r="K663" s="113"/>
      <c r="L663" s="225">
        <v>14932</v>
      </c>
      <c r="M663" s="113"/>
      <c r="N663" s="225">
        <v>49396</v>
      </c>
      <c r="O663" s="115">
        <f t="shared" si="163"/>
        <v>0</v>
      </c>
      <c r="P663" s="115">
        <f t="shared" si="150"/>
        <v>0</v>
      </c>
      <c r="Q663" s="116">
        <f t="shared" si="164"/>
        <v>111203</v>
      </c>
      <c r="R663" s="117">
        <f t="shared" si="152"/>
        <v>3706.766666666667</v>
      </c>
      <c r="S663" s="7"/>
      <c r="T663" s="38"/>
      <c r="U663" s="113"/>
      <c r="V663" s="38"/>
      <c r="W663" s="113"/>
      <c r="X663" s="38"/>
      <c r="Y663" s="113"/>
      <c r="Z663" s="114"/>
      <c r="AA663" s="115">
        <f t="shared" si="165"/>
        <v>0</v>
      </c>
      <c r="AB663" s="115">
        <f t="shared" si="154"/>
        <v>0</v>
      </c>
      <c r="AC663" s="116">
        <f t="shared" si="166"/>
        <v>0</v>
      </c>
      <c r="AD663" s="118">
        <f t="shared" si="156"/>
        <v>0</v>
      </c>
      <c r="AE663" s="119"/>
      <c r="AF663" s="120"/>
      <c r="AG663" s="113"/>
      <c r="AH663" s="38"/>
      <c r="AI663" s="113"/>
      <c r="AJ663" s="38"/>
      <c r="AK663" s="113"/>
      <c r="AL663" s="114"/>
      <c r="AM663" s="115">
        <f t="shared" si="159"/>
        <v>0</v>
      </c>
      <c r="AN663" s="37">
        <f t="shared" si="157"/>
        <v>0</v>
      </c>
      <c r="AO663" s="117">
        <f t="shared" si="160"/>
        <v>0</v>
      </c>
      <c r="AP663" s="117">
        <f t="shared" si="158"/>
        <v>0</v>
      </c>
      <c r="AQ663" s="121">
        <f t="shared" si="161"/>
        <v>0</v>
      </c>
      <c r="AR663" s="122">
        <f t="shared" si="162"/>
        <v>3706.766666666667</v>
      </c>
      <c r="AS663" s="158"/>
      <c r="AT663" s="158"/>
    </row>
    <row r="664" spans="1:46" s="36" customFormat="1" ht="15" customHeight="1">
      <c r="A664" s="44" t="s">
        <v>552</v>
      </c>
      <c r="B664" s="44" t="s">
        <v>590</v>
      </c>
      <c r="C664" s="123">
        <v>234377</v>
      </c>
      <c r="D664" s="124">
        <v>7</v>
      </c>
      <c r="E664" s="112" t="s">
        <v>139</v>
      </c>
      <c r="F664" s="133" t="s">
        <v>139</v>
      </c>
      <c r="G664" s="7"/>
      <c r="H664" s="38"/>
      <c r="I664" s="113"/>
      <c r="J664" s="225">
        <v>19579</v>
      </c>
      <c r="K664" s="113"/>
      <c r="L664" s="225">
        <v>7991</v>
      </c>
      <c r="M664" s="113"/>
      <c r="N664" s="225">
        <v>19244</v>
      </c>
      <c r="O664" s="115">
        <f t="shared" si="163"/>
        <v>0</v>
      </c>
      <c r="P664" s="115">
        <f t="shared" si="150"/>
        <v>0</v>
      </c>
      <c r="Q664" s="116">
        <f t="shared" si="164"/>
        <v>46814</v>
      </c>
      <c r="R664" s="117">
        <f t="shared" si="152"/>
        <v>1560.4666666666667</v>
      </c>
      <c r="S664" s="7"/>
      <c r="T664" s="38"/>
      <c r="U664" s="113"/>
      <c r="V664" s="38"/>
      <c r="W664" s="113"/>
      <c r="X664" s="38"/>
      <c r="Y664" s="113"/>
      <c r="Z664" s="114"/>
      <c r="AA664" s="115">
        <f t="shared" si="165"/>
        <v>0</v>
      </c>
      <c r="AB664" s="115">
        <f t="shared" si="154"/>
        <v>0</v>
      </c>
      <c r="AC664" s="116">
        <f t="shared" si="166"/>
        <v>0</v>
      </c>
      <c r="AD664" s="118">
        <f t="shared" si="156"/>
        <v>0</v>
      </c>
      <c r="AE664" s="119"/>
      <c r="AF664" s="120"/>
      <c r="AG664" s="113"/>
      <c r="AH664" s="38"/>
      <c r="AI664" s="113"/>
      <c r="AJ664" s="38"/>
      <c r="AK664" s="113"/>
      <c r="AL664" s="114"/>
      <c r="AM664" s="115">
        <f t="shared" si="159"/>
        <v>0</v>
      </c>
      <c r="AN664" s="37">
        <f t="shared" si="157"/>
        <v>0</v>
      </c>
      <c r="AO664" s="117">
        <f t="shared" si="160"/>
        <v>0</v>
      </c>
      <c r="AP664" s="117">
        <f t="shared" si="158"/>
        <v>0</v>
      </c>
      <c r="AQ664" s="121">
        <f t="shared" si="161"/>
        <v>0</v>
      </c>
      <c r="AR664" s="122">
        <f t="shared" si="162"/>
        <v>1560.4666666666667</v>
      </c>
      <c r="AS664" s="158"/>
      <c r="AT664" s="158"/>
    </row>
    <row r="665" spans="1:46" s="36" customFormat="1" ht="15" customHeight="1">
      <c r="A665" s="44" t="s">
        <v>552</v>
      </c>
      <c r="B665" s="44" t="s">
        <v>591</v>
      </c>
      <c r="C665" s="123"/>
      <c r="D665" s="124">
        <v>7</v>
      </c>
      <c r="E665" s="112" t="s">
        <v>139</v>
      </c>
      <c r="F665" s="133" t="s">
        <v>139</v>
      </c>
      <c r="G665" s="7"/>
      <c r="H665" s="38"/>
      <c r="I665" s="113">
        <v>976362</v>
      </c>
      <c r="J665" s="38"/>
      <c r="K665" s="113">
        <v>313146</v>
      </c>
      <c r="L665" s="38"/>
      <c r="M665" s="113">
        <v>1037382</v>
      </c>
      <c r="N665" s="114"/>
      <c r="O665" s="115">
        <f t="shared" si="163"/>
        <v>2326890</v>
      </c>
      <c r="P665" s="115">
        <f t="shared" si="150"/>
        <v>77563</v>
      </c>
      <c r="Q665" s="116">
        <f t="shared" si="164"/>
        <v>0</v>
      </c>
      <c r="R665" s="117">
        <f t="shared" si="152"/>
        <v>0</v>
      </c>
      <c r="S665" s="7"/>
      <c r="T665" s="38"/>
      <c r="U665" s="113"/>
      <c r="V665" s="38"/>
      <c r="W665" s="113"/>
      <c r="X665" s="38"/>
      <c r="Y665" s="113"/>
      <c r="Z665" s="114"/>
      <c r="AA665" s="115">
        <f t="shared" si="165"/>
        <v>0</v>
      </c>
      <c r="AB665" s="115">
        <f t="shared" si="154"/>
        <v>0</v>
      </c>
      <c r="AC665" s="116">
        <f t="shared" si="166"/>
        <v>0</v>
      </c>
      <c r="AD665" s="118">
        <f t="shared" si="156"/>
        <v>0</v>
      </c>
      <c r="AE665" s="119"/>
      <c r="AF665" s="120"/>
      <c r="AG665" s="113">
        <v>0</v>
      </c>
      <c r="AH665" s="38">
        <v>0</v>
      </c>
      <c r="AI665" s="113">
        <v>0</v>
      </c>
      <c r="AJ665" s="38">
        <v>0</v>
      </c>
      <c r="AK665" s="113">
        <v>0</v>
      </c>
      <c r="AL665" s="114">
        <v>0</v>
      </c>
      <c r="AM665" s="115">
        <f t="shared" si="159"/>
        <v>0</v>
      </c>
      <c r="AN665" s="37">
        <f t="shared" si="157"/>
        <v>0</v>
      </c>
      <c r="AO665" s="117">
        <f t="shared" si="160"/>
        <v>0</v>
      </c>
      <c r="AP665" s="117">
        <f t="shared" si="158"/>
        <v>0</v>
      </c>
      <c r="AQ665" s="121">
        <f t="shared" si="161"/>
        <v>77563</v>
      </c>
      <c r="AR665" s="122">
        <f t="shared" si="162"/>
        <v>0</v>
      </c>
      <c r="AS665" s="159"/>
      <c r="AT665" s="158"/>
    </row>
    <row r="666" spans="1:44" s="36" customFormat="1" ht="15" customHeight="1">
      <c r="A666" s="44" t="s">
        <v>99</v>
      </c>
      <c r="B666" s="45" t="s">
        <v>360</v>
      </c>
      <c r="C666" s="46" t="s">
        <v>361</v>
      </c>
      <c r="D666" s="47">
        <v>1</v>
      </c>
      <c r="E666" s="112" t="s">
        <v>139</v>
      </c>
      <c r="F666" s="133" t="s">
        <v>139</v>
      </c>
      <c r="G666" s="7"/>
      <c r="H666" s="38"/>
      <c r="I666" s="113">
        <v>202594</v>
      </c>
      <c r="J666" s="38">
        <v>208161</v>
      </c>
      <c r="K666" s="113">
        <v>23186</v>
      </c>
      <c r="L666" s="38">
        <v>23596</v>
      </c>
      <c r="M666" s="113">
        <v>223925</v>
      </c>
      <c r="N666" s="114">
        <v>225279</v>
      </c>
      <c r="O666" s="115">
        <f aca="true" t="shared" si="167" ref="O666:O679">+M666+K666+I666+G666</f>
        <v>449705</v>
      </c>
      <c r="P666" s="115">
        <f t="shared" si="150"/>
        <v>14990.166666666666</v>
      </c>
      <c r="Q666" s="116">
        <f aca="true" t="shared" si="168" ref="Q666:Q679">+N666+L666+J666+H666</f>
        <v>457036</v>
      </c>
      <c r="R666" s="117">
        <f t="shared" si="152"/>
        <v>15234.533333333333</v>
      </c>
      <c r="S666" s="7"/>
      <c r="T666" s="38"/>
      <c r="U666" s="113"/>
      <c r="V666" s="38"/>
      <c r="W666" s="113"/>
      <c r="X666" s="38"/>
      <c r="Y666" s="113"/>
      <c r="Z666" s="114"/>
      <c r="AA666" s="115">
        <f aca="true" t="shared" si="169" ref="AA666:AA679">+Y666+W666+U666+S666</f>
        <v>0</v>
      </c>
      <c r="AB666" s="115">
        <f t="shared" si="154"/>
        <v>0</v>
      </c>
      <c r="AC666" s="116">
        <f aca="true" t="shared" si="170" ref="AC666:AC679">+Z666+X666+V666+T666</f>
        <v>0</v>
      </c>
      <c r="AD666" s="118">
        <f t="shared" si="156"/>
        <v>0</v>
      </c>
      <c r="AE666" s="119"/>
      <c r="AF666" s="120"/>
      <c r="AG666" s="113">
        <v>41950</v>
      </c>
      <c r="AH666" s="38">
        <v>43151</v>
      </c>
      <c r="AI666" s="113">
        <v>25389</v>
      </c>
      <c r="AJ666" s="38">
        <v>23973</v>
      </c>
      <c r="AK666" s="113">
        <v>43727</v>
      </c>
      <c r="AL666" s="114">
        <v>43420.9</v>
      </c>
      <c r="AM666" s="115">
        <f aca="true" t="shared" si="171" ref="AM666:AM679">+AK666+AI666+AG666+AE666</f>
        <v>111066</v>
      </c>
      <c r="AN666" s="37">
        <f t="shared" si="157"/>
        <v>4627.75</v>
      </c>
      <c r="AO666" s="117">
        <f aca="true" t="shared" si="172" ref="AO666:AO679">+AL666+AJ666+AH666+AF666</f>
        <v>110544.9</v>
      </c>
      <c r="AP666" s="117">
        <f t="shared" si="158"/>
        <v>4606.037499999999</v>
      </c>
      <c r="AQ666" s="121">
        <f aca="true" t="shared" si="173" ref="AQ666:AQ679">+P666+AB666+AN666</f>
        <v>19617.916666666664</v>
      </c>
      <c r="AR666" s="122">
        <f aca="true" t="shared" si="174" ref="AR666:AR679">+R666+AD666+AP666</f>
        <v>19840.57083333333</v>
      </c>
    </row>
    <row r="667" spans="1:44" s="36" customFormat="1" ht="15" customHeight="1">
      <c r="A667" s="44" t="s">
        <v>99</v>
      </c>
      <c r="B667" s="45" t="s">
        <v>362</v>
      </c>
      <c r="C667" s="46" t="s">
        <v>363</v>
      </c>
      <c r="D667" s="47">
        <v>3</v>
      </c>
      <c r="E667" s="112" t="s">
        <v>139</v>
      </c>
      <c r="F667" s="133" t="s">
        <v>139</v>
      </c>
      <c r="G667" s="7"/>
      <c r="H667" s="38"/>
      <c r="I667" s="113">
        <v>124023</v>
      </c>
      <c r="J667" s="38">
        <v>127373</v>
      </c>
      <c r="K667" s="113">
        <v>18380</v>
      </c>
      <c r="L667" s="38">
        <v>18372</v>
      </c>
      <c r="M667" s="113">
        <v>140029</v>
      </c>
      <c r="N667" s="114">
        <v>141482</v>
      </c>
      <c r="O667" s="115">
        <f t="shared" si="167"/>
        <v>282432</v>
      </c>
      <c r="P667" s="115">
        <f t="shared" si="150"/>
        <v>9414.4</v>
      </c>
      <c r="Q667" s="116">
        <f t="shared" si="168"/>
        <v>287227</v>
      </c>
      <c r="R667" s="117">
        <f t="shared" si="152"/>
        <v>9574.233333333334</v>
      </c>
      <c r="S667" s="7"/>
      <c r="T667" s="38"/>
      <c r="U667" s="113"/>
      <c r="V667" s="38"/>
      <c r="W667" s="113"/>
      <c r="X667" s="38"/>
      <c r="Y667" s="113"/>
      <c r="Z667" s="114"/>
      <c r="AA667" s="115">
        <f t="shared" si="169"/>
        <v>0</v>
      </c>
      <c r="AB667" s="115">
        <f t="shared" si="154"/>
        <v>0</v>
      </c>
      <c r="AC667" s="116">
        <f t="shared" si="170"/>
        <v>0</v>
      </c>
      <c r="AD667" s="118">
        <f t="shared" si="156"/>
        <v>0</v>
      </c>
      <c r="AE667" s="119"/>
      <c r="AF667" s="120"/>
      <c r="AG667" s="113">
        <v>20159</v>
      </c>
      <c r="AH667" s="38">
        <v>20105</v>
      </c>
      <c r="AI667" s="113">
        <v>14682</v>
      </c>
      <c r="AJ667" s="38">
        <v>14101</v>
      </c>
      <c r="AK667" s="113">
        <v>19334</v>
      </c>
      <c r="AL667" s="114">
        <v>19770</v>
      </c>
      <c r="AM667" s="115">
        <f t="shared" si="171"/>
        <v>54175</v>
      </c>
      <c r="AN667" s="37">
        <f t="shared" si="157"/>
        <v>2257.2916666666665</v>
      </c>
      <c r="AO667" s="117">
        <f t="shared" si="172"/>
        <v>53976</v>
      </c>
      <c r="AP667" s="117">
        <f t="shared" si="158"/>
        <v>2249</v>
      </c>
      <c r="AQ667" s="121">
        <f t="shared" si="173"/>
        <v>11671.691666666666</v>
      </c>
      <c r="AR667" s="122">
        <f t="shared" si="174"/>
        <v>11823.233333333334</v>
      </c>
    </row>
    <row r="668" spans="1:44" s="36" customFormat="1" ht="15" customHeight="1">
      <c r="A668" s="44" t="s">
        <v>99</v>
      </c>
      <c r="B668" s="45" t="s">
        <v>364</v>
      </c>
      <c r="C668" s="46" t="s">
        <v>365</v>
      </c>
      <c r="D668" s="47">
        <v>6</v>
      </c>
      <c r="E668" s="112" t="s">
        <v>139</v>
      </c>
      <c r="F668" s="133" t="s">
        <v>139</v>
      </c>
      <c r="G668" s="7"/>
      <c r="H668" s="38"/>
      <c r="I668" s="113">
        <v>26521.5</v>
      </c>
      <c r="J668" s="38">
        <v>25781</v>
      </c>
      <c r="K668" s="113">
        <v>1876</v>
      </c>
      <c r="L668" s="38">
        <v>2799</v>
      </c>
      <c r="M668" s="113">
        <v>27276</v>
      </c>
      <c r="N668" s="114">
        <v>30219</v>
      </c>
      <c r="O668" s="115">
        <f t="shared" si="167"/>
        <v>55673.5</v>
      </c>
      <c r="P668" s="115">
        <f t="shared" si="150"/>
        <v>1855.7833333333333</v>
      </c>
      <c r="Q668" s="116">
        <f t="shared" si="168"/>
        <v>58799</v>
      </c>
      <c r="R668" s="117">
        <f t="shared" si="152"/>
        <v>1959.9666666666667</v>
      </c>
      <c r="S668" s="7"/>
      <c r="T668" s="38"/>
      <c r="U668" s="113"/>
      <c r="V668" s="38"/>
      <c r="W668" s="113"/>
      <c r="X668" s="38"/>
      <c r="Y668" s="113"/>
      <c r="Z668" s="114"/>
      <c r="AA668" s="115">
        <f t="shared" si="169"/>
        <v>0</v>
      </c>
      <c r="AB668" s="115">
        <f t="shared" si="154"/>
        <v>0</v>
      </c>
      <c r="AC668" s="116">
        <f t="shared" si="170"/>
        <v>0</v>
      </c>
      <c r="AD668" s="118">
        <f t="shared" si="156"/>
        <v>0</v>
      </c>
      <c r="AE668" s="119"/>
      <c r="AF668" s="120"/>
      <c r="AG668" s="113"/>
      <c r="AH668" s="38"/>
      <c r="AI668" s="113"/>
      <c r="AJ668" s="38"/>
      <c r="AK668" s="113"/>
      <c r="AL668" s="114"/>
      <c r="AM668" s="115">
        <f t="shared" si="171"/>
        <v>0</v>
      </c>
      <c r="AN668" s="37">
        <f t="shared" si="157"/>
        <v>0</v>
      </c>
      <c r="AO668" s="117">
        <f t="shared" si="172"/>
        <v>0</v>
      </c>
      <c r="AP668" s="117">
        <f t="shared" si="158"/>
        <v>0</v>
      </c>
      <c r="AQ668" s="121">
        <f t="shared" si="173"/>
        <v>1855.7833333333333</v>
      </c>
      <c r="AR668" s="122">
        <f t="shared" si="174"/>
        <v>1959.9666666666667</v>
      </c>
    </row>
    <row r="669" spans="1:44" s="36" customFormat="1" ht="15" customHeight="1">
      <c r="A669" s="44" t="s">
        <v>99</v>
      </c>
      <c r="B669" s="45" t="s">
        <v>366</v>
      </c>
      <c r="C669" s="46" t="s">
        <v>367</v>
      </c>
      <c r="D669" s="47">
        <v>6</v>
      </c>
      <c r="E669" s="112" t="s">
        <v>139</v>
      </c>
      <c r="F669" s="133" t="s">
        <v>139</v>
      </c>
      <c r="G669" s="7"/>
      <c r="H669" s="38"/>
      <c r="I669" s="113">
        <v>33490</v>
      </c>
      <c r="J669" s="38">
        <v>33593</v>
      </c>
      <c r="K669" s="113">
        <v>3974</v>
      </c>
      <c r="L669" s="38">
        <v>3859</v>
      </c>
      <c r="M669" s="113">
        <v>38955</v>
      </c>
      <c r="N669" s="114">
        <v>41851</v>
      </c>
      <c r="O669" s="115">
        <f t="shared" si="167"/>
        <v>76419</v>
      </c>
      <c r="P669" s="115">
        <f t="shared" si="150"/>
        <v>2547.3</v>
      </c>
      <c r="Q669" s="116">
        <f t="shared" si="168"/>
        <v>79303</v>
      </c>
      <c r="R669" s="117">
        <f t="shared" si="152"/>
        <v>2643.4333333333334</v>
      </c>
      <c r="S669" s="7"/>
      <c r="T669" s="38"/>
      <c r="U669" s="113"/>
      <c r="V669" s="38"/>
      <c r="W669" s="113"/>
      <c r="X669" s="38"/>
      <c r="Y669" s="113"/>
      <c r="Z669" s="114"/>
      <c r="AA669" s="115">
        <f t="shared" si="169"/>
        <v>0</v>
      </c>
      <c r="AB669" s="115">
        <f t="shared" si="154"/>
        <v>0</v>
      </c>
      <c r="AC669" s="116">
        <f t="shared" si="170"/>
        <v>0</v>
      </c>
      <c r="AD669" s="118">
        <f t="shared" si="156"/>
        <v>0</v>
      </c>
      <c r="AE669" s="119"/>
      <c r="AF669" s="120"/>
      <c r="AG669" s="113"/>
      <c r="AH669" s="38"/>
      <c r="AI669" s="113"/>
      <c r="AJ669" s="38"/>
      <c r="AK669" s="113"/>
      <c r="AL669" s="114"/>
      <c r="AM669" s="115">
        <f t="shared" si="171"/>
        <v>0</v>
      </c>
      <c r="AN669" s="37">
        <f t="shared" si="157"/>
        <v>0</v>
      </c>
      <c r="AO669" s="117">
        <f t="shared" si="172"/>
        <v>0</v>
      </c>
      <c r="AP669" s="117">
        <f t="shared" si="158"/>
        <v>0</v>
      </c>
      <c r="AQ669" s="121">
        <f t="shared" si="173"/>
        <v>2547.3</v>
      </c>
      <c r="AR669" s="122">
        <f t="shared" si="174"/>
        <v>2643.4333333333334</v>
      </c>
    </row>
    <row r="670" spans="1:44" s="36" customFormat="1" ht="15" customHeight="1">
      <c r="A670" s="44" t="s">
        <v>99</v>
      </c>
      <c r="B670" s="45" t="s">
        <v>368</v>
      </c>
      <c r="C670" s="46" t="s">
        <v>369</v>
      </c>
      <c r="D670" s="47">
        <v>6</v>
      </c>
      <c r="E670" s="112" t="s">
        <v>139</v>
      </c>
      <c r="F670" s="133" t="s">
        <v>139</v>
      </c>
      <c r="G670" s="7"/>
      <c r="H670" s="38"/>
      <c r="I670" s="113">
        <v>74240</v>
      </c>
      <c r="J670" s="38">
        <v>74838</v>
      </c>
      <c r="K670" s="113">
        <v>9147</v>
      </c>
      <c r="L670" s="38">
        <v>8753</v>
      </c>
      <c r="M670" s="113">
        <v>79751</v>
      </c>
      <c r="N670" s="114">
        <v>78506</v>
      </c>
      <c r="O670" s="115">
        <f t="shared" si="167"/>
        <v>163138</v>
      </c>
      <c r="P670" s="115">
        <f t="shared" si="150"/>
        <v>5437.933333333333</v>
      </c>
      <c r="Q670" s="116">
        <f t="shared" si="168"/>
        <v>162097</v>
      </c>
      <c r="R670" s="117">
        <f t="shared" si="152"/>
        <v>5403.233333333334</v>
      </c>
      <c r="S670" s="7"/>
      <c r="T670" s="38"/>
      <c r="U670" s="113"/>
      <c r="V670" s="38"/>
      <c r="W670" s="113"/>
      <c r="X670" s="38"/>
      <c r="Y670" s="113"/>
      <c r="Z670" s="114"/>
      <c r="AA670" s="115">
        <f t="shared" si="169"/>
        <v>0</v>
      </c>
      <c r="AB670" s="115">
        <f t="shared" si="154"/>
        <v>0</v>
      </c>
      <c r="AC670" s="116">
        <f t="shared" si="170"/>
        <v>0</v>
      </c>
      <c r="AD670" s="118">
        <f t="shared" si="156"/>
        <v>0</v>
      </c>
      <c r="AE670" s="119"/>
      <c r="AF670" s="120"/>
      <c r="AG670" s="113"/>
      <c r="AH670" s="38"/>
      <c r="AI670" s="113"/>
      <c r="AJ670" s="38"/>
      <c r="AK670" s="113"/>
      <c r="AL670" s="114"/>
      <c r="AM670" s="115">
        <f t="shared" si="171"/>
        <v>0</v>
      </c>
      <c r="AN670" s="37">
        <f t="shared" si="157"/>
        <v>0</v>
      </c>
      <c r="AO670" s="117">
        <f t="shared" si="172"/>
        <v>0</v>
      </c>
      <c r="AP670" s="117">
        <f t="shared" si="158"/>
        <v>0</v>
      </c>
      <c r="AQ670" s="121">
        <f t="shared" si="173"/>
        <v>5437.933333333333</v>
      </c>
      <c r="AR670" s="122">
        <f t="shared" si="174"/>
        <v>5403.233333333334</v>
      </c>
    </row>
    <row r="671" spans="1:44" s="36" customFormat="1" ht="15" customHeight="1">
      <c r="A671" s="44" t="s">
        <v>99</v>
      </c>
      <c r="B671" s="45" t="s">
        <v>370</v>
      </c>
      <c r="C671" s="46" t="s">
        <v>371</v>
      </c>
      <c r="D671" s="47">
        <v>6</v>
      </c>
      <c r="E671" s="112" t="s">
        <v>139</v>
      </c>
      <c r="F671" s="133" t="s">
        <v>139</v>
      </c>
      <c r="G671" s="7"/>
      <c r="H671" s="38"/>
      <c r="I671" s="113">
        <v>25680</v>
      </c>
      <c r="J671" s="38">
        <v>26545</v>
      </c>
      <c r="K671" s="113">
        <v>1809</v>
      </c>
      <c r="L671" s="38">
        <v>1847</v>
      </c>
      <c r="M671" s="113">
        <v>28474</v>
      </c>
      <c r="N671" s="114">
        <v>27702</v>
      </c>
      <c r="O671" s="115">
        <f t="shared" si="167"/>
        <v>55963</v>
      </c>
      <c r="P671" s="115">
        <f t="shared" si="150"/>
        <v>1865.4333333333334</v>
      </c>
      <c r="Q671" s="116">
        <f t="shared" si="168"/>
        <v>56094</v>
      </c>
      <c r="R671" s="117">
        <f t="shared" si="152"/>
        <v>1869.8</v>
      </c>
      <c r="S671" s="7"/>
      <c r="T671" s="38"/>
      <c r="U671" s="113"/>
      <c r="V671" s="38"/>
      <c r="W671" s="113"/>
      <c r="X671" s="38"/>
      <c r="Y671" s="113"/>
      <c r="Z671" s="114"/>
      <c r="AA671" s="115">
        <f t="shared" si="169"/>
        <v>0</v>
      </c>
      <c r="AB671" s="115">
        <f t="shared" si="154"/>
        <v>0</v>
      </c>
      <c r="AC671" s="116">
        <f t="shared" si="170"/>
        <v>0</v>
      </c>
      <c r="AD671" s="118">
        <f t="shared" si="156"/>
        <v>0</v>
      </c>
      <c r="AE671" s="119"/>
      <c r="AF671" s="120"/>
      <c r="AG671" s="113"/>
      <c r="AH671" s="38"/>
      <c r="AI671" s="113"/>
      <c r="AJ671" s="38"/>
      <c r="AK671" s="113"/>
      <c r="AL671" s="114"/>
      <c r="AM671" s="115">
        <f t="shared" si="171"/>
        <v>0</v>
      </c>
      <c r="AN671" s="37">
        <f t="shared" si="157"/>
        <v>0</v>
      </c>
      <c r="AO671" s="117">
        <f t="shared" si="172"/>
        <v>0</v>
      </c>
      <c r="AP671" s="117">
        <f t="shared" si="158"/>
        <v>0</v>
      </c>
      <c r="AQ671" s="121">
        <f t="shared" si="173"/>
        <v>1865.4333333333334</v>
      </c>
      <c r="AR671" s="122">
        <f t="shared" si="174"/>
        <v>1869.8</v>
      </c>
    </row>
    <row r="672" spans="1:44" s="36" customFormat="1" ht="15" customHeight="1">
      <c r="A672" s="44" t="s">
        <v>99</v>
      </c>
      <c r="B672" s="45" t="s">
        <v>372</v>
      </c>
      <c r="C672" s="46" t="s">
        <v>373</v>
      </c>
      <c r="D672" s="47">
        <v>6</v>
      </c>
      <c r="E672" s="112" t="s">
        <v>139</v>
      </c>
      <c r="F672" s="133" t="s">
        <v>139</v>
      </c>
      <c r="G672" s="7"/>
      <c r="H672" s="38"/>
      <c r="I672" s="113">
        <v>43185.4</v>
      </c>
      <c r="J672" s="38">
        <v>45772.5</v>
      </c>
      <c r="K672" s="113">
        <v>5115</v>
      </c>
      <c r="L672" s="38">
        <v>5528</v>
      </c>
      <c r="M672" s="113">
        <v>50655</v>
      </c>
      <c r="N672" s="114">
        <v>50577.5</v>
      </c>
      <c r="O672" s="115">
        <f t="shared" si="167"/>
        <v>98955.4</v>
      </c>
      <c r="P672" s="115">
        <f t="shared" si="150"/>
        <v>3298.5133333333333</v>
      </c>
      <c r="Q672" s="116">
        <f t="shared" si="168"/>
        <v>101878</v>
      </c>
      <c r="R672" s="117">
        <f t="shared" si="152"/>
        <v>3395.9333333333334</v>
      </c>
      <c r="S672" s="7"/>
      <c r="T672" s="38"/>
      <c r="U672" s="113"/>
      <c r="V672" s="38"/>
      <c r="W672" s="113"/>
      <c r="X672" s="38"/>
      <c r="Y672" s="113"/>
      <c r="Z672" s="114"/>
      <c r="AA672" s="115">
        <f t="shared" si="169"/>
        <v>0</v>
      </c>
      <c r="AB672" s="115">
        <f t="shared" si="154"/>
        <v>0</v>
      </c>
      <c r="AC672" s="116">
        <f t="shared" si="170"/>
        <v>0</v>
      </c>
      <c r="AD672" s="118">
        <f t="shared" si="156"/>
        <v>0</v>
      </c>
      <c r="AE672" s="119"/>
      <c r="AF672" s="120"/>
      <c r="AG672" s="113"/>
      <c r="AH672" s="38"/>
      <c r="AI672" s="113"/>
      <c r="AJ672" s="38"/>
      <c r="AK672" s="113"/>
      <c r="AL672" s="114"/>
      <c r="AM672" s="115">
        <f t="shared" si="171"/>
        <v>0</v>
      </c>
      <c r="AN672" s="37">
        <f t="shared" si="157"/>
        <v>0</v>
      </c>
      <c r="AO672" s="117">
        <f t="shared" si="172"/>
        <v>0</v>
      </c>
      <c r="AP672" s="117">
        <f t="shared" si="158"/>
        <v>0</v>
      </c>
      <c r="AQ672" s="121">
        <f t="shared" si="173"/>
        <v>3298.5133333333333</v>
      </c>
      <c r="AR672" s="122">
        <f t="shared" si="174"/>
        <v>3395.9333333333334</v>
      </c>
    </row>
    <row r="673" spans="1:44" s="36" customFormat="1" ht="15" customHeight="1">
      <c r="A673" s="44" t="s">
        <v>99</v>
      </c>
      <c r="B673" s="45" t="s">
        <v>374</v>
      </c>
      <c r="C673" s="46" t="s">
        <v>375</v>
      </c>
      <c r="D673" s="47">
        <v>6</v>
      </c>
      <c r="E673" s="112" t="s">
        <v>139</v>
      </c>
      <c r="F673" s="133" t="s">
        <v>139</v>
      </c>
      <c r="G673" s="7"/>
      <c r="H673" s="38"/>
      <c r="I673" s="113">
        <v>34434</v>
      </c>
      <c r="J673" s="38">
        <v>36217</v>
      </c>
      <c r="K673" s="113">
        <v>2750</v>
      </c>
      <c r="L673" s="38">
        <v>3097</v>
      </c>
      <c r="M673" s="113">
        <v>38541</v>
      </c>
      <c r="N673" s="114">
        <v>39017</v>
      </c>
      <c r="O673" s="115">
        <f t="shared" si="167"/>
        <v>75725</v>
      </c>
      <c r="P673" s="115">
        <f t="shared" si="150"/>
        <v>2524.1666666666665</v>
      </c>
      <c r="Q673" s="116">
        <f t="shared" si="168"/>
        <v>78331</v>
      </c>
      <c r="R673" s="117">
        <f t="shared" si="152"/>
        <v>2611.0333333333333</v>
      </c>
      <c r="S673" s="7"/>
      <c r="T673" s="38"/>
      <c r="U673" s="113"/>
      <c r="V673" s="38"/>
      <c r="W673" s="113"/>
      <c r="X673" s="38"/>
      <c r="Y673" s="113"/>
      <c r="Z673" s="114"/>
      <c r="AA673" s="115">
        <f t="shared" si="169"/>
        <v>0</v>
      </c>
      <c r="AB673" s="115">
        <f t="shared" si="154"/>
        <v>0</v>
      </c>
      <c r="AC673" s="116">
        <f t="shared" si="170"/>
        <v>0</v>
      </c>
      <c r="AD673" s="118">
        <f t="shared" si="156"/>
        <v>0</v>
      </c>
      <c r="AE673" s="119"/>
      <c r="AF673" s="120"/>
      <c r="AG673" s="113"/>
      <c r="AH673" s="38"/>
      <c r="AI673" s="113"/>
      <c r="AJ673" s="38"/>
      <c r="AK673" s="113"/>
      <c r="AL673" s="114"/>
      <c r="AM673" s="115">
        <f t="shared" si="171"/>
        <v>0</v>
      </c>
      <c r="AN673" s="37">
        <f t="shared" si="157"/>
        <v>0</v>
      </c>
      <c r="AO673" s="117">
        <f t="shared" si="172"/>
        <v>0</v>
      </c>
      <c r="AP673" s="117">
        <f t="shared" si="158"/>
        <v>0</v>
      </c>
      <c r="AQ673" s="121">
        <f t="shared" si="173"/>
        <v>2524.1666666666665</v>
      </c>
      <c r="AR673" s="122">
        <f t="shared" si="174"/>
        <v>2611.0333333333333</v>
      </c>
    </row>
    <row r="674" spans="1:44" s="36" customFormat="1" ht="15" customHeight="1">
      <c r="A674" s="44" t="s">
        <v>99</v>
      </c>
      <c r="B674" s="45" t="s">
        <v>376</v>
      </c>
      <c r="C674" s="46" t="s">
        <v>377</v>
      </c>
      <c r="D674" s="47">
        <v>6</v>
      </c>
      <c r="E674" s="112" t="s">
        <v>139</v>
      </c>
      <c r="F674" s="133" t="s">
        <v>139</v>
      </c>
      <c r="G674" s="7"/>
      <c r="H674" s="38"/>
      <c r="I674" s="113">
        <v>46927</v>
      </c>
      <c r="J674" s="38">
        <v>49144</v>
      </c>
      <c r="K674" s="113">
        <v>5307</v>
      </c>
      <c r="L674" s="38">
        <v>4628</v>
      </c>
      <c r="M674" s="113">
        <v>51695</v>
      </c>
      <c r="N674" s="114">
        <v>51906</v>
      </c>
      <c r="O674" s="115">
        <f t="shared" si="167"/>
        <v>103929</v>
      </c>
      <c r="P674" s="115">
        <f t="shared" si="150"/>
        <v>3464.3</v>
      </c>
      <c r="Q674" s="116">
        <f t="shared" si="168"/>
        <v>105678</v>
      </c>
      <c r="R674" s="117">
        <f t="shared" si="152"/>
        <v>3522.6</v>
      </c>
      <c r="S674" s="7"/>
      <c r="T674" s="38"/>
      <c r="U674" s="113"/>
      <c r="V674" s="38"/>
      <c r="W674" s="113"/>
      <c r="X674" s="38"/>
      <c r="Y674" s="113"/>
      <c r="Z674" s="114"/>
      <c r="AA674" s="115">
        <f t="shared" si="169"/>
        <v>0</v>
      </c>
      <c r="AB674" s="115">
        <f t="shared" si="154"/>
        <v>0</v>
      </c>
      <c r="AC674" s="116">
        <f t="shared" si="170"/>
        <v>0</v>
      </c>
      <c r="AD674" s="118">
        <f t="shared" si="156"/>
        <v>0</v>
      </c>
      <c r="AE674" s="119"/>
      <c r="AF674" s="120"/>
      <c r="AG674" s="113"/>
      <c r="AH674" s="38"/>
      <c r="AI674" s="113"/>
      <c r="AJ674" s="38"/>
      <c r="AK674" s="113"/>
      <c r="AL674" s="114"/>
      <c r="AM674" s="115">
        <f t="shared" si="171"/>
        <v>0</v>
      </c>
      <c r="AN674" s="37">
        <f t="shared" si="157"/>
        <v>0</v>
      </c>
      <c r="AO674" s="117">
        <f t="shared" si="172"/>
        <v>0</v>
      </c>
      <c r="AP674" s="117">
        <f t="shared" si="158"/>
        <v>0</v>
      </c>
      <c r="AQ674" s="121">
        <f t="shared" si="173"/>
        <v>3464.3</v>
      </c>
      <c r="AR674" s="122">
        <f t="shared" si="174"/>
        <v>3522.6</v>
      </c>
    </row>
    <row r="675" spans="1:44" s="36" customFormat="1" ht="15" customHeight="1">
      <c r="A675" s="44" t="s">
        <v>99</v>
      </c>
      <c r="B675" s="45" t="s">
        <v>378</v>
      </c>
      <c r="C675" s="46" t="s">
        <v>379</v>
      </c>
      <c r="D675" s="47">
        <v>6</v>
      </c>
      <c r="E675" s="112" t="s">
        <v>139</v>
      </c>
      <c r="F675" s="133" t="s">
        <v>139</v>
      </c>
      <c r="G675" s="7"/>
      <c r="H675" s="38"/>
      <c r="I675" s="113">
        <v>28167</v>
      </c>
      <c r="J675" s="38">
        <v>27684.5</v>
      </c>
      <c r="K675" s="113">
        <v>3542</v>
      </c>
      <c r="L675" s="38">
        <v>2874</v>
      </c>
      <c r="M675" s="113">
        <v>30578</v>
      </c>
      <c r="N675" s="114">
        <v>29208</v>
      </c>
      <c r="O675" s="115">
        <f t="shared" si="167"/>
        <v>62287</v>
      </c>
      <c r="P675" s="115">
        <f t="shared" si="150"/>
        <v>2076.233333333333</v>
      </c>
      <c r="Q675" s="116">
        <f t="shared" si="168"/>
        <v>59766.5</v>
      </c>
      <c r="R675" s="117">
        <f t="shared" si="152"/>
        <v>1992.2166666666667</v>
      </c>
      <c r="S675" s="7"/>
      <c r="T675" s="38"/>
      <c r="U675" s="113"/>
      <c r="V675" s="38"/>
      <c r="W675" s="113"/>
      <c r="X675" s="38"/>
      <c r="Y675" s="113"/>
      <c r="Z675" s="114"/>
      <c r="AA675" s="115">
        <f t="shared" si="169"/>
        <v>0</v>
      </c>
      <c r="AB675" s="115">
        <f t="shared" si="154"/>
        <v>0</v>
      </c>
      <c r="AC675" s="116">
        <f t="shared" si="170"/>
        <v>0</v>
      </c>
      <c r="AD675" s="118">
        <f t="shared" si="156"/>
        <v>0</v>
      </c>
      <c r="AE675" s="119"/>
      <c r="AF675" s="120"/>
      <c r="AG675" s="113">
        <v>66</v>
      </c>
      <c r="AH675" s="38">
        <v>42</v>
      </c>
      <c r="AI675" s="113">
        <v>2</v>
      </c>
      <c r="AJ675" s="38">
        <v>3</v>
      </c>
      <c r="AK675" s="113">
        <v>60</v>
      </c>
      <c r="AL675" s="114">
        <v>170</v>
      </c>
      <c r="AM675" s="115">
        <f t="shared" si="171"/>
        <v>128</v>
      </c>
      <c r="AN675" s="37">
        <f t="shared" si="157"/>
        <v>5.333333333333333</v>
      </c>
      <c r="AO675" s="117">
        <f t="shared" si="172"/>
        <v>215</v>
      </c>
      <c r="AP675" s="117">
        <f t="shared" si="158"/>
        <v>8.958333333333334</v>
      </c>
      <c r="AQ675" s="121">
        <f t="shared" si="173"/>
        <v>2081.5666666666666</v>
      </c>
      <c r="AR675" s="122">
        <f t="shared" si="174"/>
        <v>2001.175</v>
      </c>
    </row>
    <row r="676" spans="1:44" s="36" customFormat="1" ht="15" customHeight="1">
      <c r="A676" s="44" t="s">
        <v>99</v>
      </c>
      <c r="B676" s="45" t="s">
        <v>380</v>
      </c>
      <c r="C676" s="46" t="s">
        <v>381</v>
      </c>
      <c r="D676" s="47">
        <v>7</v>
      </c>
      <c r="E676" s="112" t="s">
        <v>139</v>
      </c>
      <c r="F676" s="133" t="s">
        <v>139</v>
      </c>
      <c r="G676" s="7"/>
      <c r="H676" s="38"/>
      <c r="I676" s="113">
        <v>11652</v>
      </c>
      <c r="J676" s="38">
        <v>12393</v>
      </c>
      <c r="K676" s="113">
        <v>1327</v>
      </c>
      <c r="L676" s="38">
        <v>1195</v>
      </c>
      <c r="M676" s="113">
        <v>13158</v>
      </c>
      <c r="N676" s="114">
        <v>12370</v>
      </c>
      <c r="O676" s="115">
        <f t="shared" si="167"/>
        <v>26137</v>
      </c>
      <c r="P676" s="115">
        <f t="shared" si="150"/>
        <v>871.2333333333333</v>
      </c>
      <c r="Q676" s="116">
        <f t="shared" si="168"/>
        <v>25958</v>
      </c>
      <c r="R676" s="117">
        <f t="shared" si="152"/>
        <v>865.2666666666667</v>
      </c>
      <c r="S676" s="7"/>
      <c r="T676" s="38"/>
      <c r="U676" s="113"/>
      <c r="V676" s="38"/>
      <c r="W676" s="113"/>
      <c r="X676" s="38"/>
      <c r="Y676" s="113"/>
      <c r="Z676" s="114"/>
      <c r="AA676" s="115">
        <f t="shared" si="169"/>
        <v>0</v>
      </c>
      <c r="AB676" s="115">
        <f t="shared" si="154"/>
        <v>0</v>
      </c>
      <c r="AC676" s="116">
        <f t="shared" si="170"/>
        <v>0</v>
      </c>
      <c r="AD676" s="118">
        <f t="shared" si="156"/>
        <v>0</v>
      </c>
      <c r="AE676" s="119"/>
      <c r="AF676" s="120"/>
      <c r="AG676" s="113"/>
      <c r="AH676" s="38"/>
      <c r="AI676" s="113"/>
      <c r="AJ676" s="38"/>
      <c r="AK676" s="113"/>
      <c r="AL676" s="114"/>
      <c r="AM676" s="115">
        <f t="shared" si="171"/>
        <v>0</v>
      </c>
      <c r="AN676" s="37">
        <f t="shared" si="157"/>
        <v>0</v>
      </c>
      <c r="AO676" s="117">
        <f t="shared" si="172"/>
        <v>0</v>
      </c>
      <c r="AP676" s="117">
        <f t="shared" si="158"/>
        <v>0</v>
      </c>
      <c r="AQ676" s="121">
        <f t="shared" si="173"/>
        <v>871.2333333333333</v>
      </c>
      <c r="AR676" s="122">
        <f t="shared" si="174"/>
        <v>865.2666666666667</v>
      </c>
    </row>
    <row r="677" spans="1:44" s="36" customFormat="1" ht="15" customHeight="1">
      <c r="A677" s="44" t="s">
        <v>99</v>
      </c>
      <c r="B677" s="45" t="s">
        <v>382</v>
      </c>
      <c r="C677" s="46" t="s">
        <v>383</v>
      </c>
      <c r="D677" s="47">
        <v>7</v>
      </c>
      <c r="E677" s="112" t="s">
        <v>139</v>
      </c>
      <c r="F677" s="133" t="s">
        <v>139</v>
      </c>
      <c r="G677" s="7"/>
      <c r="H677" s="38"/>
      <c r="I677" s="113">
        <v>26817</v>
      </c>
      <c r="J677" s="38">
        <v>22933</v>
      </c>
      <c r="K677" s="113">
        <v>1507</v>
      </c>
      <c r="L677" s="38">
        <v>1538</v>
      </c>
      <c r="M677" s="113">
        <v>25027</v>
      </c>
      <c r="N677" s="114">
        <v>24198</v>
      </c>
      <c r="O677" s="115">
        <f t="shared" si="167"/>
        <v>53351</v>
      </c>
      <c r="P677" s="115">
        <f t="shared" si="150"/>
        <v>1778.3666666666666</v>
      </c>
      <c r="Q677" s="116">
        <f t="shared" si="168"/>
        <v>48669</v>
      </c>
      <c r="R677" s="117">
        <f t="shared" si="152"/>
        <v>1622.3</v>
      </c>
      <c r="S677" s="7"/>
      <c r="T677" s="38"/>
      <c r="U677" s="113"/>
      <c r="V677" s="38"/>
      <c r="W677" s="113"/>
      <c r="X677" s="38"/>
      <c r="Y677" s="113"/>
      <c r="Z677" s="114"/>
      <c r="AA677" s="115">
        <f t="shared" si="169"/>
        <v>0</v>
      </c>
      <c r="AB677" s="115">
        <f t="shared" si="154"/>
        <v>0</v>
      </c>
      <c r="AC677" s="116">
        <f t="shared" si="170"/>
        <v>0</v>
      </c>
      <c r="AD677" s="118">
        <f t="shared" si="156"/>
        <v>0</v>
      </c>
      <c r="AE677" s="119"/>
      <c r="AF677" s="120"/>
      <c r="AG677" s="113"/>
      <c r="AH677" s="38"/>
      <c r="AI677" s="113"/>
      <c r="AJ677" s="38"/>
      <c r="AK677" s="113"/>
      <c r="AL677" s="114"/>
      <c r="AM677" s="115">
        <f t="shared" si="171"/>
        <v>0</v>
      </c>
      <c r="AN677" s="37">
        <f t="shared" si="157"/>
        <v>0</v>
      </c>
      <c r="AO677" s="117">
        <f t="shared" si="172"/>
        <v>0</v>
      </c>
      <c r="AP677" s="117">
        <f t="shared" si="158"/>
        <v>0</v>
      </c>
      <c r="AQ677" s="121">
        <f t="shared" si="173"/>
        <v>1778.3666666666666</v>
      </c>
      <c r="AR677" s="122">
        <f t="shared" si="174"/>
        <v>1622.3</v>
      </c>
    </row>
    <row r="678" spans="1:44" s="36" customFormat="1" ht="15" customHeight="1">
      <c r="A678" s="44" t="s">
        <v>99</v>
      </c>
      <c r="B678" s="45" t="s">
        <v>384</v>
      </c>
      <c r="C678" s="46" t="s">
        <v>385</v>
      </c>
      <c r="D678" s="47">
        <v>7</v>
      </c>
      <c r="E678" s="112" t="s">
        <v>139</v>
      </c>
      <c r="F678" s="133" t="s">
        <v>139</v>
      </c>
      <c r="G678" s="7"/>
      <c r="H678" s="38"/>
      <c r="I678" s="113">
        <v>19005</v>
      </c>
      <c r="J678" s="38">
        <v>19641.5</v>
      </c>
      <c r="K678" s="113">
        <v>2259</v>
      </c>
      <c r="L678" s="38">
        <v>1800</v>
      </c>
      <c r="M678" s="113">
        <v>22087.5</v>
      </c>
      <c r="N678" s="114">
        <v>20527</v>
      </c>
      <c r="O678" s="115">
        <f t="shared" si="167"/>
        <v>43351.5</v>
      </c>
      <c r="P678" s="115">
        <f t="shared" si="150"/>
        <v>1445.05</v>
      </c>
      <c r="Q678" s="116">
        <f t="shared" si="168"/>
        <v>41968.5</v>
      </c>
      <c r="R678" s="117">
        <f t="shared" si="152"/>
        <v>1398.95</v>
      </c>
      <c r="S678" s="7"/>
      <c r="T678" s="38"/>
      <c r="U678" s="113"/>
      <c r="V678" s="38"/>
      <c r="W678" s="113"/>
      <c r="X678" s="38"/>
      <c r="Y678" s="113"/>
      <c r="Z678" s="114"/>
      <c r="AA678" s="115">
        <f t="shared" si="169"/>
        <v>0</v>
      </c>
      <c r="AB678" s="115">
        <f t="shared" si="154"/>
        <v>0</v>
      </c>
      <c r="AC678" s="116">
        <f t="shared" si="170"/>
        <v>0</v>
      </c>
      <c r="AD678" s="118">
        <f t="shared" si="156"/>
        <v>0</v>
      </c>
      <c r="AE678" s="119"/>
      <c r="AF678" s="120"/>
      <c r="AG678" s="113"/>
      <c r="AH678" s="38"/>
      <c r="AI678" s="113"/>
      <c r="AJ678" s="38"/>
      <c r="AK678" s="113"/>
      <c r="AL678" s="114"/>
      <c r="AM678" s="115">
        <f t="shared" si="171"/>
        <v>0</v>
      </c>
      <c r="AN678" s="37">
        <f t="shared" si="157"/>
        <v>0</v>
      </c>
      <c r="AO678" s="117">
        <f t="shared" si="172"/>
        <v>0</v>
      </c>
      <c r="AP678" s="117">
        <f t="shared" si="158"/>
        <v>0</v>
      </c>
      <c r="AQ678" s="121">
        <f t="shared" si="173"/>
        <v>1445.05</v>
      </c>
      <c r="AR678" s="122">
        <f t="shared" si="174"/>
        <v>1398.95</v>
      </c>
    </row>
    <row r="679" spans="1:44" s="36" customFormat="1" ht="15" customHeight="1">
      <c r="A679" s="44" t="s">
        <v>99</v>
      </c>
      <c r="B679" s="45" t="s">
        <v>386</v>
      </c>
      <c r="C679" s="46" t="s">
        <v>387</v>
      </c>
      <c r="D679" s="47">
        <v>7</v>
      </c>
      <c r="E679" s="112" t="s">
        <v>139</v>
      </c>
      <c r="F679" s="133" t="s">
        <v>139</v>
      </c>
      <c r="G679" s="7"/>
      <c r="H679" s="38"/>
      <c r="I679" s="113">
        <v>32070</v>
      </c>
      <c r="J679" s="38">
        <v>31010</v>
      </c>
      <c r="K679" s="113">
        <v>2912.4</v>
      </c>
      <c r="L679" s="38">
        <v>2914</v>
      </c>
      <c r="M679" s="113">
        <v>33985</v>
      </c>
      <c r="N679" s="114">
        <v>31296</v>
      </c>
      <c r="O679" s="115">
        <f t="shared" si="167"/>
        <v>68967.4</v>
      </c>
      <c r="P679" s="115">
        <f t="shared" si="150"/>
        <v>2298.913333333333</v>
      </c>
      <c r="Q679" s="116">
        <f t="shared" si="168"/>
        <v>65220</v>
      </c>
      <c r="R679" s="117">
        <f t="shared" si="152"/>
        <v>2174</v>
      </c>
      <c r="S679" s="7"/>
      <c r="T679" s="38"/>
      <c r="U679" s="113"/>
      <c r="V679" s="38"/>
      <c r="W679" s="113"/>
      <c r="X679" s="38"/>
      <c r="Y679" s="113"/>
      <c r="Z679" s="114"/>
      <c r="AA679" s="115">
        <f t="shared" si="169"/>
        <v>0</v>
      </c>
      <c r="AB679" s="115">
        <f t="shared" si="154"/>
        <v>0</v>
      </c>
      <c r="AC679" s="116">
        <f t="shared" si="170"/>
        <v>0</v>
      </c>
      <c r="AD679" s="118">
        <f t="shared" si="156"/>
        <v>0</v>
      </c>
      <c r="AE679" s="119"/>
      <c r="AF679" s="120"/>
      <c r="AG679" s="113"/>
      <c r="AH679" s="38"/>
      <c r="AI679" s="113"/>
      <c r="AJ679" s="38"/>
      <c r="AK679" s="113"/>
      <c r="AL679" s="114"/>
      <c r="AM679" s="115">
        <f t="shared" si="171"/>
        <v>0</v>
      </c>
      <c r="AN679" s="37">
        <f t="shared" si="157"/>
        <v>0</v>
      </c>
      <c r="AO679" s="117">
        <f t="shared" si="172"/>
        <v>0</v>
      </c>
      <c r="AP679" s="117">
        <f t="shared" si="158"/>
        <v>0</v>
      </c>
      <c r="AQ679" s="121">
        <f t="shared" si="173"/>
        <v>2298.913333333333</v>
      </c>
      <c r="AR679" s="122">
        <f t="shared" si="174"/>
        <v>2174</v>
      </c>
    </row>
  </sheetData>
  <printOptions/>
  <pageMargins left="0.75" right="0.75" top="1" bottom="1" header="0.5" footer="0.5"/>
  <pageSetup horizontalDpi="600" verticalDpi="600" orientation="landscape" paperSize="5" r:id="rId3"/>
  <legacyDrawing r:id="rId2"/>
</worksheet>
</file>

<file path=xl/worksheets/sheet2.xml><?xml version="1.0" encoding="utf-8"?>
<worksheet xmlns="http://schemas.openxmlformats.org/spreadsheetml/2006/main" xmlns:r="http://schemas.openxmlformats.org/officeDocument/2006/relationships">
  <dimension ref="A1:N207"/>
  <sheetViews>
    <sheetView showGridLines="0" showZeros="0" zoomScale="75" zoomScaleNormal="75" workbookViewId="0" topLeftCell="A147">
      <selection activeCell="A1" sqref="A1:B2"/>
    </sheetView>
  </sheetViews>
  <sheetFormatPr defaultColWidth="9.33203125" defaultRowHeight="11.25"/>
  <cols>
    <col min="1" max="1" width="7" style="0" customWidth="1"/>
    <col min="2" max="2" width="38" style="0" bestFit="1" customWidth="1"/>
    <col min="3" max="8" width="15.66015625" style="0" bestFit="1" customWidth="1"/>
    <col min="9" max="9" width="10.16015625" style="0" bestFit="1" customWidth="1"/>
    <col min="10" max="10" width="12.33203125" style="0" bestFit="1" customWidth="1"/>
    <col min="11" max="11" width="16.66015625" style="0" hidden="1" customWidth="1"/>
    <col min="12" max="12" width="11.5" style="0" bestFit="1" customWidth="1"/>
    <col min="13" max="13" width="16.66015625" style="0" hidden="1" customWidth="1"/>
    <col min="14" max="14" width="11.83203125" style="0" hidden="1" customWidth="1"/>
    <col min="15" max="15" width="10.5" style="0" hidden="1" customWidth="1"/>
    <col min="16" max="16" width="11.83203125" style="0" customWidth="1"/>
  </cols>
  <sheetData>
    <row r="1" spans="1:14" ht="11.25">
      <c r="A1" s="148"/>
      <c r="B1" s="152"/>
      <c r="C1" s="148" t="s">
        <v>74</v>
      </c>
      <c r="D1" s="152" t="s">
        <v>69</v>
      </c>
      <c r="E1" s="152"/>
      <c r="F1" s="152"/>
      <c r="G1" s="152"/>
      <c r="H1" s="152"/>
      <c r="I1" s="152"/>
      <c r="J1" s="152"/>
      <c r="K1" s="152"/>
      <c r="L1" s="152"/>
      <c r="M1" s="152"/>
      <c r="N1" s="229"/>
    </row>
    <row r="2" spans="1:14" ht="22.5">
      <c r="A2" s="230"/>
      <c r="B2" s="231"/>
      <c r="C2" s="148" t="s">
        <v>23</v>
      </c>
      <c r="D2" s="152"/>
      <c r="E2" s="152"/>
      <c r="F2" s="152"/>
      <c r="G2" s="152"/>
      <c r="H2" s="152"/>
      <c r="I2" s="175" t="s">
        <v>77</v>
      </c>
      <c r="J2" s="148" t="s">
        <v>75</v>
      </c>
      <c r="K2" s="175" t="s">
        <v>78</v>
      </c>
      <c r="L2" s="187" t="s">
        <v>76</v>
      </c>
      <c r="M2" s="175" t="s">
        <v>79</v>
      </c>
      <c r="N2" s="153" t="s">
        <v>18</v>
      </c>
    </row>
    <row r="3" spans="1:14" ht="11.25">
      <c r="A3" s="148" t="s">
        <v>89</v>
      </c>
      <c r="B3" s="148" t="s">
        <v>17</v>
      </c>
      <c r="C3" s="148">
        <v>1</v>
      </c>
      <c r="D3" s="149">
        <v>2</v>
      </c>
      <c r="E3" s="149">
        <v>3</v>
      </c>
      <c r="F3" s="149">
        <v>4</v>
      </c>
      <c r="G3" s="149">
        <v>5</v>
      </c>
      <c r="H3" s="149">
        <v>6</v>
      </c>
      <c r="I3" s="176"/>
      <c r="J3" s="148">
        <v>7</v>
      </c>
      <c r="K3" s="176"/>
      <c r="L3" s="148">
        <v>8</v>
      </c>
      <c r="M3" s="176"/>
      <c r="N3" s="154"/>
    </row>
    <row r="4" spans="1:14" ht="11.25">
      <c r="A4" s="178" t="s">
        <v>88</v>
      </c>
      <c r="B4" s="148" t="s">
        <v>55</v>
      </c>
      <c r="C4" s="148">
        <v>41416.8</v>
      </c>
      <c r="D4" s="149">
        <v>4101.466666666666</v>
      </c>
      <c r="E4" s="149">
        <v>17997.13333333333</v>
      </c>
      <c r="F4" s="149">
        <v>16531.066666666666</v>
      </c>
      <c r="G4" s="149">
        <v>10277.566666666668</v>
      </c>
      <c r="H4" s="149">
        <v>2212.7</v>
      </c>
      <c r="I4" s="175">
        <v>92536.73333333332</v>
      </c>
      <c r="J4" s="148">
        <v>53687.566666666666</v>
      </c>
      <c r="K4" s="175">
        <v>53687.566666666666</v>
      </c>
      <c r="L4" s="187">
        <v>6166.5</v>
      </c>
      <c r="M4" s="175">
        <v>6166.5</v>
      </c>
      <c r="N4" s="153">
        <v>152390.8</v>
      </c>
    </row>
    <row r="5" spans="1:14" ht="11.25">
      <c r="A5" s="179"/>
      <c r="B5" s="150" t="s">
        <v>53</v>
      </c>
      <c r="C5" s="150">
        <v>44257.76666666666</v>
      </c>
      <c r="D5" s="151">
        <v>4102.6</v>
      </c>
      <c r="E5" s="151">
        <v>18279.666666666664</v>
      </c>
      <c r="F5" s="151">
        <v>15748.866666666665</v>
      </c>
      <c r="G5" s="151">
        <v>9209.1</v>
      </c>
      <c r="H5" s="151">
        <v>2147.3333333333335</v>
      </c>
      <c r="I5" s="177">
        <v>93745.33333333333</v>
      </c>
      <c r="J5" s="150">
        <v>53149.36666666667</v>
      </c>
      <c r="K5" s="177">
        <v>53149.36666666667</v>
      </c>
      <c r="L5" s="188">
        <v>6017</v>
      </c>
      <c r="M5" s="177">
        <v>6017</v>
      </c>
      <c r="N5" s="155">
        <v>152911.7</v>
      </c>
    </row>
    <row r="6" spans="1:14" ht="11.25">
      <c r="A6" s="179"/>
      <c r="B6" s="172" t="s">
        <v>70</v>
      </c>
      <c r="C6" s="172">
        <v>6.859454778415203</v>
      </c>
      <c r="D6" s="180">
        <v>0.02763239166478955</v>
      </c>
      <c r="E6" s="180">
        <v>1.5698796474994139</v>
      </c>
      <c r="F6" s="180">
        <v>-4.731697087503937</v>
      </c>
      <c r="G6" s="180">
        <v>-10.396105433517016</v>
      </c>
      <c r="H6" s="180">
        <v>-2.954158569470165</v>
      </c>
      <c r="I6" s="174">
        <v>1.3060759294867312</v>
      </c>
      <c r="J6" s="172">
        <v>-1.0024667412131991</v>
      </c>
      <c r="K6" s="174">
        <v>-1.0024667412131991</v>
      </c>
      <c r="L6" s="174">
        <v>-2.4243898483742656</v>
      </c>
      <c r="M6" s="174">
        <v>-2.4243898483742656</v>
      </c>
      <c r="N6" s="173">
        <v>0.34181853497719233</v>
      </c>
    </row>
    <row r="7" spans="1:14" ht="11.25">
      <c r="A7" s="179"/>
      <c r="B7" s="150" t="s">
        <v>51</v>
      </c>
      <c r="C7" s="150">
        <v>0</v>
      </c>
      <c r="D7" s="151">
        <v>0</v>
      </c>
      <c r="E7" s="151">
        <v>0</v>
      </c>
      <c r="F7" s="151">
        <v>0</v>
      </c>
      <c r="G7" s="151">
        <v>0</v>
      </c>
      <c r="H7" s="151">
        <v>0</v>
      </c>
      <c r="I7" s="177">
        <v>0</v>
      </c>
      <c r="J7" s="150">
        <v>0</v>
      </c>
      <c r="K7" s="177">
        <v>0</v>
      </c>
      <c r="L7" s="188">
        <v>0</v>
      </c>
      <c r="M7" s="177">
        <v>0</v>
      </c>
      <c r="N7" s="155">
        <v>0</v>
      </c>
    </row>
    <row r="8" spans="1:14" ht="11.25">
      <c r="A8" s="179"/>
      <c r="B8" s="150" t="s">
        <v>49</v>
      </c>
      <c r="C8" s="150">
        <v>0</v>
      </c>
      <c r="D8" s="151">
        <v>0</v>
      </c>
      <c r="E8" s="151">
        <v>0</v>
      </c>
      <c r="F8" s="151">
        <v>0</v>
      </c>
      <c r="G8" s="151">
        <v>0</v>
      </c>
      <c r="H8" s="151">
        <v>0</v>
      </c>
      <c r="I8" s="177">
        <v>0</v>
      </c>
      <c r="J8" s="150">
        <v>0</v>
      </c>
      <c r="K8" s="177">
        <v>0</v>
      </c>
      <c r="L8" s="188">
        <v>0</v>
      </c>
      <c r="M8" s="177">
        <v>0</v>
      </c>
      <c r="N8" s="155">
        <v>0</v>
      </c>
    </row>
    <row r="9" spans="1:14" ht="11.25">
      <c r="A9" s="179"/>
      <c r="B9" s="172" t="s">
        <v>72</v>
      </c>
      <c r="C9" s="172">
        <v>0</v>
      </c>
      <c r="D9" s="180">
        <v>0</v>
      </c>
      <c r="E9" s="180">
        <v>0</v>
      </c>
      <c r="F9" s="180">
        <v>0</v>
      </c>
      <c r="G9" s="180">
        <v>0</v>
      </c>
      <c r="H9" s="180">
        <v>0</v>
      </c>
      <c r="I9" s="174">
        <v>0</v>
      </c>
      <c r="J9" s="172">
        <v>0</v>
      </c>
      <c r="K9" s="174">
        <v>0</v>
      </c>
      <c r="L9" s="174">
        <v>0</v>
      </c>
      <c r="M9" s="174">
        <v>0</v>
      </c>
      <c r="N9" s="173">
        <v>0</v>
      </c>
    </row>
    <row r="10" spans="1:14" ht="11.25">
      <c r="A10" s="179"/>
      <c r="B10" s="150" t="s">
        <v>57</v>
      </c>
      <c r="C10" s="150">
        <v>7627</v>
      </c>
      <c r="D10" s="151">
        <v>885.5833333333334</v>
      </c>
      <c r="E10" s="151">
        <v>2579.4583333333335</v>
      </c>
      <c r="F10" s="151">
        <v>2652.2916666666665</v>
      </c>
      <c r="G10" s="151">
        <v>1559.25</v>
      </c>
      <c r="H10" s="151">
        <v>0</v>
      </c>
      <c r="I10" s="177">
        <v>15303.583333333334</v>
      </c>
      <c r="J10" s="150">
        <v>0</v>
      </c>
      <c r="K10" s="177">
        <v>0</v>
      </c>
      <c r="L10" s="188">
        <v>0</v>
      </c>
      <c r="M10" s="177">
        <v>0</v>
      </c>
      <c r="N10" s="155">
        <v>15303.583333333334</v>
      </c>
    </row>
    <row r="11" spans="1:14" ht="11.25">
      <c r="A11" s="179"/>
      <c r="B11" s="150" t="s">
        <v>59</v>
      </c>
      <c r="C11" s="150">
        <v>8048.125</v>
      </c>
      <c r="D11" s="151">
        <v>867.5833333333334</v>
      </c>
      <c r="E11" s="151">
        <v>2723.9166666666665</v>
      </c>
      <c r="F11" s="151">
        <v>2400.083333333333</v>
      </c>
      <c r="G11" s="151">
        <v>1390.375</v>
      </c>
      <c r="H11" s="151">
        <v>0</v>
      </c>
      <c r="I11" s="177">
        <v>15430.083333333332</v>
      </c>
      <c r="J11" s="150">
        <v>0</v>
      </c>
      <c r="K11" s="177">
        <v>0</v>
      </c>
      <c r="L11" s="188">
        <v>0</v>
      </c>
      <c r="M11" s="177">
        <v>0</v>
      </c>
      <c r="N11" s="155">
        <v>15430.083333333332</v>
      </c>
    </row>
    <row r="12" spans="1:14" ht="11.25">
      <c r="A12" s="179"/>
      <c r="B12" s="172" t="s">
        <v>61</v>
      </c>
      <c r="C12" s="172">
        <v>5.521502556706437</v>
      </c>
      <c r="D12" s="180">
        <v>-2.032558577208996</v>
      </c>
      <c r="E12" s="180">
        <v>5.600335987852735</v>
      </c>
      <c r="F12" s="180">
        <v>-9.509072343099527</v>
      </c>
      <c r="G12" s="180">
        <v>-10.830527497194165</v>
      </c>
      <c r="H12" s="180">
        <v>0</v>
      </c>
      <c r="I12" s="174">
        <v>0.8266037910511275</v>
      </c>
      <c r="J12" s="172">
        <v>0</v>
      </c>
      <c r="K12" s="174">
        <v>0</v>
      </c>
      <c r="L12" s="174">
        <v>0</v>
      </c>
      <c r="M12" s="174">
        <v>0</v>
      </c>
      <c r="N12" s="173">
        <v>0.8266037910511275</v>
      </c>
    </row>
    <row r="13" spans="1:14" ht="11.25">
      <c r="A13" s="179"/>
      <c r="B13" s="150" t="s">
        <v>63</v>
      </c>
      <c r="C13" s="150">
        <v>49043.8</v>
      </c>
      <c r="D13" s="151">
        <v>4987.05</v>
      </c>
      <c r="E13" s="151">
        <v>20576.591666666667</v>
      </c>
      <c r="F13" s="151">
        <v>19183.35833333333</v>
      </c>
      <c r="G13" s="151">
        <v>11836.816666666668</v>
      </c>
      <c r="H13" s="151">
        <v>2212.7</v>
      </c>
      <c r="I13" s="177">
        <v>107840.31666666668</v>
      </c>
      <c r="J13" s="150">
        <v>53687.566666666666</v>
      </c>
      <c r="K13" s="177">
        <v>53687.566666666666</v>
      </c>
      <c r="L13" s="188">
        <v>6166.5</v>
      </c>
      <c r="M13" s="177">
        <v>6166.5</v>
      </c>
      <c r="N13" s="155">
        <v>167694.38333333336</v>
      </c>
    </row>
    <row r="14" spans="1:14" ht="11.25">
      <c r="A14" s="179"/>
      <c r="B14" s="150" t="s">
        <v>65</v>
      </c>
      <c r="C14" s="150">
        <v>52305.89166666666</v>
      </c>
      <c r="D14" s="151">
        <v>4970.183333333333</v>
      </c>
      <c r="E14" s="151">
        <v>21003.583333333332</v>
      </c>
      <c r="F14" s="151">
        <v>18148.95</v>
      </c>
      <c r="G14" s="151">
        <v>10599.475</v>
      </c>
      <c r="H14" s="151">
        <v>2147.3333333333335</v>
      </c>
      <c r="I14" s="177">
        <v>109175.41666666666</v>
      </c>
      <c r="J14" s="150">
        <v>53149.36666666667</v>
      </c>
      <c r="K14" s="177">
        <v>53149.36666666667</v>
      </c>
      <c r="L14" s="188">
        <v>6017</v>
      </c>
      <c r="M14" s="177">
        <v>6017</v>
      </c>
      <c r="N14" s="155">
        <v>168341.78333333333</v>
      </c>
    </row>
    <row r="15" spans="1:14" ht="11.25">
      <c r="A15" s="179"/>
      <c r="B15" s="172" t="s">
        <v>67</v>
      </c>
      <c r="C15" s="172">
        <v>6.651384408766571</v>
      </c>
      <c r="D15" s="180">
        <v>-0.3382092954084254</v>
      </c>
      <c r="E15" s="180">
        <v>2.0751331103993085</v>
      </c>
      <c r="F15" s="180">
        <v>-5.392217125694429</v>
      </c>
      <c r="G15" s="180">
        <v>-10.453331343308804</v>
      </c>
      <c r="H15" s="180">
        <v>-2.954158569470165</v>
      </c>
      <c r="I15" s="174">
        <v>1.2380341984035266</v>
      </c>
      <c r="J15" s="172">
        <v>-1.0024667412131991</v>
      </c>
      <c r="K15" s="174">
        <v>-1.0024667412131991</v>
      </c>
      <c r="L15" s="174">
        <v>-2.4243898483742656</v>
      </c>
      <c r="M15" s="174">
        <v>-2.4243898483742656</v>
      </c>
      <c r="N15" s="173">
        <v>0.38605944166482364</v>
      </c>
    </row>
    <row r="16" spans="1:14" ht="11.25">
      <c r="A16" s="178" t="s">
        <v>94</v>
      </c>
      <c r="B16" s="148" t="s">
        <v>55</v>
      </c>
      <c r="C16" s="148">
        <v>11550.366666666667</v>
      </c>
      <c r="D16" s="149"/>
      <c r="E16" s="149">
        <v>22416.1</v>
      </c>
      <c r="F16" s="149"/>
      <c r="G16" s="149">
        <v>9561.466666666667</v>
      </c>
      <c r="H16" s="149">
        <v>4848.2</v>
      </c>
      <c r="I16" s="175">
        <v>48376.13333333333</v>
      </c>
      <c r="J16" s="148">
        <v>26337</v>
      </c>
      <c r="K16" s="175">
        <v>26337</v>
      </c>
      <c r="L16" s="187"/>
      <c r="M16" s="175"/>
      <c r="N16" s="153">
        <v>74713.13333333333</v>
      </c>
    </row>
    <row r="17" spans="1:14" ht="11.25">
      <c r="A17" s="179"/>
      <c r="B17" s="150" t="s">
        <v>53</v>
      </c>
      <c r="C17" s="150">
        <v>11788.8</v>
      </c>
      <c r="D17" s="151"/>
      <c r="E17" s="151">
        <v>22182.966666666667</v>
      </c>
      <c r="F17" s="151"/>
      <c r="G17" s="151">
        <v>10062.533333333333</v>
      </c>
      <c r="H17" s="151">
        <v>4860.6</v>
      </c>
      <c r="I17" s="177">
        <v>48894.9</v>
      </c>
      <c r="J17" s="150">
        <v>26631.76666666667</v>
      </c>
      <c r="K17" s="177">
        <v>26631.76666666667</v>
      </c>
      <c r="L17" s="188"/>
      <c r="M17" s="177"/>
      <c r="N17" s="155">
        <v>75526.66666666666</v>
      </c>
    </row>
    <row r="18" spans="1:14" ht="11.25">
      <c r="A18" s="179"/>
      <c r="B18" s="172" t="s">
        <v>70</v>
      </c>
      <c r="C18" s="172">
        <v>2.0642923312679753</v>
      </c>
      <c r="D18" s="180">
        <v>0</v>
      </c>
      <c r="E18" s="180">
        <v>-1.0400262906274125</v>
      </c>
      <c r="F18" s="180">
        <v>0</v>
      </c>
      <c r="G18" s="180">
        <v>5.240479145458845</v>
      </c>
      <c r="H18" s="180">
        <v>0.2557650261953003</v>
      </c>
      <c r="I18" s="174">
        <v>1.0723607508936834</v>
      </c>
      <c r="J18" s="172">
        <v>1.1192112490665986</v>
      </c>
      <c r="K18" s="174">
        <v>1.1192112490665986</v>
      </c>
      <c r="L18" s="174">
        <v>0</v>
      </c>
      <c r="M18" s="174">
        <v>0</v>
      </c>
      <c r="N18" s="173">
        <v>1.0888759405976904</v>
      </c>
    </row>
    <row r="19" spans="1:14" ht="11.25">
      <c r="A19" s="179"/>
      <c r="B19" s="150" t="s">
        <v>51</v>
      </c>
      <c r="C19" s="150">
        <v>0</v>
      </c>
      <c r="D19" s="151"/>
      <c r="E19" s="151">
        <v>0</v>
      </c>
      <c r="F19" s="151"/>
      <c r="G19" s="151">
        <v>0</v>
      </c>
      <c r="H19" s="151">
        <v>0</v>
      </c>
      <c r="I19" s="177">
        <v>0</v>
      </c>
      <c r="J19" s="150">
        <v>0</v>
      </c>
      <c r="K19" s="177">
        <v>0</v>
      </c>
      <c r="L19" s="188"/>
      <c r="M19" s="177"/>
      <c r="N19" s="155">
        <v>0</v>
      </c>
    </row>
    <row r="20" spans="1:14" ht="11.25">
      <c r="A20" s="179"/>
      <c r="B20" s="150" t="s">
        <v>49</v>
      </c>
      <c r="C20" s="150">
        <v>0</v>
      </c>
      <c r="D20" s="151"/>
      <c r="E20" s="151">
        <v>0</v>
      </c>
      <c r="F20" s="151"/>
      <c r="G20" s="151">
        <v>0</v>
      </c>
      <c r="H20" s="151">
        <v>0</v>
      </c>
      <c r="I20" s="177">
        <v>0</v>
      </c>
      <c r="J20" s="150">
        <v>0</v>
      </c>
      <c r="K20" s="177">
        <v>0</v>
      </c>
      <c r="L20" s="188"/>
      <c r="M20" s="177"/>
      <c r="N20" s="155">
        <v>0</v>
      </c>
    </row>
    <row r="21" spans="1:14" ht="11.25">
      <c r="A21" s="179"/>
      <c r="B21" s="172" t="s">
        <v>72</v>
      </c>
      <c r="C21" s="172">
        <v>0</v>
      </c>
      <c r="D21" s="180">
        <v>0</v>
      </c>
      <c r="E21" s="180">
        <v>0</v>
      </c>
      <c r="F21" s="180">
        <v>0</v>
      </c>
      <c r="G21" s="180">
        <v>0</v>
      </c>
      <c r="H21" s="180">
        <v>0</v>
      </c>
      <c r="I21" s="174">
        <v>0</v>
      </c>
      <c r="J21" s="172">
        <v>0</v>
      </c>
      <c r="K21" s="174">
        <v>0</v>
      </c>
      <c r="L21" s="174">
        <v>0</v>
      </c>
      <c r="M21" s="174">
        <v>0</v>
      </c>
      <c r="N21" s="173">
        <v>0</v>
      </c>
    </row>
    <row r="22" spans="1:14" ht="11.25">
      <c r="A22" s="179"/>
      <c r="B22" s="150" t="s">
        <v>57</v>
      </c>
      <c r="C22" s="150">
        <v>2151.0416666666665</v>
      </c>
      <c r="D22" s="151"/>
      <c r="E22" s="151">
        <v>3117.0833333333335</v>
      </c>
      <c r="F22" s="151"/>
      <c r="G22" s="151">
        <v>664.125</v>
      </c>
      <c r="H22" s="151">
        <v>129.33333333333334</v>
      </c>
      <c r="I22" s="177">
        <v>6061.583333333333</v>
      </c>
      <c r="J22" s="150">
        <v>0</v>
      </c>
      <c r="K22" s="177">
        <v>0</v>
      </c>
      <c r="L22" s="188"/>
      <c r="M22" s="177"/>
      <c r="N22" s="155">
        <v>6061.583333333333</v>
      </c>
    </row>
    <row r="23" spans="1:14" ht="11.25">
      <c r="A23" s="179"/>
      <c r="B23" s="150" t="s">
        <v>59</v>
      </c>
      <c r="C23" s="150">
        <v>2173.5</v>
      </c>
      <c r="D23" s="151"/>
      <c r="E23" s="151">
        <v>3102.5833333333335</v>
      </c>
      <c r="F23" s="151"/>
      <c r="G23" s="151">
        <v>690.7083333333333</v>
      </c>
      <c r="H23" s="151">
        <v>155.125</v>
      </c>
      <c r="I23" s="177">
        <v>6121.916666666667</v>
      </c>
      <c r="J23" s="150">
        <v>0</v>
      </c>
      <c r="K23" s="177">
        <v>0</v>
      </c>
      <c r="L23" s="188"/>
      <c r="M23" s="177"/>
      <c r="N23" s="155">
        <v>6121.916666666667</v>
      </c>
    </row>
    <row r="24" spans="1:14" ht="11.25">
      <c r="A24" s="179"/>
      <c r="B24" s="172" t="s">
        <v>61</v>
      </c>
      <c r="C24" s="172">
        <v>1.0440677966101768</v>
      </c>
      <c r="D24" s="180">
        <v>0</v>
      </c>
      <c r="E24" s="180">
        <v>-0.4651784520785991</v>
      </c>
      <c r="F24" s="180">
        <v>0</v>
      </c>
      <c r="G24" s="180">
        <v>4.002760524499643</v>
      </c>
      <c r="H24" s="180">
        <v>19.94201030927834</v>
      </c>
      <c r="I24" s="174">
        <v>0.9953395015053773</v>
      </c>
      <c r="J24" s="172">
        <v>0</v>
      </c>
      <c r="K24" s="174">
        <v>0</v>
      </c>
      <c r="L24" s="174">
        <v>0</v>
      </c>
      <c r="M24" s="174">
        <v>0</v>
      </c>
      <c r="N24" s="173">
        <v>0.9953395015053773</v>
      </c>
    </row>
    <row r="25" spans="1:14" ht="11.25">
      <c r="A25" s="179"/>
      <c r="B25" s="150" t="s">
        <v>63</v>
      </c>
      <c r="C25" s="150">
        <v>13701.408333333333</v>
      </c>
      <c r="D25" s="151"/>
      <c r="E25" s="151">
        <v>25533.183333333334</v>
      </c>
      <c r="F25" s="151"/>
      <c r="G25" s="151">
        <v>10225.591666666667</v>
      </c>
      <c r="H25" s="151">
        <v>4977.533333333333</v>
      </c>
      <c r="I25" s="177">
        <v>54437.71666666667</v>
      </c>
      <c r="J25" s="150">
        <v>26337</v>
      </c>
      <c r="K25" s="177">
        <v>26337</v>
      </c>
      <c r="L25" s="188"/>
      <c r="M25" s="177"/>
      <c r="N25" s="155">
        <v>80774.71666666667</v>
      </c>
    </row>
    <row r="26" spans="1:14" ht="11.25">
      <c r="A26" s="179"/>
      <c r="B26" s="150" t="s">
        <v>65</v>
      </c>
      <c r="C26" s="150">
        <v>13962.3</v>
      </c>
      <c r="D26" s="151"/>
      <c r="E26" s="151">
        <v>25285.55</v>
      </c>
      <c r="F26" s="151"/>
      <c r="G26" s="151">
        <v>10753.241666666667</v>
      </c>
      <c r="H26" s="151">
        <v>5015.725</v>
      </c>
      <c r="I26" s="177">
        <v>55016.816666666666</v>
      </c>
      <c r="J26" s="150">
        <v>26631.76666666667</v>
      </c>
      <c r="K26" s="177">
        <v>26631.76666666667</v>
      </c>
      <c r="L26" s="188"/>
      <c r="M26" s="177"/>
      <c r="N26" s="155">
        <v>81648.58333333334</v>
      </c>
    </row>
    <row r="27" spans="1:14" ht="11.25">
      <c r="A27" s="179"/>
      <c r="B27" s="172" t="s">
        <v>67</v>
      </c>
      <c r="C27" s="172">
        <v>1.9041229946556573</v>
      </c>
      <c r="D27" s="180">
        <v>0</v>
      </c>
      <c r="E27" s="180">
        <v>-0.9698490395831374</v>
      </c>
      <c r="F27" s="180">
        <v>0</v>
      </c>
      <c r="G27" s="180">
        <v>5.16009261077802</v>
      </c>
      <c r="H27" s="180">
        <v>0.7672809825482673</v>
      </c>
      <c r="I27" s="174">
        <v>1.0637845145966482</v>
      </c>
      <c r="J27" s="172">
        <v>1.1192112490665986</v>
      </c>
      <c r="K27" s="174">
        <v>1.1192112490665986</v>
      </c>
      <c r="L27" s="174">
        <v>0</v>
      </c>
      <c r="M27" s="174">
        <v>0</v>
      </c>
      <c r="N27" s="173">
        <v>1.0818566783376753</v>
      </c>
    </row>
    <row r="28" spans="1:14" ht="11.25">
      <c r="A28" s="178" t="s">
        <v>624</v>
      </c>
      <c r="B28" s="148" t="s">
        <v>55</v>
      </c>
      <c r="C28" s="148">
        <v>16661.3</v>
      </c>
      <c r="D28" s="149"/>
      <c r="E28" s="149"/>
      <c r="F28" s="149">
        <v>2919</v>
      </c>
      <c r="G28" s="149"/>
      <c r="H28" s="149"/>
      <c r="I28" s="175">
        <v>19580.3</v>
      </c>
      <c r="J28" s="148">
        <v>7984.533333333333</v>
      </c>
      <c r="K28" s="175">
        <v>7984.533333333333</v>
      </c>
      <c r="L28" s="187"/>
      <c r="M28" s="175"/>
      <c r="N28" s="153">
        <v>27564.833333333332</v>
      </c>
    </row>
    <row r="29" spans="1:14" ht="11.25">
      <c r="A29" s="179"/>
      <c r="B29" s="150" t="s">
        <v>53</v>
      </c>
      <c r="C29" s="150">
        <v>16616.866666666665</v>
      </c>
      <c r="D29" s="151"/>
      <c r="E29" s="151"/>
      <c r="F29" s="151">
        <v>2962.733333333333</v>
      </c>
      <c r="G29" s="151"/>
      <c r="H29" s="151"/>
      <c r="I29" s="177">
        <v>19579.6</v>
      </c>
      <c r="J29" s="150">
        <v>7498.133333333333</v>
      </c>
      <c r="K29" s="177">
        <v>7498.133333333333</v>
      </c>
      <c r="L29" s="188"/>
      <c r="M29" s="177"/>
      <c r="N29" s="155">
        <v>27077.73333333333</v>
      </c>
    </row>
    <row r="30" spans="1:14" ht="11.25">
      <c r="A30" s="179"/>
      <c r="B30" s="172" t="s">
        <v>70</v>
      </c>
      <c r="C30" s="172">
        <v>-0.2666858728510639</v>
      </c>
      <c r="D30" s="180">
        <v>0</v>
      </c>
      <c r="E30" s="180">
        <v>0</v>
      </c>
      <c r="F30" s="180">
        <v>1.4982299874386131</v>
      </c>
      <c r="G30" s="180">
        <v>0</v>
      </c>
      <c r="H30" s="180">
        <v>0</v>
      </c>
      <c r="I30" s="174">
        <v>-0.0035750218331727685</v>
      </c>
      <c r="J30" s="172">
        <v>-6.091777436376991</v>
      </c>
      <c r="K30" s="174">
        <v>-6.091777436376991</v>
      </c>
      <c r="L30" s="174">
        <v>0</v>
      </c>
      <c r="M30" s="174">
        <v>0</v>
      </c>
      <c r="N30" s="173">
        <v>-1.7671066394983896</v>
      </c>
    </row>
    <row r="31" spans="1:14" ht="11.25">
      <c r="A31" s="179"/>
      <c r="B31" s="150" t="s">
        <v>51</v>
      </c>
      <c r="C31" s="150">
        <v>0</v>
      </c>
      <c r="D31" s="151"/>
      <c r="E31" s="151"/>
      <c r="F31" s="151">
        <v>0</v>
      </c>
      <c r="G31" s="151"/>
      <c r="H31" s="151"/>
      <c r="I31" s="177">
        <v>0</v>
      </c>
      <c r="J31" s="150">
        <v>0</v>
      </c>
      <c r="K31" s="177">
        <v>0</v>
      </c>
      <c r="L31" s="188"/>
      <c r="M31" s="177"/>
      <c r="N31" s="155">
        <v>0</v>
      </c>
    </row>
    <row r="32" spans="1:14" ht="11.25">
      <c r="A32" s="179"/>
      <c r="B32" s="150" t="s">
        <v>49</v>
      </c>
      <c r="C32" s="150">
        <v>0</v>
      </c>
      <c r="D32" s="151"/>
      <c r="E32" s="151"/>
      <c r="F32" s="151">
        <v>0</v>
      </c>
      <c r="G32" s="151"/>
      <c r="H32" s="151"/>
      <c r="I32" s="177">
        <v>0</v>
      </c>
      <c r="J32" s="150">
        <v>0</v>
      </c>
      <c r="K32" s="177">
        <v>0</v>
      </c>
      <c r="L32" s="188"/>
      <c r="M32" s="177"/>
      <c r="N32" s="155">
        <v>0</v>
      </c>
    </row>
    <row r="33" spans="1:14" ht="11.25">
      <c r="A33" s="179"/>
      <c r="B33" s="172" t="s">
        <v>72</v>
      </c>
      <c r="C33" s="172">
        <v>0</v>
      </c>
      <c r="D33" s="180">
        <v>0</v>
      </c>
      <c r="E33" s="180">
        <v>0</v>
      </c>
      <c r="F33" s="180">
        <v>0</v>
      </c>
      <c r="G33" s="180">
        <v>0</v>
      </c>
      <c r="H33" s="180">
        <v>0</v>
      </c>
      <c r="I33" s="174">
        <v>0</v>
      </c>
      <c r="J33" s="172">
        <v>0</v>
      </c>
      <c r="K33" s="174">
        <v>0</v>
      </c>
      <c r="L33" s="174">
        <v>0</v>
      </c>
      <c r="M33" s="174">
        <v>0</v>
      </c>
      <c r="N33" s="173">
        <v>0</v>
      </c>
    </row>
    <row r="34" spans="1:14" ht="11.25">
      <c r="A34" s="179"/>
      <c r="B34" s="150" t="s">
        <v>57</v>
      </c>
      <c r="C34" s="150">
        <v>1863.6666666666667</v>
      </c>
      <c r="D34" s="151"/>
      <c r="E34" s="151"/>
      <c r="F34" s="151">
        <v>247.91666666666666</v>
      </c>
      <c r="G34" s="151"/>
      <c r="H34" s="151"/>
      <c r="I34" s="177">
        <v>2111.5833333333335</v>
      </c>
      <c r="J34" s="150">
        <v>0</v>
      </c>
      <c r="K34" s="177">
        <v>0</v>
      </c>
      <c r="L34" s="188"/>
      <c r="M34" s="177"/>
      <c r="N34" s="155">
        <v>2111.5833333333335</v>
      </c>
    </row>
    <row r="35" spans="1:14" ht="11.25">
      <c r="A35" s="179"/>
      <c r="B35" s="150" t="s">
        <v>59</v>
      </c>
      <c r="C35" s="150">
        <v>1803.7083333333333</v>
      </c>
      <c r="D35" s="151"/>
      <c r="E35" s="151"/>
      <c r="F35" s="151">
        <v>221.58333333333334</v>
      </c>
      <c r="G35" s="151"/>
      <c r="H35" s="151"/>
      <c r="I35" s="177">
        <v>2025.2916666666665</v>
      </c>
      <c r="J35" s="150">
        <v>0</v>
      </c>
      <c r="K35" s="177">
        <v>0</v>
      </c>
      <c r="L35" s="188"/>
      <c r="M35" s="177"/>
      <c r="N35" s="155">
        <v>2025.2916666666665</v>
      </c>
    </row>
    <row r="36" spans="1:14" ht="11.25">
      <c r="A36" s="179"/>
      <c r="B36" s="172" t="s">
        <v>61</v>
      </c>
      <c r="C36" s="172">
        <v>-3.2172241101770784</v>
      </c>
      <c r="D36" s="180">
        <v>0</v>
      </c>
      <c r="E36" s="180">
        <v>0</v>
      </c>
      <c r="F36" s="180">
        <v>-10.62184873949579</v>
      </c>
      <c r="G36" s="180">
        <v>0</v>
      </c>
      <c r="H36" s="180">
        <v>0</v>
      </c>
      <c r="I36" s="174">
        <v>-4.086585895260285</v>
      </c>
      <c r="J36" s="172">
        <v>0</v>
      </c>
      <c r="K36" s="174">
        <v>0</v>
      </c>
      <c r="L36" s="174">
        <v>0</v>
      </c>
      <c r="M36" s="174">
        <v>0</v>
      </c>
      <c r="N36" s="173">
        <v>-4.086585895260285</v>
      </c>
    </row>
    <row r="37" spans="1:14" ht="11.25">
      <c r="A37" s="179"/>
      <c r="B37" s="150" t="s">
        <v>63</v>
      </c>
      <c r="C37" s="150">
        <v>18524.966666666667</v>
      </c>
      <c r="D37" s="151"/>
      <c r="E37" s="151"/>
      <c r="F37" s="151">
        <v>3166.9166666666665</v>
      </c>
      <c r="G37" s="151"/>
      <c r="H37" s="151"/>
      <c r="I37" s="177">
        <v>21691.883333333335</v>
      </c>
      <c r="J37" s="150">
        <v>7984.533333333333</v>
      </c>
      <c r="K37" s="177">
        <v>7984.533333333333</v>
      </c>
      <c r="L37" s="188"/>
      <c r="M37" s="177"/>
      <c r="N37" s="155">
        <v>29676.416666666668</v>
      </c>
    </row>
    <row r="38" spans="1:14" ht="11.25">
      <c r="A38" s="179"/>
      <c r="B38" s="150" t="s">
        <v>65</v>
      </c>
      <c r="C38" s="150">
        <v>18420.574999999997</v>
      </c>
      <c r="D38" s="151"/>
      <c r="E38" s="151"/>
      <c r="F38" s="151">
        <v>3184.3166666666666</v>
      </c>
      <c r="G38" s="151"/>
      <c r="H38" s="151"/>
      <c r="I38" s="177">
        <v>21604.891666666663</v>
      </c>
      <c r="J38" s="150">
        <v>7498.133333333333</v>
      </c>
      <c r="K38" s="177">
        <v>7498.133333333333</v>
      </c>
      <c r="L38" s="188"/>
      <c r="M38" s="177"/>
      <c r="N38" s="155">
        <v>29103.024999999994</v>
      </c>
    </row>
    <row r="39" spans="1:14" ht="11.25">
      <c r="A39" s="179"/>
      <c r="B39" s="172" t="s">
        <v>67</v>
      </c>
      <c r="C39" s="172">
        <v>-0.5635187827598613</v>
      </c>
      <c r="D39" s="180">
        <v>0</v>
      </c>
      <c r="E39" s="180">
        <v>0</v>
      </c>
      <c r="F39" s="180">
        <v>0.5494303081335713</v>
      </c>
      <c r="G39" s="180">
        <v>0</v>
      </c>
      <c r="H39" s="180">
        <v>0</v>
      </c>
      <c r="I39" s="174">
        <v>-0.4010332589839928</v>
      </c>
      <c r="J39" s="172">
        <v>-6.091777436376991</v>
      </c>
      <c r="K39" s="174">
        <v>-6.091777436376991</v>
      </c>
      <c r="L39" s="174">
        <v>0</v>
      </c>
      <c r="M39" s="174">
        <v>0</v>
      </c>
      <c r="N39" s="173">
        <v>-1.9321458958713122</v>
      </c>
    </row>
    <row r="40" spans="1:14" ht="11.25">
      <c r="A40" s="178" t="s">
        <v>95</v>
      </c>
      <c r="B40" s="148" t="s">
        <v>55</v>
      </c>
      <c r="C40" s="148">
        <v>75098.2</v>
      </c>
      <c r="D40" s="149">
        <v>54466.76666666666</v>
      </c>
      <c r="E40" s="149">
        <v>22917.76666666667</v>
      </c>
      <c r="F40" s="149"/>
      <c r="G40" s="149">
        <v>1839.7666666666667</v>
      </c>
      <c r="H40" s="149"/>
      <c r="I40" s="175">
        <v>154322.5</v>
      </c>
      <c r="J40" s="148">
        <v>197802.66666666663</v>
      </c>
      <c r="K40" s="175">
        <v>197802.66666666663</v>
      </c>
      <c r="L40" s="187"/>
      <c r="M40" s="175"/>
      <c r="N40" s="153">
        <v>352125.1666666666</v>
      </c>
    </row>
    <row r="41" spans="1:14" ht="11.25">
      <c r="A41" s="179"/>
      <c r="B41" s="150" t="s">
        <v>53</v>
      </c>
      <c r="C41" s="150">
        <v>77763.6</v>
      </c>
      <c r="D41" s="151">
        <v>57700.63333333333</v>
      </c>
      <c r="E41" s="151">
        <v>23248.1</v>
      </c>
      <c r="F41" s="151"/>
      <c r="G41" s="151">
        <v>1969.7666666666667</v>
      </c>
      <c r="H41" s="151"/>
      <c r="I41" s="177">
        <v>160682.1</v>
      </c>
      <c r="J41" s="150">
        <v>201088.96666666667</v>
      </c>
      <c r="K41" s="177">
        <v>201088.96666666667</v>
      </c>
      <c r="L41" s="188"/>
      <c r="M41" s="177"/>
      <c r="N41" s="155">
        <v>361771.06666666665</v>
      </c>
    </row>
    <row r="42" spans="1:14" ht="11.25">
      <c r="A42" s="179"/>
      <c r="B42" s="172" t="s">
        <v>70</v>
      </c>
      <c r="C42" s="172">
        <v>3.549219555195742</v>
      </c>
      <c r="D42" s="180">
        <v>5.937320800512611</v>
      </c>
      <c r="E42" s="180">
        <v>1.4413853589572942</v>
      </c>
      <c r="F42" s="180">
        <v>0</v>
      </c>
      <c r="G42" s="180">
        <v>7.066113456416574</v>
      </c>
      <c r="H42" s="180">
        <v>0</v>
      </c>
      <c r="I42" s="174">
        <v>4.120980414391942</v>
      </c>
      <c r="J42" s="172">
        <v>1.6614032840811284</v>
      </c>
      <c r="K42" s="174">
        <v>1.6614032840811284</v>
      </c>
      <c r="L42" s="174">
        <v>0</v>
      </c>
      <c r="M42" s="174">
        <v>0</v>
      </c>
      <c r="N42" s="173">
        <v>2.7393384265348564</v>
      </c>
    </row>
    <row r="43" spans="1:14" ht="11.25">
      <c r="A43" s="179"/>
      <c r="B43" s="150" t="s">
        <v>51</v>
      </c>
      <c r="C43" s="150">
        <v>0</v>
      </c>
      <c r="D43" s="151">
        <v>0</v>
      </c>
      <c r="E43" s="151">
        <v>0</v>
      </c>
      <c r="F43" s="151"/>
      <c r="G43" s="151">
        <v>0</v>
      </c>
      <c r="H43" s="151"/>
      <c r="I43" s="177">
        <v>0</v>
      </c>
      <c r="J43" s="150">
        <v>37056.13555555555</v>
      </c>
      <c r="K43" s="177">
        <v>37056.13555555555</v>
      </c>
      <c r="L43" s="188"/>
      <c r="M43" s="177"/>
      <c r="N43" s="155">
        <v>37056.13555555555</v>
      </c>
    </row>
    <row r="44" spans="1:14" ht="11.25">
      <c r="A44" s="179"/>
      <c r="B44" s="150" t="s">
        <v>49</v>
      </c>
      <c r="C44" s="150">
        <v>0</v>
      </c>
      <c r="D44" s="151">
        <v>0</v>
      </c>
      <c r="E44" s="151">
        <v>0</v>
      </c>
      <c r="F44" s="151"/>
      <c r="G44" s="151">
        <v>0</v>
      </c>
      <c r="H44" s="151"/>
      <c r="I44" s="177">
        <v>0</v>
      </c>
      <c r="J44" s="150">
        <v>39399.27888888889</v>
      </c>
      <c r="K44" s="177">
        <v>39399.27888888889</v>
      </c>
      <c r="L44" s="188"/>
      <c r="M44" s="177"/>
      <c r="N44" s="155">
        <v>39399.27888888889</v>
      </c>
    </row>
    <row r="45" spans="1:14" ht="11.25">
      <c r="A45" s="179"/>
      <c r="B45" s="172" t="s">
        <v>72</v>
      </c>
      <c r="C45" s="172">
        <v>0</v>
      </c>
      <c r="D45" s="180">
        <v>0</v>
      </c>
      <c r="E45" s="180">
        <v>0</v>
      </c>
      <c r="F45" s="180">
        <v>0</v>
      </c>
      <c r="G45" s="180">
        <v>0</v>
      </c>
      <c r="H45" s="180">
        <v>0</v>
      </c>
      <c r="I45" s="174">
        <v>0</v>
      </c>
      <c r="J45" s="172">
        <v>6.323226365092598</v>
      </c>
      <c r="K45" s="174">
        <v>6.323226365092598</v>
      </c>
      <c r="L45" s="174">
        <v>0</v>
      </c>
      <c r="M45" s="174">
        <v>0</v>
      </c>
      <c r="N45" s="173">
        <v>6.323226365092598</v>
      </c>
    </row>
    <row r="46" spans="1:14" ht="11.25">
      <c r="A46" s="179"/>
      <c r="B46" s="150" t="s">
        <v>57</v>
      </c>
      <c r="C46" s="150">
        <v>18714.583333333332</v>
      </c>
      <c r="D46" s="151">
        <v>8798.875</v>
      </c>
      <c r="E46" s="151">
        <v>2884.375</v>
      </c>
      <c r="F46" s="151"/>
      <c r="G46" s="151">
        <v>374.0833333333333</v>
      </c>
      <c r="H46" s="151"/>
      <c r="I46" s="177">
        <v>30771.916666666664</v>
      </c>
      <c r="J46" s="150">
        <v>0</v>
      </c>
      <c r="K46" s="177">
        <v>0</v>
      </c>
      <c r="L46" s="188"/>
      <c r="M46" s="177"/>
      <c r="N46" s="155">
        <v>30771.916666666664</v>
      </c>
    </row>
    <row r="47" spans="1:14" ht="11.25">
      <c r="A47" s="179"/>
      <c r="B47" s="150" t="s">
        <v>59</v>
      </c>
      <c r="C47" s="150">
        <v>20075.833333333332</v>
      </c>
      <c r="D47" s="151">
        <v>9331.208333333334</v>
      </c>
      <c r="E47" s="151">
        <v>2859.6666666666665</v>
      </c>
      <c r="F47" s="151"/>
      <c r="G47" s="151">
        <v>397.75</v>
      </c>
      <c r="H47" s="151"/>
      <c r="I47" s="177">
        <v>32664.458333333332</v>
      </c>
      <c r="J47" s="150">
        <v>0</v>
      </c>
      <c r="K47" s="177">
        <v>0</v>
      </c>
      <c r="L47" s="188"/>
      <c r="M47" s="177"/>
      <c r="N47" s="155">
        <v>32664.458333333332</v>
      </c>
    </row>
    <row r="48" spans="1:14" ht="11.25">
      <c r="A48" s="179"/>
      <c r="B48" s="172" t="s">
        <v>61</v>
      </c>
      <c r="C48" s="172">
        <v>7.273739285316711</v>
      </c>
      <c r="D48" s="180">
        <v>6.05001586377047</v>
      </c>
      <c r="E48" s="180">
        <v>-0.8566269411339887</v>
      </c>
      <c r="F48" s="180">
        <v>0</v>
      </c>
      <c r="G48" s="180">
        <v>6.326576074849638</v>
      </c>
      <c r="H48" s="180">
        <v>0</v>
      </c>
      <c r="I48" s="174">
        <v>6.150223553402322</v>
      </c>
      <c r="J48" s="172">
        <v>0</v>
      </c>
      <c r="K48" s="174">
        <v>0</v>
      </c>
      <c r="L48" s="174">
        <v>0</v>
      </c>
      <c r="M48" s="174">
        <v>0</v>
      </c>
      <c r="N48" s="173">
        <v>6.150223553402322</v>
      </c>
    </row>
    <row r="49" spans="1:14" ht="11.25">
      <c r="A49" s="179"/>
      <c r="B49" s="150" t="s">
        <v>63</v>
      </c>
      <c r="C49" s="150">
        <v>93812.78333333333</v>
      </c>
      <c r="D49" s="151">
        <v>63265.64166666666</v>
      </c>
      <c r="E49" s="151">
        <v>25802.14166666667</v>
      </c>
      <c r="F49" s="151"/>
      <c r="G49" s="151">
        <v>2213.85</v>
      </c>
      <c r="H49" s="151"/>
      <c r="I49" s="177">
        <v>185094.41666666666</v>
      </c>
      <c r="J49" s="150">
        <v>234858.80222222215</v>
      </c>
      <c r="K49" s="177">
        <v>234858.80222222215</v>
      </c>
      <c r="L49" s="188"/>
      <c r="M49" s="177"/>
      <c r="N49" s="155">
        <v>419953.21888888883</v>
      </c>
    </row>
    <row r="50" spans="1:14" ht="11.25">
      <c r="A50" s="179"/>
      <c r="B50" s="150" t="s">
        <v>65</v>
      </c>
      <c r="C50" s="150">
        <v>97839.43333333333</v>
      </c>
      <c r="D50" s="151">
        <v>67031.84166666667</v>
      </c>
      <c r="E50" s="151">
        <v>26107.766666666666</v>
      </c>
      <c r="F50" s="151"/>
      <c r="G50" s="151">
        <v>2367.5166666666664</v>
      </c>
      <c r="H50" s="151"/>
      <c r="I50" s="177">
        <v>193346.55833333335</v>
      </c>
      <c r="J50" s="150">
        <v>240488.24555555562</v>
      </c>
      <c r="K50" s="177">
        <v>240488.24555555562</v>
      </c>
      <c r="L50" s="188"/>
      <c r="M50" s="177"/>
      <c r="N50" s="155">
        <v>433834.803888889</v>
      </c>
    </row>
    <row r="51" spans="1:14" ht="11.25">
      <c r="A51" s="179"/>
      <c r="B51" s="172" t="s">
        <v>67</v>
      </c>
      <c r="C51" s="172">
        <v>4.2922188820393625</v>
      </c>
      <c r="D51" s="180">
        <v>5.952994233178454</v>
      </c>
      <c r="E51" s="180">
        <v>1.1844946979530302</v>
      </c>
      <c r="F51" s="180">
        <v>0</v>
      </c>
      <c r="G51" s="180">
        <v>6.941150785584684</v>
      </c>
      <c r="H51" s="180">
        <v>0</v>
      </c>
      <c r="I51" s="174">
        <v>4.458341756211837</v>
      </c>
      <c r="J51" s="172">
        <v>2.39694798750056</v>
      </c>
      <c r="K51" s="174">
        <v>2.39694798750056</v>
      </c>
      <c r="L51" s="174">
        <v>0</v>
      </c>
      <c r="M51" s="174">
        <v>0</v>
      </c>
      <c r="N51" s="173">
        <v>3.3055074650285765</v>
      </c>
    </row>
    <row r="52" spans="1:14" ht="11.25">
      <c r="A52" s="178" t="s">
        <v>135</v>
      </c>
      <c r="B52" s="148" t="s">
        <v>55</v>
      </c>
      <c r="C52" s="148">
        <v>37107.11666666667</v>
      </c>
      <c r="D52" s="149">
        <v>10134.233333333334</v>
      </c>
      <c r="E52" s="149">
        <v>18048.933333333334</v>
      </c>
      <c r="F52" s="149">
        <v>23112.166666666668</v>
      </c>
      <c r="G52" s="149">
        <v>18872.433333333334</v>
      </c>
      <c r="H52" s="149">
        <v>5409.033333333333</v>
      </c>
      <c r="I52" s="175">
        <v>112683.91666666669</v>
      </c>
      <c r="J52" s="148">
        <v>31886.98333333333</v>
      </c>
      <c r="K52" s="175">
        <v>31886.98333333333</v>
      </c>
      <c r="L52" s="187">
        <v>43130.51111111112</v>
      </c>
      <c r="M52" s="175">
        <v>43130.51111111112</v>
      </c>
      <c r="N52" s="153">
        <v>187701.41111111114</v>
      </c>
    </row>
    <row r="53" spans="1:14" ht="11.25">
      <c r="A53" s="179"/>
      <c r="B53" s="150" t="s">
        <v>53</v>
      </c>
      <c r="C53" s="150">
        <v>36954.25</v>
      </c>
      <c r="D53" s="151">
        <v>11112.966666666667</v>
      </c>
      <c r="E53" s="151">
        <v>18260.86666666667</v>
      </c>
      <c r="F53" s="151">
        <v>23036.633333333335</v>
      </c>
      <c r="G53" s="151">
        <v>18450.433333333334</v>
      </c>
      <c r="H53" s="151">
        <v>5195.366666666667</v>
      </c>
      <c r="I53" s="177">
        <v>113010.51666666668</v>
      </c>
      <c r="J53" s="150">
        <v>32872.73333333333</v>
      </c>
      <c r="K53" s="177">
        <v>32872.73333333333</v>
      </c>
      <c r="L53" s="188">
        <v>51089.50888888888</v>
      </c>
      <c r="M53" s="177">
        <v>51089.50888888888</v>
      </c>
      <c r="N53" s="155">
        <v>196972.75888888887</v>
      </c>
    </row>
    <row r="54" spans="1:14" ht="11.25">
      <c r="A54" s="179"/>
      <c r="B54" s="172" t="s">
        <v>70</v>
      </c>
      <c r="C54" s="172">
        <v>-0.41196050892304653</v>
      </c>
      <c r="D54" s="180">
        <v>9.65769487578406</v>
      </c>
      <c r="E54" s="180">
        <v>1.1742152814201445</v>
      </c>
      <c r="F54" s="180">
        <v>-0.32681199656746235</v>
      </c>
      <c r="G54" s="180">
        <v>-2.236065654844014</v>
      </c>
      <c r="H54" s="180">
        <v>-3.9501821027786743</v>
      </c>
      <c r="I54" s="174">
        <v>0.28983728083055477</v>
      </c>
      <c r="J54" s="172">
        <v>3.091386819804738</v>
      </c>
      <c r="K54" s="174">
        <v>3.091386819804738</v>
      </c>
      <c r="L54" s="174">
        <v>18.453288803543515</v>
      </c>
      <c r="M54" s="174">
        <v>18.453288803543515</v>
      </c>
      <c r="N54" s="173">
        <v>4.93941293402938</v>
      </c>
    </row>
    <row r="55" spans="1:14" ht="11.25">
      <c r="A55" s="179"/>
      <c r="B55" s="150" t="s">
        <v>51</v>
      </c>
      <c r="C55" s="150">
        <v>0</v>
      </c>
      <c r="D55" s="151">
        <v>0</v>
      </c>
      <c r="E55" s="151">
        <v>0</v>
      </c>
      <c r="F55" s="151">
        <v>0</v>
      </c>
      <c r="G55" s="151">
        <v>0</v>
      </c>
      <c r="H55" s="151">
        <v>0</v>
      </c>
      <c r="I55" s="177">
        <v>0</v>
      </c>
      <c r="J55" s="150">
        <v>0</v>
      </c>
      <c r="K55" s="177">
        <v>0</v>
      </c>
      <c r="L55" s="188">
        <v>0</v>
      </c>
      <c r="M55" s="177">
        <v>0</v>
      </c>
      <c r="N55" s="155">
        <v>0</v>
      </c>
    </row>
    <row r="56" spans="1:14" ht="11.25">
      <c r="A56" s="179"/>
      <c r="B56" s="150" t="s">
        <v>49</v>
      </c>
      <c r="C56" s="150">
        <v>0</v>
      </c>
      <c r="D56" s="151">
        <v>0</v>
      </c>
      <c r="E56" s="151">
        <v>0</v>
      </c>
      <c r="F56" s="151">
        <v>0</v>
      </c>
      <c r="G56" s="151">
        <v>0</v>
      </c>
      <c r="H56" s="151">
        <v>0</v>
      </c>
      <c r="I56" s="177">
        <v>0</v>
      </c>
      <c r="J56" s="150">
        <v>0</v>
      </c>
      <c r="K56" s="177">
        <v>0</v>
      </c>
      <c r="L56" s="188">
        <v>0</v>
      </c>
      <c r="M56" s="177">
        <v>0</v>
      </c>
      <c r="N56" s="155">
        <v>0</v>
      </c>
    </row>
    <row r="57" spans="1:14" ht="11.25">
      <c r="A57" s="179"/>
      <c r="B57" s="172" t="s">
        <v>72</v>
      </c>
      <c r="C57" s="172">
        <v>0</v>
      </c>
      <c r="D57" s="180">
        <v>0</v>
      </c>
      <c r="E57" s="180">
        <v>0</v>
      </c>
      <c r="F57" s="180">
        <v>0</v>
      </c>
      <c r="G57" s="180">
        <v>0</v>
      </c>
      <c r="H57" s="180">
        <v>0</v>
      </c>
      <c r="I57" s="174">
        <v>0</v>
      </c>
      <c r="J57" s="172">
        <v>0</v>
      </c>
      <c r="K57" s="174">
        <v>0</v>
      </c>
      <c r="L57" s="174">
        <v>0</v>
      </c>
      <c r="M57" s="174">
        <v>0</v>
      </c>
      <c r="N57" s="173">
        <v>0</v>
      </c>
    </row>
    <row r="58" spans="1:14" ht="11.25">
      <c r="A58" s="179"/>
      <c r="B58" s="150" t="s">
        <v>57</v>
      </c>
      <c r="C58" s="150">
        <v>12781.945833333333</v>
      </c>
      <c r="D58" s="151">
        <v>4832.25</v>
      </c>
      <c r="E58" s="151">
        <v>2015.7083333333333</v>
      </c>
      <c r="F58" s="151">
        <v>2777.0833333333335</v>
      </c>
      <c r="G58" s="151">
        <v>1836.25</v>
      </c>
      <c r="H58" s="151">
        <v>100.625</v>
      </c>
      <c r="I58" s="177">
        <v>24343.862499999996</v>
      </c>
      <c r="J58" s="150">
        <v>0</v>
      </c>
      <c r="K58" s="177">
        <v>0</v>
      </c>
      <c r="L58" s="188">
        <v>0</v>
      </c>
      <c r="M58" s="177">
        <v>0</v>
      </c>
      <c r="N58" s="155">
        <v>24343.862499999996</v>
      </c>
    </row>
    <row r="59" spans="1:14" ht="11.25">
      <c r="A59" s="179"/>
      <c r="B59" s="150" t="s">
        <v>59</v>
      </c>
      <c r="C59" s="150">
        <v>13075.825</v>
      </c>
      <c r="D59" s="151">
        <v>5602.291666666667</v>
      </c>
      <c r="E59" s="151">
        <v>1999.5833333333335</v>
      </c>
      <c r="F59" s="151">
        <v>2851.041666666667</v>
      </c>
      <c r="G59" s="151">
        <v>2010.0833333333333</v>
      </c>
      <c r="H59" s="151">
        <v>92.91666666666667</v>
      </c>
      <c r="I59" s="177">
        <v>25631.74166666667</v>
      </c>
      <c r="J59" s="150">
        <v>0</v>
      </c>
      <c r="K59" s="177">
        <v>0</v>
      </c>
      <c r="L59" s="188">
        <v>0</v>
      </c>
      <c r="M59" s="177">
        <v>0</v>
      </c>
      <c r="N59" s="155">
        <v>25631.74166666667</v>
      </c>
    </row>
    <row r="60" spans="1:14" ht="11.25">
      <c r="A60" s="179"/>
      <c r="B60" s="172" t="s">
        <v>61</v>
      </c>
      <c r="C60" s="172">
        <v>2.299173932503111</v>
      </c>
      <c r="D60" s="180">
        <v>15.935468294617767</v>
      </c>
      <c r="E60" s="180">
        <v>-0.799966926431971</v>
      </c>
      <c r="F60" s="180">
        <v>2.6631657914478675</v>
      </c>
      <c r="G60" s="180">
        <v>9.466757431359198</v>
      </c>
      <c r="H60" s="180">
        <v>-7.660455486542439</v>
      </c>
      <c r="I60" s="174">
        <v>5.290364939691346</v>
      </c>
      <c r="J60" s="172">
        <v>0</v>
      </c>
      <c r="K60" s="174">
        <v>0</v>
      </c>
      <c r="L60" s="174">
        <v>0</v>
      </c>
      <c r="M60" s="174">
        <v>0</v>
      </c>
      <c r="N60" s="173">
        <v>5.290364939691346</v>
      </c>
    </row>
    <row r="61" spans="1:14" ht="11.25">
      <c r="A61" s="179"/>
      <c r="B61" s="150" t="s">
        <v>63</v>
      </c>
      <c r="C61" s="150">
        <v>49889.0625</v>
      </c>
      <c r="D61" s="151">
        <v>14966.483333333334</v>
      </c>
      <c r="E61" s="151">
        <v>20064.641666666666</v>
      </c>
      <c r="F61" s="151">
        <v>25889.25</v>
      </c>
      <c r="G61" s="151">
        <v>20708.683333333334</v>
      </c>
      <c r="H61" s="151">
        <v>5509.658333333333</v>
      </c>
      <c r="I61" s="177">
        <v>137027.77916666667</v>
      </c>
      <c r="J61" s="150">
        <v>31886.98333333333</v>
      </c>
      <c r="K61" s="177">
        <v>31886.98333333333</v>
      </c>
      <c r="L61" s="188">
        <v>43130.51111111112</v>
      </c>
      <c r="M61" s="177">
        <v>43130.51111111112</v>
      </c>
      <c r="N61" s="155">
        <v>212045.27361111113</v>
      </c>
    </row>
    <row r="62" spans="1:14" ht="11.25">
      <c r="A62" s="179"/>
      <c r="B62" s="150" t="s">
        <v>65</v>
      </c>
      <c r="C62" s="150">
        <v>50030.075</v>
      </c>
      <c r="D62" s="151">
        <v>16715.258333333335</v>
      </c>
      <c r="E62" s="151">
        <v>20260.45</v>
      </c>
      <c r="F62" s="151">
        <v>25887.675000000003</v>
      </c>
      <c r="G62" s="151">
        <v>20460.51666666667</v>
      </c>
      <c r="H62" s="151">
        <v>5288.283333333334</v>
      </c>
      <c r="I62" s="177">
        <v>138642.25833333333</v>
      </c>
      <c r="J62" s="150">
        <v>32872.73333333333</v>
      </c>
      <c r="K62" s="177">
        <v>32872.73333333333</v>
      </c>
      <c r="L62" s="188">
        <v>51089.50888888888</v>
      </c>
      <c r="M62" s="177">
        <v>51089.50888888888</v>
      </c>
      <c r="N62" s="155">
        <v>222604.50055555554</v>
      </c>
    </row>
    <row r="63" spans="1:14" ht="11.25">
      <c r="A63" s="179"/>
      <c r="B63" s="172" t="s">
        <v>67</v>
      </c>
      <c r="C63" s="172">
        <v>0.28265213442324577</v>
      </c>
      <c r="D63" s="180">
        <v>11.684608608791432</v>
      </c>
      <c r="E63" s="180">
        <v>0.9758875168881292</v>
      </c>
      <c r="F63" s="180">
        <v>-0.006083606129946174</v>
      </c>
      <c r="G63" s="180">
        <v>-1.1983700879099712</v>
      </c>
      <c r="H63" s="180">
        <v>-4.017944246391548</v>
      </c>
      <c r="I63" s="174">
        <v>1.178213042993939</v>
      </c>
      <c r="J63" s="172">
        <v>3.091386819804738</v>
      </c>
      <c r="K63" s="174">
        <v>3.091386819804738</v>
      </c>
      <c r="L63" s="174">
        <v>18.453288803543515</v>
      </c>
      <c r="M63" s="174">
        <v>18.453288803543515</v>
      </c>
      <c r="N63" s="173">
        <v>4.979703987088147</v>
      </c>
    </row>
    <row r="64" spans="1:14" ht="11.25">
      <c r="A64" s="178" t="s">
        <v>868</v>
      </c>
      <c r="B64" s="148" t="s">
        <v>55</v>
      </c>
      <c r="C64" s="148">
        <v>15457.533333333333</v>
      </c>
      <c r="D64" s="149">
        <v>11084.633333333333</v>
      </c>
      <c r="E64" s="149">
        <v>29823.1</v>
      </c>
      <c r="F64" s="149">
        <v>6044.566666666667</v>
      </c>
      <c r="G64" s="149">
        <v>8302</v>
      </c>
      <c r="H64" s="149">
        <v>2073.766666666667</v>
      </c>
      <c r="I64" s="175">
        <v>72785.6</v>
      </c>
      <c r="J64" s="148">
        <v>27552.766666666666</v>
      </c>
      <c r="K64" s="175">
        <v>27552.766666666666</v>
      </c>
      <c r="L64" s="187">
        <v>0</v>
      </c>
      <c r="M64" s="175">
        <v>0</v>
      </c>
      <c r="N64" s="153">
        <v>100338.36666666665</v>
      </c>
    </row>
    <row r="65" spans="1:14" ht="11.25">
      <c r="A65" s="179"/>
      <c r="B65" s="150" t="s">
        <v>53</v>
      </c>
      <c r="C65" s="150">
        <v>15450.3</v>
      </c>
      <c r="D65" s="151">
        <v>10942.566666666668</v>
      </c>
      <c r="E65" s="151">
        <v>29685.2</v>
      </c>
      <c r="F65" s="151">
        <v>6129.033333333334</v>
      </c>
      <c r="G65" s="151">
        <v>8631.833333333334</v>
      </c>
      <c r="H65" s="151">
        <v>1877.6</v>
      </c>
      <c r="I65" s="177">
        <v>72716.53333333334</v>
      </c>
      <c r="J65" s="150">
        <v>27952.93333333333</v>
      </c>
      <c r="K65" s="177">
        <v>27952.93333333333</v>
      </c>
      <c r="L65" s="188">
        <v>9194.133333333333</v>
      </c>
      <c r="M65" s="177">
        <v>9194.133333333333</v>
      </c>
      <c r="N65" s="155">
        <v>109863.6</v>
      </c>
    </row>
    <row r="66" spans="1:14" ht="11.25">
      <c r="A66" s="179"/>
      <c r="B66" s="172" t="s">
        <v>70</v>
      </c>
      <c r="C66" s="172">
        <v>-0.04679487455954751</v>
      </c>
      <c r="D66" s="180">
        <v>-1.281654181915496</v>
      </c>
      <c r="E66" s="180">
        <v>-0.4623932455043287</v>
      </c>
      <c r="F66" s="180">
        <v>1.3973982143743497</v>
      </c>
      <c r="G66" s="180">
        <v>3.9729382478117796</v>
      </c>
      <c r="H66" s="180">
        <v>-9.459437738093337</v>
      </c>
      <c r="I66" s="174">
        <v>-0.09489056443396929</v>
      </c>
      <c r="J66" s="172">
        <v>1.4523647353018303</v>
      </c>
      <c r="K66" s="174">
        <v>1.4523647353018303</v>
      </c>
      <c r="L66" s="174">
        <v>0</v>
      </c>
      <c r="M66" s="174">
        <v>0</v>
      </c>
      <c r="N66" s="173">
        <v>9.493111807347846</v>
      </c>
    </row>
    <row r="67" spans="1:14" ht="11.25">
      <c r="A67" s="179"/>
      <c r="B67" s="150" t="s">
        <v>51</v>
      </c>
      <c r="C67" s="150">
        <v>0</v>
      </c>
      <c r="D67" s="151">
        <v>0</v>
      </c>
      <c r="E67" s="151">
        <v>0</v>
      </c>
      <c r="F67" s="151">
        <v>0</v>
      </c>
      <c r="G67" s="151">
        <v>0</v>
      </c>
      <c r="H67" s="151">
        <v>0</v>
      </c>
      <c r="I67" s="177">
        <v>0</v>
      </c>
      <c r="J67" s="150">
        <v>0</v>
      </c>
      <c r="K67" s="177">
        <v>0</v>
      </c>
      <c r="L67" s="188">
        <v>7241.3355555555545</v>
      </c>
      <c r="M67" s="177">
        <v>7241.3355555555545</v>
      </c>
      <c r="N67" s="155">
        <v>7241.3355555555545</v>
      </c>
    </row>
    <row r="68" spans="1:14" ht="11.25">
      <c r="A68" s="179"/>
      <c r="B68" s="150" t="s">
        <v>49</v>
      </c>
      <c r="C68" s="150">
        <v>0</v>
      </c>
      <c r="D68" s="151">
        <v>0</v>
      </c>
      <c r="E68" s="151">
        <v>0</v>
      </c>
      <c r="F68" s="151">
        <v>0</v>
      </c>
      <c r="G68" s="151">
        <v>0</v>
      </c>
      <c r="H68" s="151">
        <v>0</v>
      </c>
      <c r="I68" s="177">
        <v>0</v>
      </c>
      <c r="J68" s="150">
        <v>0</v>
      </c>
      <c r="K68" s="177">
        <v>0</v>
      </c>
      <c r="L68" s="188">
        <v>0</v>
      </c>
      <c r="M68" s="177">
        <v>0</v>
      </c>
      <c r="N68" s="155">
        <v>0</v>
      </c>
    </row>
    <row r="69" spans="1:14" ht="11.25">
      <c r="A69" s="179"/>
      <c r="B69" s="172" t="s">
        <v>72</v>
      </c>
      <c r="C69" s="172">
        <v>0</v>
      </c>
      <c r="D69" s="180">
        <v>0</v>
      </c>
      <c r="E69" s="180">
        <v>0</v>
      </c>
      <c r="F69" s="180">
        <v>0</v>
      </c>
      <c r="G69" s="180">
        <v>0</v>
      </c>
      <c r="H69" s="180">
        <v>0</v>
      </c>
      <c r="I69" s="174">
        <v>0</v>
      </c>
      <c r="J69" s="172">
        <v>0</v>
      </c>
      <c r="K69" s="174">
        <v>0</v>
      </c>
      <c r="L69" s="174">
        <v>-100</v>
      </c>
      <c r="M69" s="174">
        <v>-100</v>
      </c>
      <c r="N69" s="173">
        <v>-100</v>
      </c>
    </row>
    <row r="70" spans="1:14" ht="11.25">
      <c r="A70" s="179"/>
      <c r="B70" s="150" t="s">
        <v>57</v>
      </c>
      <c r="C70" s="150">
        <v>3110</v>
      </c>
      <c r="D70" s="151">
        <v>2964.875</v>
      </c>
      <c r="E70" s="151">
        <v>3582.333333333333</v>
      </c>
      <c r="F70" s="151">
        <v>888.0833333333334</v>
      </c>
      <c r="G70" s="151">
        <v>805.8333333333334</v>
      </c>
      <c r="H70" s="151">
        <v>69.625</v>
      </c>
      <c r="I70" s="177">
        <v>11420.75</v>
      </c>
      <c r="J70" s="150">
        <v>0</v>
      </c>
      <c r="K70" s="177">
        <v>0</v>
      </c>
      <c r="L70" s="188">
        <v>0</v>
      </c>
      <c r="M70" s="177">
        <v>0</v>
      </c>
      <c r="N70" s="155">
        <v>11420.75</v>
      </c>
    </row>
    <row r="71" spans="1:14" ht="11.25">
      <c r="A71" s="179"/>
      <c r="B71" s="150" t="s">
        <v>59</v>
      </c>
      <c r="C71" s="150">
        <v>3062.1666666666665</v>
      </c>
      <c r="D71" s="151">
        <v>2815.375</v>
      </c>
      <c r="E71" s="151">
        <v>3670.8333333333335</v>
      </c>
      <c r="F71" s="151">
        <v>884.875</v>
      </c>
      <c r="G71" s="151">
        <v>823.9583333333334</v>
      </c>
      <c r="H71" s="151">
        <v>80.66666666666667</v>
      </c>
      <c r="I71" s="177">
        <v>11337.875</v>
      </c>
      <c r="J71" s="150">
        <v>0</v>
      </c>
      <c r="K71" s="177">
        <v>0</v>
      </c>
      <c r="L71" s="188">
        <v>0</v>
      </c>
      <c r="M71" s="177">
        <v>0</v>
      </c>
      <c r="N71" s="155">
        <v>11337.875</v>
      </c>
    </row>
    <row r="72" spans="1:14" ht="11.25">
      <c r="A72" s="179"/>
      <c r="B72" s="172" t="s">
        <v>61</v>
      </c>
      <c r="C72" s="172">
        <v>-1.5380493033226201</v>
      </c>
      <c r="D72" s="180">
        <v>-5.042371094902821</v>
      </c>
      <c r="E72" s="180">
        <v>2.4704568716851343</v>
      </c>
      <c r="F72" s="180">
        <v>-0.36126489631228725</v>
      </c>
      <c r="G72" s="180">
        <v>2.249224405377456</v>
      </c>
      <c r="H72" s="180">
        <v>15.858767205266314</v>
      </c>
      <c r="I72" s="174">
        <v>-0.7256528686820043</v>
      </c>
      <c r="J72" s="172">
        <v>0</v>
      </c>
      <c r="K72" s="174">
        <v>0</v>
      </c>
      <c r="L72" s="174">
        <v>0</v>
      </c>
      <c r="M72" s="174">
        <v>0</v>
      </c>
      <c r="N72" s="173">
        <v>-0.7256528686820043</v>
      </c>
    </row>
    <row r="73" spans="1:14" ht="11.25">
      <c r="A73" s="179"/>
      <c r="B73" s="150" t="s">
        <v>63</v>
      </c>
      <c r="C73" s="150">
        <v>18567.533333333333</v>
      </c>
      <c r="D73" s="151">
        <v>14049.508333333333</v>
      </c>
      <c r="E73" s="151">
        <v>33405.433333333334</v>
      </c>
      <c r="F73" s="151">
        <v>6932.65</v>
      </c>
      <c r="G73" s="151">
        <v>9107.833333333334</v>
      </c>
      <c r="H73" s="151">
        <v>2143.391666666667</v>
      </c>
      <c r="I73" s="177">
        <v>84206.35</v>
      </c>
      <c r="J73" s="150">
        <v>27552.766666666666</v>
      </c>
      <c r="K73" s="177">
        <v>27552.766666666666</v>
      </c>
      <c r="L73" s="188">
        <v>7241.3355555555545</v>
      </c>
      <c r="M73" s="177">
        <v>7241.3355555555545</v>
      </c>
      <c r="N73" s="155">
        <v>119000.45222222221</v>
      </c>
    </row>
    <row r="74" spans="1:14" ht="11.25">
      <c r="A74" s="179"/>
      <c r="B74" s="150" t="s">
        <v>65</v>
      </c>
      <c r="C74" s="150">
        <v>18512.466666666667</v>
      </c>
      <c r="D74" s="151">
        <v>13757.941666666668</v>
      </c>
      <c r="E74" s="151">
        <v>33356.03333333333</v>
      </c>
      <c r="F74" s="151">
        <v>7013.908333333334</v>
      </c>
      <c r="G74" s="151">
        <v>9455.791666666668</v>
      </c>
      <c r="H74" s="151">
        <v>1958.2666666666667</v>
      </c>
      <c r="I74" s="177">
        <v>84054.40833333334</v>
      </c>
      <c r="J74" s="150">
        <v>27952.93333333333</v>
      </c>
      <c r="K74" s="177">
        <v>27952.93333333333</v>
      </c>
      <c r="L74" s="188">
        <v>9194.133333333333</v>
      </c>
      <c r="M74" s="177">
        <v>9194.133333333333</v>
      </c>
      <c r="N74" s="155">
        <v>121201.475</v>
      </c>
    </row>
    <row r="75" spans="1:14" ht="11.25">
      <c r="A75" s="179"/>
      <c r="B75" s="172" t="s">
        <v>67</v>
      </c>
      <c r="C75" s="172">
        <v>-0.2965750252232339</v>
      </c>
      <c r="D75" s="180">
        <v>-2.075280214432171</v>
      </c>
      <c r="E75" s="180">
        <v>-0.14788013526742094</v>
      </c>
      <c r="F75" s="180">
        <v>1.17211071283469</v>
      </c>
      <c r="G75" s="180">
        <v>3.820429300785045</v>
      </c>
      <c r="H75" s="180">
        <v>-8.637012211953806</v>
      </c>
      <c r="I75" s="174">
        <v>-0.18043967784690423</v>
      </c>
      <c r="J75" s="172">
        <v>1.4523647353018303</v>
      </c>
      <c r="K75" s="174">
        <v>1.4523647353018303</v>
      </c>
      <c r="L75" s="174">
        <v>26.967370353105537</v>
      </c>
      <c r="M75" s="174">
        <v>26.967370353105537</v>
      </c>
      <c r="N75" s="173">
        <v>1.8495919441277184</v>
      </c>
    </row>
    <row r="76" spans="1:14" ht="11.25">
      <c r="A76" s="178" t="s">
        <v>765</v>
      </c>
      <c r="B76" s="148" t="s">
        <v>55</v>
      </c>
      <c r="C76" s="148">
        <v>25231.933333333334</v>
      </c>
      <c r="D76" s="149">
        <v>23351.933333333334</v>
      </c>
      <c r="E76" s="149">
        <v>25146.2</v>
      </c>
      <c r="F76" s="149">
        <v>30818.63333333333</v>
      </c>
      <c r="G76" s="149">
        <v>12258.033333333333</v>
      </c>
      <c r="H76" s="149"/>
      <c r="I76" s="175">
        <v>116806.73333333334</v>
      </c>
      <c r="J76" s="148">
        <v>20171.4</v>
      </c>
      <c r="K76" s="175">
        <v>20171.4</v>
      </c>
      <c r="L76" s="187">
        <v>5819.4</v>
      </c>
      <c r="M76" s="175">
        <v>5819.4</v>
      </c>
      <c r="N76" s="153">
        <v>142797.53333333333</v>
      </c>
    </row>
    <row r="77" spans="1:14" ht="11.25">
      <c r="A77" s="179"/>
      <c r="B77" s="150" t="s">
        <v>53</v>
      </c>
      <c r="C77" s="150">
        <v>25773.1</v>
      </c>
      <c r="D77" s="151">
        <v>23123.6</v>
      </c>
      <c r="E77" s="151">
        <v>25121.733333333334</v>
      </c>
      <c r="F77" s="151">
        <v>30192.3</v>
      </c>
      <c r="G77" s="151">
        <v>11993.166666666668</v>
      </c>
      <c r="H77" s="151"/>
      <c r="I77" s="177">
        <v>116203.9</v>
      </c>
      <c r="J77" s="150">
        <v>19932.8</v>
      </c>
      <c r="K77" s="177">
        <v>19932.8</v>
      </c>
      <c r="L77" s="188">
        <v>5711.823333333334</v>
      </c>
      <c r="M77" s="177">
        <v>5711.823333333334</v>
      </c>
      <c r="N77" s="155">
        <v>141848.52333333335</v>
      </c>
    </row>
    <row r="78" spans="1:14" ht="11.25">
      <c r="A78" s="179"/>
      <c r="B78" s="172" t="s">
        <v>70</v>
      </c>
      <c r="C78" s="172">
        <v>2.1447689303765767</v>
      </c>
      <c r="D78" s="180">
        <v>-0.9777919886718975</v>
      </c>
      <c r="E78" s="180">
        <v>-0.09729766989311911</v>
      </c>
      <c r="F78" s="180">
        <v>-2.032320273773763</v>
      </c>
      <c r="G78" s="180">
        <v>-2.160759882634775</v>
      </c>
      <c r="H78" s="180">
        <v>0</v>
      </c>
      <c r="I78" s="174">
        <v>-0.5160946771903966</v>
      </c>
      <c r="J78" s="172">
        <v>-1.1828628652448623</v>
      </c>
      <c r="K78" s="174">
        <v>-1.1828628652448623</v>
      </c>
      <c r="L78" s="174">
        <v>-1.8485869104489454</v>
      </c>
      <c r="M78" s="174">
        <v>-1.8485869104489454</v>
      </c>
      <c r="N78" s="173">
        <v>-0.664584308879251</v>
      </c>
    </row>
    <row r="79" spans="1:14" ht="11.25">
      <c r="A79" s="179"/>
      <c r="B79" s="150" t="s">
        <v>51</v>
      </c>
      <c r="C79" s="150">
        <v>0</v>
      </c>
      <c r="D79" s="151">
        <v>0</v>
      </c>
      <c r="E79" s="151">
        <v>0</v>
      </c>
      <c r="F79" s="151">
        <v>0</v>
      </c>
      <c r="G79" s="151">
        <v>0</v>
      </c>
      <c r="H79" s="151"/>
      <c r="I79" s="177">
        <v>0</v>
      </c>
      <c r="J79" s="150">
        <v>0</v>
      </c>
      <c r="K79" s="177">
        <v>0</v>
      </c>
      <c r="L79" s="188">
        <v>12954.787777777778</v>
      </c>
      <c r="M79" s="177">
        <v>12954.787777777778</v>
      </c>
      <c r="N79" s="155">
        <v>12954.787777777778</v>
      </c>
    </row>
    <row r="80" spans="1:14" ht="11.25">
      <c r="A80" s="179"/>
      <c r="B80" s="150" t="s">
        <v>49</v>
      </c>
      <c r="C80" s="150">
        <v>0</v>
      </c>
      <c r="D80" s="151">
        <v>0</v>
      </c>
      <c r="E80" s="151">
        <v>0</v>
      </c>
      <c r="F80" s="151">
        <v>0</v>
      </c>
      <c r="G80" s="151">
        <v>0</v>
      </c>
      <c r="H80" s="151"/>
      <c r="I80" s="177">
        <v>0</v>
      </c>
      <c r="J80" s="150">
        <v>0</v>
      </c>
      <c r="K80" s="177">
        <v>0</v>
      </c>
      <c r="L80" s="188">
        <v>12383.158777777779</v>
      </c>
      <c r="M80" s="177">
        <v>12383.158777777779</v>
      </c>
      <c r="N80" s="155">
        <v>12383.158777777779</v>
      </c>
    </row>
    <row r="81" spans="1:14" ht="11.25">
      <c r="A81" s="179"/>
      <c r="B81" s="172" t="s">
        <v>72</v>
      </c>
      <c r="C81" s="172">
        <v>0</v>
      </c>
      <c r="D81" s="180">
        <v>0</v>
      </c>
      <c r="E81" s="180">
        <v>0</v>
      </c>
      <c r="F81" s="180">
        <v>0</v>
      </c>
      <c r="G81" s="180">
        <v>0</v>
      </c>
      <c r="H81" s="180">
        <v>0</v>
      </c>
      <c r="I81" s="174">
        <v>0</v>
      </c>
      <c r="J81" s="172">
        <v>0</v>
      </c>
      <c r="K81" s="174">
        <v>0</v>
      </c>
      <c r="L81" s="174">
        <v>-4.412492198294077</v>
      </c>
      <c r="M81" s="174">
        <v>-4.412492198294077</v>
      </c>
      <c r="N81" s="173">
        <v>-4.412492198294077</v>
      </c>
    </row>
    <row r="82" spans="1:14" ht="11.25">
      <c r="A82" s="179"/>
      <c r="B82" s="150" t="s">
        <v>57</v>
      </c>
      <c r="C82" s="150">
        <v>3726.4166666666665</v>
      </c>
      <c r="D82" s="151">
        <v>3674.958333333333</v>
      </c>
      <c r="E82" s="151">
        <v>3332.083333333334</v>
      </c>
      <c r="F82" s="151">
        <v>2714.083333333333</v>
      </c>
      <c r="G82" s="151">
        <v>1272.25</v>
      </c>
      <c r="H82" s="151"/>
      <c r="I82" s="177">
        <v>14719.791666666668</v>
      </c>
      <c r="J82" s="150">
        <v>0</v>
      </c>
      <c r="K82" s="177">
        <v>0</v>
      </c>
      <c r="L82" s="188">
        <v>0</v>
      </c>
      <c r="M82" s="177">
        <v>0</v>
      </c>
      <c r="N82" s="155">
        <v>14719.791666666668</v>
      </c>
    </row>
    <row r="83" spans="1:14" ht="11.25">
      <c r="A83" s="179"/>
      <c r="B83" s="150" t="s">
        <v>59</v>
      </c>
      <c r="C83" s="150">
        <v>4420.979166666667</v>
      </c>
      <c r="D83" s="151">
        <v>3686.4166666666665</v>
      </c>
      <c r="E83" s="151">
        <v>3137.25</v>
      </c>
      <c r="F83" s="151">
        <v>2763.041666666667</v>
      </c>
      <c r="G83" s="151">
        <v>1328.1666666666667</v>
      </c>
      <c r="H83" s="151"/>
      <c r="I83" s="177">
        <v>15335.854166666666</v>
      </c>
      <c r="J83" s="150">
        <v>0</v>
      </c>
      <c r="K83" s="177">
        <v>0</v>
      </c>
      <c r="L83" s="188">
        <v>0</v>
      </c>
      <c r="M83" s="177">
        <v>0</v>
      </c>
      <c r="N83" s="155">
        <v>15335.854166666666</v>
      </c>
    </row>
    <row r="84" spans="1:14" ht="11.25">
      <c r="A84" s="179"/>
      <c r="B84" s="172" t="s">
        <v>61</v>
      </c>
      <c r="C84" s="172">
        <v>18.638884540555058</v>
      </c>
      <c r="D84" s="180">
        <v>0.31179491830973555</v>
      </c>
      <c r="E84" s="180">
        <v>-5.84719269726149</v>
      </c>
      <c r="F84" s="180">
        <v>1.8038625687003202</v>
      </c>
      <c r="G84" s="180">
        <v>4.395100543656258</v>
      </c>
      <c r="H84" s="180">
        <v>0</v>
      </c>
      <c r="I84" s="174">
        <v>4.185266435496452</v>
      </c>
      <c r="J84" s="172">
        <v>0</v>
      </c>
      <c r="K84" s="174">
        <v>0</v>
      </c>
      <c r="L84" s="174">
        <v>0</v>
      </c>
      <c r="M84" s="174">
        <v>0</v>
      </c>
      <c r="N84" s="173">
        <v>4.185266435496452</v>
      </c>
    </row>
    <row r="85" spans="1:14" ht="11.25">
      <c r="A85" s="179"/>
      <c r="B85" s="150" t="s">
        <v>63</v>
      </c>
      <c r="C85" s="150">
        <v>28958.35</v>
      </c>
      <c r="D85" s="151">
        <v>27026.89166666667</v>
      </c>
      <c r="E85" s="151">
        <v>28478.283333333333</v>
      </c>
      <c r="F85" s="151">
        <v>33532.71666666667</v>
      </c>
      <c r="G85" s="151">
        <v>13530.283333333333</v>
      </c>
      <c r="H85" s="151"/>
      <c r="I85" s="177">
        <v>131526.525</v>
      </c>
      <c r="J85" s="150">
        <v>20171.4</v>
      </c>
      <c r="K85" s="177">
        <v>20171.4</v>
      </c>
      <c r="L85" s="188">
        <v>18774.187777777777</v>
      </c>
      <c r="M85" s="177">
        <v>18774.187777777777</v>
      </c>
      <c r="N85" s="155">
        <v>170472.11277777777</v>
      </c>
    </row>
    <row r="86" spans="1:14" ht="11.25">
      <c r="A86" s="179"/>
      <c r="B86" s="150" t="s">
        <v>65</v>
      </c>
      <c r="C86" s="150">
        <v>30194.079166666666</v>
      </c>
      <c r="D86" s="151">
        <v>26810.016666666666</v>
      </c>
      <c r="E86" s="151">
        <v>28258.983333333334</v>
      </c>
      <c r="F86" s="151">
        <v>32955.34166666666</v>
      </c>
      <c r="G86" s="151">
        <v>13321.333333333334</v>
      </c>
      <c r="H86" s="151"/>
      <c r="I86" s="177">
        <v>131539.75416666665</v>
      </c>
      <c r="J86" s="150">
        <v>19932.8</v>
      </c>
      <c r="K86" s="177">
        <v>19932.8</v>
      </c>
      <c r="L86" s="188">
        <v>18094.982111111112</v>
      </c>
      <c r="M86" s="177">
        <v>18094.982111111112</v>
      </c>
      <c r="N86" s="155">
        <v>169567.53627777775</v>
      </c>
    </row>
    <row r="87" spans="1:14" ht="11.25">
      <c r="A87" s="179"/>
      <c r="B87" s="172" t="s">
        <v>67</v>
      </c>
      <c r="C87" s="172">
        <v>4.267263731071239</v>
      </c>
      <c r="D87" s="180">
        <v>-0.8024415188946205</v>
      </c>
      <c r="E87" s="180">
        <v>-0.7700604612754606</v>
      </c>
      <c r="F87" s="180">
        <v>-1.7218258983888093</v>
      </c>
      <c r="G87" s="180">
        <v>-1.5443135583511969</v>
      </c>
      <c r="H87" s="180">
        <v>0</v>
      </c>
      <c r="I87" s="174">
        <v>0.01005817394374022</v>
      </c>
      <c r="J87" s="172">
        <v>-1.1828628652448623</v>
      </c>
      <c r="K87" s="174">
        <v>-1.1828628652448623</v>
      </c>
      <c r="L87" s="174">
        <v>-3.617763254028024</v>
      </c>
      <c r="M87" s="174">
        <v>-3.617763254028024</v>
      </c>
      <c r="N87" s="173">
        <v>-0.5306301923876562</v>
      </c>
    </row>
    <row r="88" spans="1:14" ht="11.25">
      <c r="A88" s="178" t="s">
        <v>96</v>
      </c>
      <c r="B88" s="148" t="s">
        <v>55</v>
      </c>
      <c r="C88" s="148">
        <v>23570</v>
      </c>
      <c r="D88" s="149">
        <v>7847.1</v>
      </c>
      <c r="E88" s="149">
        <v>12340.1</v>
      </c>
      <c r="F88" s="149">
        <v>21006.166666666664</v>
      </c>
      <c r="G88" s="149">
        <v>2592.133333333333</v>
      </c>
      <c r="H88" s="149">
        <v>1649.9333333333334</v>
      </c>
      <c r="I88" s="175">
        <v>69005.43333333333</v>
      </c>
      <c r="J88" s="148">
        <v>63339.76666666666</v>
      </c>
      <c r="K88" s="175">
        <v>63339.76666666666</v>
      </c>
      <c r="L88" s="187"/>
      <c r="M88" s="175"/>
      <c r="N88" s="153">
        <v>132345.2</v>
      </c>
    </row>
    <row r="89" spans="1:14" ht="11.25">
      <c r="A89" s="179"/>
      <c r="B89" s="150" t="s">
        <v>53</v>
      </c>
      <c r="C89" s="150">
        <v>23720.1</v>
      </c>
      <c r="D89" s="151">
        <v>8117.033333333334</v>
      </c>
      <c r="E89" s="151">
        <v>12470.066666666668</v>
      </c>
      <c r="F89" s="151">
        <v>21306.23333333333</v>
      </c>
      <c r="G89" s="151">
        <v>2514.4</v>
      </c>
      <c r="H89" s="151">
        <v>1566.6333333333334</v>
      </c>
      <c r="I89" s="177">
        <v>69694.46666666665</v>
      </c>
      <c r="J89" s="150">
        <v>64763.00666666667</v>
      </c>
      <c r="K89" s="177">
        <v>64763.00666666667</v>
      </c>
      <c r="L89" s="188"/>
      <c r="M89" s="177"/>
      <c r="N89" s="155">
        <v>134457.47333333333</v>
      </c>
    </row>
    <row r="90" spans="1:14" ht="11.25">
      <c r="A90" s="179"/>
      <c r="B90" s="172" t="s">
        <v>70</v>
      </c>
      <c r="C90" s="172">
        <v>0.6368264743317715</v>
      </c>
      <c r="D90" s="180">
        <v>3.439911984469847</v>
      </c>
      <c r="E90" s="180">
        <v>1.0532059437659917</v>
      </c>
      <c r="F90" s="180">
        <v>1.4284694177106678</v>
      </c>
      <c r="G90" s="180">
        <v>-2.9988169332853167</v>
      </c>
      <c r="H90" s="180">
        <v>-5.048688835912559</v>
      </c>
      <c r="I90" s="174">
        <v>0.9985204063641253</v>
      </c>
      <c r="J90" s="172">
        <v>2.2469928054676633</v>
      </c>
      <c r="K90" s="174">
        <v>2.2469928054676633</v>
      </c>
      <c r="L90" s="174">
        <v>0</v>
      </c>
      <c r="M90" s="174">
        <v>0</v>
      </c>
      <c r="N90" s="173">
        <v>1.596033202060457</v>
      </c>
    </row>
    <row r="91" spans="1:14" ht="11.25">
      <c r="A91" s="179"/>
      <c r="B91" s="150" t="s">
        <v>51</v>
      </c>
      <c r="C91" s="150">
        <v>0</v>
      </c>
      <c r="D91" s="151">
        <v>0</v>
      </c>
      <c r="E91" s="151">
        <v>0</v>
      </c>
      <c r="F91" s="151">
        <v>0</v>
      </c>
      <c r="G91" s="151">
        <v>0</v>
      </c>
      <c r="H91" s="151">
        <v>0</v>
      </c>
      <c r="I91" s="177">
        <v>0</v>
      </c>
      <c r="J91" s="150">
        <v>0</v>
      </c>
      <c r="K91" s="177">
        <v>0</v>
      </c>
      <c r="L91" s="188"/>
      <c r="M91" s="177"/>
      <c r="N91" s="155">
        <v>0</v>
      </c>
    </row>
    <row r="92" spans="1:14" ht="11.25">
      <c r="A92" s="179"/>
      <c r="B92" s="150" t="s">
        <v>49</v>
      </c>
      <c r="C92" s="150">
        <v>0</v>
      </c>
      <c r="D92" s="151">
        <v>0</v>
      </c>
      <c r="E92" s="151">
        <v>0</v>
      </c>
      <c r="F92" s="151">
        <v>0</v>
      </c>
      <c r="G92" s="151">
        <v>0</v>
      </c>
      <c r="H92" s="151">
        <v>0</v>
      </c>
      <c r="I92" s="177">
        <v>0</v>
      </c>
      <c r="J92" s="150">
        <v>0</v>
      </c>
      <c r="K92" s="177">
        <v>0</v>
      </c>
      <c r="L92" s="188"/>
      <c r="M92" s="177"/>
      <c r="N92" s="155">
        <v>0</v>
      </c>
    </row>
    <row r="93" spans="1:14" ht="11.25">
      <c r="A93" s="179"/>
      <c r="B93" s="172" t="s">
        <v>72</v>
      </c>
      <c r="C93" s="172">
        <v>0</v>
      </c>
      <c r="D93" s="180">
        <v>0</v>
      </c>
      <c r="E93" s="180">
        <v>0</v>
      </c>
      <c r="F93" s="180">
        <v>0</v>
      </c>
      <c r="G93" s="180">
        <v>0</v>
      </c>
      <c r="H93" s="180">
        <v>0</v>
      </c>
      <c r="I93" s="174">
        <v>0</v>
      </c>
      <c r="J93" s="172">
        <v>0</v>
      </c>
      <c r="K93" s="174">
        <v>0</v>
      </c>
      <c r="L93" s="174">
        <v>0</v>
      </c>
      <c r="M93" s="174">
        <v>0</v>
      </c>
      <c r="N93" s="173">
        <v>0</v>
      </c>
    </row>
    <row r="94" spans="1:14" ht="11.25">
      <c r="A94" s="179"/>
      <c r="B94" s="150" t="s">
        <v>57</v>
      </c>
      <c r="C94" s="150">
        <v>5786.416666666667</v>
      </c>
      <c r="D94" s="151">
        <v>676.125</v>
      </c>
      <c r="E94" s="151">
        <v>1330.7916666666667</v>
      </c>
      <c r="F94" s="151">
        <v>4424.75</v>
      </c>
      <c r="G94" s="151">
        <v>363.5833333333333</v>
      </c>
      <c r="H94" s="151">
        <v>0</v>
      </c>
      <c r="I94" s="177">
        <v>12581.666666666668</v>
      </c>
      <c r="J94" s="150">
        <v>0</v>
      </c>
      <c r="K94" s="177">
        <v>0</v>
      </c>
      <c r="L94" s="188"/>
      <c r="M94" s="177"/>
      <c r="N94" s="155">
        <v>12581.666666666668</v>
      </c>
    </row>
    <row r="95" spans="1:14" ht="11.25">
      <c r="A95" s="179"/>
      <c r="B95" s="150" t="s">
        <v>59</v>
      </c>
      <c r="C95" s="150">
        <v>4362.125</v>
      </c>
      <c r="D95" s="151">
        <v>774.7083333333334</v>
      </c>
      <c r="E95" s="151">
        <v>1615.1666666666667</v>
      </c>
      <c r="F95" s="151">
        <v>4251.625</v>
      </c>
      <c r="G95" s="151">
        <v>489.4166666666667</v>
      </c>
      <c r="H95" s="151">
        <v>0</v>
      </c>
      <c r="I95" s="177">
        <v>11493.041666666666</v>
      </c>
      <c r="J95" s="150">
        <v>0</v>
      </c>
      <c r="K95" s="177">
        <v>0</v>
      </c>
      <c r="L95" s="188"/>
      <c r="M95" s="177"/>
      <c r="N95" s="155">
        <v>11493.041666666666</v>
      </c>
    </row>
    <row r="96" spans="1:14" ht="11.25">
      <c r="A96" s="179"/>
      <c r="B96" s="172" t="s">
        <v>61</v>
      </c>
      <c r="C96" s="172">
        <v>-24.614398663536736</v>
      </c>
      <c r="D96" s="180">
        <v>14.580637209588962</v>
      </c>
      <c r="E96" s="180">
        <v>21.368859388208772</v>
      </c>
      <c r="F96" s="180">
        <v>-3.9126504322278093</v>
      </c>
      <c r="G96" s="180">
        <v>34.60921384368555</v>
      </c>
      <c r="H96" s="180">
        <v>0</v>
      </c>
      <c r="I96" s="174">
        <v>-8.652470525897469</v>
      </c>
      <c r="J96" s="172">
        <v>0</v>
      </c>
      <c r="K96" s="174">
        <v>0</v>
      </c>
      <c r="L96" s="174">
        <v>0</v>
      </c>
      <c r="M96" s="174">
        <v>0</v>
      </c>
      <c r="N96" s="173">
        <v>-8.652470525897469</v>
      </c>
    </row>
    <row r="97" spans="1:14" ht="11.25">
      <c r="A97" s="179"/>
      <c r="B97" s="150" t="s">
        <v>63</v>
      </c>
      <c r="C97" s="150">
        <v>29356.416666666668</v>
      </c>
      <c r="D97" s="151">
        <v>8523.225</v>
      </c>
      <c r="E97" s="151">
        <v>13670.891666666666</v>
      </c>
      <c r="F97" s="151">
        <v>25430.916666666664</v>
      </c>
      <c r="G97" s="151">
        <v>2955.7166666666667</v>
      </c>
      <c r="H97" s="151">
        <v>1649.9333333333334</v>
      </c>
      <c r="I97" s="177">
        <v>81587.1</v>
      </c>
      <c r="J97" s="150">
        <v>63339.76666666666</v>
      </c>
      <c r="K97" s="177">
        <v>63339.76666666666</v>
      </c>
      <c r="L97" s="188"/>
      <c r="M97" s="177"/>
      <c r="N97" s="155">
        <v>144926.86666666667</v>
      </c>
    </row>
    <row r="98" spans="1:14" ht="11.25">
      <c r="A98" s="179"/>
      <c r="B98" s="150" t="s">
        <v>65</v>
      </c>
      <c r="C98" s="150">
        <v>28082.225</v>
      </c>
      <c r="D98" s="151">
        <v>8891.741666666667</v>
      </c>
      <c r="E98" s="151">
        <v>14085.233333333334</v>
      </c>
      <c r="F98" s="151">
        <v>25557.858333333334</v>
      </c>
      <c r="G98" s="151">
        <v>3003.8166666666666</v>
      </c>
      <c r="H98" s="151">
        <v>1566.6333333333334</v>
      </c>
      <c r="I98" s="177">
        <v>81187.50833333333</v>
      </c>
      <c r="J98" s="150">
        <v>64763.00666666667</v>
      </c>
      <c r="K98" s="177">
        <v>64763.00666666667</v>
      </c>
      <c r="L98" s="188"/>
      <c r="M98" s="177"/>
      <c r="N98" s="155">
        <v>145950.515</v>
      </c>
    </row>
    <row r="99" spans="1:14" ht="11.25">
      <c r="A99" s="179"/>
      <c r="B99" s="172" t="s">
        <v>67</v>
      </c>
      <c r="C99" s="172">
        <v>-4.340419612975026</v>
      </c>
      <c r="D99" s="180">
        <v>4.323676386187932</v>
      </c>
      <c r="E99" s="180">
        <v>3.0308313222680585</v>
      </c>
      <c r="F99" s="180">
        <v>0.4991627644828743</v>
      </c>
      <c r="G99" s="180">
        <v>1.6273548998268859</v>
      </c>
      <c r="H99" s="180">
        <v>-5.048688835912559</v>
      </c>
      <c r="I99" s="174">
        <v>-0.4897730972992966</v>
      </c>
      <c r="J99" s="172">
        <v>2.2469928054676633</v>
      </c>
      <c r="K99" s="174">
        <v>2.2469928054676633</v>
      </c>
      <c r="L99" s="174">
        <v>0</v>
      </c>
      <c r="M99" s="174">
        <v>0</v>
      </c>
      <c r="N99" s="173">
        <v>0.7063206132012211</v>
      </c>
    </row>
    <row r="100" spans="1:14" ht="11.25">
      <c r="A100" s="178" t="s">
        <v>97</v>
      </c>
      <c r="B100" s="148" t="s">
        <v>55</v>
      </c>
      <c r="C100" s="148">
        <v>11734.4</v>
      </c>
      <c r="D100" s="149">
        <v>20190.7</v>
      </c>
      <c r="E100" s="149">
        <v>5007.9</v>
      </c>
      <c r="F100" s="149">
        <v>5637.866666666667</v>
      </c>
      <c r="G100" s="149">
        <v>4350.933333333333</v>
      </c>
      <c r="H100" s="149"/>
      <c r="I100" s="175">
        <v>46921.8</v>
      </c>
      <c r="J100" s="148">
        <v>45354.4</v>
      </c>
      <c r="K100" s="175">
        <v>45354.4</v>
      </c>
      <c r="L100" s="187"/>
      <c r="M100" s="175"/>
      <c r="N100" s="153">
        <v>92276.2</v>
      </c>
    </row>
    <row r="101" spans="1:14" ht="11.25">
      <c r="A101" s="179"/>
      <c r="B101" s="150" t="s">
        <v>53</v>
      </c>
      <c r="C101" s="150">
        <v>12060.7</v>
      </c>
      <c r="D101" s="151">
        <v>20591.833333333336</v>
      </c>
      <c r="E101" s="151">
        <v>5057.5</v>
      </c>
      <c r="F101" s="151">
        <v>5581.633333333333</v>
      </c>
      <c r="G101" s="151">
        <v>4400.5</v>
      </c>
      <c r="H101" s="151"/>
      <c r="I101" s="177">
        <v>47692.16666666667</v>
      </c>
      <c r="J101" s="150">
        <v>45991.666666666664</v>
      </c>
      <c r="K101" s="177">
        <v>45991.666666666664</v>
      </c>
      <c r="L101" s="188"/>
      <c r="M101" s="177"/>
      <c r="N101" s="155">
        <v>93683.83333333334</v>
      </c>
    </row>
    <row r="102" spans="1:14" ht="11.25">
      <c r="A102" s="179"/>
      <c r="B102" s="172" t="s">
        <v>70</v>
      </c>
      <c r="C102" s="172">
        <v>2.780713116989374</v>
      </c>
      <c r="D102" s="180">
        <v>1.9867232603789617</v>
      </c>
      <c r="E102" s="180">
        <v>0.9904351125222222</v>
      </c>
      <c r="F102" s="180">
        <v>-0.9974221927916039</v>
      </c>
      <c r="G102" s="180">
        <v>1.1392191713655293</v>
      </c>
      <c r="H102" s="180">
        <v>0</v>
      </c>
      <c r="I102" s="174">
        <v>1.6418097060783596</v>
      </c>
      <c r="J102" s="172">
        <v>1.4050823440871507</v>
      </c>
      <c r="K102" s="174">
        <v>1.4050823440871507</v>
      </c>
      <c r="L102" s="174">
        <v>0</v>
      </c>
      <c r="M102" s="174">
        <v>0</v>
      </c>
      <c r="N102" s="173">
        <v>1.5254565460361125</v>
      </c>
    </row>
    <row r="103" spans="1:14" ht="11.25">
      <c r="A103" s="179"/>
      <c r="B103" s="150" t="s">
        <v>51</v>
      </c>
      <c r="C103" s="150">
        <v>0</v>
      </c>
      <c r="D103" s="151">
        <v>0</v>
      </c>
      <c r="E103" s="151">
        <v>0</v>
      </c>
      <c r="F103" s="151">
        <v>0</v>
      </c>
      <c r="G103" s="151">
        <v>0</v>
      </c>
      <c r="H103" s="151"/>
      <c r="I103" s="177">
        <v>0</v>
      </c>
      <c r="J103" s="150">
        <v>0</v>
      </c>
      <c r="K103" s="177">
        <v>0</v>
      </c>
      <c r="L103" s="188"/>
      <c r="M103" s="177"/>
      <c r="N103" s="155">
        <v>0</v>
      </c>
    </row>
    <row r="104" spans="1:14" ht="11.25">
      <c r="A104" s="179"/>
      <c r="B104" s="150" t="s">
        <v>49</v>
      </c>
      <c r="C104" s="150">
        <v>0</v>
      </c>
      <c r="D104" s="151">
        <v>0</v>
      </c>
      <c r="E104" s="151">
        <v>0</v>
      </c>
      <c r="F104" s="151">
        <v>0</v>
      </c>
      <c r="G104" s="151">
        <v>0</v>
      </c>
      <c r="H104" s="151"/>
      <c r="I104" s="177">
        <v>0</v>
      </c>
      <c r="J104" s="150">
        <v>0</v>
      </c>
      <c r="K104" s="177">
        <v>0</v>
      </c>
      <c r="L104" s="188"/>
      <c r="M104" s="177"/>
      <c r="N104" s="155">
        <v>0</v>
      </c>
    </row>
    <row r="105" spans="1:14" ht="11.25">
      <c r="A105" s="179"/>
      <c r="B105" s="172" t="s">
        <v>72</v>
      </c>
      <c r="C105" s="172">
        <v>0</v>
      </c>
      <c r="D105" s="180">
        <v>0</v>
      </c>
      <c r="E105" s="180">
        <v>0</v>
      </c>
      <c r="F105" s="180">
        <v>0</v>
      </c>
      <c r="G105" s="180">
        <v>0</v>
      </c>
      <c r="H105" s="180">
        <v>0</v>
      </c>
      <c r="I105" s="174">
        <v>0</v>
      </c>
      <c r="J105" s="172">
        <v>0</v>
      </c>
      <c r="K105" s="174">
        <v>0</v>
      </c>
      <c r="L105" s="174">
        <v>0</v>
      </c>
      <c r="M105" s="174">
        <v>0</v>
      </c>
      <c r="N105" s="173">
        <v>0</v>
      </c>
    </row>
    <row r="106" spans="1:14" ht="11.25">
      <c r="A106" s="179"/>
      <c r="B106" s="150" t="s">
        <v>57</v>
      </c>
      <c r="C106" s="150">
        <v>2175.125</v>
      </c>
      <c r="D106" s="151">
        <v>4315.791666666666</v>
      </c>
      <c r="E106" s="151">
        <v>833.2083333333334</v>
      </c>
      <c r="F106" s="151">
        <v>768.7916666666667</v>
      </c>
      <c r="G106" s="151">
        <v>265.0833333333333</v>
      </c>
      <c r="H106" s="151"/>
      <c r="I106" s="177">
        <v>8358</v>
      </c>
      <c r="J106" s="150">
        <v>0</v>
      </c>
      <c r="K106" s="177">
        <v>0</v>
      </c>
      <c r="L106" s="188"/>
      <c r="M106" s="177"/>
      <c r="N106" s="155">
        <v>8358</v>
      </c>
    </row>
    <row r="107" spans="1:14" ht="11.25">
      <c r="A107" s="179"/>
      <c r="B107" s="150" t="s">
        <v>59</v>
      </c>
      <c r="C107" s="150">
        <v>2310.2083333333335</v>
      </c>
      <c r="D107" s="151">
        <v>4480.541666666667</v>
      </c>
      <c r="E107" s="151">
        <v>896.0416666666666</v>
      </c>
      <c r="F107" s="151">
        <v>813.625</v>
      </c>
      <c r="G107" s="151">
        <v>305</v>
      </c>
      <c r="H107" s="151"/>
      <c r="I107" s="177">
        <v>8805.416666666668</v>
      </c>
      <c r="J107" s="150">
        <v>0</v>
      </c>
      <c r="K107" s="177">
        <v>0</v>
      </c>
      <c r="L107" s="188"/>
      <c r="M107" s="177"/>
      <c r="N107" s="155">
        <v>8805.416666666668</v>
      </c>
    </row>
    <row r="108" spans="1:14" ht="11.25">
      <c r="A108" s="179"/>
      <c r="B108" s="172" t="s">
        <v>61</v>
      </c>
      <c r="C108" s="172">
        <v>6.210371051472144</v>
      </c>
      <c r="D108" s="180">
        <v>3.8173761090568767</v>
      </c>
      <c r="E108" s="180">
        <v>7.541131169675442</v>
      </c>
      <c r="F108" s="180">
        <v>5.831662240528958</v>
      </c>
      <c r="G108" s="180">
        <v>15.05815781200881</v>
      </c>
      <c r="H108" s="180">
        <v>0</v>
      </c>
      <c r="I108" s="174">
        <v>5.353154662199903</v>
      </c>
      <c r="J108" s="172">
        <v>0</v>
      </c>
      <c r="K108" s="174">
        <v>0</v>
      </c>
      <c r="L108" s="174">
        <v>0</v>
      </c>
      <c r="M108" s="174">
        <v>0</v>
      </c>
      <c r="N108" s="173">
        <v>5.353154662199903</v>
      </c>
    </row>
    <row r="109" spans="1:14" ht="11.25">
      <c r="A109" s="179"/>
      <c r="B109" s="150" t="s">
        <v>63</v>
      </c>
      <c r="C109" s="150">
        <v>13909.525</v>
      </c>
      <c r="D109" s="151">
        <v>24506.49166666667</v>
      </c>
      <c r="E109" s="151">
        <v>5841.108333333333</v>
      </c>
      <c r="F109" s="151">
        <v>6406.658333333333</v>
      </c>
      <c r="G109" s="151">
        <v>4616.016666666666</v>
      </c>
      <c r="H109" s="151"/>
      <c r="I109" s="177">
        <v>55279.8</v>
      </c>
      <c r="J109" s="150">
        <v>45354.4</v>
      </c>
      <c r="K109" s="177">
        <v>45354.4</v>
      </c>
      <c r="L109" s="188"/>
      <c r="M109" s="177"/>
      <c r="N109" s="155">
        <v>100634.2</v>
      </c>
    </row>
    <row r="110" spans="1:14" ht="11.25">
      <c r="A110" s="179"/>
      <c r="B110" s="150" t="s">
        <v>65</v>
      </c>
      <c r="C110" s="150">
        <v>14370.908333333335</v>
      </c>
      <c r="D110" s="151">
        <v>25072.375</v>
      </c>
      <c r="E110" s="151">
        <v>5953.541666666667</v>
      </c>
      <c r="F110" s="151">
        <v>6395.258333333333</v>
      </c>
      <c r="G110" s="151">
        <v>4705.5</v>
      </c>
      <c r="H110" s="151"/>
      <c r="I110" s="177">
        <v>56497.58333333333</v>
      </c>
      <c r="J110" s="150">
        <v>45991.666666666664</v>
      </c>
      <c r="K110" s="177">
        <v>45991.666666666664</v>
      </c>
      <c r="L110" s="188"/>
      <c r="M110" s="177"/>
      <c r="N110" s="155">
        <v>102489.25</v>
      </c>
    </row>
    <row r="111" spans="1:14" ht="11.25">
      <c r="A111" s="179"/>
      <c r="B111" s="172" t="s">
        <v>67</v>
      </c>
      <c r="C111" s="172">
        <v>3.317031554516312</v>
      </c>
      <c r="D111" s="180">
        <v>2.309116053943522</v>
      </c>
      <c r="E111" s="180">
        <v>1.9248630040246524</v>
      </c>
      <c r="F111" s="180">
        <v>-0.17793987765332114</v>
      </c>
      <c r="G111" s="180">
        <v>1.9385400832608253</v>
      </c>
      <c r="H111" s="180">
        <v>0</v>
      </c>
      <c r="I111" s="174">
        <v>2.2029445354964023</v>
      </c>
      <c r="J111" s="172">
        <v>1.4050823440871507</v>
      </c>
      <c r="K111" s="174">
        <v>1.4050823440871507</v>
      </c>
      <c r="L111" s="174">
        <v>0</v>
      </c>
      <c r="M111" s="174">
        <v>0</v>
      </c>
      <c r="N111" s="173">
        <v>1.8433594145927146</v>
      </c>
    </row>
    <row r="112" spans="1:14" ht="11.25">
      <c r="A112" s="178" t="s">
        <v>98</v>
      </c>
      <c r="B112" s="148" t="s">
        <v>55</v>
      </c>
      <c r="C112" s="148">
        <v>34982.066666666666</v>
      </c>
      <c r="D112" s="149">
        <v>8737.733333333334</v>
      </c>
      <c r="E112" s="149">
        <v>54750.9</v>
      </c>
      <c r="F112" s="149">
        <v>12638.833333333332</v>
      </c>
      <c r="G112" s="149">
        <v>2490.633333333333</v>
      </c>
      <c r="H112" s="149">
        <v>7501.766666666666</v>
      </c>
      <c r="I112" s="175">
        <v>121101.93333333332</v>
      </c>
      <c r="J112" s="148">
        <v>107269.96666666663</v>
      </c>
      <c r="K112" s="175">
        <v>107269.96666666663</v>
      </c>
      <c r="L112" s="187"/>
      <c r="M112" s="175"/>
      <c r="N112" s="153">
        <v>228371.9</v>
      </c>
    </row>
    <row r="113" spans="1:14" ht="11.25">
      <c r="A113" s="179"/>
      <c r="B113" s="150" t="s">
        <v>53</v>
      </c>
      <c r="C113" s="150">
        <v>35124.433333333334</v>
      </c>
      <c r="D113" s="151">
        <v>8969.866666666667</v>
      </c>
      <c r="E113" s="151">
        <v>54685.566666666666</v>
      </c>
      <c r="F113" s="151">
        <v>12569</v>
      </c>
      <c r="G113" s="151">
        <v>2589.0333333333333</v>
      </c>
      <c r="H113" s="151">
        <v>7395.233333333334</v>
      </c>
      <c r="I113" s="177">
        <v>121333.13333333335</v>
      </c>
      <c r="J113" s="150">
        <v>163748.97073333338</v>
      </c>
      <c r="K113" s="177">
        <v>163748.97073333338</v>
      </c>
      <c r="L113" s="188"/>
      <c r="M113" s="177"/>
      <c r="N113" s="155">
        <v>285082.10406666674</v>
      </c>
    </row>
    <row r="114" spans="1:14" ht="11.25">
      <c r="A114" s="179"/>
      <c r="B114" s="172" t="s">
        <v>70</v>
      </c>
      <c r="C114" s="172">
        <v>0.4069704286577368</v>
      </c>
      <c r="D114" s="180">
        <v>2.6566767887934306</v>
      </c>
      <c r="E114" s="180">
        <v>-0.11932832763174392</v>
      </c>
      <c r="F114" s="180">
        <v>-0.5525299012303255</v>
      </c>
      <c r="G114" s="180">
        <v>3.9508023394317417</v>
      </c>
      <c r="H114" s="180">
        <v>-1.420109929661007</v>
      </c>
      <c r="I114" s="174">
        <v>0.1909135499626031</v>
      </c>
      <c r="J114" s="172">
        <v>52.651273997475</v>
      </c>
      <c r="K114" s="174">
        <v>52.651273997475</v>
      </c>
      <c r="L114" s="174">
        <v>0</v>
      </c>
      <c r="M114" s="174">
        <v>0</v>
      </c>
      <c r="N114" s="173">
        <v>24.832391404838607</v>
      </c>
    </row>
    <row r="115" spans="1:14" ht="11.25">
      <c r="A115" s="179"/>
      <c r="B115" s="150" t="s">
        <v>51</v>
      </c>
      <c r="C115" s="150">
        <v>0</v>
      </c>
      <c r="D115" s="151">
        <v>0</v>
      </c>
      <c r="E115" s="151">
        <v>0</v>
      </c>
      <c r="F115" s="151">
        <v>0</v>
      </c>
      <c r="G115" s="151">
        <v>0</v>
      </c>
      <c r="H115" s="151">
        <v>0</v>
      </c>
      <c r="I115" s="177">
        <v>0</v>
      </c>
      <c r="J115" s="150">
        <v>0</v>
      </c>
      <c r="K115" s="177">
        <v>0</v>
      </c>
      <c r="L115" s="188"/>
      <c r="M115" s="177"/>
      <c r="N115" s="155">
        <v>0</v>
      </c>
    </row>
    <row r="116" spans="1:14" ht="11.25">
      <c r="A116" s="179"/>
      <c r="B116" s="150" t="s">
        <v>49</v>
      </c>
      <c r="C116" s="150">
        <v>0</v>
      </c>
      <c r="D116" s="151">
        <v>0</v>
      </c>
      <c r="E116" s="151">
        <v>0</v>
      </c>
      <c r="F116" s="151">
        <v>0</v>
      </c>
      <c r="G116" s="151">
        <v>0</v>
      </c>
      <c r="H116" s="151">
        <v>0</v>
      </c>
      <c r="I116" s="177">
        <v>0</v>
      </c>
      <c r="J116" s="150">
        <v>0</v>
      </c>
      <c r="K116" s="177">
        <v>0</v>
      </c>
      <c r="L116" s="188"/>
      <c r="M116" s="177"/>
      <c r="N116" s="155">
        <v>0</v>
      </c>
    </row>
    <row r="117" spans="1:14" ht="11.25">
      <c r="A117" s="179"/>
      <c r="B117" s="172" t="s">
        <v>72</v>
      </c>
      <c r="C117" s="172">
        <v>0</v>
      </c>
      <c r="D117" s="180">
        <v>0</v>
      </c>
      <c r="E117" s="180">
        <v>0</v>
      </c>
      <c r="F117" s="180">
        <v>0</v>
      </c>
      <c r="G117" s="180">
        <v>0</v>
      </c>
      <c r="H117" s="180">
        <v>0</v>
      </c>
      <c r="I117" s="174">
        <v>0</v>
      </c>
      <c r="J117" s="172">
        <v>0</v>
      </c>
      <c r="K117" s="174">
        <v>0</v>
      </c>
      <c r="L117" s="174">
        <v>0</v>
      </c>
      <c r="M117" s="174">
        <v>0</v>
      </c>
      <c r="N117" s="173">
        <v>0</v>
      </c>
    </row>
    <row r="118" spans="1:14" ht="11.25">
      <c r="A118" s="179"/>
      <c r="B118" s="150" t="s">
        <v>57</v>
      </c>
      <c r="C118" s="150">
        <v>7610.916666666667</v>
      </c>
      <c r="D118" s="151">
        <v>2151.1666666666665</v>
      </c>
      <c r="E118" s="151">
        <v>7641.583333333333</v>
      </c>
      <c r="F118" s="151">
        <v>749.9166666666667</v>
      </c>
      <c r="G118" s="151">
        <v>140</v>
      </c>
      <c r="H118" s="151">
        <v>14.25</v>
      </c>
      <c r="I118" s="177">
        <v>18307.833333333336</v>
      </c>
      <c r="J118" s="150">
        <v>0</v>
      </c>
      <c r="K118" s="177">
        <v>0</v>
      </c>
      <c r="L118" s="188"/>
      <c r="M118" s="177"/>
      <c r="N118" s="155">
        <v>18307.833333333336</v>
      </c>
    </row>
    <row r="119" spans="1:14" ht="11.25">
      <c r="A119" s="179"/>
      <c r="B119" s="150" t="s">
        <v>59</v>
      </c>
      <c r="C119" s="150">
        <v>8237.666666666668</v>
      </c>
      <c r="D119" s="151">
        <v>2285.0416666666665</v>
      </c>
      <c r="E119" s="151">
        <v>7569.5</v>
      </c>
      <c r="F119" s="151">
        <v>800</v>
      </c>
      <c r="G119" s="151">
        <v>151.25</v>
      </c>
      <c r="H119" s="151">
        <v>26.333333333333332</v>
      </c>
      <c r="I119" s="177">
        <v>19069.791666666668</v>
      </c>
      <c r="J119" s="150">
        <v>0</v>
      </c>
      <c r="K119" s="177">
        <v>0</v>
      </c>
      <c r="L119" s="188"/>
      <c r="M119" s="177"/>
      <c r="N119" s="155">
        <v>19069.791666666668</v>
      </c>
    </row>
    <row r="120" spans="1:14" ht="11.25">
      <c r="A120" s="179"/>
      <c r="B120" s="172" t="s">
        <v>61</v>
      </c>
      <c r="C120" s="172">
        <v>8.234881913041587</v>
      </c>
      <c r="D120" s="180">
        <v>6.223367165104207</v>
      </c>
      <c r="E120" s="180">
        <v>-0.9433036347179319</v>
      </c>
      <c r="F120" s="180">
        <v>6.678519835537271</v>
      </c>
      <c r="G120" s="180">
        <v>8.035714285714286</v>
      </c>
      <c r="H120" s="180">
        <v>84.7953216374269</v>
      </c>
      <c r="I120" s="174">
        <v>4.161925223265079</v>
      </c>
      <c r="J120" s="172">
        <v>0</v>
      </c>
      <c r="K120" s="174">
        <v>0</v>
      </c>
      <c r="L120" s="174">
        <v>0</v>
      </c>
      <c r="M120" s="174">
        <v>0</v>
      </c>
      <c r="N120" s="173">
        <v>4.161925223265079</v>
      </c>
    </row>
    <row r="121" spans="1:14" ht="11.25">
      <c r="A121" s="179"/>
      <c r="B121" s="150" t="s">
        <v>63</v>
      </c>
      <c r="C121" s="150">
        <v>42592.98333333334</v>
      </c>
      <c r="D121" s="151">
        <v>10888.9</v>
      </c>
      <c r="E121" s="151">
        <v>62392.48333333334</v>
      </c>
      <c r="F121" s="151">
        <v>13388.75</v>
      </c>
      <c r="G121" s="151">
        <v>2630.633333333333</v>
      </c>
      <c r="H121" s="151">
        <v>7516.016666666666</v>
      </c>
      <c r="I121" s="177">
        <v>139409.76666666666</v>
      </c>
      <c r="J121" s="150">
        <v>107269.96666666663</v>
      </c>
      <c r="K121" s="177">
        <v>107269.96666666663</v>
      </c>
      <c r="L121" s="188"/>
      <c r="M121" s="177"/>
      <c r="N121" s="155">
        <v>246679.73333333328</v>
      </c>
    </row>
    <row r="122" spans="1:14" ht="11.25">
      <c r="A122" s="179"/>
      <c r="B122" s="150" t="s">
        <v>65</v>
      </c>
      <c r="C122" s="150">
        <v>43362.1</v>
      </c>
      <c r="D122" s="151">
        <v>11254.908333333333</v>
      </c>
      <c r="E122" s="151">
        <v>62255.066666666666</v>
      </c>
      <c r="F122" s="151">
        <v>13369</v>
      </c>
      <c r="G122" s="151">
        <v>2740.2833333333333</v>
      </c>
      <c r="H122" s="151">
        <v>7421.566666666666</v>
      </c>
      <c r="I122" s="177">
        <v>140402.925</v>
      </c>
      <c r="J122" s="150">
        <v>163748.97073333338</v>
      </c>
      <c r="K122" s="177">
        <v>163748.97073333338</v>
      </c>
      <c r="L122" s="188"/>
      <c r="M122" s="177"/>
      <c r="N122" s="155">
        <v>304151.89573333337</v>
      </c>
    </row>
    <row r="123" spans="1:14" ht="11.25">
      <c r="A123" s="179"/>
      <c r="B123" s="172" t="s">
        <v>67</v>
      </c>
      <c r="C123" s="172">
        <v>1.8057356082515983</v>
      </c>
      <c r="D123" s="180">
        <v>3.3612975905126614</v>
      </c>
      <c r="E123" s="180">
        <v>-0.22024554774093488</v>
      </c>
      <c r="F123" s="180">
        <v>-0.1475119036504528</v>
      </c>
      <c r="G123" s="180">
        <v>4.1681977723995525</v>
      </c>
      <c r="H123" s="180">
        <v>-1.2566496881105116</v>
      </c>
      <c r="I123" s="174">
        <v>0.7124022635430047</v>
      </c>
      <c r="J123" s="172">
        <v>52.651273997475</v>
      </c>
      <c r="K123" s="174">
        <v>52.651273997475</v>
      </c>
      <c r="L123" s="174">
        <v>0</v>
      </c>
      <c r="M123" s="174">
        <v>0</v>
      </c>
      <c r="N123" s="173">
        <v>23.298291117551646</v>
      </c>
    </row>
    <row r="124" spans="1:14" ht="11.25">
      <c r="A124" s="178" t="s">
        <v>692</v>
      </c>
      <c r="B124" s="148" t="s">
        <v>55</v>
      </c>
      <c r="C124" s="148">
        <v>30505.833333333336</v>
      </c>
      <c r="D124" s="149"/>
      <c r="E124" s="149">
        <v>9125.366666666667</v>
      </c>
      <c r="F124" s="149">
        <v>10391.433333333334</v>
      </c>
      <c r="G124" s="149">
        <v>11145.633333333333</v>
      </c>
      <c r="H124" s="149">
        <v>4825.233333333334</v>
      </c>
      <c r="I124" s="175">
        <v>65993.5</v>
      </c>
      <c r="J124" s="148">
        <v>37833.86666666667</v>
      </c>
      <c r="K124" s="175">
        <v>37833.86666666667</v>
      </c>
      <c r="L124" s="187"/>
      <c r="M124" s="175"/>
      <c r="N124" s="153">
        <v>103827.36666666667</v>
      </c>
    </row>
    <row r="125" spans="1:14" ht="11.25">
      <c r="A125" s="179"/>
      <c r="B125" s="150" t="s">
        <v>53</v>
      </c>
      <c r="C125" s="150">
        <v>30873.233333333334</v>
      </c>
      <c r="D125" s="151"/>
      <c r="E125" s="151">
        <v>9334.7</v>
      </c>
      <c r="F125" s="151">
        <v>9963.066666666668</v>
      </c>
      <c r="G125" s="151">
        <v>10951.766666666666</v>
      </c>
      <c r="H125" s="151">
        <v>4747.1</v>
      </c>
      <c r="I125" s="177">
        <v>65869.86666666667</v>
      </c>
      <c r="J125" s="150">
        <v>37727.63333333333</v>
      </c>
      <c r="K125" s="177">
        <v>37727.63333333333</v>
      </c>
      <c r="L125" s="188"/>
      <c r="M125" s="177"/>
      <c r="N125" s="155">
        <v>103597.5</v>
      </c>
    </row>
    <row r="126" spans="1:14" ht="11.25">
      <c r="A126" s="179"/>
      <c r="B126" s="172" t="s">
        <v>70</v>
      </c>
      <c r="C126" s="172">
        <v>1.2043598218919807</v>
      </c>
      <c r="D126" s="180">
        <v>0</v>
      </c>
      <c r="E126" s="180">
        <v>2.2939717490804092</v>
      </c>
      <c r="F126" s="180">
        <v>-4.122305873748569</v>
      </c>
      <c r="G126" s="180">
        <v>-1.7393956975676583</v>
      </c>
      <c r="H126" s="180">
        <v>-1.619265389583921</v>
      </c>
      <c r="I126" s="174">
        <v>-0.1873416826404591</v>
      </c>
      <c r="J126" s="172">
        <v>-0.28078899328292434</v>
      </c>
      <c r="K126" s="174">
        <v>-0.28078899328292434</v>
      </c>
      <c r="L126" s="174">
        <v>0</v>
      </c>
      <c r="M126" s="174">
        <v>0</v>
      </c>
      <c r="N126" s="173">
        <v>-0.2213931394452541</v>
      </c>
    </row>
    <row r="127" spans="1:14" ht="11.25">
      <c r="A127" s="179"/>
      <c r="B127" s="150" t="s">
        <v>51</v>
      </c>
      <c r="C127" s="150">
        <v>0</v>
      </c>
      <c r="D127" s="151"/>
      <c r="E127" s="151">
        <v>0</v>
      </c>
      <c r="F127" s="151">
        <v>0</v>
      </c>
      <c r="G127" s="151">
        <v>0</v>
      </c>
      <c r="H127" s="151">
        <v>0</v>
      </c>
      <c r="I127" s="177">
        <v>0</v>
      </c>
      <c r="J127" s="150">
        <v>0</v>
      </c>
      <c r="K127" s="177">
        <v>0</v>
      </c>
      <c r="L127" s="188"/>
      <c r="M127" s="177"/>
      <c r="N127" s="155">
        <v>0</v>
      </c>
    </row>
    <row r="128" spans="1:14" ht="11.25">
      <c r="A128" s="179"/>
      <c r="B128" s="150" t="s">
        <v>49</v>
      </c>
      <c r="C128" s="150">
        <v>0</v>
      </c>
      <c r="D128" s="151"/>
      <c r="E128" s="151">
        <v>0</v>
      </c>
      <c r="F128" s="151">
        <v>0</v>
      </c>
      <c r="G128" s="151">
        <v>0</v>
      </c>
      <c r="H128" s="151">
        <v>0</v>
      </c>
      <c r="I128" s="177">
        <v>0</v>
      </c>
      <c r="J128" s="150">
        <v>0</v>
      </c>
      <c r="K128" s="177">
        <v>0</v>
      </c>
      <c r="L128" s="188"/>
      <c r="M128" s="177"/>
      <c r="N128" s="155">
        <v>0</v>
      </c>
    </row>
    <row r="129" spans="1:14" ht="11.25">
      <c r="A129" s="179"/>
      <c r="B129" s="172" t="s">
        <v>72</v>
      </c>
      <c r="C129" s="172">
        <v>0</v>
      </c>
      <c r="D129" s="180">
        <v>0</v>
      </c>
      <c r="E129" s="180">
        <v>0</v>
      </c>
      <c r="F129" s="180">
        <v>0</v>
      </c>
      <c r="G129" s="180">
        <v>0</v>
      </c>
      <c r="H129" s="180">
        <v>0</v>
      </c>
      <c r="I129" s="174">
        <v>0</v>
      </c>
      <c r="J129" s="172">
        <v>0</v>
      </c>
      <c r="K129" s="174">
        <v>0</v>
      </c>
      <c r="L129" s="174">
        <v>0</v>
      </c>
      <c r="M129" s="174">
        <v>0</v>
      </c>
      <c r="N129" s="173">
        <v>0</v>
      </c>
    </row>
    <row r="130" spans="1:14" ht="11.25">
      <c r="A130" s="179"/>
      <c r="B130" s="150" t="s">
        <v>57</v>
      </c>
      <c r="C130" s="150">
        <v>7475.125</v>
      </c>
      <c r="D130" s="151"/>
      <c r="E130" s="151">
        <v>1752.4583333333333</v>
      </c>
      <c r="F130" s="151">
        <v>898.375</v>
      </c>
      <c r="G130" s="151">
        <v>1420.5</v>
      </c>
      <c r="H130" s="151">
        <v>35.75</v>
      </c>
      <c r="I130" s="177">
        <v>11582.208333333334</v>
      </c>
      <c r="J130" s="150">
        <v>0</v>
      </c>
      <c r="K130" s="177">
        <v>0</v>
      </c>
      <c r="L130" s="188"/>
      <c r="M130" s="177"/>
      <c r="N130" s="155">
        <v>11582.208333333334</v>
      </c>
    </row>
    <row r="131" spans="1:14" ht="11.25">
      <c r="A131" s="179"/>
      <c r="B131" s="150" t="s">
        <v>59</v>
      </c>
      <c r="C131" s="150">
        <v>7398.333333333334</v>
      </c>
      <c r="D131" s="151"/>
      <c r="E131" s="151">
        <v>1651.4583333333333</v>
      </c>
      <c r="F131" s="151">
        <v>812.25</v>
      </c>
      <c r="G131" s="151">
        <v>1408.5</v>
      </c>
      <c r="H131" s="151">
        <v>20.791666666666668</v>
      </c>
      <c r="I131" s="177">
        <v>11291.333333333334</v>
      </c>
      <c r="J131" s="150">
        <v>0</v>
      </c>
      <c r="K131" s="177">
        <v>0</v>
      </c>
      <c r="L131" s="188"/>
      <c r="M131" s="177"/>
      <c r="N131" s="155">
        <v>11291.333333333334</v>
      </c>
    </row>
    <row r="132" spans="1:14" ht="11.25">
      <c r="A132" s="179"/>
      <c r="B132" s="172" t="s">
        <v>61</v>
      </c>
      <c r="C132" s="172">
        <v>-1.0272960875793524</v>
      </c>
      <c r="D132" s="180">
        <v>0</v>
      </c>
      <c r="E132" s="180">
        <v>-5.76333246154212</v>
      </c>
      <c r="F132" s="180">
        <v>-9.586753861138165</v>
      </c>
      <c r="G132" s="180">
        <v>-0.8447729672650315</v>
      </c>
      <c r="H132" s="180">
        <v>-41.84149184149184</v>
      </c>
      <c r="I132" s="174">
        <v>-2.5113949915999036</v>
      </c>
      <c r="J132" s="172">
        <v>0</v>
      </c>
      <c r="K132" s="174">
        <v>0</v>
      </c>
      <c r="L132" s="174">
        <v>0</v>
      </c>
      <c r="M132" s="174">
        <v>0</v>
      </c>
      <c r="N132" s="173">
        <v>-2.5113949915999036</v>
      </c>
    </row>
    <row r="133" spans="1:14" ht="11.25">
      <c r="A133" s="179"/>
      <c r="B133" s="150" t="s">
        <v>63</v>
      </c>
      <c r="C133" s="150">
        <v>37980.958333333336</v>
      </c>
      <c r="D133" s="151"/>
      <c r="E133" s="151">
        <v>10877.825</v>
      </c>
      <c r="F133" s="151">
        <v>11289.808333333334</v>
      </c>
      <c r="G133" s="151">
        <v>12566.133333333335</v>
      </c>
      <c r="H133" s="151">
        <v>4860.983333333334</v>
      </c>
      <c r="I133" s="177">
        <v>77575.70833333334</v>
      </c>
      <c r="J133" s="150">
        <v>37833.86666666667</v>
      </c>
      <c r="K133" s="177">
        <v>37833.86666666667</v>
      </c>
      <c r="L133" s="188"/>
      <c r="M133" s="177"/>
      <c r="N133" s="155">
        <v>115409.57500000001</v>
      </c>
    </row>
    <row r="134" spans="1:14" ht="11.25">
      <c r="A134" s="179"/>
      <c r="B134" s="150" t="s">
        <v>65</v>
      </c>
      <c r="C134" s="150">
        <v>38271.566666666666</v>
      </c>
      <c r="D134" s="151"/>
      <c r="E134" s="151">
        <v>10986.158333333335</v>
      </c>
      <c r="F134" s="151">
        <v>10775.316666666668</v>
      </c>
      <c r="G134" s="151">
        <v>12360.266666666666</v>
      </c>
      <c r="H134" s="151">
        <v>4767.891666666667</v>
      </c>
      <c r="I134" s="177">
        <v>77161.2</v>
      </c>
      <c r="J134" s="150">
        <v>37727.63333333333</v>
      </c>
      <c r="K134" s="177">
        <v>37727.63333333333</v>
      </c>
      <c r="L134" s="188"/>
      <c r="M134" s="177"/>
      <c r="N134" s="155">
        <v>114888.83333333333</v>
      </c>
    </row>
    <row r="135" spans="1:14" ht="11.25">
      <c r="A135" s="179"/>
      <c r="B135" s="172" t="s">
        <v>67</v>
      </c>
      <c r="C135" s="172">
        <v>0.7651421819925026</v>
      </c>
      <c r="D135" s="180">
        <v>0</v>
      </c>
      <c r="E135" s="180">
        <v>0.9959098747528474</v>
      </c>
      <c r="F135" s="180">
        <v>-4.557133757068507</v>
      </c>
      <c r="G135" s="180">
        <v>-1.638265814994816</v>
      </c>
      <c r="H135" s="180">
        <v>-1.9150789106456425</v>
      </c>
      <c r="I135" s="174">
        <v>-0.534327487610219</v>
      </c>
      <c r="J135" s="172">
        <v>-0.28078899328292434</v>
      </c>
      <c r="K135" s="174">
        <v>-0.28078899328292434</v>
      </c>
      <c r="L135" s="174">
        <v>0</v>
      </c>
      <c r="M135" s="174">
        <v>0</v>
      </c>
      <c r="N135" s="173">
        <v>-0.45121183980329926</v>
      </c>
    </row>
    <row r="136" spans="1:14" ht="11.25">
      <c r="A136" s="178" t="s">
        <v>630</v>
      </c>
      <c r="B136" s="148" t="s">
        <v>55</v>
      </c>
      <c r="C136" s="148">
        <v>28063.433333333334</v>
      </c>
      <c r="D136" s="149"/>
      <c r="E136" s="149">
        <v>4139.133333333333</v>
      </c>
      <c r="F136" s="149">
        <v>11318.666666666666</v>
      </c>
      <c r="G136" s="149">
        <v>9002.033333333333</v>
      </c>
      <c r="H136" s="149">
        <v>9241.066666666666</v>
      </c>
      <c r="I136" s="175">
        <v>61764.33333333333</v>
      </c>
      <c r="J136" s="148">
        <v>53938.633333333324</v>
      </c>
      <c r="K136" s="175">
        <v>53938.633333333324</v>
      </c>
      <c r="L136" s="187"/>
      <c r="M136" s="175"/>
      <c r="N136" s="153">
        <v>115702.96666666665</v>
      </c>
    </row>
    <row r="137" spans="1:14" ht="11.25">
      <c r="A137" s="179"/>
      <c r="B137" s="150" t="s">
        <v>53</v>
      </c>
      <c r="C137" s="150">
        <v>28146.533333333333</v>
      </c>
      <c r="D137" s="151"/>
      <c r="E137" s="151">
        <v>4289.366666666667</v>
      </c>
      <c r="F137" s="151">
        <v>11607.533333333333</v>
      </c>
      <c r="G137" s="151">
        <v>8577.733333333334</v>
      </c>
      <c r="H137" s="151">
        <v>9825.633333333333</v>
      </c>
      <c r="I137" s="177">
        <v>62446.8</v>
      </c>
      <c r="J137" s="150">
        <v>53219.633333333324</v>
      </c>
      <c r="K137" s="177">
        <v>53219.633333333324</v>
      </c>
      <c r="L137" s="188"/>
      <c r="M137" s="177"/>
      <c r="N137" s="155">
        <v>115666.43333333332</v>
      </c>
    </row>
    <row r="138" spans="1:14" ht="11.25">
      <c r="A138" s="179"/>
      <c r="B138" s="172" t="s">
        <v>70</v>
      </c>
      <c r="C138" s="172">
        <v>0.29611487309107537</v>
      </c>
      <c r="D138" s="180">
        <v>0</v>
      </c>
      <c r="E138" s="180">
        <v>3.6295842930082043</v>
      </c>
      <c r="F138" s="180">
        <v>2.552126281069621</v>
      </c>
      <c r="G138" s="180">
        <v>-4.713379569800889</v>
      </c>
      <c r="H138" s="180">
        <v>6.3257488313037555</v>
      </c>
      <c r="I138" s="174">
        <v>1.1049526965400989</v>
      </c>
      <c r="J138" s="172">
        <v>-1.3329963248358168</v>
      </c>
      <c r="K138" s="174">
        <v>-1.3329963248358168</v>
      </c>
      <c r="L138" s="174">
        <v>0</v>
      </c>
      <c r="M138" s="174">
        <v>0</v>
      </c>
      <c r="N138" s="173">
        <v>-0.03157510510387069</v>
      </c>
    </row>
    <row r="139" spans="1:14" ht="11.25">
      <c r="A139" s="179"/>
      <c r="B139" s="150" t="s">
        <v>51</v>
      </c>
      <c r="C139" s="150">
        <v>0</v>
      </c>
      <c r="D139" s="151"/>
      <c r="E139" s="151">
        <v>0</v>
      </c>
      <c r="F139" s="151">
        <v>0</v>
      </c>
      <c r="G139" s="151">
        <v>0</v>
      </c>
      <c r="H139" s="151">
        <v>0</v>
      </c>
      <c r="I139" s="177">
        <v>0</v>
      </c>
      <c r="J139" s="150">
        <v>0</v>
      </c>
      <c r="K139" s="177">
        <v>0</v>
      </c>
      <c r="L139" s="188"/>
      <c r="M139" s="177"/>
      <c r="N139" s="155">
        <v>0</v>
      </c>
    </row>
    <row r="140" spans="1:14" ht="11.25">
      <c r="A140" s="179"/>
      <c r="B140" s="150" t="s">
        <v>49</v>
      </c>
      <c r="C140" s="150">
        <v>0</v>
      </c>
      <c r="D140" s="151"/>
      <c r="E140" s="151">
        <v>0</v>
      </c>
      <c r="F140" s="151">
        <v>0</v>
      </c>
      <c r="G140" s="151">
        <v>0</v>
      </c>
      <c r="H140" s="151">
        <v>0</v>
      </c>
      <c r="I140" s="177">
        <v>0</v>
      </c>
      <c r="J140" s="150">
        <v>0</v>
      </c>
      <c r="K140" s="177">
        <v>0</v>
      </c>
      <c r="L140" s="188"/>
      <c r="M140" s="177"/>
      <c r="N140" s="155">
        <v>0</v>
      </c>
    </row>
    <row r="141" spans="1:14" ht="11.25">
      <c r="A141" s="179"/>
      <c r="B141" s="172" t="s">
        <v>72</v>
      </c>
      <c r="C141" s="172">
        <v>0</v>
      </c>
      <c r="D141" s="180">
        <v>0</v>
      </c>
      <c r="E141" s="180">
        <v>0</v>
      </c>
      <c r="F141" s="180">
        <v>0</v>
      </c>
      <c r="G141" s="180">
        <v>0</v>
      </c>
      <c r="H141" s="180">
        <v>0</v>
      </c>
      <c r="I141" s="174">
        <v>0</v>
      </c>
      <c r="J141" s="172">
        <v>0</v>
      </c>
      <c r="K141" s="174">
        <v>0</v>
      </c>
      <c r="L141" s="174">
        <v>0</v>
      </c>
      <c r="M141" s="174">
        <v>0</v>
      </c>
      <c r="N141" s="173">
        <v>0</v>
      </c>
    </row>
    <row r="142" spans="1:14" ht="11.25">
      <c r="A142" s="179"/>
      <c r="B142" s="150" t="s">
        <v>57</v>
      </c>
      <c r="C142" s="150">
        <v>8329.125</v>
      </c>
      <c r="D142" s="151"/>
      <c r="E142" s="151">
        <v>625.2083333333334</v>
      </c>
      <c r="F142" s="151">
        <v>1799.25</v>
      </c>
      <c r="G142" s="151">
        <v>1157.7083333333335</v>
      </c>
      <c r="H142" s="151">
        <v>296.875</v>
      </c>
      <c r="I142" s="177">
        <v>12208.166666666668</v>
      </c>
      <c r="J142" s="150">
        <v>0</v>
      </c>
      <c r="K142" s="177">
        <v>0</v>
      </c>
      <c r="L142" s="188"/>
      <c r="M142" s="177"/>
      <c r="N142" s="155">
        <v>12208.166666666668</v>
      </c>
    </row>
    <row r="143" spans="1:14" ht="11.25">
      <c r="A143" s="179"/>
      <c r="B143" s="150" t="s">
        <v>59</v>
      </c>
      <c r="C143" s="150">
        <v>8033.875</v>
      </c>
      <c r="D143" s="151"/>
      <c r="E143" s="151">
        <v>645.4166666666666</v>
      </c>
      <c r="F143" s="151">
        <v>1779.6666666666667</v>
      </c>
      <c r="G143" s="151">
        <v>1142.5</v>
      </c>
      <c r="H143" s="151">
        <v>244.125</v>
      </c>
      <c r="I143" s="177">
        <v>11845.583333333332</v>
      </c>
      <c r="J143" s="150">
        <v>0</v>
      </c>
      <c r="K143" s="177">
        <v>0</v>
      </c>
      <c r="L143" s="188"/>
      <c r="M143" s="177"/>
      <c r="N143" s="155">
        <v>11845.583333333332</v>
      </c>
    </row>
    <row r="144" spans="1:14" ht="11.25">
      <c r="A144" s="179"/>
      <c r="B144" s="172" t="s">
        <v>61</v>
      </c>
      <c r="C144" s="172">
        <v>-3.5447901190101003</v>
      </c>
      <c r="D144" s="180">
        <v>0</v>
      </c>
      <c r="E144" s="180">
        <v>3.2322559146950898</v>
      </c>
      <c r="F144" s="180">
        <v>-1.088416469825386</v>
      </c>
      <c r="G144" s="180">
        <v>-1.313658448803324</v>
      </c>
      <c r="H144" s="180">
        <v>-17.768421052631577</v>
      </c>
      <c r="I144" s="174">
        <v>-2.9700064164698543</v>
      </c>
      <c r="J144" s="172">
        <v>0</v>
      </c>
      <c r="K144" s="174">
        <v>0</v>
      </c>
      <c r="L144" s="174">
        <v>0</v>
      </c>
      <c r="M144" s="174">
        <v>0</v>
      </c>
      <c r="N144" s="173">
        <v>-2.9700064164698543</v>
      </c>
    </row>
    <row r="145" spans="1:14" ht="11.25">
      <c r="A145" s="179"/>
      <c r="B145" s="150" t="s">
        <v>63</v>
      </c>
      <c r="C145" s="150">
        <v>36392.558333333334</v>
      </c>
      <c r="D145" s="151"/>
      <c r="E145" s="151">
        <v>4764.341666666666</v>
      </c>
      <c r="F145" s="151">
        <v>13117.916666666668</v>
      </c>
      <c r="G145" s="151">
        <v>10159.741666666667</v>
      </c>
      <c r="H145" s="151">
        <v>9537.941666666666</v>
      </c>
      <c r="I145" s="177">
        <v>73972.5</v>
      </c>
      <c r="J145" s="150">
        <v>53938.633333333324</v>
      </c>
      <c r="K145" s="177">
        <v>53938.633333333324</v>
      </c>
      <c r="L145" s="188"/>
      <c r="M145" s="177"/>
      <c r="N145" s="155">
        <v>127911.13333333333</v>
      </c>
    </row>
    <row r="146" spans="1:14" ht="11.25">
      <c r="A146" s="179"/>
      <c r="B146" s="150" t="s">
        <v>65</v>
      </c>
      <c r="C146" s="150">
        <v>36180.40833333333</v>
      </c>
      <c r="D146" s="151"/>
      <c r="E146" s="151">
        <v>4934.783333333334</v>
      </c>
      <c r="F146" s="151">
        <v>13387.2</v>
      </c>
      <c r="G146" s="151">
        <v>9720.233333333334</v>
      </c>
      <c r="H146" s="151">
        <v>10069.758333333333</v>
      </c>
      <c r="I146" s="177">
        <v>74292.38333333333</v>
      </c>
      <c r="J146" s="150">
        <v>53219.633333333324</v>
      </c>
      <c r="K146" s="177">
        <v>53219.633333333324</v>
      </c>
      <c r="L146" s="188"/>
      <c r="M146" s="177"/>
      <c r="N146" s="155">
        <v>127512.01666666666</v>
      </c>
    </row>
    <row r="147" spans="1:14" ht="11.25">
      <c r="A147" s="179"/>
      <c r="B147" s="172" t="s">
        <v>67</v>
      </c>
      <c r="C147" s="172">
        <v>-0.5829488492038362</v>
      </c>
      <c r="D147" s="180">
        <v>0</v>
      </c>
      <c r="E147" s="180">
        <v>3.5774442429087094</v>
      </c>
      <c r="F147" s="180">
        <v>2.0527903948162463</v>
      </c>
      <c r="G147" s="180">
        <v>-4.3259794171275665</v>
      </c>
      <c r="H147" s="180">
        <v>5.575801207982514</v>
      </c>
      <c r="I147" s="174">
        <v>0.43243547714803665</v>
      </c>
      <c r="J147" s="172">
        <v>-1.3329963248358168</v>
      </c>
      <c r="K147" s="174">
        <v>-1.3329963248358168</v>
      </c>
      <c r="L147" s="174">
        <v>0</v>
      </c>
      <c r="M147" s="174">
        <v>0</v>
      </c>
      <c r="N147" s="173">
        <v>-0.31202652675007236</v>
      </c>
    </row>
    <row r="148" spans="1:14" ht="11.25">
      <c r="A148" s="178" t="s">
        <v>82</v>
      </c>
      <c r="B148" s="148" t="s">
        <v>55</v>
      </c>
      <c r="C148" s="148">
        <v>18716.666666666668</v>
      </c>
      <c r="D148" s="149">
        <v>13561.7</v>
      </c>
      <c r="E148" s="149">
        <v>38103.2</v>
      </c>
      <c r="F148" s="149">
        <v>12258.733333333334</v>
      </c>
      <c r="G148" s="149">
        <v>5342.1</v>
      </c>
      <c r="H148" s="149"/>
      <c r="I148" s="175">
        <v>87982.4</v>
      </c>
      <c r="J148" s="148">
        <v>40402.03333333333</v>
      </c>
      <c r="K148" s="175">
        <v>40402.03333333333</v>
      </c>
      <c r="L148" s="187">
        <v>0</v>
      </c>
      <c r="M148" s="175">
        <v>0</v>
      </c>
      <c r="N148" s="153">
        <v>128384.43333333335</v>
      </c>
    </row>
    <row r="149" spans="1:14" ht="11.25">
      <c r="A149" s="179"/>
      <c r="B149" s="150" t="s">
        <v>53</v>
      </c>
      <c r="C149" s="150">
        <v>18942.033333333333</v>
      </c>
      <c r="D149" s="151">
        <v>13381.366666666667</v>
      </c>
      <c r="E149" s="151">
        <v>37909.333333333336</v>
      </c>
      <c r="F149" s="151">
        <v>12210.766666666666</v>
      </c>
      <c r="G149" s="151">
        <v>5255.133333333333</v>
      </c>
      <c r="H149" s="151"/>
      <c r="I149" s="177">
        <v>87698.63333333333</v>
      </c>
      <c r="J149" s="150">
        <v>48459.2</v>
      </c>
      <c r="K149" s="177">
        <v>48459.2</v>
      </c>
      <c r="L149" s="188">
        <v>0</v>
      </c>
      <c r="M149" s="177">
        <v>0</v>
      </c>
      <c r="N149" s="155">
        <v>136157.83333333334</v>
      </c>
    </row>
    <row r="150" spans="1:14" ht="11.25">
      <c r="A150" s="179"/>
      <c r="B150" s="172" t="s">
        <v>70</v>
      </c>
      <c r="C150" s="172">
        <v>1.2040961709706053</v>
      </c>
      <c r="D150" s="180">
        <v>-1.3297251327881752</v>
      </c>
      <c r="E150" s="180">
        <v>-0.508793662124602</v>
      </c>
      <c r="F150" s="180">
        <v>-0.3912856684486201</v>
      </c>
      <c r="G150" s="180">
        <v>-1.6279490587347136</v>
      </c>
      <c r="H150" s="180">
        <v>0</v>
      </c>
      <c r="I150" s="174">
        <v>-0.3225266265374243</v>
      </c>
      <c r="J150" s="172">
        <v>19.942478142601747</v>
      </c>
      <c r="K150" s="174">
        <v>19.942478142601747</v>
      </c>
      <c r="L150" s="174">
        <v>0</v>
      </c>
      <c r="M150" s="174">
        <v>0</v>
      </c>
      <c r="N150" s="173">
        <v>6.054783900332703</v>
      </c>
    </row>
    <row r="151" spans="1:14" ht="11.25">
      <c r="A151" s="179"/>
      <c r="B151" s="150" t="s">
        <v>51</v>
      </c>
      <c r="C151" s="150">
        <v>0</v>
      </c>
      <c r="D151" s="151">
        <v>0</v>
      </c>
      <c r="E151" s="151">
        <v>0</v>
      </c>
      <c r="F151" s="151">
        <v>0</v>
      </c>
      <c r="G151" s="151">
        <v>0</v>
      </c>
      <c r="H151" s="151"/>
      <c r="I151" s="177">
        <v>0</v>
      </c>
      <c r="J151" s="150">
        <v>0</v>
      </c>
      <c r="K151" s="177">
        <v>0</v>
      </c>
      <c r="L151" s="188">
        <v>8604.415555555557</v>
      </c>
      <c r="M151" s="177">
        <v>8604.415555555557</v>
      </c>
      <c r="N151" s="155">
        <v>8604.415555555557</v>
      </c>
    </row>
    <row r="152" spans="1:14" ht="11.25">
      <c r="A152" s="179"/>
      <c r="B152" s="150" t="s">
        <v>49</v>
      </c>
      <c r="C152" s="150">
        <v>0</v>
      </c>
      <c r="D152" s="151">
        <v>0</v>
      </c>
      <c r="E152" s="151">
        <v>0</v>
      </c>
      <c r="F152" s="151">
        <v>0</v>
      </c>
      <c r="G152" s="151">
        <v>0</v>
      </c>
      <c r="H152" s="151"/>
      <c r="I152" s="177">
        <v>0</v>
      </c>
      <c r="J152" s="150">
        <v>0</v>
      </c>
      <c r="K152" s="177">
        <v>0</v>
      </c>
      <c r="L152" s="188">
        <v>4398.427777777777</v>
      </c>
      <c r="M152" s="177">
        <v>4398.427777777777</v>
      </c>
      <c r="N152" s="155">
        <v>4398.427777777777</v>
      </c>
    </row>
    <row r="153" spans="1:14" ht="11.25">
      <c r="A153" s="179"/>
      <c r="B153" s="172" t="s">
        <v>72</v>
      </c>
      <c r="C153" s="172">
        <v>0</v>
      </c>
      <c r="D153" s="180">
        <v>0</v>
      </c>
      <c r="E153" s="180">
        <v>0</v>
      </c>
      <c r="F153" s="180">
        <v>0</v>
      </c>
      <c r="G153" s="180">
        <v>0</v>
      </c>
      <c r="H153" s="180">
        <v>0</v>
      </c>
      <c r="I153" s="174">
        <v>0</v>
      </c>
      <c r="J153" s="172">
        <v>0</v>
      </c>
      <c r="K153" s="174">
        <v>0</v>
      </c>
      <c r="L153" s="174">
        <v>-48.88173694798048</v>
      </c>
      <c r="M153" s="174">
        <v>-48.88173694798048</v>
      </c>
      <c r="N153" s="173">
        <v>-48.88173694798048</v>
      </c>
    </row>
    <row r="154" spans="1:14" ht="11.25">
      <c r="A154" s="179"/>
      <c r="B154" s="150" t="s">
        <v>57</v>
      </c>
      <c r="C154" s="150">
        <v>5360.5</v>
      </c>
      <c r="D154" s="151">
        <v>3724.875</v>
      </c>
      <c r="E154" s="151">
        <v>4738.083333333334</v>
      </c>
      <c r="F154" s="151">
        <v>1206.7916666666665</v>
      </c>
      <c r="G154" s="151">
        <v>236.41666666666666</v>
      </c>
      <c r="H154" s="151"/>
      <c r="I154" s="177">
        <v>15266.666666666666</v>
      </c>
      <c r="J154" s="150">
        <v>0</v>
      </c>
      <c r="K154" s="177">
        <v>0</v>
      </c>
      <c r="L154" s="188">
        <v>0</v>
      </c>
      <c r="M154" s="177">
        <v>0</v>
      </c>
      <c r="N154" s="155">
        <v>15266.666666666666</v>
      </c>
    </row>
    <row r="155" spans="1:14" ht="11.25">
      <c r="A155" s="179"/>
      <c r="B155" s="150" t="s">
        <v>59</v>
      </c>
      <c r="C155" s="150">
        <v>5136.416666666667</v>
      </c>
      <c r="D155" s="151">
        <v>3596.25</v>
      </c>
      <c r="E155" s="151">
        <v>4681.708333333333</v>
      </c>
      <c r="F155" s="151">
        <v>1257.2916666666665</v>
      </c>
      <c r="G155" s="151">
        <v>244.08333333333334</v>
      </c>
      <c r="H155" s="151"/>
      <c r="I155" s="177">
        <v>14915.75</v>
      </c>
      <c r="J155" s="150">
        <v>0</v>
      </c>
      <c r="K155" s="177">
        <v>0</v>
      </c>
      <c r="L155" s="188">
        <v>0</v>
      </c>
      <c r="M155" s="177">
        <v>0</v>
      </c>
      <c r="N155" s="155">
        <v>14915.75</v>
      </c>
    </row>
    <row r="156" spans="1:14" ht="11.25">
      <c r="A156" s="179"/>
      <c r="B156" s="172" t="s">
        <v>61</v>
      </c>
      <c r="C156" s="172">
        <v>-4.180269253490029</v>
      </c>
      <c r="D156" s="180">
        <v>-3.453136011275546</v>
      </c>
      <c r="E156" s="180">
        <v>-1.1898271101183862</v>
      </c>
      <c r="F156" s="180">
        <v>4.18464938024376</v>
      </c>
      <c r="G156" s="180">
        <v>3.242862178357428</v>
      </c>
      <c r="H156" s="180">
        <v>0</v>
      </c>
      <c r="I156" s="174">
        <v>-2.2985807860261733</v>
      </c>
      <c r="J156" s="172">
        <v>0</v>
      </c>
      <c r="K156" s="174">
        <v>0</v>
      </c>
      <c r="L156" s="174">
        <v>0</v>
      </c>
      <c r="M156" s="174">
        <v>0</v>
      </c>
      <c r="N156" s="173">
        <v>-2.2985807860261733</v>
      </c>
    </row>
    <row r="157" spans="1:14" ht="11.25">
      <c r="A157" s="179"/>
      <c r="B157" s="150" t="s">
        <v>63</v>
      </c>
      <c r="C157" s="150">
        <v>24077.166666666668</v>
      </c>
      <c r="D157" s="151">
        <v>17286.575</v>
      </c>
      <c r="E157" s="151">
        <v>42841.28333333334</v>
      </c>
      <c r="F157" s="151">
        <v>13465.525</v>
      </c>
      <c r="G157" s="151">
        <v>5578.516666666667</v>
      </c>
      <c r="H157" s="151"/>
      <c r="I157" s="177">
        <v>103249.06666666667</v>
      </c>
      <c r="J157" s="150">
        <v>40402.03333333333</v>
      </c>
      <c r="K157" s="177">
        <v>40402.03333333333</v>
      </c>
      <c r="L157" s="188">
        <v>8604.415555555557</v>
      </c>
      <c r="M157" s="177">
        <v>8604.415555555557</v>
      </c>
      <c r="N157" s="155">
        <v>152255.51555555555</v>
      </c>
    </row>
    <row r="158" spans="1:14" ht="11.25">
      <c r="A158" s="179"/>
      <c r="B158" s="150" t="s">
        <v>65</v>
      </c>
      <c r="C158" s="150">
        <v>24078.45</v>
      </c>
      <c r="D158" s="151">
        <v>16977.61666666667</v>
      </c>
      <c r="E158" s="151">
        <v>42591.041666666664</v>
      </c>
      <c r="F158" s="151">
        <v>13468.058333333334</v>
      </c>
      <c r="G158" s="151">
        <v>5499.216666666666</v>
      </c>
      <c r="H158" s="151"/>
      <c r="I158" s="177">
        <v>102614.38333333333</v>
      </c>
      <c r="J158" s="150">
        <v>48459.2</v>
      </c>
      <c r="K158" s="177">
        <v>48459.2</v>
      </c>
      <c r="L158" s="188">
        <v>4398.427777777777</v>
      </c>
      <c r="M158" s="177">
        <v>4398.427777777777</v>
      </c>
      <c r="N158" s="155">
        <v>155472.01111111112</v>
      </c>
    </row>
    <row r="159" spans="1:14" ht="11.25">
      <c r="A159" s="179"/>
      <c r="B159" s="172" t="s">
        <v>67</v>
      </c>
      <c r="C159" s="172">
        <v>0.0053300845199096576</v>
      </c>
      <c r="D159" s="180">
        <v>-1.7872732645612688</v>
      </c>
      <c r="E159" s="180">
        <v>-0.5841133766223371</v>
      </c>
      <c r="F159" s="180">
        <v>0.018813476142479905</v>
      </c>
      <c r="G159" s="180">
        <v>-1.4215248378452052</v>
      </c>
      <c r="H159" s="180">
        <v>0</v>
      </c>
      <c r="I159" s="174">
        <v>-0.6147109642960603</v>
      </c>
      <c r="J159" s="172">
        <v>19.942478142601747</v>
      </c>
      <c r="K159" s="174">
        <v>19.942478142601747</v>
      </c>
      <c r="L159" s="174">
        <v>-48.88173694798048</v>
      </c>
      <c r="M159" s="174">
        <v>-48.88173694798048</v>
      </c>
      <c r="N159" s="173">
        <v>2.1125642271933915</v>
      </c>
    </row>
    <row r="160" spans="1:14" ht="11.25">
      <c r="A160" s="178" t="s">
        <v>137</v>
      </c>
      <c r="B160" s="148" t="s">
        <v>55</v>
      </c>
      <c r="C160" s="148">
        <v>125118.6</v>
      </c>
      <c r="D160" s="149">
        <v>22092.766666666663</v>
      </c>
      <c r="E160" s="149">
        <v>121688.23333333334</v>
      </c>
      <c r="F160" s="149">
        <v>10194.266666666668</v>
      </c>
      <c r="G160" s="149">
        <v>1702.7333333333333</v>
      </c>
      <c r="H160" s="149">
        <v>7543.5</v>
      </c>
      <c r="I160" s="175">
        <v>288340.1</v>
      </c>
      <c r="J160" s="148">
        <v>286307.23333333345</v>
      </c>
      <c r="K160" s="175">
        <v>286307.23333333345</v>
      </c>
      <c r="L160" s="187"/>
      <c r="M160" s="175"/>
      <c r="N160" s="153">
        <v>574647.3333333335</v>
      </c>
    </row>
    <row r="161" spans="1:14" ht="11.25">
      <c r="A161" s="179"/>
      <c r="B161" s="150" t="s">
        <v>53</v>
      </c>
      <c r="C161" s="150">
        <v>127174.03333333333</v>
      </c>
      <c r="D161" s="151">
        <v>22510.3</v>
      </c>
      <c r="E161" s="151">
        <v>123447.73333333334</v>
      </c>
      <c r="F161" s="151">
        <v>10716.166666666668</v>
      </c>
      <c r="G161" s="151">
        <v>1683.9666666666667</v>
      </c>
      <c r="H161" s="151">
        <v>7790.3</v>
      </c>
      <c r="I161" s="177">
        <v>293322.5</v>
      </c>
      <c r="J161" s="150">
        <v>307902.6</v>
      </c>
      <c r="K161" s="177">
        <v>307902.6</v>
      </c>
      <c r="L161" s="188"/>
      <c r="M161" s="177"/>
      <c r="N161" s="155">
        <v>601225.1</v>
      </c>
    </row>
    <row r="162" spans="1:14" ht="11.25">
      <c r="A162" s="179"/>
      <c r="B162" s="172" t="s">
        <v>70</v>
      </c>
      <c r="C162" s="172">
        <v>1.6427879894222917</v>
      </c>
      <c r="D162" s="180">
        <v>1.889909668775466</v>
      </c>
      <c r="E162" s="180">
        <v>1.4459080814989782</v>
      </c>
      <c r="F162" s="180">
        <v>5.119544319028992</v>
      </c>
      <c r="G162" s="180">
        <v>-1.102149485141536</v>
      </c>
      <c r="H162" s="180">
        <v>3.271690859680522</v>
      </c>
      <c r="I162" s="174">
        <v>1.7279594478881093</v>
      </c>
      <c r="J162" s="172">
        <v>7.5427247908627235</v>
      </c>
      <c r="K162" s="174">
        <v>7.5427247908627235</v>
      </c>
      <c r="L162" s="174">
        <v>0</v>
      </c>
      <c r="M162" s="174">
        <v>0</v>
      </c>
      <c r="N162" s="173">
        <v>4.625056991476542</v>
      </c>
    </row>
    <row r="163" spans="1:14" ht="11.25">
      <c r="A163" s="179"/>
      <c r="B163" s="150" t="s">
        <v>51</v>
      </c>
      <c r="C163" s="150">
        <v>0</v>
      </c>
      <c r="D163" s="151">
        <v>0</v>
      </c>
      <c r="E163" s="151">
        <v>0</v>
      </c>
      <c r="F163" s="151">
        <v>0</v>
      </c>
      <c r="G163" s="151">
        <v>0</v>
      </c>
      <c r="H163" s="151">
        <v>0</v>
      </c>
      <c r="I163" s="177">
        <v>0</v>
      </c>
      <c r="J163" s="150">
        <v>19041.051111111115</v>
      </c>
      <c r="K163" s="177">
        <v>19041.051111111115</v>
      </c>
      <c r="L163" s="188"/>
      <c r="M163" s="177"/>
      <c r="N163" s="155">
        <v>19041.051111111115</v>
      </c>
    </row>
    <row r="164" spans="1:14" ht="11.25">
      <c r="A164" s="179"/>
      <c r="B164" s="150" t="s">
        <v>49</v>
      </c>
      <c r="C164" s="150">
        <v>0</v>
      </c>
      <c r="D164" s="151">
        <v>0</v>
      </c>
      <c r="E164" s="151">
        <v>0</v>
      </c>
      <c r="F164" s="151">
        <v>0</v>
      </c>
      <c r="G164" s="151">
        <v>0</v>
      </c>
      <c r="H164" s="151">
        <v>0</v>
      </c>
      <c r="I164" s="177">
        <v>0</v>
      </c>
      <c r="J164" s="150">
        <v>20456.747777777782</v>
      </c>
      <c r="K164" s="177">
        <v>20456.747777777782</v>
      </c>
      <c r="L164" s="188"/>
      <c r="M164" s="177"/>
      <c r="N164" s="155">
        <v>20456.747777777782</v>
      </c>
    </row>
    <row r="165" spans="1:14" ht="11.25">
      <c r="A165" s="179"/>
      <c r="B165" s="172" t="s">
        <v>72</v>
      </c>
      <c r="C165" s="172">
        <v>0</v>
      </c>
      <c r="D165" s="180">
        <v>0</v>
      </c>
      <c r="E165" s="180">
        <v>0</v>
      </c>
      <c r="F165" s="180">
        <v>0</v>
      </c>
      <c r="G165" s="180">
        <v>0</v>
      </c>
      <c r="H165" s="180">
        <v>0</v>
      </c>
      <c r="I165" s="174">
        <v>0</v>
      </c>
      <c r="J165" s="172">
        <v>7.43497120198663</v>
      </c>
      <c r="K165" s="174">
        <v>7.43497120198663</v>
      </c>
      <c r="L165" s="174">
        <v>0</v>
      </c>
      <c r="M165" s="174">
        <v>0</v>
      </c>
      <c r="N165" s="173">
        <v>7.43497120198663</v>
      </c>
    </row>
    <row r="166" spans="1:14" ht="11.25">
      <c r="A166" s="179"/>
      <c r="B166" s="150" t="s">
        <v>57</v>
      </c>
      <c r="C166" s="150">
        <v>25755.75</v>
      </c>
      <c r="D166" s="151">
        <v>8056.666666666666</v>
      </c>
      <c r="E166" s="151">
        <v>17370.375</v>
      </c>
      <c r="F166" s="151">
        <v>1649.0833333333333</v>
      </c>
      <c r="G166" s="151">
        <v>708.875</v>
      </c>
      <c r="H166" s="151">
        <v>0</v>
      </c>
      <c r="I166" s="177">
        <v>53540.75</v>
      </c>
      <c r="J166" s="150">
        <v>0</v>
      </c>
      <c r="K166" s="177">
        <v>0</v>
      </c>
      <c r="L166" s="188"/>
      <c r="M166" s="177"/>
      <c r="N166" s="155">
        <v>53540.75</v>
      </c>
    </row>
    <row r="167" spans="1:14" ht="11.25">
      <c r="A167" s="179"/>
      <c r="B167" s="150" t="s">
        <v>59</v>
      </c>
      <c r="C167" s="150">
        <v>23718.5</v>
      </c>
      <c r="D167" s="151">
        <v>8584.125</v>
      </c>
      <c r="E167" s="151">
        <v>16971.833333333332</v>
      </c>
      <c r="F167" s="151">
        <v>1837.4583333333333</v>
      </c>
      <c r="G167" s="151">
        <v>760.375</v>
      </c>
      <c r="H167" s="151">
        <v>5.25</v>
      </c>
      <c r="I167" s="177">
        <v>51877.541666666664</v>
      </c>
      <c r="J167" s="150">
        <v>0</v>
      </c>
      <c r="K167" s="177">
        <v>0</v>
      </c>
      <c r="L167" s="188"/>
      <c r="M167" s="177"/>
      <c r="N167" s="155">
        <v>51877.541666666664</v>
      </c>
    </row>
    <row r="168" spans="1:14" ht="11.25">
      <c r="A168" s="179"/>
      <c r="B168" s="172" t="s">
        <v>61</v>
      </c>
      <c r="C168" s="172">
        <v>-7.909884200615397</v>
      </c>
      <c r="D168" s="180">
        <v>6.546855606123302</v>
      </c>
      <c r="E168" s="180">
        <v>-2.29437572111522</v>
      </c>
      <c r="F168" s="180">
        <v>11.42301278488049</v>
      </c>
      <c r="G168" s="180">
        <v>7.265032622112503</v>
      </c>
      <c r="H168" s="180">
        <v>0</v>
      </c>
      <c r="I168" s="174">
        <v>-3.1064345070499177</v>
      </c>
      <c r="J168" s="172">
        <v>0</v>
      </c>
      <c r="K168" s="174">
        <v>0</v>
      </c>
      <c r="L168" s="174">
        <v>0</v>
      </c>
      <c r="M168" s="174">
        <v>0</v>
      </c>
      <c r="N168" s="173">
        <v>-3.1064345070499177</v>
      </c>
    </row>
    <row r="169" spans="1:14" ht="11.25">
      <c r="A169" s="179"/>
      <c r="B169" s="150" t="s">
        <v>63</v>
      </c>
      <c r="C169" s="150">
        <v>150874.35</v>
      </c>
      <c r="D169" s="151">
        <v>30149.43333333333</v>
      </c>
      <c r="E169" s="151">
        <v>139058.60833333334</v>
      </c>
      <c r="F169" s="151">
        <v>11843.35</v>
      </c>
      <c r="G169" s="151">
        <v>2411.608333333333</v>
      </c>
      <c r="H169" s="151">
        <v>7543.5</v>
      </c>
      <c r="I169" s="177">
        <v>341880.85</v>
      </c>
      <c r="J169" s="150">
        <v>305348.28444444446</v>
      </c>
      <c r="K169" s="177">
        <v>305348.28444444446</v>
      </c>
      <c r="L169" s="188"/>
      <c r="M169" s="177"/>
      <c r="N169" s="155">
        <v>647229.1344444444</v>
      </c>
    </row>
    <row r="170" spans="1:14" ht="11.25">
      <c r="A170" s="179"/>
      <c r="B170" s="150" t="s">
        <v>65</v>
      </c>
      <c r="C170" s="150">
        <v>150892.53333333333</v>
      </c>
      <c r="D170" s="151">
        <v>31094.425</v>
      </c>
      <c r="E170" s="151">
        <v>140419.56666666665</v>
      </c>
      <c r="F170" s="151">
        <v>12553.625</v>
      </c>
      <c r="G170" s="151">
        <v>2444.3416666666662</v>
      </c>
      <c r="H170" s="151">
        <v>7795.55</v>
      </c>
      <c r="I170" s="177">
        <v>345200.0416666666</v>
      </c>
      <c r="J170" s="150">
        <v>328359.3477777778</v>
      </c>
      <c r="K170" s="177">
        <v>328359.3477777778</v>
      </c>
      <c r="L170" s="188"/>
      <c r="M170" s="177"/>
      <c r="N170" s="155">
        <v>673559.3894444444</v>
      </c>
    </row>
    <row r="171" spans="1:14" ht="11.25">
      <c r="A171" s="179"/>
      <c r="B171" s="172" t="s">
        <v>67</v>
      </c>
      <c r="C171" s="172">
        <v>0.012051971281593354</v>
      </c>
      <c r="D171" s="180">
        <v>3.1343596286497437</v>
      </c>
      <c r="E171" s="180">
        <v>0.9786940554381217</v>
      </c>
      <c r="F171" s="180">
        <v>5.997247400439906</v>
      </c>
      <c r="G171" s="180">
        <v>1.357323777700212</v>
      </c>
      <c r="H171" s="180">
        <v>3.341287200901441</v>
      </c>
      <c r="I171" s="174">
        <v>0.9708621195562046</v>
      </c>
      <c r="J171" s="172">
        <v>7.536005442178936</v>
      </c>
      <c r="K171" s="174">
        <v>7.536005442178936</v>
      </c>
      <c r="L171" s="174">
        <v>0</v>
      </c>
      <c r="M171" s="174">
        <v>0</v>
      </c>
      <c r="N171" s="173">
        <v>4.068150458430863</v>
      </c>
    </row>
    <row r="172" spans="1:14" ht="11.25">
      <c r="A172" s="178" t="s">
        <v>552</v>
      </c>
      <c r="B172" s="148" t="s">
        <v>55</v>
      </c>
      <c r="C172" s="148">
        <v>35710.066666666666</v>
      </c>
      <c r="D172" s="149">
        <v>41843.166666666664</v>
      </c>
      <c r="E172" s="149">
        <v>21176.933333333334</v>
      </c>
      <c r="F172" s="149">
        <v>9036.1</v>
      </c>
      <c r="G172" s="149">
        <v>3213.3333333333335</v>
      </c>
      <c r="H172" s="149">
        <v>8871.8</v>
      </c>
      <c r="I172" s="175">
        <v>119851.4</v>
      </c>
      <c r="J172" s="148">
        <v>78492.76666666666</v>
      </c>
      <c r="K172" s="175">
        <v>78492.76666666666</v>
      </c>
      <c r="L172" s="187"/>
      <c r="M172" s="175"/>
      <c r="N172" s="153">
        <v>198344.1666666667</v>
      </c>
    </row>
    <row r="173" spans="1:14" ht="11.25">
      <c r="A173" s="179"/>
      <c r="B173" s="150" t="s">
        <v>53</v>
      </c>
      <c r="C173" s="150">
        <v>35477.5</v>
      </c>
      <c r="D173" s="151">
        <v>42254.566666666666</v>
      </c>
      <c r="E173" s="151">
        <v>21510.86666666667</v>
      </c>
      <c r="F173" s="151">
        <v>8578.133333333333</v>
      </c>
      <c r="G173" s="151">
        <v>3362.8333333333335</v>
      </c>
      <c r="H173" s="151">
        <v>9089.966666666667</v>
      </c>
      <c r="I173" s="177">
        <v>120273.86666666667</v>
      </c>
      <c r="J173" s="150">
        <v>80853.33333333333</v>
      </c>
      <c r="K173" s="177">
        <v>80853.33333333333</v>
      </c>
      <c r="L173" s="188"/>
      <c r="M173" s="177"/>
      <c r="N173" s="155">
        <v>201127.2</v>
      </c>
    </row>
    <row r="174" spans="1:14" ht="11.25">
      <c r="A174" s="179"/>
      <c r="B174" s="172" t="s">
        <v>70</v>
      </c>
      <c r="C174" s="172">
        <v>-0.6512636026069186</v>
      </c>
      <c r="D174" s="180">
        <v>0.9831951851955154</v>
      </c>
      <c r="E174" s="180">
        <v>1.5768729498133234</v>
      </c>
      <c r="F174" s="180">
        <v>-5.06818944751239</v>
      </c>
      <c r="G174" s="180">
        <v>4.652489626556017</v>
      </c>
      <c r="H174" s="180">
        <v>2.4591026247961634</v>
      </c>
      <c r="I174" s="174">
        <v>0.3524920582209681</v>
      </c>
      <c r="J174" s="172">
        <v>3.007368407195057</v>
      </c>
      <c r="K174" s="174">
        <v>3.007368407195057</v>
      </c>
      <c r="L174" s="174">
        <v>0</v>
      </c>
      <c r="M174" s="174">
        <v>0</v>
      </c>
      <c r="N174" s="173">
        <v>1.4031334422909632</v>
      </c>
    </row>
    <row r="175" spans="1:14" ht="11.25">
      <c r="A175" s="179"/>
      <c r="B175" s="150" t="s">
        <v>51</v>
      </c>
      <c r="C175" s="150">
        <v>0</v>
      </c>
      <c r="D175" s="151">
        <v>0</v>
      </c>
      <c r="E175" s="151">
        <v>0</v>
      </c>
      <c r="F175" s="151">
        <v>0</v>
      </c>
      <c r="G175" s="151">
        <v>0</v>
      </c>
      <c r="H175" s="151">
        <v>0</v>
      </c>
      <c r="I175" s="177">
        <v>0</v>
      </c>
      <c r="J175" s="150">
        <v>0</v>
      </c>
      <c r="K175" s="177">
        <v>0</v>
      </c>
      <c r="L175" s="188"/>
      <c r="M175" s="177"/>
      <c r="N175" s="155">
        <v>0</v>
      </c>
    </row>
    <row r="176" spans="1:14" ht="11.25">
      <c r="A176" s="179"/>
      <c r="B176" s="150" t="s">
        <v>49</v>
      </c>
      <c r="C176" s="150">
        <v>0</v>
      </c>
      <c r="D176" s="151">
        <v>0</v>
      </c>
      <c r="E176" s="151">
        <v>0</v>
      </c>
      <c r="F176" s="151">
        <v>0</v>
      </c>
      <c r="G176" s="151">
        <v>0</v>
      </c>
      <c r="H176" s="151">
        <v>0</v>
      </c>
      <c r="I176" s="177">
        <v>0</v>
      </c>
      <c r="J176" s="150">
        <v>0</v>
      </c>
      <c r="K176" s="177">
        <v>0</v>
      </c>
      <c r="L176" s="188"/>
      <c r="M176" s="177"/>
      <c r="N176" s="155">
        <v>0</v>
      </c>
    </row>
    <row r="177" spans="1:14" ht="11.25">
      <c r="A177" s="179"/>
      <c r="B177" s="172" t="s">
        <v>72</v>
      </c>
      <c r="C177" s="172">
        <v>0</v>
      </c>
      <c r="D177" s="180">
        <v>0</v>
      </c>
      <c r="E177" s="180">
        <v>0</v>
      </c>
      <c r="F177" s="180">
        <v>0</v>
      </c>
      <c r="G177" s="180">
        <v>0</v>
      </c>
      <c r="H177" s="180">
        <v>0</v>
      </c>
      <c r="I177" s="174">
        <v>0</v>
      </c>
      <c r="J177" s="172">
        <v>0</v>
      </c>
      <c r="K177" s="174">
        <v>0</v>
      </c>
      <c r="L177" s="174">
        <v>0</v>
      </c>
      <c r="M177" s="174">
        <v>0</v>
      </c>
      <c r="N177" s="173">
        <v>0</v>
      </c>
    </row>
    <row r="178" spans="1:14" ht="11.25">
      <c r="A178" s="179"/>
      <c r="B178" s="150" t="s">
        <v>57</v>
      </c>
      <c r="C178" s="150">
        <v>11769</v>
      </c>
      <c r="D178" s="151">
        <v>15254</v>
      </c>
      <c r="E178" s="151">
        <v>1548.5</v>
      </c>
      <c r="F178" s="151">
        <v>977.625</v>
      </c>
      <c r="G178" s="151">
        <v>264.5833333333333</v>
      </c>
      <c r="H178" s="151">
        <v>108.91666666666667</v>
      </c>
      <c r="I178" s="177">
        <v>29922.625</v>
      </c>
      <c r="J178" s="150">
        <v>0</v>
      </c>
      <c r="K178" s="177">
        <v>0</v>
      </c>
      <c r="L178" s="188"/>
      <c r="M178" s="177"/>
      <c r="N178" s="155">
        <v>29922.625</v>
      </c>
    </row>
    <row r="179" spans="1:14" ht="11.25">
      <c r="A179" s="179"/>
      <c r="B179" s="150" t="s">
        <v>59</v>
      </c>
      <c r="C179" s="150">
        <v>11961.333333333332</v>
      </c>
      <c r="D179" s="151">
        <v>14942.125</v>
      </c>
      <c r="E179" s="151">
        <v>1467.8333333333335</v>
      </c>
      <c r="F179" s="151">
        <v>954.9583333333333</v>
      </c>
      <c r="G179" s="151">
        <v>282.9166666666667</v>
      </c>
      <c r="H179" s="151">
        <v>163.79166666666666</v>
      </c>
      <c r="I179" s="177">
        <v>29772.958333333332</v>
      </c>
      <c r="J179" s="150">
        <v>0</v>
      </c>
      <c r="K179" s="177">
        <v>0</v>
      </c>
      <c r="L179" s="188"/>
      <c r="M179" s="177"/>
      <c r="N179" s="155">
        <v>29772.958333333332</v>
      </c>
    </row>
    <row r="180" spans="1:14" ht="11.25">
      <c r="A180" s="179"/>
      <c r="B180" s="172" t="s">
        <v>61</v>
      </c>
      <c r="C180" s="172">
        <v>1.634236836887859</v>
      </c>
      <c r="D180" s="180">
        <v>-2.0445456929330015</v>
      </c>
      <c r="E180" s="180">
        <v>-5.20934237434075</v>
      </c>
      <c r="F180" s="180">
        <v>-2.318544090695997</v>
      </c>
      <c r="G180" s="180">
        <v>6.929133858267732</v>
      </c>
      <c r="H180" s="180">
        <v>50.38255547054321</v>
      </c>
      <c r="I180" s="174">
        <v>-0.500178933722118</v>
      </c>
      <c r="J180" s="172">
        <v>0</v>
      </c>
      <c r="K180" s="174">
        <v>0</v>
      </c>
      <c r="L180" s="174">
        <v>0</v>
      </c>
      <c r="M180" s="174">
        <v>0</v>
      </c>
      <c r="N180" s="173">
        <v>-0.500178933722118</v>
      </c>
    </row>
    <row r="181" spans="1:14" ht="11.25">
      <c r="A181" s="179"/>
      <c r="B181" s="150" t="s">
        <v>63</v>
      </c>
      <c r="C181" s="150">
        <v>47479.066666666666</v>
      </c>
      <c r="D181" s="151">
        <v>57097.166666666664</v>
      </c>
      <c r="E181" s="151">
        <v>22725.433333333334</v>
      </c>
      <c r="F181" s="151">
        <v>10013.725</v>
      </c>
      <c r="G181" s="151">
        <v>3477.916666666667</v>
      </c>
      <c r="H181" s="151">
        <v>8980.716666666667</v>
      </c>
      <c r="I181" s="177">
        <v>149774.025</v>
      </c>
      <c r="J181" s="150">
        <v>78492.76666666666</v>
      </c>
      <c r="K181" s="177">
        <v>78492.76666666666</v>
      </c>
      <c r="L181" s="188"/>
      <c r="M181" s="177"/>
      <c r="N181" s="155">
        <v>228266.79166666666</v>
      </c>
    </row>
    <row r="182" spans="1:14" ht="11.25">
      <c r="A182" s="179"/>
      <c r="B182" s="150" t="s">
        <v>65</v>
      </c>
      <c r="C182" s="150">
        <v>47438.83333333333</v>
      </c>
      <c r="D182" s="151">
        <v>57196.691666666666</v>
      </c>
      <c r="E182" s="151">
        <v>22978.7</v>
      </c>
      <c r="F182" s="151">
        <v>9533.091666666667</v>
      </c>
      <c r="G182" s="151">
        <v>3645.75</v>
      </c>
      <c r="H182" s="151">
        <v>9253.758333333333</v>
      </c>
      <c r="I182" s="177">
        <v>150046.82499999998</v>
      </c>
      <c r="J182" s="150">
        <v>80853.33333333333</v>
      </c>
      <c r="K182" s="177">
        <v>80853.33333333333</v>
      </c>
      <c r="L182" s="188"/>
      <c r="M182" s="177"/>
      <c r="N182" s="155">
        <v>230900.15833333333</v>
      </c>
    </row>
    <row r="183" spans="1:14" ht="11.25">
      <c r="A183" s="179"/>
      <c r="B183" s="172" t="s">
        <v>67</v>
      </c>
      <c r="C183" s="172">
        <v>-0.08473909905559197</v>
      </c>
      <c r="D183" s="180">
        <v>0.17430812387071418</v>
      </c>
      <c r="E183" s="180">
        <v>1.1144635305817405</v>
      </c>
      <c r="F183" s="180">
        <v>-4.799745682384259</v>
      </c>
      <c r="G183" s="180">
        <v>4.825685875164721</v>
      </c>
      <c r="H183" s="180">
        <v>3.0403104429304944</v>
      </c>
      <c r="I183" s="174">
        <v>0.1821410621768283</v>
      </c>
      <c r="J183" s="172">
        <v>3.007368407195057</v>
      </c>
      <c r="K183" s="174">
        <v>3.007368407195057</v>
      </c>
      <c r="L183" s="174">
        <v>0</v>
      </c>
      <c r="M183" s="174">
        <v>0</v>
      </c>
      <c r="N183" s="173">
        <v>1.1536354663941562</v>
      </c>
    </row>
    <row r="184" spans="1:14" ht="11.25">
      <c r="A184" s="178" t="s">
        <v>99</v>
      </c>
      <c r="B184" s="148" t="s">
        <v>55</v>
      </c>
      <c r="C184" s="148">
        <v>14990.166666666666</v>
      </c>
      <c r="D184" s="149"/>
      <c r="E184" s="149">
        <v>9414.4</v>
      </c>
      <c r="F184" s="149"/>
      <c r="G184" s="149"/>
      <c r="H184" s="149">
        <v>23069.663333333334</v>
      </c>
      <c r="I184" s="175">
        <v>47474.23</v>
      </c>
      <c r="J184" s="148">
        <v>6393.563333333333</v>
      </c>
      <c r="K184" s="175">
        <v>6393.563333333333</v>
      </c>
      <c r="L184" s="187"/>
      <c r="M184" s="175"/>
      <c r="N184" s="153">
        <v>53867.79333333333</v>
      </c>
    </row>
    <row r="185" spans="1:14" ht="11.25">
      <c r="A185" s="179"/>
      <c r="B185" s="150" t="s">
        <v>53</v>
      </c>
      <c r="C185" s="150">
        <v>15234.533333333333</v>
      </c>
      <c r="D185" s="151"/>
      <c r="E185" s="151">
        <v>9574.233333333334</v>
      </c>
      <c r="F185" s="151"/>
      <c r="G185" s="151"/>
      <c r="H185" s="151">
        <v>23398.216666666664</v>
      </c>
      <c r="I185" s="177">
        <v>48206.98333333333</v>
      </c>
      <c r="J185" s="150">
        <v>6060.516666666666</v>
      </c>
      <c r="K185" s="177">
        <v>6060.516666666666</v>
      </c>
      <c r="L185" s="188"/>
      <c r="M185" s="177"/>
      <c r="N185" s="155">
        <v>54267.5</v>
      </c>
    </row>
    <row r="186" spans="1:14" ht="11.25">
      <c r="A186" s="179"/>
      <c r="B186" s="172" t="s">
        <v>70</v>
      </c>
      <c r="C186" s="172">
        <v>1.630179784525412</v>
      </c>
      <c r="D186" s="180">
        <v>0</v>
      </c>
      <c r="E186" s="180">
        <v>1.6977537956039042</v>
      </c>
      <c r="F186" s="180">
        <v>0</v>
      </c>
      <c r="G186" s="180">
        <v>0</v>
      </c>
      <c r="H186" s="180">
        <v>1.4241791420449699</v>
      </c>
      <c r="I186" s="174">
        <v>1.543475972824291</v>
      </c>
      <c r="J186" s="172">
        <v>-5.209093103532765</v>
      </c>
      <c r="K186" s="174">
        <v>-5.209093103532765</v>
      </c>
      <c r="L186" s="174">
        <v>0</v>
      </c>
      <c r="M186" s="174">
        <v>0</v>
      </c>
      <c r="N186" s="173">
        <v>0.742014183119214</v>
      </c>
    </row>
    <row r="187" spans="1:14" ht="11.25">
      <c r="A187" s="179"/>
      <c r="B187" s="150" t="s">
        <v>51</v>
      </c>
      <c r="C187" s="150">
        <v>0</v>
      </c>
      <c r="D187" s="151"/>
      <c r="E187" s="151">
        <v>0</v>
      </c>
      <c r="F187" s="151"/>
      <c r="G187" s="151"/>
      <c r="H187" s="151">
        <v>0</v>
      </c>
      <c r="I187" s="177">
        <v>0</v>
      </c>
      <c r="J187" s="150">
        <v>0</v>
      </c>
      <c r="K187" s="177">
        <v>0</v>
      </c>
      <c r="L187" s="188"/>
      <c r="M187" s="177"/>
      <c r="N187" s="155">
        <v>0</v>
      </c>
    </row>
    <row r="188" spans="1:14" ht="11.25">
      <c r="A188" s="179"/>
      <c r="B188" s="150" t="s">
        <v>49</v>
      </c>
      <c r="C188" s="150">
        <v>0</v>
      </c>
      <c r="D188" s="151"/>
      <c r="E188" s="151">
        <v>0</v>
      </c>
      <c r="F188" s="151"/>
      <c r="G188" s="151"/>
      <c r="H188" s="151">
        <v>0</v>
      </c>
      <c r="I188" s="177">
        <v>0</v>
      </c>
      <c r="J188" s="150">
        <v>0</v>
      </c>
      <c r="K188" s="177">
        <v>0</v>
      </c>
      <c r="L188" s="188"/>
      <c r="M188" s="177"/>
      <c r="N188" s="155">
        <v>0</v>
      </c>
    </row>
    <row r="189" spans="1:14" ht="11.25">
      <c r="A189" s="179"/>
      <c r="B189" s="172" t="s">
        <v>72</v>
      </c>
      <c r="C189" s="172">
        <v>0</v>
      </c>
      <c r="D189" s="180">
        <v>0</v>
      </c>
      <c r="E189" s="180">
        <v>0</v>
      </c>
      <c r="F189" s="180">
        <v>0</v>
      </c>
      <c r="G189" s="180">
        <v>0</v>
      </c>
      <c r="H189" s="180">
        <v>0</v>
      </c>
      <c r="I189" s="174">
        <v>0</v>
      </c>
      <c r="J189" s="172">
        <v>0</v>
      </c>
      <c r="K189" s="174">
        <v>0</v>
      </c>
      <c r="L189" s="174">
        <v>0</v>
      </c>
      <c r="M189" s="174">
        <v>0</v>
      </c>
      <c r="N189" s="173">
        <v>0</v>
      </c>
    </row>
    <row r="190" spans="1:14" ht="11.25">
      <c r="A190" s="179"/>
      <c r="B190" s="150" t="s">
        <v>57</v>
      </c>
      <c r="C190" s="150">
        <v>4627.75</v>
      </c>
      <c r="D190" s="151"/>
      <c r="E190" s="151">
        <v>2257.2916666666665</v>
      </c>
      <c r="F190" s="151"/>
      <c r="G190" s="151"/>
      <c r="H190" s="151">
        <v>5.333333333333333</v>
      </c>
      <c r="I190" s="177">
        <v>6890.374999999999</v>
      </c>
      <c r="J190" s="150">
        <v>0</v>
      </c>
      <c r="K190" s="177">
        <v>0</v>
      </c>
      <c r="L190" s="188"/>
      <c r="M190" s="177"/>
      <c r="N190" s="155">
        <v>6890.374999999999</v>
      </c>
    </row>
    <row r="191" spans="1:14" ht="11.25">
      <c r="A191" s="179"/>
      <c r="B191" s="150" t="s">
        <v>59</v>
      </c>
      <c r="C191" s="150">
        <v>4606.037499999999</v>
      </c>
      <c r="D191" s="151"/>
      <c r="E191" s="151">
        <v>2249</v>
      </c>
      <c r="F191" s="151"/>
      <c r="G191" s="151"/>
      <c r="H191" s="151">
        <v>8.958333333333334</v>
      </c>
      <c r="I191" s="177">
        <v>6863.9958333333325</v>
      </c>
      <c r="J191" s="150">
        <v>0</v>
      </c>
      <c r="K191" s="177">
        <v>0</v>
      </c>
      <c r="L191" s="188"/>
      <c r="M191" s="177"/>
      <c r="N191" s="155">
        <v>6863.9958333333325</v>
      </c>
    </row>
    <row r="192" spans="1:14" ht="11.25">
      <c r="A192" s="179"/>
      <c r="B192" s="172" t="s">
        <v>61</v>
      </c>
      <c r="C192" s="172">
        <v>-0.46918048727784656</v>
      </c>
      <c r="D192" s="180">
        <v>0</v>
      </c>
      <c r="E192" s="180">
        <v>-0.3673281033687058</v>
      </c>
      <c r="F192" s="180">
        <v>0</v>
      </c>
      <c r="G192" s="180">
        <v>0</v>
      </c>
      <c r="H192" s="180">
        <v>67.96875</v>
      </c>
      <c r="I192" s="174">
        <v>-0.3828407984567837</v>
      </c>
      <c r="J192" s="172">
        <v>0</v>
      </c>
      <c r="K192" s="174">
        <v>0</v>
      </c>
      <c r="L192" s="174">
        <v>0</v>
      </c>
      <c r="M192" s="174">
        <v>0</v>
      </c>
      <c r="N192" s="173">
        <v>-0.3828407984567837</v>
      </c>
    </row>
    <row r="193" spans="1:14" ht="11.25">
      <c r="A193" s="179"/>
      <c r="B193" s="150" t="s">
        <v>63</v>
      </c>
      <c r="C193" s="150">
        <v>19617.916666666664</v>
      </c>
      <c r="D193" s="151"/>
      <c r="E193" s="151">
        <v>11671.691666666666</v>
      </c>
      <c r="F193" s="151"/>
      <c r="G193" s="151"/>
      <c r="H193" s="151">
        <v>23074.996666666666</v>
      </c>
      <c r="I193" s="177">
        <v>54364.604999999996</v>
      </c>
      <c r="J193" s="150">
        <v>6393.563333333333</v>
      </c>
      <c r="K193" s="177">
        <v>6393.563333333333</v>
      </c>
      <c r="L193" s="188"/>
      <c r="M193" s="177"/>
      <c r="N193" s="155">
        <v>60758.16833333333</v>
      </c>
    </row>
    <row r="194" spans="1:14" ht="11.25">
      <c r="A194" s="179"/>
      <c r="B194" s="150" t="s">
        <v>65</v>
      </c>
      <c r="C194" s="150">
        <v>19840.57083333333</v>
      </c>
      <c r="D194" s="151"/>
      <c r="E194" s="151">
        <v>11823.233333333334</v>
      </c>
      <c r="F194" s="151"/>
      <c r="G194" s="151"/>
      <c r="H194" s="151">
        <v>23407.174999999996</v>
      </c>
      <c r="I194" s="177">
        <v>55070.97916666666</v>
      </c>
      <c r="J194" s="150">
        <v>6060.516666666666</v>
      </c>
      <c r="K194" s="177">
        <v>6060.516666666666</v>
      </c>
      <c r="L194" s="188"/>
      <c r="M194" s="177"/>
      <c r="N194" s="155">
        <v>61131.49583333332</v>
      </c>
    </row>
    <row r="195" spans="1:14" ht="11.25">
      <c r="A195" s="179"/>
      <c r="B195" s="172" t="s">
        <v>67</v>
      </c>
      <c r="C195" s="172">
        <v>1.1349531678100402</v>
      </c>
      <c r="D195" s="180">
        <v>0</v>
      </c>
      <c r="E195" s="180">
        <v>1.2983693452034695</v>
      </c>
      <c r="F195" s="180">
        <v>0</v>
      </c>
      <c r="G195" s="180">
        <v>0</v>
      </c>
      <c r="H195" s="180">
        <v>1.4395596156821244</v>
      </c>
      <c r="I195" s="174">
        <v>1.2993273227436644</v>
      </c>
      <c r="J195" s="172">
        <v>-5.209093103532765</v>
      </c>
      <c r="K195" s="174">
        <v>-5.209093103532765</v>
      </c>
      <c r="L195" s="174">
        <v>0</v>
      </c>
      <c r="M195" s="174">
        <v>0</v>
      </c>
      <c r="N195" s="173">
        <v>0.6144482466157404</v>
      </c>
    </row>
    <row r="196" spans="1:14" ht="11.25">
      <c r="A196" s="148" t="s">
        <v>56</v>
      </c>
      <c r="B196" s="152"/>
      <c r="C196" s="148">
        <v>545914.4833333333</v>
      </c>
      <c r="D196" s="149">
        <v>217412.2</v>
      </c>
      <c r="E196" s="149">
        <v>412095.4</v>
      </c>
      <c r="F196" s="149">
        <v>171907.5</v>
      </c>
      <c r="G196" s="149">
        <v>100950.8</v>
      </c>
      <c r="H196" s="149">
        <v>77246.66333333333</v>
      </c>
      <c r="I196" s="175">
        <v>1525527.0466666664</v>
      </c>
      <c r="J196" s="148">
        <v>1084755.1466666665</v>
      </c>
      <c r="K196" s="175">
        <v>1084755.1466666665</v>
      </c>
      <c r="L196" s="187">
        <v>55116.41111111112</v>
      </c>
      <c r="M196" s="175">
        <v>55116.41111111112</v>
      </c>
      <c r="N196" s="153">
        <v>2665398.604444444</v>
      </c>
    </row>
    <row r="197" spans="1:14" ht="11.25">
      <c r="A197" s="148" t="s">
        <v>54</v>
      </c>
      <c r="B197" s="152"/>
      <c r="C197" s="148">
        <v>555357.7833333333</v>
      </c>
      <c r="D197" s="149">
        <v>222807.3333333333</v>
      </c>
      <c r="E197" s="149">
        <v>415057.9</v>
      </c>
      <c r="F197" s="149">
        <v>170602.1</v>
      </c>
      <c r="G197" s="149">
        <v>99652.2</v>
      </c>
      <c r="H197" s="149">
        <v>77893.98333333334</v>
      </c>
      <c r="I197" s="175">
        <v>1541371.3</v>
      </c>
      <c r="J197" s="148">
        <v>1177853.2607333332</v>
      </c>
      <c r="K197" s="175">
        <v>1177853.2607333332</v>
      </c>
      <c r="L197" s="187">
        <v>72012.46555555555</v>
      </c>
      <c r="M197" s="175">
        <v>72012.46555555555</v>
      </c>
      <c r="N197" s="153">
        <v>2791237.026288889</v>
      </c>
    </row>
    <row r="198" spans="1:14" ht="11.25">
      <c r="A198" s="195" t="s">
        <v>71</v>
      </c>
      <c r="B198" s="196"/>
      <c r="C198" s="191">
        <v>1.729813054663751</v>
      </c>
      <c r="D198" s="192">
        <v>2.48152280936091</v>
      </c>
      <c r="E198" s="192">
        <v>0.7188869373450621</v>
      </c>
      <c r="F198" s="192">
        <v>-0.7593618661198742</v>
      </c>
      <c r="G198" s="192">
        <v>-1.286369201630885</v>
      </c>
      <c r="H198" s="192">
        <v>0.8379908879775031</v>
      </c>
      <c r="I198" s="193">
        <v>1.0386084840615377</v>
      </c>
      <c r="J198" s="191">
        <v>8.58240814553826</v>
      </c>
      <c r="K198" s="193">
        <v>8.582408145538372</v>
      </c>
      <c r="L198" s="193">
        <v>30.655215214182014</v>
      </c>
      <c r="M198" s="193">
        <v>30.655215214181997</v>
      </c>
      <c r="N198" s="194">
        <v>4.721185853200895</v>
      </c>
    </row>
    <row r="199" spans="1:14" ht="11.25">
      <c r="A199" s="148" t="s">
        <v>52</v>
      </c>
      <c r="B199" s="152"/>
      <c r="C199" s="148">
        <v>0</v>
      </c>
      <c r="D199" s="149">
        <v>0</v>
      </c>
      <c r="E199" s="149">
        <v>0</v>
      </c>
      <c r="F199" s="149">
        <v>0</v>
      </c>
      <c r="G199" s="149">
        <v>0</v>
      </c>
      <c r="H199" s="149">
        <v>0</v>
      </c>
      <c r="I199" s="175">
        <v>0</v>
      </c>
      <c r="J199" s="148">
        <v>56097.18666666666</v>
      </c>
      <c r="K199" s="175">
        <v>56097.18666666666</v>
      </c>
      <c r="L199" s="187">
        <v>28800.538888888892</v>
      </c>
      <c r="M199" s="175">
        <v>28800.538888888892</v>
      </c>
      <c r="N199" s="153">
        <v>84897.72555555555</v>
      </c>
    </row>
    <row r="200" spans="1:14" ht="11.25">
      <c r="A200" s="148" t="s">
        <v>50</v>
      </c>
      <c r="B200" s="152"/>
      <c r="C200" s="148">
        <v>0</v>
      </c>
      <c r="D200" s="149">
        <v>0</v>
      </c>
      <c r="E200" s="149">
        <v>0</v>
      </c>
      <c r="F200" s="149">
        <v>0</v>
      </c>
      <c r="G200" s="149">
        <v>0</v>
      </c>
      <c r="H200" s="149">
        <v>0</v>
      </c>
      <c r="I200" s="175">
        <v>0</v>
      </c>
      <c r="J200" s="148">
        <v>59856.02666666667</v>
      </c>
      <c r="K200" s="175">
        <v>59856.02666666667</v>
      </c>
      <c r="L200" s="187">
        <v>16781.586555555557</v>
      </c>
      <c r="M200" s="175">
        <v>16781.586555555557</v>
      </c>
      <c r="N200" s="153">
        <v>76637.61322222222</v>
      </c>
    </row>
    <row r="201" spans="1:14" ht="11.25">
      <c r="A201" s="178" t="s">
        <v>73</v>
      </c>
      <c r="B201" s="197"/>
      <c r="C201" s="181">
        <v>0</v>
      </c>
      <c r="D201" s="182">
        <v>0</v>
      </c>
      <c r="E201" s="182">
        <v>0</v>
      </c>
      <c r="F201" s="182">
        <v>0</v>
      </c>
      <c r="G201" s="182">
        <v>0</v>
      </c>
      <c r="H201" s="182">
        <v>0</v>
      </c>
      <c r="I201" s="189">
        <v>0</v>
      </c>
      <c r="J201" s="181">
        <v>6.700585578979711</v>
      </c>
      <c r="K201" s="189">
        <v>6.700585578979738</v>
      </c>
      <c r="L201" s="189">
        <v>-41.73169252041385</v>
      </c>
      <c r="M201" s="189">
        <v>-41.73169252041387</v>
      </c>
      <c r="N201" s="183">
        <v>-9.72948601305939</v>
      </c>
    </row>
    <row r="202" spans="1:14" ht="11.25">
      <c r="A202" s="148" t="s">
        <v>58</v>
      </c>
      <c r="B202" s="152"/>
      <c r="C202" s="148">
        <v>128864.36249999999</v>
      </c>
      <c r="D202" s="149">
        <v>55335.16666666667</v>
      </c>
      <c r="E202" s="149">
        <v>55608.541666666664</v>
      </c>
      <c r="F202" s="149">
        <v>21754.041666666664</v>
      </c>
      <c r="G202" s="149">
        <v>11068.541666666666</v>
      </c>
      <c r="H202" s="149">
        <v>760.7083333333334</v>
      </c>
      <c r="I202" s="175">
        <v>273391.3625</v>
      </c>
      <c r="J202" s="148">
        <v>0</v>
      </c>
      <c r="K202" s="175">
        <v>0</v>
      </c>
      <c r="L202" s="187">
        <v>0</v>
      </c>
      <c r="M202" s="175">
        <v>0</v>
      </c>
      <c r="N202" s="153">
        <v>273391.3625</v>
      </c>
    </row>
    <row r="203" spans="1:14" ht="11.25">
      <c r="A203" s="148" t="s">
        <v>60</v>
      </c>
      <c r="B203" s="152"/>
      <c r="C203" s="148">
        <v>128424.63333333333</v>
      </c>
      <c r="D203" s="149">
        <v>56965.66666666667</v>
      </c>
      <c r="E203" s="149">
        <v>55241.79166666668</v>
      </c>
      <c r="F203" s="149">
        <v>21627.5</v>
      </c>
      <c r="G203" s="149">
        <v>11425.083333333334</v>
      </c>
      <c r="H203" s="149">
        <v>797.9583333333334</v>
      </c>
      <c r="I203" s="175">
        <v>274482.63333333336</v>
      </c>
      <c r="J203" s="148">
        <v>0</v>
      </c>
      <c r="K203" s="175">
        <v>0</v>
      </c>
      <c r="L203" s="187">
        <v>0</v>
      </c>
      <c r="M203" s="175">
        <v>0</v>
      </c>
      <c r="N203" s="153">
        <v>274482.63333333336</v>
      </c>
    </row>
    <row r="204" spans="1:14" ht="11.25">
      <c r="A204" s="178" t="s">
        <v>62</v>
      </c>
      <c r="B204" s="197"/>
      <c r="C204" s="181">
        <v>-0.34123411479776417</v>
      </c>
      <c r="D204" s="182">
        <v>2.9465891190352123</v>
      </c>
      <c r="E204" s="182">
        <v>-0.6595209818635347</v>
      </c>
      <c r="F204" s="182">
        <v>-0.5816926739666872</v>
      </c>
      <c r="G204" s="182">
        <v>3.2212162848915025</v>
      </c>
      <c r="H204" s="182">
        <v>4.896751930766296</v>
      </c>
      <c r="I204" s="189">
        <v>0.3991606842858366</v>
      </c>
      <c r="J204" s="181">
        <v>0</v>
      </c>
      <c r="K204" s="189">
        <v>0</v>
      </c>
      <c r="L204" s="189">
        <v>0</v>
      </c>
      <c r="M204" s="189">
        <v>0</v>
      </c>
      <c r="N204" s="183">
        <v>0.3991606842858366</v>
      </c>
    </row>
    <row r="205" spans="1:14" ht="11.25">
      <c r="A205" s="148" t="s">
        <v>64</v>
      </c>
      <c r="B205" s="152"/>
      <c r="C205" s="148">
        <v>674778.8458333333</v>
      </c>
      <c r="D205" s="149">
        <v>272747.3666666667</v>
      </c>
      <c r="E205" s="149">
        <v>467703.9416666667</v>
      </c>
      <c r="F205" s="149">
        <v>193661.54166666663</v>
      </c>
      <c r="G205" s="149">
        <v>112019.34166666666</v>
      </c>
      <c r="H205" s="149">
        <v>78007.37166666667</v>
      </c>
      <c r="I205" s="175">
        <v>1798918.4091666667</v>
      </c>
      <c r="J205" s="148">
        <v>1140852.3333333333</v>
      </c>
      <c r="K205" s="175">
        <v>1140852.3333333333</v>
      </c>
      <c r="L205" s="187">
        <v>83916.95</v>
      </c>
      <c r="M205" s="175">
        <v>83916.95</v>
      </c>
      <c r="N205" s="153">
        <v>3023687.6925</v>
      </c>
    </row>
    <row r="206" spans="1:14" ht="11.25">
      <c r="A206" s="148" t="s">
        <v>66</v>
      </c>
      <c r="B206" s="152"/>
      <c r="C206" s="148">
        <v>683782.4166666666</v>
      </c>
      <c r="D206" s="149">
        <v>279773</v>
      </c>
      <c r="E206" s="149">
        <v>470299.69166666665</v>
      </c>
      <c r="F206" s="149">
        <v>192229.6</v>
      </c>
      <c r="G206" s="149">
        <v>111077.28333333333</v>
      </c>
      <c r="H206" s="149">
        <v>78691.94166666667</v>
      </c>
      <c r="I206" s="175">
        <v>1815853.933333333</v>
      </c>
      <c r="J206" s="148">
        <v>1237709.2874</v>
      </c>
      <c r="K206" s="175">
        <v>1237709.2874</v>
      </c>
      <c r="L206" s="187">
        <v>88794.0521111111</v>
      </c>
      <c r="M206" s="175">
        <v>88794.0521111111</v>
      </c>
      <c r="N206" s="153">
        <v>3142357.272844444</v>
      </c>
    </row>
    <row r="207" spans="1:14" ht="11.25">
      <c r="A207" s="198" t="s">
        <v>68</v>
      </c>
      <c r="B207" s="199"/>
      <c r="C207" s="184">
        <v>1.3342995099697255</v>
      </c>
      <c r="D207" s="185">
        <v>2.5758757707529454</v>
      </c>
      <c r="E207" s="185">
        <v>0.5549985297857748</v>
      </c>
      <c r="F207" s="185">
        <v>-0.739404248434307</v>
      </c>
      <c r="G207" s="185">
        <v>-0.8409782804621193</v>
      </c>
      <c r="H207" s="185">
        <v>0.877570908202405</v>
      </c>
      <c r="I207" s="190">
        <v>0.9414281426199945</v>
      </c>
      <c r="J207" s="184">
        <v>8.489876492926141</v>
      </c>
      <c r="K207" s="190">
        <v>8.489876492926205</v>
      </c>
      <c r="L207" s="190">
        <v>5.811820032914737</v>
      </c>
      <c r="M207" s="190">
        <v>5.811820032914791</v>
      </c>
      <c r="N207" s="186">
        <v>3.924663934003286</v>
      </c>
    </row>
  </sheetData>
  <printOptions/>
  <pageMargins left="0.5" right="0.5" top="0.5" bottom="0.5" header="0.25" footer="0.25"/>
  <pageSetup horizontalDpi="600" verticalDpi="600" orientation="landscape" r:id="rId1"/>
  <headerFooter alignWithMargins="0">
    <oddHeader>&amp;L&amp;"Arial,Bold"&amp;12FTE Enrollment 2000-2001&amp;R&amp;"Arial,Bold"&amp;12SREB-State Data Exchange, 2000-2001</oddHeader>
    <oddFooter>&amp;L&amp;"Arial,Bold"&amp;12Preliminary Tables&amp;C&amp;"Arial,Bold"&amp;12For Agency Review Only&amp;R&amp;"Arial,Bold"&amp;12June 2001</oddFooter>
  </headerFooter>
  <rowBreaks count="4" manualBreakCount="4">
    <brk id="51" max="255" man="1"/>
    <brk id="99" max="255" man="1"/>
    <brk id="147" max="255" man="1"/>
    <brk id="195" max="255" man="1"/>
  </rowBreaks>
</worksheet>
</file>

<file path=xl/worksheets/sheet3.xml><?xml version="1.0" encoding="utf-8"?>
<worksheet xmlns="http://schemas.openxmlformats.org/spreadsheetml/2006/main" xmlns:r="http://schemas.openxmlformats.org/officeDocument/2006/relationships">
  <dimension ref="A1:L34"/>
  <sheetViews>
    <sheetView showGridLines="0" showZeros="0" zoomScale="75" zoomScaleNormal="75" workbookViewId="0" topLeftCell="A1">
      <selection activeCell="H8" sqref="H8"/>
    </sheetView>
  </sheetViews>
  <sheetFormatPr defaultColWidth="9.33203125" defaultRowHeight="11.25"/>
  <cols>
    <col min="1" max="1" width="15.83203125" style="11" customWidth="1"/>
    <col min="2" max="7" width="10.83203125" style="11" customWidth="1"/>
    <col min="8" max="8" width="11.83203125" style="11" customWidth="1"/>
    <col min="9" max="9" width="10.83203125" style="11" customWidth="1"/>
    <col min="10" max="10" width="11.83203125" style="11" customWidth="1"/>
    <col min="11" max="16384" width="9.33203125" style="11" customWidth="1"/>
  </cols>
  <sheetData>
    <row r="1" spans="1:12" ht="18">
      <c r="A1" s="237" t="s">
        <v>21</v>
      </c>
      <c r="B1" s="238"/>
      <c r="C1" s="238"/>
      <c r="D1" s="238"/>
      <c r="E1" s="238"/>
      <c r="F1" s="238"/>
      <c r="G1" s="238"/>
      <c r="H1" s="238"/>
      <c r="I1" s="238"/>
      <c r="J1" s="238"/>
      <c r="K1" s="9"/>
      <c r="L1" s="10"/>
    </row>
    <row r="2" spans="1:12" ht="15.75">
      <c r="A2" s="12"/>
      <c r="B2" s="12"/>
      <c r="C2" s="12"/>
      <c r="D2" s="12"/>
      <c r="E2" s="12"/>
      <c r="F2" s="12"/>
      <c r="G2" s="12"/>
      <c r="H2" s="12"/>
      <c r="I2" s="12"/>
      <c r="J2" s="9"/>
      <c r="K2" s="9"/>
      <c r="L2" s="10"/>
    </row>
    <row r="3" spans="1:12" ht="15.75">
      <c r="A3" s="239" t="s">
        <v>22</v>
      </c>
      <c r="B3" s="240"/>
      <c r="C3" s="240"/>
      <c r="D3" s="240"/>
      <c r="E3" s="240"/>
      <c r="F3" s="240"/>
      <c r="G3" s="240"/>
      <c r="H3" s="240"/>
      <c r="I3" s="240"/>
      <c r="J3" s="240"/>
      <c r="K3" s="9"/>
      <c r="L3" s="10"/>
    </row>
    <row r="4" spans="1:12" ht="15.75">
      <c r="A4" s="239" t="s">
        <v>965</v>
      </c>
      <c r="B4" s="240"/>
      <c r="C4" s="240"/>
      <c r="D4" s="240"/>
      <c r="E4" s="240"/>
      <c r="F4" s="240"/>
      <c r="G4" s="240"/>
      <c r="H4" s="240"/>
      <c r="I4" s="240"/>
      <c r="J4" s="240"/>
      <c r="K4" s="9"/>
      <c r="L4" s="10"/>
    </row>
    <row r="5" spans="2:10" ht="15.75" customHeight="1">
      <c r="B5" s="15"/>
      <c r="C5" s="15"/>
      <c r="D5" s="15"/>
      <c r="E5" s="15"/>
      <c r="F5" s="15"/>
      <c r="G5" s="15"/>
      <c r="H5" s="15"/>
      <c r="I5" s="15"/>
      <c r="J5" s="15"/>
    </row>
    <row r="6" spans="1:12" ht="15" customHeight="1">
      <c r="A6" s="16"/>
      <c r="B6" s="232" t="s">
        <v>23</v>
      </c>
      <c r="C6" s="233"/>
      <c r="D6" s="233"/>
      <c r="E6" s="233"/>
      <c r="F6" s="233"/>
      <c r="G6" s="234"/>
      <c r="H6" s="17" t="s">
        <v>24</v>
      </c>
      <c r="I6" s="18"/>
      <c r="J6" s="19"/>
      <c r="K6" s="20"/>
      <c r="L6" s="20"/>
    </row>
    <row r="7" spans="1:12" ht="15" customHeight="1">
      <c r="A7" s="21"/>
      <c r="B7" s="217">
        <v>1</v>
      </c>
      <c r="C7" s="217">
        <v>2</v>
      </c>
      <c r="D7" s="217">
        <v>3</v>
      </c>
      <c r="E7" s="217">
        <v>4</v>
      </c>
      <c r="F7" s="217">
        <v>5</v>
      </c>
      <c r="G7" s="218">
        <v>6</v>
      </c>
      <c r="H7" s="217">
        <v>1</v>
      </c>
      <c r="I7" s="219">
        <v>2</v>
      </c>
      <c r="J7" s="220" t="s">
        <v>84</v>
      </c>
      <c r="K7" s="20"/>
      <c r="L7" s="20"/>
    </row>
    <row r="8" spans="1:10" ht="15" customHeight="1">
      <c r="A8" s="11" t="s">
        <v>25</v>
      </c>
      <c r="B8" s="200">
        <f>'FTE Pivot Table'!C197</f>
        <v>555357.7833333333</v>
      </c>
      <c r="C8" s="200">
        <f>'FTE Pivot Table'!D197</f>
        <v>222807.3333333333</v>
      </c>
      <c r="D8" s="200">
        <f>'FTE Pivot Table'!E197</f>
        <v>415057.9</v>
      </c>
      <c r="E8" s="200">
        <f>'FTE Pivot Table'!F197</f>
        <v>170602.1</v>
      </c>
      <c r="F8" s="200">
        <f>'FTE Pivot Table'!G197</f>
        <v>99652.2</v>
      </c>
      <c r="G8" s="221">
        <f>'FTE Pivot Table'!H197</f>
        <v>77893.98333333334</v>
      </c>
      <c r="H8" s="200">
        <f>'FTE Pivot Table'!J197</f>
        <v>1177853.2607333332</v>
      </c>
      <c r="I8" s="201">
        <f>'FTE Pivot Table'!L197</f>
        <v>72012.46555555555</v>
      </c>
      <c r="J8" s="200">
        <f>SUM(B8:I8)</f>
        <v>2791237.026288889</v>
      </c>
    </row>
    <row r="9" spans="2:10" ht="15" customHeight="1">
      <c r="B9" s="200"/>
      <c r="C9" s="200"/>
      <c r="D9" s="200"/>
      <c r="E9" s="200"/>
      <c r="F9" s="200"/>
      <c r="G9" s="221"/>
      <c r="H9" s="200"/>
      <c r="I9" s="202"/>
      <c r="J9" s="200"/>
    </row>
    <row r="10" spans="1:10" ht="15" customHeight="1">
      <c r="A10" s="11" t="s">
        <v>26</v>
      </c>
      <c r="B10" s="200">
        <f>'FTE Pivot Table'!C5</f>
        <v>44257.76666666666</v>
      </c>
      <c r="C10" s="200">
        <f>'FTE Pivot Table'!D5</f>
        <v>4102.6</v>
      </c>
      <c r="D10" s="200">
        <f>'FTE Pivot Table'!E5</f>
        <v>18279.666666666664</v>
      </c>
      <c r="E10" s="200">
        <f>'FTE Pivot Table'!F5</f>
        <v>15748.866666666665</v>
      </c>
      <c r="F10" s="200">
        <f>'FTE Pivot Table'!G5</f>
        <v>9209.1</v>
      </c>
      <c r="G10" s="221">
        <f>'FTE Pivot Table'!H5</f>
        <v>2147.3333333333335</v>
      </c>
      <c r="H10" s="200">
        <f>'FTE Pivot Table'!J5</f>
        <v>53149.36666666667</v>
      </c>
      <c r="I10" s="202">
        <f>'FTE Pivot Table'!L5</f>
        <v>6017</v>
      </c>
      <c r="J10" s="200">
        <f>SUM(B10:I10)</f>
        <v>152911.7</v>
      </c>
    </row>
    <row r="11" spans="1:10" ht="15" customHeight="1">
      <c r="A11" s="39" t="s">
        <v>27</v>
      </c>
      <c r="B11" s="200">
        <f>'FTE Pivot Table'!C17</f>
        <v>11788.8</v>
      </c>
      <c r="C11" s="200">
        <f>'FTE Pivot Table'!D17</f>
        <v>0</v>
      </c>
      <c r="D11" s="200">
        <f>'FTE Pivot Table'!E17</f>
        <v>22182.966666666667</v>
      </c>
      <c r="E11" s="200">
        <f>'FTE Pivot Table'!F17</f>
        <v>0</v>
      </c>
      <c r="F11" s="200">
        <f>'FTE Pivot Table'!G17</f>
        <v>10062.533333333333</v>
      </c>
      <c r="G11" s="221">
        <f>'FTE Pivot Table'!H17</f>
        <v>4860.6</v>
      </c>
      <c r="H11" s="200">
        <f>'FTE Pivot Table'!J17</f>
        <v>26631.76666666667</v>
      </c>
      <c r="I11" s="202">
        <f>'FTE Pivot Table'!L17</f>
        <v>0</v>
      </c>
      <c r="J11" s="200">
        <f aca="true" t="shared" si="0" ref="J11:J28">SUM(B11:I11)</f>
        <v>75526.66666666666</v>
      </c>
    </row>
    <row r="12" spans="1:10" ht="15" customHeight="1">
      <c r="A12" s="11" t="s">
        <v>83</v>
      </c>
      <c r="B12" s="200">
        <f>'FTE Pivot Table'!C29</f>
        <v>16616.866666666665</v>
      </c>
      <c r="C12" s="200">
        <f>'FTE Pivot Table'!D29</f>
        <v>0</v>
      </c>
      <c r="D12" s="200">
        <f>'FTE Pivot Table'!E29</f>
        <v>0</v>
      </c>
      <c r="E12" s="200">
        <f>'FTE Pivot Table'!F29</f>
        <v>2962.733333333333</v>
      </c>
      <c r="F12" s="200">
        <f>'FTE Pivot Table'!G29</f>
        <v>0</v>
      </c>
      <c r="G12" s="221">
        <f>'FTE Pivot Table'!H29</f>
        <v>0</v>
      </c>
      <c r="H12" s="200">
        <f>'FTE Pivot Table'!J29</f>
        <v>7498.133333333333</v>
      </c>
      <c r="I12" s="202">
        <f>'FTE Pivot Table'!L29</f>
        <v>0</v>
      </c>
      <c r="J12" s="200">
        <f t="shared" si="0"/>
        <v>27077.73333333333</v>
      </c>
    </row>
    <row r="13" spans="1:10" ht="15" customHeight="1">
      <c r="A13" s="11" t="s">
        <v>28</v>
      </c>
      <c r="B13" s="200">
        <f>'FTE Pivot Table'!C41</f>
        <v>77763.6</v>
      </c>
      <c r="C13" s="200">
        <f>'FTE Pivot Table'!D41</f>
        <v>57700.63333333333</v>
      </c>
      <c r="D13" s="200">
        <f>'FTE Pivot Table'!E41</f>
        <v>23248.1</v>
      </c>
      <c r="E13" s="200">
        <f>'FTE Pivot Table'!F41</f>
        <v>0</v>
      </c>
      <c r="F13" s="200">
        <f>'FTE Pivot Table'!G41</f>
        <v>1969.7666666666667</v>
      </c>
      <c r="G13" s="221">
        <f>'FTE Pivot Table'!H41</f>
        <v>0</v>
      </c>
      <c r="H13" s="200">
        <f>'FTE Pivot Table'!J41</f>
        <v>201088.96666666667</v>
      </c>
      <c r="I13" s="202">
        <f>'FTE Pivot Table'!L41</f>
        <v>0</v>
      </c>
      <c r="J13" s="200">
        <f t="shared" si="0"/>
        <v>361771.06666666665</v>
      </c>
    </row>
    <row r="14" spans="2:10" ht="15" customHeight="1">
      <c r="B14" s="200"/>
      <c r="C14" s="200"/>
      <c r="D14" s="200"/>
      <c r="E14" s="200"/>
      <c r="F14" s="200"/>
      <c r="G14" s="221"/>
      <c r="H14" s="200"/>
      <c r="I14" s="202"/>
      <c r="J14" s="200"/>
    </row>
    <row r="15" spans="1:10" ht="15" customHeight="1">
      <c r="A15" s="11" t="s">
        <v>29</v>
      </c>
      <c r="B15" s="200">
        <f>'FTE Pivot Table'!C53</f>
        <v>36954.25</v>
      </c>
      <c r="C15" s="200">
        <f>'FTE Pivot Table'!D53</f>
        <v>11112.966666666667</v>
      </c>
      <c r="D15" s="200">
        <f>'FTE Pivot Table'!E53</f>
        <v>18260.86666666667</v>
      </c>
      <c r="E15" s="200">
        <f>'FTE Pivot Table'!F53</f>
        <v>23036.633333333335</v>
      </c>
      <c r="F15" s="200">
        <f>'FTE Pivot Table'!G53</f>
        <v>18450.433333333334</v>
      </c>
      <c r="G15" s="221">
        <f>'FTE Pivot Table'!H53</f>
        <v>5195.366666666667</v>
      </c>
      <c r="H15" s="200">
        <f>'FTE Pivot Table'!J53</f>
        <v>32872.73333333333</v>
      </c>
      <c r="I15" s="202">
        <f>'FTE Pivot Table'!L53</f>
        <v>51089.50888888888</v>
      </c>
      <c r="J15" s="200">
        <f t="shared" si="0"/>
        <v>196972.75888888887</v>
      </c>
    </row>
    <row r="16" spans="1:10" ht="15" customHeight="1">
      <c r="A16" s="11" t="s">
        <v>30</v>
      </c>
      <c r="B16" s="200">
        <f>'FTE Pivot Table'!C65</f>
        <v>15450.3</v>
      </c>
      <c r="C16" s="200">
        <f>'FTE Pivot Table'!D65</f>
        <v>10942.566666666668</v>
      </c>
      <c r="D16" s="200">
        <f>'FTE Pivot Table'!E65</f>
        <v>29685.2</v>
      </c>
      <c r="E16" s="200">
        <f>'FTE Pivot Table'!F65</f>
        <v>6129.033333333334</v>
      </c>
      <c r="F16" s="200">
        <f>'FTE Pivot Table'!G65</f>
        <v>8631.833333333334</v>
      </c>
      <c r="G16" s="221">
        <f>'FTE Pivot Table'!H65</f>
        <v>1877.6</v>
      </c>
      <c r="H16" s="200">
        <f>'FTE Pivot Table'!J65</f>
        <v>27952.93333333333</v>
      </c>
      <c r="I16" s="202">
        <f>'FTE Pivot Table'!L65</f>
        <v>9194.133333333333</v>
      </c>
      <c r="J16" s="200">
        <f t="shared" si="0"/>
        <v>109863.6</v>
      </c>
    </row>
    <row r="17" spans="1:10" ht="15" customHeight="1">
      <c r="A17" s="11" t="s">
        <v>31</v>
      </c>
      <c r="B17" s="200">
        <f>'FTE Pivot Table'!C77</f>
        <v>25773.1</v>
      </c>
      <c r="C17" s="200">
        <f>'FTE Pivot Table'!D77</f>
        <v>23123.6</v>
      </c>
      <c r="D17" s="200">
        <f>'FTE Pivot Table'!E77</f>
        <v>25121.733333333334</v>
      </c>
      <c r="E17" s="200">
        <f>'FTE Pivot Table'!F77</f>
        <v>30192.3</v>
      </c>
      <c r="F17" s="200">
        <f>'FTE Pivot Table'!G77</f>
        <v>11993.166666666668</v>
      </c>
      <c r="G17" s="221">
        <f>'FTE Pivot Table'!H77</f>
        <v>0</v>
      </c>
      <c r="H17" s="200">
        <f>'FTE Pivot Table'!J77</f>
        <v>19932.8</v>
      </c>
      <c r="I17" s="202">
        <f>'FTE Pivot Table'!L77</f>
        <v>5711.823333333334</v>
      </c>
      <c r="J17" s="200">
        <f t="shared" si="0"/>
        <v>141848.52333333335</v>
      </c>
    </row>
    <row r="18" spans="1:10" ht="15" customHeight="1">
      <c r="A18" s="11" t="s">
        <v>32</v>
      </c>
      <c r="B18" s="200">
        <f>'FTE Pivot Table'!C89</f>
        <v>23720.1</v>
      </c>
      <c r="C18" s="200">
        <f>'FTE Pivot Table'!D89</f>
        <v>8117.033333333334</v>
      </c>
      <c r="D18" s="200">
        <f>'FTE Pivot Table'!E89</f>
        <v>12470.066666666668</v>
      </c>
      <c r="E18" s="200">
        <f>'FTE Pivot Table'!F89</f>
        <v>21306.23333333333</v>
      </c>
      <c r="F18" s="200">
        <f>'FTE Pivot Table'!G89</f>
        <v>2514.4</v>
      </c>
      <c r="G18" s="221">
        <f>'FTE Pivot Table'!H89</f>
        <v>1566.6333333333334</v>
      </c>
      <c r="H18" s="200">
        <f>'FTE Pivot Table'!J89</f>
        <v>64763.00666666667</v>
      </c>
      <c r="I18" s="202">
        <f>'FTE Pivot Table'!L89</f>
        <v>0</v>
      </c>
      <c r="J18" s="200">
        <f t="shared" si="0"/>
        <v>134457.47333333333</v>
      </c>
    </row>
    <row r="19" spans="2:10" ht="15" customHeight="1">
      <c r="B19" s="200"/>
      <c r="C19" s="200"/>
      <c r="D19" s="200"/>
      <c r="E19" s="200"/>
      <c r="F19" s="200"/>
      <c r="G19" s="221"/>
      <c r="H19" s="200"/>
      <c r="I19" s="202"/>
      <c r="J19" s="200"/>
    </row>
    <row r="20" spans="1:10" ht="15" customHeight="1">
      <c r="A20" s="11" t="s">
        <v>33</v>
      </c>
      <c r="B20" s="200">
        <f>'FTE Pivot Table'!C101</f>
        <v>12060.7</v>
      </c>
      <c r="C20" s="200">
        <f>'FTE Pivot Table'!D101</f>
        <v>20591.833333333336</v>
      </c>
      <c r="D20" s="200">
        <f>'FTE Pivot Table'!E101</f>
        <v>5057.5</v>
      </c>
      <c r="E20" s="200">
        <f>'FTE Pivot Table'!F101</f>
        <v>5581.633333333333</v>
      </c>
      <c r="F20" s="200">
        <f>'FTE Pivot Table'!G101</f>
        <v>4400.5</v>
      </c>
      <c r="G20" s="221">
        <f>'FTE Pivot Table'!H101</f>
        <v>0</v>
      </c>
      <c r="H20" s="200">
        <f>'FTE Pivot Table'!J101</f>
        <v>45991.666666666664</v>
      </c>
      <c r="I20" s="202">
        <f>'FTE Pivot Table'!L101</f>
        <v>0</v>
      </c>
      <c r="J20" s="200">
        <f t="shared" si="0"/>
        <v>93683.83333333334</v>
      </c>
    </row>
    <row r="21" spans="1:10" ht="15" customHeight="1">
      <c r="A21" s="11" t="s">
        <v>34</v>
      </c>
      <c r="B21" s="200">
        <f>'FTE Pivot Table'!C113</f>
        <v>35124.433333333334</v>
      </c>
      <c r="C21" s="200">
        <f>'FTE Pivot Table'!D113</f>
        <v>8969.866666666667</v>
      </c>
      <c r="D21" s="200">
        <f>'FTE Pivot Table'!E113</f>
        <v>54685.566666666666</v>
      </c>
      <c r="E21" s="200">
        <f>'FTE Pivot Table'!F113</f>
        <v>12569</v>
      </c>
      <c r="F21" s="200">
        <f>'FTE Pivot Table'!G113</f>
        <v>2589.0333333333333</v>
      </c>
      <c r="G21" s="221">
        <f>'FTE Pivot Table'!H113</f>
        <v>7395.233333333334</v>
      </c>
      <c r="H21" s="200">
        <f>'FTE Pivot Table'!J113</f>
        <v>163748.97073333338</v>
      </c>
      <c r="I21" s="202">
        <f>'FTE Pivot Table'!L113</f>
        <v>0</v>
      </c>
      <c r="J21" s="200">
        <f t="shared" si="0"/>
        <v>285082.10406666674</v>
      </c>
    </row>
    <row r="22" spans="1:10" ht="15" customHeight="1">
      <c r="A22" s="11" t="s">
        <v>35</v>
      </c>
      <c r="B22" s="200">
        <f>'FTE Pivot Table'!C125</f>
        <v>30873.233333333334</v>
      </c>
      <c r="C22" s="200">
        <f>'FTE Pivot Table'!D125</f>
        <v>0</v>
      </c>
      <c r="D22" s="200">
        <f>'FTE Pivot Table'!E125</f>
        <v>9334.7</v>
      </c>
      <c r="E22" s="200">
        <f>'FTE Pivot Table'!F125</f>
        <v>9963.066666666668</v>
      </c>
      <c r="F22" s="200">
        <f>'FTE Pivot Table'!G125</f>
        <v>10951.766666666666</v>
      </c>
      <c r="G22" s="221">
        <f>'FTE Pivot Table'!H125</f>
        <v>4747.1</v>
      </c>
      <c r="H22" s="200">
        <f>'FTE Pivot Table'!J125</f>
        <v>37727.63333333333</v>
      </c>
      <c r="I22" s="202">
        <f>'FTE Pivot Table'!L125</f>
        <v>0</v>
      </c>
      <c r="J22" s="200">
        <f t="shared" si="0"/>
        <v>103597.5</v>
      </c>
    </row>
    <row r="23" spans="1:10" ht="15" customHeight="1">
      <c r="A23" s="11" t="s">
        <v>36</v>
      </c>
      <c r="B23" s="200">
        <f>'FTE Pivot Table'!C137</f>
        <v>28146.533333333333</v>
      </c>
      <c r="C23" s="200">
        <f>'FTE Pivot Table'!D137</f>
        <v>0</v>
      </c>
      <c r="D23" s="200">
        <f>'FTE Pivot Table'!E137</f>
        <v>4289.366666666667</v>
      </c>
      <c r="E23" s="200">
        <f>'FTE Pivot Table'!F137</f>
        <v>11607.533333333333</v>
      </c>
      <c r="F23" s="200">
        <f>'FTE Pivot Table'!G137</f>
        <v>8577.733333333334</v>
      </c>
      <c r="G23" s="221">
        <f>'FTE Pivot Table'!H137</f>
        <v>9825.633333333333</v>
      </c>
      <c r="H23" s="200">
        <f>'FTE Pivot Table'!J137</f>
        <v>53219.633333333324</v>
      </c>
      <c r="I23" s="202">
        <f>'FTE Pivot Table'!L137</f>
        <v>0</v>
      </c>
      <c r="J23" s="200">
        <f t="shared" si="0"/>
        <v>115666.43333333332</v>
      </c>
    </row>
    <row r="24" spans="2:10" ht="15" customHeight="1">
      <c r="B24" s="200"/>
      <c r="C24" s="200"/>
      <c r="D24" s="200"/>
      <c r="E24" s="200"/>
      <c r="F24" s="200"/>
      <c r="G24" s="221"/>
      <c r="H24" s="200"/>
      <c r="I24" s="202"/>
      <c r="J24" s="200"/>
    </row>
    <row r="25" spans="1:10" ht="15" customHeight="1">
      <c r="A25" s="11" t="s">
        <v>37</v>
      </c>
      <c r="B25" s="200">
        <f>'FTE Pivot Table'!C149</f>
        <v>18942.033333333333</v>
      </c>
      <c r="C25" s="200">
        <f>'FTE Pivot Table'!D149</f>
        <v>13381.366666666667</v>
      </c>
      <c r="D25" s="200">
        <f>'FTE Pivot Table'!E149</f>
        <v>37909.333333333336</v>
      </c>
      <c r="E25" s="200">
        <f>'FTE Pivot Table'!F149</f>
        <v>12210.766666666666</v>
      </c>
      <c r="F25" s="200">
        <f>'FTE Pivot Table'!G149</f>
        <v>5255.133333333333</v>
      </c>
      <c r="G25" s="221">
        <f>'FTE Pivot Table'!H149</f>
        <v>0</v>
      </c>
      <c r="H25" s="200">
        <f>'FTE Pivot Table'!J149</f>
        <v>48459.2</v>
      </c>
      <c r="I25" s="202">
        <f>'FTE Pivot Table'!L149</f>
        <v>0</v>
      </c>
      <c r="J25" s="200">
        <f t="shared" si="0"/>
        <v>136157.8333333333</v>
      </c>
    </row>
    <row r="26" spans="1:10" ht="15" customHeight="1">
      <c r="A26" s="11" t="s">
        <v>38</v>
      </c>
      <c r="B26" s="200">
        <f>'FTE Pivot Table'!C161</f>
        <v>127174.03333333333</v>
      </c>
      <c r="C26" s="200">
        <f>'FTE Pivot Table'!D161</f>
        <v>22510.3</v>
      </c>
      <c r="D26" s="200">
        <f>'FTE Pivot Table'!E161</f>
        <v>123447.73333333334</v>
      </c>
      <c r="E26" s="200">
        <f>'FTE Pivot Table'!F161</f>
        <v>10716.166666666668</v>
      </c>
      <c r="F26" s="200">
        <f>'FTE Pivot Table'!G161</f>
        <v>1683.9666666666667</v>
      </c>
      <c r="G26" s="221">
        <f>'FTE Pivot Table'!H161</f>
        <v>7790.3</v>
      </c>
      <c r="H26" s="200">
        <f>'FTE Pivot Table'!J161</f>
        <v>307902.6</v>
      </c>
      <c r="I26" s="202">
        <f>'FTE Pivot Table'!L161</f>
        <v>0</v>
      </c>
      <c r="J26" s="200">
        <f t="shared" si="0"/>
        <v>601225.1</v>
      </c>
    </row>
    <row r="27" spans="1:10" ht="15" customHeight="1">
      <c r="A27" s="11" t="s">
        <v>39</v>
      </c>
      <c r="B27" s="200">
        <f>'FTE Pivot Table'!C173</f>
        <v>35477.5</v>
      </c>
      <c r="C27" s="200">
        <f>'FTE Pivot Table'!D173</f>
        <v>42254.566666666666</v>
      </c>
      <c r="D27" s="200">
        <f>'FTE Pivot Table'!E173</f>
        <v>21510.86666666667</v>
      </c>
      <c r="E27" s="200">
        <f>'FTE Pivot Table'!F173</f>
        <v>8578.133333333333</v>
      </c>
      <c r="F27" s="200">
        <f>'FTE Pivot Table'!G173</f>
        <v>3362.8333333333335</v>
      </c>
      <c r="G27" s="221">
        <f>'FTE Pivot Table'!H173</f>
        <v>9089.966666666667</v>
      </c>
      <c r="H27" s="200">
        <f>'FTE Pivot Table'!J173</f>
        <v>80853.33333333333</v>
      </c>
      <c r="I27" s="202">
        <f>'FTE Pivot Table'!L173</f>
        <v>0</v>
      </c>
      <c r="J27" s="200">
        <f t="shared" si="0"/>
        <v>201127.2</v>
      </c>
    </row>
    <row r="28" spans="1:10" ht="15" customHeight="1">
      <c r="A28" s="23" t="s">
        <v>40</v>
      </c>
      <c r="B28" s="203">
        <f>'FTE Pivot Table'!C185</f>
        <v>15234.533333333333</v>
      </c>
      <c r="C28" s="203">
        <f>'FTE Pivot Table'!D185</f>
        <v>0</v>
      </c>
      <c r="D28" s="203">
        <f>'FTE Pivot Table'!E185</f>
        <v>9574.233333333334</v>
      </c>
      <c r="E28" s="203">
        <f>'FTE Pivot Table'!F185</f>
        <v>0</v>
      </c>
      <c r="F28" s="203">
        <f>'FTE Pivot Table'!G185</f>
        <v>0</v>
      </c>
      <c r="G28" s="222">
        <f>'FTE Pivot Table'!H185</f>
        <v>23398.216666666664</v>
      </c>
      <c r="H28" s="203">
        <f>'FTE Pivot Table'!J185</f>
        <v>6060.516666666666</v>
      </c>
      <c r="I28" s="204">
        <f>'FTE Pivot Table'!L185</f>
        <v>0</v>
      </c>
      <c r="J28" s="205">
        <f t="shared" si="0"/>
        <v>54267.5</v>
      </c>
    </row>
    <row r="29" spans="2:10" ht="15" customHeight="1">
      <c r="B29" s="15"/>
      <c r="C29" s="15"/>
      <c r="D29" s="15"/>
      <c r="E29" s="15"/>
      <c r="F29" s="15"/>
      <c r="G29" s="15"/>
      <c r="H29" s="15"/>
      <c r="I29" s="15"/>
      <c r="J29" s="15"/>
    </row>
    <row r="30" spans="1:12" ht="52.5" customHeight="1">
      <c r="A30" s="235" t="s">
        <v>964</v>
      </c>
      <c r="B30" s="236"/>
      <c r="C30" s="236"/>
      <c r="D30" s="236"/>
      <c r="E30" s="236"/>
      <c r="F30" s="236"/>
      <c r="G30" s="236"/>
      <c r="H30" s="236"/>
      <c r="I30" s="236"/>
      <c r="J30" s="236"/>
      <c r="K30" s="24"/>
      <c r="L30" s="24"/>
    </row>
    <row r="31" spans="1:12" ht="12.75">
      <c r="A31" s="25"/>
      <c r="B31" s="26"/>
      <c r="C31" s="26"/>
      <c r="D31" s="26"/>
      <c r="E31" s="26"/>
      <c r="F31" s="26"/>
      <c r="G31" s="26"/>
      <c r="H31" s="26"/>
      <c r="I31" s="26"/>
      <c r="J31" s="26"/>
      <c r="K31" s="24"/>
      <c r="L31" s="24"/>
    </row>
    <row r="32" spans="1:12" ht="12.75">
      <c r="A32" s="25"/>
      <c r="B32" s="26"/>
      <c r="C32" s="26"/>
      <c r="D32" s="26"/>
      <c r="E32" s="26"/>
      <c r="F32" s="26"/>
      <c r="G32" s="26"/>
      <c r="H32" s="26"/>
      <c r="I32" s="26"/>
      <c r="J32" s="26"/>
      <c r="K32" s="24"/>
      <c r="L32" s="24"/>
    </row>
    <row r="33" spans="1:12" ht="12.75">
      <c r="A33" s="25"/>
      <c r="B33" s="26"/>
      <c r="C33" s="26"/>
      <c r="D33" s="26"/>
      <c r="E33" s="26"/>
      <c r="F33" s="26"/>
      <c r="G33" s="26"/>
      <c r="H33" s="26"/>
      <c r="I33" s="26"/>
      <c r="J33" s="26"/>
      <c r="K33" s="24"/>
      <c r="L33" s="24"/>
    </row>
    <row r="34" spans="1:12" ht="12.75">
      <c r="A34" s="25"/>
      <c r="B34" s="26"/>
      <c r="C34" s="26"/>
      <c r="D34" s="26"/>
      <c r="E34" s="26"/>
      <c r="F34" s="26"/>
      <c r="G34" s="26"/>
      <c r="H34" s="26"/>
      <c r="I34" s="26"/>
      <c r="J34" s="26"/>
      <c r="K34" s="24"/>
      <c r="L34" s="24"/>
    </row>
  </sheetData>
  <mergeCells count="5">
    <mergeCell ref="B6:G6"/>
    <mergeCell ref="A30:J30"/>
    <mergeCell ref="A1:J1"/>
    <mergeCell ref="A3:J3"/>
    <mergeCell ref="A4:J4"/>
  </mergeCells>
  <printOptions horizontalCentered="1" verticalCentered="1"/>
  <pageMargins left="0.75" right="0.75" top="1" bottom="1" header="0.75" footer="0.5"/>
  <pageSetup horizontalDpi="600" verticalDpi="600" orientation="landscape" r:id="rId1"/>
  <headerFooter alignWithMargins="0">
    <oddHeader>&amp;RSREB-State Data Exchange</oddHeader>
    <oddFooter>&amp;C&amp;10 36&amp;ROct. 2002</oddFooter>
  </headerFooter>
</worksheet>
</file>

<file path=xl/worksheets/sheet4.xml><?xml version="1.0" encoding="utf-8"?>
<worksheet xmlns="http://schemas.openxmlformats.org/spreadsheetml/2006/main" xmlns:r="http://schemas.openxmlformats.org/officeDocument/2006/relationships">
  <dimension ref="A1:H31"/>
  <sheetViews>
    <sheetView showGridLines="0" showZeros="0" zoomScale="75" zoomScaleNormal="75" workbookViewId="0" topLeftCell="A1">
      <selection activeCell="B17" sqref="B17"/>
    </sheetView>
  </sheetViews>
  <sheetFormatPr defaultColWidth="9.33203125" defaultRowHeight="11.25"/>
  <cols>
    <col min="1" max="1" width="14.66015625" style="11" customWidth="1"/>
    <col min="2" max="8" width="9.83203125" style="11" customWidth="1"/>
    <col min="9" max="12" width="9.33203125" style="11" customWidth="1"/>
    <col min="13" max="13" width="8.83203125" style="11" customWidth="1"/>
    <col min="14" max="16384" width="9.33203125" style="11" customWidth="1"/>
  </cols>
  <sheetData>
    <row r="1" spans="1:8" ht="18">
      <c r="A1" s="27" t="s">
        <v>41</v>
      </c>
      <c r="B1" s="28"/>
      <c r="C1" s="28"/>
      <c r="D1" s="28"/>
      <c r="E1" s="28"/>
      <c r="F1" s="28"/>
      <c r="G1" s="28"/>
      <c r="H1" s="28"/>
    </row>
    <row r="2" spans="1:8" ht="15.75">
      <c r="A2" s="28"/>
      <c r="B2" s="28"/>
      <c r="C2" s="28"/>
      <c r="D2" s="28"/>
      <c r="E2" s="28"/>
      <c r="F2" s="28"/>
      <c r="G2" s="28"/>
      <c r="H2" s="28"/>
    </row>
    <row r="3" spans="1:8" ht="15.75">
      <c r="A3" s="28" t="s">
        <v>42</v>
      </c>
      <c r="B3" s="28"/>
      <c r="C3" s="28"/>
      <c r="D3" s="28"/>
      <c r="E3" s="28"/>
      <c r="F3" s="28"/>
      <c r="G3" s="28"/>
      <c r="H3" s="28"/>
    </row>
    <row r="4" spans="1:8" ht="15.75">
      <c r="A4" s="28" t="s">
        <v>965</v>
      </c>
      <c r="B4" s="28"/>
      <c r="C4" s="28"/>
      <c r="D4" s="28"/>
      <c r="E4" s="28"/>
      <c r="F4" s="28"/>
      <c r="G4" s="28"/>
      <c r="H4" s="28"/>
    </row>
    <row r="5" ht="15.75" customHeight="1"/>
    <row r="6" spans="1:8" ht="15" customHeight="1">
      <c r="A6" s="29"/>
      <c r="B6" s="29" t="s">
        <v>23</v>
      </c>
      <c r="C6" s="29"/>
      <c r="D6" s="29"/>
      <c r="E6" s="29"/>
      <c r="F6" s="29"/>
      <c r="G6" s="29"/>
      <c r="H6" s="19"/>
    </row>
    <row r="7" spans="1:8" ht="15" customHeight="1">
      <c r="A7" s="22"/>
      <c r="B7" s="217">
        <v>1</v>
      </c>
      <c r="C7" s="217">
        <v>2</v>
      </c>
      <c r="D7" s="217">
        <v>3</v>
      </c>
      <c r="E7" s="217">
        <v>4</v>
      </c>
      <c r="F7" s="217">
        <v>5</v>
      </c>
      <c r="G7" s="223">
        <v>6</v>
      </c>
      <c r="H7" s="217" t="s">
        <v>84</v>
      </c>
    </row>
    <row r="8" spans="1:8" ht="15" customHeight="1">
      <c r="A8" s="11" t="s">
        <v>25</v>
      </c>
      <c r="B8" s="212">
        <f>'FTE Pivot Table'!C203</f>
        <v>128424.63333333333</v>
      </c>
      <c r="C8" s="212">
        <f>'FTE Pivot Table'!D203</f>
        <v>56965.66666666667</v>
      </c>
      <c r="D8" s="212">
        <f>'FTE Pivot Table'!E203</f>
        <v>55241.79166666668</v>
      </c>
      <c r="E8" s="212">
        <f>'FTE Pivot Table'!F203</f>
        <v>21627.5</v>
      </c>
      <c r="F8" s="212">
        <f>'FTE Pivot Table'!G203</f>
        <v>11425.083333333334</v>
      </c>
      <c r="G8" s="213">
        <f>'FTE Pivot Table'!H203</f>
        <v>797.9583333333334</v>
      </c>
      <c r="H8" s="212">
        <f>'FTE Pivot Table'!I203</f>
        <v>274482.63333333336</v>
      </c>
    </row>
    <row r="9" spans="2:8" ht="15" customHeight="1">
      <c r="B9" s="212"/>
      <c r="C9" s="212"/>
      <c r="D9" s="212"/>
      <c r="E9" s="212"/>
      <c r="F9" s="212"/>
      <c r="G9" s="214"/>
      <c r="H9" s="212"/>
    </row>
    <row r="10" spans="1:8" ht="15" customHeight="1">
      <c r="A10" s="11" t="s">
        <v>26</v>
      </c>
      <c r="B10" s="212">
        <f>'FTE Pivot Table'!C11</f>
        <v>8048.125</v>
      </c>
      <c r="C10" s="212">
        <f>'FTE Pivot Table'!D11</f>
        <v>867.5833333333334</v>
      </c>
      <c r="D10" s="212">
        <f>'FTE Pivot Table'!E11</f>
        <v>2723.9166666666665</v>
      </c>
      <c r="E10" s="212">
        <f>'FTE Pivot Table'!F11</f>
        <v>2400.083333333333</v>
      </c>
      <c r="F10" s="212">
        <f>'FTE Pivot Table'!G11</f>
        <v>1390.375</v>
      </c>
      <c r="G10" s="214">
        <f>'FTE Pivot Table'!H11</f>
        <v>0</v>
      </c>
      <c r="H10" s="212">
        <f>'FTE Pivot Table'!I11</f>
        <v>15430.083333333332</v>
      </c>
    </row>
    <row r="11" spans="1:8" ht="15" customHeight="1">
      <c r="A11" s="39" t="s">
        <v>27</v>
      </c>
      <c r="B11" s="212">
        <f>'FTE Pivot Table'!C23</f>
        <v>2173.5</v>
      </c>
      <c r="C11" s="212">
        <f>'FTE Pivot Table'!D23</f>
        <v>0</v>
      </c>
      <c r="D11" s="212">
        <f>'FTE Pivot Table'!E23</f>
        <v>3102.5833333333335</v>
      </c>
      <c r="E11" s="212">
        <f>'FTE Pivot Table'!F23</f>
        <v>0</v>
      </c>
      <c r="F11" s="212">
        <f>'FTE Pivot Table'!G23</f>
        <v>690.7083333333333</v>
      </c>
      <c r="G11" s="214">
        <f>'FTE Pivot Table'!H23</f>
        <v>155.125</v>
      </c>
      <c r="H11" s="212">
        <f>'FTE Pivot Table'!I23</f>
        <v>6121.916666666667</v>
      </c>
    </row>
    <row r="12" spans="1:8" ht="15" customHeight="1">
      <c r="A12" s="11" t="s">
        <v>83</v>
      </c>
      <c r="B12" s="212">
        <f>'FTE Pivot Table'!C35</f>
        <v>1803.7083333333333</v>
      </c>
      <c r="C12" s="212">
        <f>'FTE Pivot Table'!D35</f>
        <v>0</v>
      </c>
      <c r="D12" s="212">
        <f>'FTE Pivot Table'!E35</f>
        <v>0</v>
      </c>
      <c r="E12" s="212">
        <f>'FTE Pivot Table'!F35</f>
        <v>221.58333333333334</v>
      </c>
      <c r="F12" s="212">
        <f>'FTE Pivot Table'!G35</f>
        <v>0</v>
      </c>
      <c r="G12" s="214">
        <f>'FTE Pivot Table'!H35</f>
        <v>0</v>
      </c>
      <c r="H12" s="212">
        <f>'FTE Pivot Table'!I35</f>
        <v>2025.2916666666665</v>
      </c>
    </row>
    <row r="13" spans="1:8" ht="15" customHeight="1">
      <c r="A13" s="11" t="s">
        <v>28</v>
      </c>
      <c r="B13" s="212">
        <f>'FTE Pivot Table'!C47</f>
        <v>20075.833333333332</v>
      </c>
      <c r="C13" s="212">
        <f>'FTE Pivot Table'!D47</f>
        <v>9331.208333333334</v>
      </c>
      <c r="D13" s="212">
        <f>'FTE Pivot Table'!E47</f>
        <v>2859.6666666666665</v>
      </c>
      <c r="E13" s="212">
        <f>'FTE Pivot Table'!F47</f>
        <v>0</v>
      </c>
      <c r="F13" s="212">
        <f>'FTE Pivot Table'!G47</f>
        <v>397.75</v>
      </c>
      <c r="G13" s="214">
        <f>'FTE Pivot Table'!H47</f>
        <v>0</v>
      </c>
      <c r="H13" s="212">
        <f>'FTE Pivot Table'!I47</f>
        <v>32664.458333333332</v>
      </c>
    </row>
    <row r="14" spans="2:8" ht="15" customHeight="1">
      <c r="B14" s="212"/>
      <c r="C14" s="212"/>
      <c r="D14" s="212"/>
      <c r="E14" s="212"/>
      <c r="F14" s="212"/>
      <c r="G14" s="214"/>
      <c r="H14" s="212"/>
    </row>
    <row r="15" spans="1:8" ht="15" customHeight="1">
      <c r="A15" s="11" t="s">
        <v>29</v>
      </c>
      <c r="B15" s="212">
        <f>'FTE Pivot Table'!C59</f>
        <v>13075.825</v>
      </c>
      <c r="C15" s="212">
        <f>'FTE Pivot Table'!D59</f>
        <v>5602.291666666667</v>
      </c>
      <c r="D15" s="212">
        <f>'FTE Pivot Table'!E59</f>
        <v>1999.5833333333335</v>
      </c>
      <c r="E15" s="212">
        <f>'FTE Pivot Table'!F59</f>
        <v>2851.041666666667</v>
      </c>
      <c r="F15" s="212">
        <f>'FTE Pivot Table'!G59</f>
        <v>2010.0833333333333</v>
      </c>
      <c r="G15" s="214">
        <f>'FTE Pivot Table'!H59</f>
        <v>92.91666666666667</v>
      </c>
      <c r="H15" s="212">
        <f>'FTE Pivot Table'!I59</f>
        <v>25631.74166666667</v>
      </c>
    </row>
    <row r="16" spans="1:8" ht="15" customHeight="1">
      <c r="A16" s="11" t="s">
        <v>30</v>
      </c>
      <c r="B16" s="212">
        <f>'FTE Pivot Table'!C71</f>
        <v>3062.1666666666665</v>
      </c>
      <c r="C16" s="212">
        <f>'FTE Pivot Table'!D71</f>
        <v>2815.375</v>
      </c>
      <c r="D16" s="212">
        <f>'FTE Pivot Table'!E71</f>
        <v>3670.8333333333335</v>
      </c>
      <c r="E16" s="212">
        <f>'FTE Pivot Table'!F71</f>
        <v>884.875</v>
      </c>
      <c r="F16" s="212">
        <f>'FTE Pivot Table'!G71</f>
        <v>823.9583333333334</v>
      </c>
      <c r="G16" s="214">
        <f>'FTE Pivot Table'!H71</f>
        <v>80.66666666666667</v>
      </c>
      <c r="H16" s="212">
        <f>'FTE Pivot Table'!I71</f>
        <v>11337.875</v>
      </c>
    </row>
    <row r="17" spans="1:8" ht="15" customHeight="1">
      <c r="A17" s="11" t="s">
        <v>31</v>
      </c>
      <c r="B17" s="212">
        <f>'FTE Pivot Table'!C83</f>
        <v>4420.979166666667</v>
      </c>
      <c r="C17" s="212">
        <f>'FTE Pivot Table'!D83</f>
        <v>3686.4166666666665</v>
      </c>
      <c r="D17" s="212">
        <f>'FTE Pivot Table'!E83</f>
        <v>3137.25</v>
      </c>
      <c r="E17" s="212">
        <f>'FTE Pivot Table'!F83</f>
        <v>2763.041666666667</v>
      </c>
      <c r="F17" s="212">
        <f>'FTE Pivot Table'!G83</f>
        <v>1328.1666666666667</v>
      </c>
      <c r="G17" s="214">
        <f>'FTE Pivot Table'!H83</f>
        <v>0</v>
      </c>
      <c r="H17" s="212">
        <f>'FTE Pivot Table'!I83</f>
        <v>15335.854166666666</v>
      </c>
    </row>
    <row r="18" spans="1:8" ht="15" customHeight="1">
      <c r="A18" s="11" t="s">
        <v>32</v>
      </c>
      <c r="B18" s="212">
        <f>'FTE Pivot Table'!C95</f>
        <v>4362.125</v>
      </c>
      <c r="C18" s="212">
        <f>'FTE Pivot Table'!D95</f>
        <v>774.7083333333334</v>
      </c>
      <c r="D18" s="212">
        <f>'FTE Pivot Table'!E95</f>
        <v>1615.1666666666667</v>
      </c>
      <c r="E18" s="212">
        <f>'FTE Pivot Table'!F95</f>
        <v>4251.625</v>
      </c>
      <c r="F18" s="212">
        <f>'FTE Pivot Table'!G95</f>
        <v>489.4166666666667</v>
      </c>
      <c r="G18" s="214">
        <f>'FTE Pivot Table'!H95</f>
        <v>0</v>
      </c>
      <c r="H18" s="212">
        <f>'FTE Pivot Table'!I95</f>
        <v>11493.041666666666</v>
      </c>
    </row>
    <row r="19" spans="2:8" ht="15" customHeight="1">
      <c r="B19" s="212"/>
      <c r="C19" s="212"/>
      <c r="D19" s="212"/>
      <c r="E19" s="212"/>
      <c r="F19" s="212"/>
      <c r="G19" s="214"/>
      <c r="H19" s="212"/>
    </row>
    <row r="20" spans="1:8" ht="15" customHeight="1">
      <c r="A20" s="11" t="s">
        <v>33</v>
      </c>
      <c r="B20" s="212">
        <f>'FTE Pivot Table'!C107</f>
        <v>2310.2083333333335</v>
      </c>
      <c r="C20" s="212">
        <f>'FTE Pivot Table'!D107</f>
        <v>4480.541666666667</v>
      </c>
      <c r="D20" s="212">
        <f>'FTE Pivot Table'!E107</f>
        <v>896.0416666666666</v>
      </c>
      <c r="E20" s="212">
        <f>'FTE Pivot Table'!F107</f>
        <v>813.625</v>
      </c>
      <c r="F20" s="212">
        <f>'FTE Pivot Table'!G107</f>
        <v>305</v>
      </c>
      <c r="G20" s="214">
        <f>'FTE Pivot Table'!H107</f>
        <v>0</v>
      </c>
      <c r="H20" s="212">
        <f>'FTE Pivot Table'!I107</f>
        <v>8805.416666666668</v>
      </c>
    </row>
    <row r="21" spans="1:8" ht="15" customHeight="1">
      <c r="A21" s="11" t="s">
        <v>34</v>
      </c>
      <c r="B21" s="212">
        <f>'FTE Pivot Table'!C119</f>
        <v>8237.666666666668</v>
      </c>
      <c r="C21" s="212">
        <f>'FTE Pivot Table'!D119</f>
        <v>2285.0416666666665</v>
      </c>
      <c r="D21" s="212">
        <f>'FTE Pivot Table'!E119</f>
        <v>7569.5</v>
      </c>
      <c r="E21" s="212">
        <f>'FTE Pivot Table'!F119</f>
        <v>800</v>
      </c>
      <c r="F21" s="212">
        <f>'FTE Pivot Table'!G119</f>
        <v>151.25</v>
      </c>
      <c r="G21" s="214">
        <f>'FTE Pivot Table'!H119</f>
        <v>26.333333333333332</v>
      </c>
      <c r="H21" s="212">
        <f>'FTE Pivot Table'!I119</f>
        <v>19069.791666666668</v>
      </c>
    </row>
    <row r="22" spans="1:8" ht="15" customHeight="1">
      <c r="A22" s="11" t="s">
        <v>35</v>
      </c>
      <c r="B22" s="212">
        <f>'FTE Pivot Table'!C131</f>
        <v>7398.333333333334</v>
      </c>
      <c r="C22" s="212">
        <f>'FTE Pivot Table'!D131</f>
        <v>0</v>
      </c>
      <c r="D22" s="212">
        <f>'FTE Pivot Table'!E131</f>
        <v>1651.4583333333333</v>
      </c>
      <c r="E22" s="212">
        <f>'FTE Pivot Table'!F131</f>
        <v>812.25</v>
      </c>
      <c r="F22" s="212">
        <f>'FTE Pivot Table'!G131</f>
        <v>1408.5</v>
      </c>
      <c r="G22" s="214">
        <f>'FTE Pivot Table'!H131</f>
        <v>20.791666666666668</v>
      </c>
      <c r="H22" s="212">
        <f>'FTE Pivot Table'!I131</f>
        <v>11291.333333333334</v>
      </c>
    </row>
    <row r="23" spans="1:8" ht="15" customHeight="1">
      <c r="A23" s="11" t="s">
        <v>36</v>
      </c>
      <c r="B23" s="212">
        <f>'FTE Pivot Table'!C143</f>
        <v>8033.875</v>
      </c>
      <c r="C23" s="212">
        <f>'FTE Pivot Table'!D143</f>
        <v>0</v>
      </c>
      <c r="D23" s="212">
        <f>'FTE Pivot Table'!E143</f>
        <v>645.4166666666666</v>
      </c>
      <c r="E23" s="212">
        <f>'FTE Pivot Table'!F143</f>
        <v>1779.6666666666667</v>
      </c>
      <c r="F23" s="212">
        <f>'FTE Pivot Table'!G143</f>
        <v>1142.5</v>
      </c>
      <c r="G23" s="214">
        <f>'FTE Pivot Table'!H143</f>
        <v>244.125</v>
      </c>
      <c r="H23" s="212">
        <f>'FTE Pivot Table'!I143</f>
        <v>11845.583333333332</v>
      </c>
    </row>
    <row r="24" spans="2:8" ht="15" customHeight="1">
      <c r="B24" s="212"/>
      <c r="C24" s="212"/>
      <c r="D24" s="212"/>
      <c r="E24" s="212"/>
      <c r="F24" s="212"/>
      <c r="G24" s="214"/>
      <c r="H24" s="212"/>
    </row>
    <row r="25" spans="1:8" ht="15" customHeight="1">
      <c r="A25" s="11" t="s">
        <v>37</v>
      </c>
      <c r="B25" s="212">
        <f>'FTE Pivot Table'!C155</f>
        <v>5136.416666666667</v>
      </c>
      <c r="C25" s="212">
        <f>'FTE Pivot Table'!D155</f>
        <v>3596.25</v>
      </c>
      <c r="D25" s="212">
        <f>'FTE Pivot Table'!E155</f>
        <v>4681.708333333333</v>
      </c>
      <c r="E25" s="212">
        <f>'FTE Pivot Table'!F155</f>
        <v>1257.2916666666665</v>
      </c>
      <c r="F25" s="212">
        <f>'FTE Pivot Table'!G155</f>
        <v>244.08333333333334</v>
      </c>
      <c r="G25" s="214">
        <f>'FTE Pivot Table'!H155</f>
        <v>0</v>
      </c>
      <c r="H25" s="212">
        <f>'FTE Pivot Table'!I155</f>
        <v>14915.75</v>
      </c>
    </row>
    <row r="26" spans="1:8" ht="15" customHeight="1">
      <c r="A26" s="11" t="s">
        <v>38</v>
      </c>
      <c r="B26" s="212">
        <f>'FTE Pivot Table'!C167</f>
        <v>23718.5</v>
      </c>
      <c r="C26" s="212">
        <f>'FTE Pivot Table'!D167</f>
        <v>8584.125</v>
      </c>
      <c r="D26" s="212">
        <f>'FTE Pivot Table'!E167</f>
        <v>16971.833333333332</v>
      </c>
      <c r="E26" s="212">
        <f>'FTE Pivot Table'!F167</f>
        <v>1837.4583333333333</v>
      </c>
      <c r="F26" s="212">
        <f>'FTE Pivot Table'!G167</f>
        <v>760.375</v>
      </c>
      <c r="G26" s="214">
        <f>'FTE Pivot Table'!H167</f>
        <v>5.25</v>
      </c>
      <c r="H26" s="212">
        <f>'FTE Pivot Table'!I167</f>
        <v>51877.541666666664</v>
      </c>
    </row>
    <row r="27" spans="1:8" ht="15" customHeight="1">
      <c r="A27" s="11" t="s">
        <v>39</v>
      </c>
      <c r="B27" s="212">
        <f>'FTE Pivot Table'!C179</f>
        <v>11961.333333333332</v>
      </c>
      <c r="C27" s="212">
        <f>'FTE Pivot Table'!D179</f>
        <v>14942.125</v>
      </c>
      <c r="D27" s="212">
        <f>'FTE Pivot Table'!E179</f>
        <v>1467.8333333333335</v>
      </c>
      <c r="E27" s="212">
        <f>'FTE Pivot Table'!F179</f>
        <v>954.9583333333333</v>
      </c>
      <c r="F27" s="212">
        <f>'FTE Pivot Table'!G179</f>
        <v>282.9166666666667</v>
      </c>
      <c r="G27" s="214">
        <f>'FTE Pivot Table'!H179</f>
        <v>163.79166666666666</v>
      </c>
      <c r="H27" s="212">
        <f>'FTE Pivot Table'!I179</f>
        <v>29772.958333333332</v>
      </c>
    </row>
    <row r="28" spans="1:8" ht="15" customHeight="1">
      <c r="A28" s="23" t="s">
        <v>40</v>
      </c>
      <c r="B28" s="215">
        <f>'FTE Pivot Table'!C191</f>
        <v>4606.037499999999</v>
      </c>
      <c r="C28" s="215">
        <f>'FTE Pivot Table'!D191</f>
        <v>0</v>
      </c>
      <c r="D28" s="215">
        <f>'FTE Pivot Table'!E191</f>
        <v>2249</v>
      </c>
      <c r="E28" s="215">
        <f>'FTE Pivot Table'!F191</f>
        <v>0</v>
      </c>
      <c r="F28" s="215">
        <f>'FTE Pivot Table'!G191</f>
        <v>0</v>
      </c>
      <c r="G28" s="216">
        <f>'FTE Pivot Table'!H191</f>
        <v>8.958333333333334</v>
      </c>
      <c r="H28" s="215">
        <f>'FTE Pivot Table'!I191</f>
        <v>6863.9958333333325</v>
      </c>
    </row>
    <row r="29" spans="2:8" ht="15" customHeight="1">
      <c r="B29" s="14"/>
      <c r="C29" s="14"/>
      <c r="D29" s="14"/>
      <c r="E29" s="14"/>
      <c r="F29" s="14"/>
      <c r="G29" s="35"/>
      <c r="H29" s="14"/>
    </row>
    <row r="30" spans="1:8" ht="52.5" customHeight="1">
      <c r="A30" s="235" t="s">
        <v>0</v>
      </c>
      <c r="B30" s="241"/>
      <c r="C30" s="241"/>
      <c r="D30" s="241"/>
      <c r="E30" s="241"/>
      <c r="F30" s="241"/>
      <c r="G30" s="241"/>
      <c r="H30" s="241"/>
    </row>
    <row r="31" ht="12.75">
      <c r="A31" s="30"/>
    </row>
  </sheetData>
  <mergeCells count="1">
    <mergeCell ref="A30:H30"/>
  </mergeCells>
  <printOptions horizontalCentered="1" verticalCentered="1"/>
  <pageMargins left="0.75" right="0.75" top="1" bottom="1" header="0.75" footer="0.5"/>
  <pageSetup horizontalDpi="600" verticalDpi="600" orientation="landscape" r:id="rId1"/>
  <headerFooter alignWithMargins="0">
    <oddHeader>&amp;RSREB-State Data Exchange</oddHeader>
    <oddFooter>&amp;C&amp;10 37&amp;RAugust 2001</oddFooter>
  </headerFooter>
</worksheet>
</file>

<file path=xl/worksheets/sheet5.xml><?xml version="1.0" encoding="utf-8"?>
<worksheet xmlns="http://schemas.openxmlformats.org/spreadsheetml/2006/main" xmlns:r="http://schemas.openxmlformats.org/officeDocument/2006/relationships">
  <dimension ref="A1:Q34"/>
  <sheetViews>
    <sheetView showGridLines="0" showZeros="0" zoomScale="75" zoomScaleNormal="75" workbookViewId="0" topLeftCell="A1">
      <selection activeCell="A1" sqref="A1:IV16384"/>
    </sheetView>
  </sheetViews>
  <sheetFormatPr defaultColWidth="9.33203125" defaultRowHeight="11.25"/>
  <cols>
    <col min="1" max="1" width="17.83203125" style="11" customWidth="1"/>
    <col min="2" max="2" width="14.66015625" style="11" customWidth="1"/>
    <col min="3" max="3" width="10.16015625" style="11" customWidth="1"/>
    <col min="4" max="4" width="10.66015625" style="11" customWidth="1"/>
    <col min="5" max="16384" width="9.33203125" style="11" customWidth="1"/>
  </cols>
  <sheetData>
    <row r="1" spans="1:4" s="10" customFormat="1" ht="18">
      <c r="A1" s="237" t="s">
        <v>43</v>
      </c>
      <c r="B1" s="242"/>
      <c r="C1" s="242"/>
      <c r="D1" s="242"/>
    </row>
    <row r="2" spans="1:4" s="10" customFormat="1" ht="15.75">
      <c r="A2" s="31"/>
      <c r="C2" s="28"/>
      <c r="D2" s="31"/>
    </row>
    <row r="3" spans="1:4" s="10" customFormat="1" ht="15.75">
      <c r="A3" s="239" t="s">
        <v>44</v>
      </c>
      <c r="B3" s="240"/>
      <c r="C3" s="240"/>
      <c r="D3" s="240"/>
    </row>
    <row r="4" spans="1:4" s="10" customFormat="1" ht="15.75">
      <c r="A4" s="239" t="s">
        <v>45</v>
      </c>
      <c r="B4" s="243"/>
      <c r="C4" s="243"/>
      <c r="D4" s="243"/>
    </row>
    <row r="5" spans="1:4" s="10" customFormat="1" ht="15.75">
      <c r="A5" s="239" t="s">
        <v>965</v>
      </c>
      <c r="B5" s="243"/>
      <c r="C5" s="243"/>
      <c r="D5" s="243"/>
    </row>
    <row r="6" ht="15.75" customHeight="1"/>
    <row r="7" spans="1:4" ht="15" customHeight="1">
      <c r="A7" s="32"/>
      <c r="B7" s="17" t="s">
        <v>46</v>
      </c>
      <c r="C7" s="18"/>
      <c r="D7" s="19"/>
    </row>
    <row r="8" spans="1:17" ht="15" customHeight="1">
      <c r="A8" s="21"/>
      <c r="B8" s="217">
        <v>1</v>
      </c>
      <c r="C8" s="219">
        <v>2</v>
      </c>
      <c r="D8" s="224" t="s">
        <v>47</v>
      </c>
      <c r="I8" s="14"/>
      <c r="J8" s="14"/>
      <c r="K8" s="14"/>
      <c r="L8" s="14"/>
      <c r="M8" s="14"/>
      <c r="N8" s="14"/>
      <c r="O8" s="14"/>
      <c r="P8" s="14"/>
      <c r="Q8" s="14"/>
    </row>
    <row r="9" spans="1:4" ht="15" customHeight="1">
      <c r="A9" s="11" t="s">
        <v>25</v>
      </c>
      <c r="B9" s="206">
        <f>'FTE Pivot Table'!J200</f>
        <v>59856.02666666667</v>
      </c>
      <c r="C9" s="207">
        <f>'FTE Pivot Table'!L200</f>
        <v>16781.586555555557</v>
      </c>
      <c r="D9" s="206">
        <f>B9+C9</f>
        <v>76637.61322222222</v>
      </c>
    </row>
    <row r="10" spans="2:4" ht="15" customHeight="1">
      <c r="B10" s="206"/>
      <c r="C10" s="208"/>
      <c r="D10" s="206"/>
    </row>
    <row r="11" spans="1:4" ht="15" customHeight="1">
      <c r="A11" s="11" t="s">
        <v>26</v>
      </c>
      <c r="B11" s="206">
        <f>'FTE Pivot Table'!J8</f>
        <v>0</v>
      </c>
      <c r="C11" s="208">
        <f>'FTE Pivot Table'!L8</f>
        <v>0</v>
      </c>
      <c r="D11" s="206">
        <f>B11+C11</f>
        <v>0</v>
      </c>
    </row>
    <row r="12" spans="1:4" ht="15" customHeight="1">
      <c r="A12" s="11" t="s">
        <v>27</v>
      </c>
      <c r="B12" s="206">
        <f>'FTE Pivot Table'!J20</f>
        <v>0</v>
      </c>
      <c r="C12" s="208">
        <f>'FTE Pivot Table'!L20</f>
        <v>0</v>
      </c>
      <c r="D12" s="206">
        <f aca="true" t="shared" si="0" ref="D12:D29">B12+C12</f>
        <v>0</v>
      </c>
    </row>
    <row r="13" spans="1:4" ht="15" customHeight="1">
      <c r="A13" s="11" t="s">
        <v>83</v>
      </c>
      <c r="B13" s="206">
        <f>'FTE Pivot Table'!J32</f>
        <v>0</v>
      </c>
      <c r="C13" s="208">
        <f>'FTE Pivot Table'!L32</f>
        <v>0</v>
      </c>
      <c r="D13" s="206">
        <f t="shared" si="0"/>
        <v>0</v>
      </c>
    </row>
    <row r="14" spans="1:4" ht="15" customHeight="1">
      <c r="A14" s="11" t="s">
        <v>28</v>
      </c>
      <c r="B14" s="206">
        <f>'FTE Pivot Table'!J44</f>
        <v>39399.27888888889</v>
      </c>
      <c r="C14" s="208">
        <f>'FTE Pivot Table'!L44</f>
        <v>0</v>
      </c>
      <c r="D14" s="206">
        <f t="shared" si="0"/>
        <v>39399.27888888889</v>
      </c>
    </row>
    <row r="15" spans="2:4" ht="15" customHeight="1">
      <c r="B15" s="206"/>
      <c r="C15" s="208"/>
      <c r="D15" s="206"/>
    </row>
    <row r="16" spans="1:4" ht="15" customHeight="1">
      <c r="A16" s="11" t="s">
        <v>29</v>
      </c>
      <c r="B16" s="206">
        <f>'FTE Pivot Table'!J56</f>
        <v>0</v>
      </c>
      <c r="C16" s="208">
        <f>'FTE Pivot Table'!L56</f>
        <v>0</v>
      </c>
      <c r="D16" s="206">
        <f t="shared" si="0"/>
        <v>0</v>
      </c>
    </row>
    <row r="17" spans="1:4" ht="15" customHeight="1">
      <c r="A17" s="11" t="s">
        <v>30</v>
      </c>
      <c r="B17" s="206">
        <f>'FTE Pivot Table'!J68</f>
        <v>0</v>
      </c>
      <c r="C17" s="208">
        <f>'FTE Pivot Table'!L68</f>
        <v>0</v>
      </c>
      <c r="D17" s="206">
        <f t="shared" si="0"/>
        <v>0</v>
      </c>
    </row>
    <row r="18" spans="1:4" ht="15" customHeight="1">
      <c r="A18" s="11" t="s">
        <v>31</v>
      </c>
      <c r="B18" s="206">
        <f>'FTE Pivot Table'!J80</f>
        <v>0</v>
      </c>
      <c r="C18" s="208">
        <f>'FTE Pivot Table'!L80</f>
        <v>12383.158777777779</v>
      </c>
      <c r="D18" s="206">
        <f t="shared" si="0"/>
        <v>12383.158777777779</v>
      </c>
    </row>
    <row r="19" spans="1:4" ht="15" customHeight="1">
      <c r="A19" s="11" t="s">
        <v>32</v>
      </c>
      <c r="B19" s="206">
        <f>'FTE Pivot Table'!J92</f>
        <v>0</v>
      </c>
      <c r="C19" s="208">
        <f>'FTE Pivot Table'!L92</f>
        <v>0</v>
      </c>
      <c r="D19" s="206">
        <f t="shared" si="0"/>
        <v>0</v>
      </c>
    </row>
    <row r="20" spans="2:4" ht="15" customHeight="1">
      <c r="B20" s="206"/>
      <c r="C20" s="208"/>
      <c r="D20" s="206"/>
    </row>
    <row r="21" spans="1:4" ht="15" customHeight="1">
      <c r="A21" s="11" t="s">
        <v>33</v>
      </c>
      <c r="B21" s="206">
        <f>'FTE Pivot Table'!J104</f>
        <v>0</v>
      </c>
      <c r="C21" s="208">
        <f>'FTE Pivot Table'!L104</f>
        <v>0</v>
      </c>
      <c r="D21" s="206">
        <f t="shared" si="0"/>
        <v>0</v>
      </c>
    </row>
    <row r="22" spans="1:4" ht="15" customHeight="1">
      <c r="A22" s="11" t="s">
        <v>34</v>
      </c>
      <c r="B22" s="206">
        <f>'FTE Pivot Table'!J116</f>
        <v>0</v>
      </c>
      <c r="C22" s="208">
        <f>'FTE Pivot Table'!L116</f>
        <v>0</v>
      </c>
      <c r="D22" s="206">
        <f t="shared" si="0"/>
        <v>0</v>
      </c>
    </row>
    <row r="23" spans="1:4" ht="15" customHeight="1">
      <c r="A23" s="11" t="s">
        <v>35</v>
      </c>
      <c r="B23" s="206">
        <f>'FTE Pivot Table'!J128</f>
        <v>0</v>
      </c>
      <c r="C23" s="208">
        <f>'FTE Pivot Table'!L128</f>
        <v>0</v>
      </c>
      <c r="D23" s="206">
        <f t="shared" si="0"/>
        <v>0</v>
      </c>
    </row>
    <row r="24" spans="1:4" ht="15" customHeight="1">
      <c r="A24" s="11" t="s">
        <v>36</v>
      </c>
      <c r="B24" s="206">
        <f>'FTE Pivot Table'!J140</f>
        <v>0</v>
      </c>
      <c r="C24" s="208">
        <f>'FTE Pivot Table'!L140</f>
        <v>0</v>
      </c>
      <c r="D24" s="206">
        <f t="shared" si="0"/>
        <v>0</v>
      </c>
    </row>
    <row r="25" spans="2:4" ht="15" customHeight="1">
      <c r="B25" s="206"/>
      <c r="C25" s="208"/>
      <c r="D25" s="206"/>
    </row>
    <row r="26" spans="1:4" ht="15" customHeight="1">
      <c r="A26" s="11" t="s">
        <v>48</v>
      </c>
      <c r="B26" s="206">
        <f>'FTE Pivot Table'!J152</f>
        <v>0</v>
      </c>
      <c r="C26" s="208">
        <f>'FTE Pivot Table'!L152</f>
        <v>4398.427777777777</v>
      </c>
      <c r="D26" s="206">
        <f t="shared" si="0"/>
        <v>4398.427777777777</v>
      </c>
    </row>
    <row r="27" spans="1:4" ht="15" customHeight="1">
      <c r="A27" s="11" t="s">
        <v>38</v>
      </c>
      <c r="B27" s="206">
        <f>'FTE Pivot Table'!J164</f>
        <v>20456.747777777782</v>
      </c>
      <c r="C27" s="208">
        <f>'FTE Pivot Table'!L164</f>
        <v>0</v>
      </c>
      <c r="D27" s="206">
        <f t="shared" si="0"/>
        <v>20456.747777777782</v>
      </c>
    </row>
    <row r="28" spans="1:4" ht="15" customHeight="1">
      <c r="A28" s="11" t="s">
        <v>39</v>
      </c>
      <c r="B28" s="206">
        <f>'FTE Pivot Table'!J176</f>
        <v>0</v>
      </c>
      <c r="C28" s="208">
        <f>'FTE Pivot Table'!L176</f>
        <v>0</v>
      </c>
      <c r="D28" s="206">
        <f t="shared" si="0"/>
        <v>0</v>
      </c>
    </row>
    <row r="29" spans="1:4" ht="15" customHeight="1">
      <c r="A29" s="23" t="s">
        <v>40</v>
      </c>
      <c r="B29" s="209">
        <f>'FTE Pivot Table'!J188</f>
        <v>0</v>
      </c>
      <c r="C29" s="210">
        <f>'FTE Pivot Table'!L188</f>
        <v>0</v>
      </c>
      <c r="D29" s="211">
        <f t="shared" si="0"/>
        <v>0</v>
      </c>
    </row>
    <row r="30" ht="15" customHeight="1"/>
    <row r="31" spans="1:4" ht="67.5" customHeight="1">
      <c r="A31" s="235" t="s">
        <v>1</v>
      </c>
      <c r="B31" s="236"/>
      <c r="C31" s="236"/>
      <c r="D31" s="236"/>
    </row>
    <row r="32" ht="12.75">
      <c r="A32" s="25"/>
    </row>
    <row r="33" ht="12.75">
      <c r="A33" s="25"/>
    </row>
    <row r="34" ht="12.75">
      <c r="A34" s="25"/>
    </row>
  </sheetData>
  <mergeCells count="5">
    <mergeCell ref="A31:D31"/>
    <mergeCell ref="A1:D1"/>
    <mergeCell ref="A3:D3"/>
    <mergeCell ref="A4:D4"/>
    <mergeCell ref="A5:D5"/>
  </mergeCells>
  <printOptions horizontalCentered="1" verticalCentered="1"/>
  <pageMargins left="0.75" right="0.75" top="0.75" bottom="0.75" header="0.65" footer="0.5"/>
  <pageSetup horizontalDpi="600" verticalDpi="600" orientation="landscape" r:id="rId1"/>
  <headerFooter alignWithMargins="0">
    <oddHeader>&amp;RSREB-State Data Exchange</oddHeader>
    <oddFooter>&amp;C&amp;10 38&amp;RFeb. 2002</oddFooter>
  </headerFooter>
</worksheet>
</file>

<file path=xl/worksheets/sheet6.xml><?xml version="1.0" encoding="utf-8"?>
<worksheet xmlns="http://schemas.openxmlformats.org/spreadsheetml/2006/main" xmlns:r="http://schemas.openxmlformats.org/officeDocument/2006/relationships">
  <dimension ref="A1:L39"/>
  <sheetViews>
    <sheetView showGridLines="0" showZeros="0" tabSelected="1" zoomScale="75" zoomScaleNormal="75" workbookViewId="0" topLeftCell="A1">
      <selection activeCell="L1" sqref="L1:L16384"/>
    </sheetView>
  </sheetViews>
  <sheetFormatPr defaultColWidth="9.33203125" defaultRowHeight="11.25"/>
  <cols>
    <col min="1" max="1" width="15.83203125" style="11" customWidth="1"/>
    <col min="2" max="7" width="10.83203125" style="15" customWidth="1"/>
    <col min="8" max="8" width="11.83203125" style="15" customWidth="1"/>
    <col min="9" max="9" width="10.83203125" style="15" customWidth="1"/>
    <col min="10" max="10" width="11.83203125" style="15" customWidth="1"/>
    <col min="11" max="11" width="8.16015625" style="11" customWidth="1"/>
    <col min="12" max="16384" width="9.33203125" style="11" customWidth="1"/>
  </cols>
  <sheetData>
    <row r="1" spans="1:11" s="33" customFormat="1" ht="18">
      <c r="A1" s="237" t="s">
        <v>80</v>
      </c>
      <c r="B1" s="237"/>
      <c r="C1" s="237"/>
      <c r="D1" s="237"/>
      <c r="E1" s="237"/>
      <c r="F1" s="237"/>
      <c r="G1" s="237"/>
      <c r="H1" s="237"/>
      <c r="I1" s="237"/>
      <c r="J1" s="237"/>
      <c r="K1" s="237"/>
    </row>
    <row r="2" spans="1:11" ht="15.75">
      <c r="A2" s="31"/>
      <c r="B2" s="28"/>
      <c r="C2" s="28"/>
      <c r="D2" s="28"/>
      <c r="E2" s="28"/>
      <c r="F2" s="28"/>
      <c r="G2" s="28"/>
      <c r="H2" s="10"/>
      <c r="I2" s="10"/>
      <c r="J2" s="10"/>
      <c r="K2" s="10"/>
    </row>
    <row r="3" spans="1:11" ht="15.75">
      <c r="A3" s="239" t="s">
        <v>81</v>
      </c>
      <c r="B3" s="239"/>
      <c r="C3" s="239"/>
      <c r="D3" s="239"/>
      <c r="E3" s="239"/>
      <c r="F3" s="239"/>
      <c r="G3" s="239"/>
      <c r="H3" s="239"/>
      <c r="I3" s="239"/>
      <c r="J3" s="239"/>
      <c r="K3" s="239"/>
    </row>
    <row r="4" spans="1:11" ht="15.75">
      <c r="A4" s="239" t="s">
        <v>965</v>
      </c>
      <c r="B4" s="239"/>
      <c r="C4" s="239"/>
      <c r="D4" s="239"/>
      <c r="E4" s="239"/>
      <c r="F4" s="239"/>
      <c r="G4" s="239"/>
      <c r="H4" s="239"/>
      <c r="I4" s="239"/>
      <c r="J4" s="239"/>
      <c r="K4" s="239"/>
    </row>
    <row r="5" spans="1:11" ht="15.75">
      <c r="A5" s="13"/>
      <c r="B5" s="13"/>
      <c r="C5" s="13"/>
      <c r="D5" s="13"/>
      <c r="E5" s="13"/>
      <c r="F5" s="13"/>
      <c r="G5" s="13"/>
      <c r="H5" s="13"/>
      <c r="I5" s="13"/>
      <c r="J5" s="13"/>
      <c r="K5" s="13"/>
    </row>
    <row r="6" spans="1:10" ht="15" customHeight="1">
      <c r="A6" s="29"/>
      <c r="B6" s="29" t="s">
        <v>23</v>
      </c>
      <c r="C6" s="29"/>
      <c r="D6" s="29"/>
      <c r="E6" s="29"/>
      <c r="F6" s="29"/>
      <c r="G6" s="34"/>
      <c r="H6" s="17" t="s">
        <v>46</v>
      </c>
      <c r="I6" s="18"/>
      <c r="J6" s="19"/>
    </row>
    <row r="7" spans="1:10" ht="15" customHeight="1">
      <c r="A7" s="22"/>
      <c r="B7" s="217">
        <v>1</v>
      </c>
      <c r="C7" s="217">
        <v>2</v>
      </c>
      <c r="D7" s="217">
        <v>3</v>
      </c>
      <c r="E7" s="217">
        <v>4</v>
      </c>
      <c r="F7" s="217">
        <v>5</v>
      </c>
      <c r="G7" s="219">
        <v>6</v>
      </c>
      <c r="H7" s="217">
        <v>1</v>
      </c>
      <c r="I7" s="219">
        <v>2</v>
      </c>
      <c r="J7" s="220" t="s">
        <v>84</v>
      </c>
    </row>
    <row r="8" spans="1:10" ht="15" customHeight="1">
      <c r="A8" s="11" t="s">
        <v>25</v>
      </c>
      <c r="B8" s="200">
        <f>'FTE Pivot Table'!C206</f>
        <v>683782.4166666666</v>
      </c>
      <c r="C8" s="200">
        <f>'FTE Pivot Table'!D206</f>
        <v>279773</v>
      </c>
      <c r="D8" s="200">
        <f>'FTE Pivot Table'!E206</f>
        <v>470299.69166666665</v>
      </c>
      <c r="E8" s="200">
        <f>'FTE Pivot Table'!F206</f>
        <v>192229.6</v>
      </c>
      <c r="F8" s="200">
        <f>'FTE Pivot Table'!G206</f>
        <v>111077.28333333333</v>
      </c>
      <c r="G8" s="201">
        <f>'FTE Pivot Table'!H206</f>
        <v>78691.94166666667</v>
      </c>
      <c r="H8" s="200">
        <f>'FTE Pivot Table'!J206</f>
        <v>1237709.2874</v>
      </c>
      <c r="I8" s="201">
        <f>'FTE Pivot Table'!L206</f>
        <v>88794.0521111111</v>
      </c>
      <c r="J8" s="200">
        <f>B8+C8+D8+E8+F8+G8+H8+I8</f>
        <v>3142357.2728444445</v>
      </c>
    </row>
    <row r="9" spans="2:10" ht="15" customHeight="1">
      <c r="B9" s="200"/>
      <c r="C9" s="200"/>
      <c r="D9" s="200"/>
      <c r="E9" s="200"/>
      <c r="F9" s="200"/>
      <c r="G9" s="202"/>
      <c r="H9" s="200"/>
      <c r="I9" s="202"/>
      <c r="J9" s="200"/>
    </row>
    <row r="10" spans="1:10" ht="15" customHeight="1">
      <c r="A10" s="11" t="s">
        <v>26</v>
      </c>
      <c r="B10" s="200">
        <f>'FTE Pivot Table'!C14</f>
        <v>52305.89166666666</v>
      </c>
      <c r="C10" s="200">
        <f>'FTE Pivot Table'!D14</f>
        <v>4970.183333333333</v>
      </c>
      <c r="D10" s="200">
        <f>'FTE Pivot Table'!E14</f>
        <v>21003.583333333332</v>
      </c>
      <c r="E10" s="200">
        <f>'FTE Pivot Table'!F14</f>
        <v>18148.95</v>
      </c>
      <c r="F10" s="200">
        <f>'FTE Pivot Table'!G14</f>
        <v>10599.475</v>
      </c>
      <c r="G10" s="202">
        <f>'FTE Pivot Table'!H14</f>
        <v>2147.3333333333335</v>
      </c>
      <c r="H10" s="200">
        <f>'FTE Pivot Table'!J14</f>
        <v>53149.36666666667</v>
      </c>
      <c r="I10" s="202">
        <f>'FTE Pivot Table'!L14</f>
        <v>6017</v>
      </c>
      <c r="J10" s="200">
        <f>B10+C10+D10+E10+F10+G10+H10+I10</f>
        <v>168341.78333333333</v>
      </c>
    </row>
    <row r="11" spans="1:10" ht="15" customHeight="1">
      <c r="A11" s="39" t="s">
        <v>27</v>
      </c>
      <c r="B11" s="200">
        <f>'FTE Pivot Table'!C26</f>
        <v>13962.3</v>
      </c>
      <c r="C11" s="200">
        <f>'FTE Pivot Table'!D26</f>
        <v>0</v>
      </c>
      <c r="D11" s="200">
        <f>'FTE Pivot Table'!E26</f>
        <v>25285.55</v>
      </c>
      <c r="E11" s="200">
        <f>'FTE Pivot Table'!F26</f>
        <v>0</v>
      </c>
      <c r="F11" s="200">
        <f>'FTE Pivot Table'!G26</f>
        <v>10753.241666666667</v>
      </c>
      <c r="G11" s="202">
        <f>'FTE Pivot Table'!H26</f>
        <v>5015.725</v>
      </c>
      <c r="H11" s="200">
        <f>'FTE Pivot Table'!J26</f>
        <v>26631.76666666667</v>
      </c>
      <c r="I11" s="202">
        <f>'FTE Pivot Table'!L26</f>
        <v>0</v>
      </c>
      <c r="J11" s="200">
        <f aca="true" t="shared" si="0" ref="J11:J28">B11+C11+D11+E11+F11+G11+H11+I11</f>
        <v>81648.58333333334</v>
      </c>
    </row>
    <row r="12" spans="1:10" ht="15" customHeight="1">
      <c r="A12" s="11" t="s">
        <v>83</v>
      </c>
      <c r="B12" s="200">
        <f>'FTE Pivot Table'!C38</f>
        <v>18420.574999999997</v>
      </c>
      <c r="C12" s="200">
        <f>'FTE Pivot Table'!D38</f>
        <v>0</v>
      </c>
      <c r="D12" s="200">
        <f>'FTE Pivot Table'!E38</f>
        <v>0</v>
      </c>
      <c r="E12" s="200">
        <f>'FTE Pivot Table'!F38</f>
        <v>3184.3166666666666</v>
      </c>
      <c r="F12" s="200">
        <f>'FTE Pivot Table'!G38</f>
        <v>0</v>
      </c>
      <c r="G12" s="202">
        <f>'FTE Pivot Table'!H38</f>
        <v>0</v>
      </c>
      <c r="H12" s="200">
        <f>'FTE Pivot Table'!J38</f>
        <v>7498.133333333333</v>
      </c>
      <c r="I12" s="202">
        <f>'FTE Pivot Table'!L38</f>
        <v>0</v>
      </c>
      <c r="J12" s="200">
        <f t="shared" si="0"/>
        <v>29103.024999999994</v>
      </c>
    </row>
    <row r="13" spans="1:12" ht="15" customHeight="1">
      <c r="A13" s="11" t="s">
        <v>28</v>
      </c>
      <c r="B13" s="200">
        <f>'FTE Pivot Table'!C50</f>
        <v>97839.43333333333</v>
      </c>
      <c r="C13" s="200">
        <f>'FTE Pivot Table'!D50</f>
        <v>67031.84166666667</v>
      </c>
      <c r="D13" s="200">
        <f>'FTE Pivot Table'!E50</f>
        <v>26107.766666666666</v>
      </c>
      <c r="E13" s="200">
        <f>'FTE Pivot Table'!F50</f>
        <v>0</v>
      </c>
      <c r="F13" s="200">
        <f>'FTE Pivot Table'!G50</f>
        <v>2367.5166666666664</v>
      </c>
      <c r="G13" s="202">
        <f>'FTE Pivot Table'!H50</f>
        <v>0</v>
      </c>
      <c r="H13" s="200">
        <f>'FTE Pivot Table'!J50</f>
        <v>240488.24555555562</v>
      </c>
      <c r="I13" s="202">
        <f>'FTE Pivot Table'!L50</f>
        <v>0</v>
      </c>
      <c r="J13" s="200">
        <f t="shared" si="0"/>
        <v>433834.803888889</v>
      </c>
      <c r="L13" s="15"/>
    </row>
    <row r="14" spans="2:12" ht="15" customHeight="1">
      <c r="B14" s="200"/>
      <c r="C14" s="200"/>
      <c r="D14" s="200"/>
      <c r="E14" s="200"/>
      <c r="F14" s="200"/>
      <c r="G14" s="202"/>
      <c r="H14" s="200"/>
      <c r="I14" s="202"/>
      <c r="J14" s="200"/>
      <c r="L14" s="15"/>
    </row>
    <row r="15" spans="1:10" ht="15" customHeight="1">
      <c r="A15" s="11" t="s">
        <v>29</v>
      </c>
      <c r="B15" s="200">
        <f>'FTE Pivot Table'!C62</f>
        <v>50030.075</v>
      </c>
      <c r="C15" s="200">
        <f>'FTE Pivot Table'!D62</f>
        <v>16715.258333333335</v>
      </c>
      <c r="D15" s="200">
        <f>'FTE Pivot Table'!E62</f>
        <v>20260.45</v>
      </c>
      <c r="E15" s="200">
        <f>'FTE Pivot Table'!F62</f>
        <v>25887.675000000003</v>
      </c>
      <c r="F15" s="200">
        <f>'FTE Pivot Table'!G62</f>
        <v>20460.51666666667</v>
      </c>
      <c r="G15" s="202">
        <f>'FTE Pivot Table'!H62</f>
        <v>5288.283333333334</v>
      </c>
      <c r="H15" s="200">
        <f>'FTE Pivot Table'!J62</f>
        <v>32872.73333333333</v>
      </c>
      <c r="I15" s="202">
        <f>'FTE Pivot Table'!L62</f>
        <v>51089.50888888888</v>
      </c>
      <c r="J15" s="200">
        <f t="shared" si="0"/>
        <v>222604.50055555554</v>
      </c>
    </row>
    <row r="16" spans="1:10" ht="15" customHeight="1">
      <c r="A16" s="11" t="s">
        <v>30</v>
      </c>
      <c r="B16" s="200">
        <f>'FTE Pivot Table'!C74</f>
        <v>18512.466666666667</v>
      </c>
      <c r="C16" s="200">
        <f>'FTE Pivot Table'!D74</f>
        <v>13757.941666666668</v>
      </c>
      <c r="D16" s="200">
        <f>'FTE Pivot Table'!E74</f>
        <v>33356.03333333333</v>
      </c>
      <c r="E16" s="200">
        <f>'FTE Pivot Table'!F74</f>
        <v>7013.908333333334</v>
      </c>
      <c r="F16" s="200">
        <f>'FTE Pivot Table'!G74</f>
        <v>9455.791666666668</v>
      </c>
      <c r="G16" s="202">
        <f>'FTE Pivot Table'!H74</f>
        <v>1958.2666666666667</v>
      </c>
      <c r="H16" s="200">
        <f>'FTE Pivot Table'!J74</f>
        <v>27952.93333333333</v>
      </c>
      <c r="I16" s="202">
        <f>'FTE Pivot Table'!L74</f>
        <v>9194.133333333333</v>
      </c>
      <c r="J16" s="200">
        <f t="shared" si="0"/>
        <v>121201.475</v>
      </c>
    </row>
    <row r="17" spans="1:10" ht="15" customHeight="1">
      <c r="A17" s="11" t="s">
        <v>31</v>
      </c>
      <c r="B17" s="200">
        <f>'FTE Pivot Table'!C86</f>
        <v>30194.079166666666</v>
      </c>
      <c r="C17" s="200">
        <f>'FTE Pivot Table'!D86</f>
        <v>26810.016666666666</v>
      </c>
      <c r="D17" s="200">
        <f>'FTE Pivot Table'!E86</f>
        <v>28258.983333333334</v>
      </c>
      <c r="E17" s="200">
        <f>'FTE Pivot Table'!F86</f>
        <v>32955.34166666666</v>
      </c>
      <c r="F17" s="200">
        <f>'FTE Pivot Table'!G86</f>
        <v>13321.333333333334</v>
      </c>
      <c r="G17" s="202">
        <f>'FTE Pivot Table'!H86</f>
        <v>0</v>
      </c>
      <c r="H17" s="200">
        <f>'FTE Pivot Table'!J86</f>
        <v>19932.8</v>
      </c>
      <c r="I17" s="202">
        <f>'FTE Pivot Table'!L86</f>
        <v>18094.982111111112</v>
      </c>
      <c r="J17" s="200">
        <f t="shared" si="0"/>
        <v>169567.53627777775</v>
      </c>
    </row>
    <row r="18" spans="1:10" ht="15" customHeight="1">
      <c r="A18" s="11" t="s">
        <v>32</v>
      </c>
      <c r="B18" s="200">
        <f>'FTE Pivot Table'!C98</f>
        <v>28082.225</v>
      </c>
      <c r="C18" s="200">
        <f>'FTE Pivot Table'!D98</f>
        <v>8891.741666666667</v>
      </c>
      <c r="D18" s="200">
        <f>'FTE Pivot Table'!E98</f>
        <v>14085.233333333334</v>
      </c>
      <c r="E18" s="200">
        <f>'FTE Pivot Table'!F98</f>
        <v>25557.858333333334</v>
      </c>
      <c r="F18" s="200">
        <f>'FTE Pivot Table'!G98</f>
        <v>3003.8166666666666</v>
      </c>
      <c r="G18" s="202">
        <f>'FTE Pivot Table'!H98</f>
        <v>1566.6333333333334</v>
      </c>
      <c r="H18" s="200">
        <f>'FTE Pivot Table'!J98</f>
        <v>64763.00666666667</v>
      </c>
      <c r="I18" s="202">
        <f>'FTE Pivot Table'!L98</f>
        <v>0</v>
      </c>
      <c r="J18" s="200">
        <f t="shared" si="0"/>
        <v>145950.515</v>
      </c>
    </row>
    <row r="19" spans="2:10" ht="15" customHeight="1">
      <c r="B19" s="200"/>
      <c r="C19" s="200"/>
      <c r="D19" s="200"/>
      <c r="E19" s="200"/>
      <c r="F19" s="200"/>
      <c r="G19" s="202"/>
      <c r="H19" s="200"/>
      <c r="I19" s="202"/>
      <c r="J19" s="200"/>
    </row>
    <row r="20" spans="1:10" ht="15" customHeight="1">
      <c r="A20" s="11" t="s">
        <v>33</v>
      </c>
      <c r="B20" s="200">
        <f>'FTE Pivot Table'!C110</f>
        <v>14370.908333333335</v>
      </c>
      <c r="C20" s="200">
        <f>'FTE Pivot Table'!D110</f>
        <v>25072.375</v>
      </c>
      <c r="D20" s="200">
        <f>'FTE Pivot Table'!E110</f>
        <v>5953.541666666667</v>
      </c>
      <c r="E20" s="200">
        <f>'FTE Pivot Table'!F110</f>
        <v>6395.258333333333</v>
      </c>
      <c r="F20" s="200">
        <f>'FTE Pivot Table'!G110</f>
        <v>4705.5</v>
      </c>
      <c r="G20" s="202">
        <f>'FTE Pivot Table'!H110</f>
        <v>0</v>
      </c>
      <c r="H20" s="200">
        <f>'FTE Pivot Table'!J110</f>
        <v>45991.666666666664</v>
      </c>
      <c r="I20" s="202">
        <f>'FTE Pivot Table'!L110</f>
        <v>0</v>
      </c>
      <c r="J20" s="200">
        <f t="shared" si="0"/>
        <v>102489.25</v>
      </c>
    </row>
    <row r="21" spans="1:10" ht="15" customHeight="1">
      <c r="A21" s="11" t="s">
        <v>34</v>
      </c>
      <c r="B21" s="200">
        <f>'FTE Pivot Table'!C122</f>
        <v>43362.1</v>
      </c>
      <c r="C21" s="200">
        <f>'FTE Pivot Table'!D122</f>
        <v>11254.908333333333</v>
      </c>
      <c r="D21" s="200">
        <f>'FTE Pivot Table'!E122</f>
        <v>62255.066666666666</v>
      </c>
      <c r="E21" s="200">
        <f>'FTE Pivot Table'!F122</f>
        <v>13369</v>
      </c>
      <c r="F21" s="200">
        <f>'FTE Pivot Table'!G122</f>
        <v>2740.2833333333333</v>
      </c>
      <c r="G21" s="202">
        <f>'FTE Pivot Table'!H122</f>
        <v>7421.566666666666</v>
      </c>
      <c r="H21" s="200">
        <f>'FTE Pivot Table'!J122</f>
        <v>163748.97073333338</v>
      </c>
      <c r="I21" s="202">
        <f>'FTE Pivot Table'!L122</f>
        <v>0</v>
      </c>
      <c r="J21" s="200">
        <f t="shared" si="0"/>
        <v>304151.89573333337</v>
      </c>
    </row>
    <row r="22" spans="1:10" ht="15" customHeight="1">
      <c r="A22" s="11" t="s">
        <v>35</v>
      </c>
      <c r="B22" s="200">
        <f>'FTE Pivot Table'!C134</f>
        <v>38271.566666666666</v>
      </c>
      <c r="C22" s="200">
        <f>'FTE Pivot Table'!D134</f>
        <v>0</v>
      </c>
      <c r="D22" s="200">
        <f>'FTE Pivot Table'!E134</f>
        <v>10986.158333333335</v>
      </c>
      <c r="E22" s="200">
        <f>'FTE Pivot Table'!F134</f>
        <v>10775.316666666668</v>
      </c>
      <c r="F22" s="200">
        <f>'FTE Pivot Table'!G134</f>
        <v>12360.266666666666</v>
      </c>
      <c r="G22" s="202">
        <f>'FTE Pivot Table'!H134</f>
        <v>4767.891666666667</v>
      </c>
      <c r="H22" s="200">
        <f>'FTE Pivot Table'!J134</f>
        <v>37727.63333333333</v>
      </c>
      <c r="I22" s="202">
        <f>'FTE Pivot Table'!L134</f>
        <v>0</v>
      </c>
      <c r="J22" s="200">
        <f t="shared" si="0"/>
        <v>114888.83333333333</v>
      </c>
    </row>
    <row r="23" spans="1:10" ht="15" customHeight="1">
      <c r="A23" s="11" t="s">
        <v>36</v>
      </c>
      <c r="B23" s="200">
        <f>'FTE Pivot Table'!C146</f>
        <v>36180.40833333333</v>
      </c>
      <c r="C23" s="200">
        <f>'FTE Pivot Table'!D146</f>
        <v>0</v>
      </c>
      <c r="D23" s="200">
        <f>'FTE Pivot Table'!E146</f>
        <v>4934.783333333334</v>
      </c>
      <c r="E23" s="200">
        <f>'FTE Pivot Table'!F146</f>
        <v>13387.2</v>
      </c>
      <c r="F23" s="200">
        <f>'FTE Pivot Table'!G146</f>
        <v>9720.233333333334</v>
      </c>
      <c r="G23" s="202">
        <f>'FTE Pivot Table'!H146</f>
        <v>10069.758333333333</v>
      </c>
      <c r="H23" s="200">
        <f>'FTE Pivot Table'!J146</f>
        <v>53219.633333333324</v>
      </c>
      <c r="I23" s="202">
        <f>'FTE Pivot Table'!L146</f>
        <v>0</v>
      </c>
      <c r="J23" s="200">
        <f t="shared" si="0"/>
        <v>127512.01666666666</v>
      </c>
    </row>
    <row r="24" spans="2:10" ht="15" customHeight="1">
      <c r="B24" s="200"/>
      <c r="C24" s="200"/>
      <c r="D24" s="200"/>
      <c r="E24" s="200"/>
      <c r="F24" s="200"/>
      <c r="G24" s="202"/>
      <c r="H24" s="200"/>
      <c r="I24" s="202"/>
      <c r="J24" s="200"/>
    </row>
    <row r="25" spans="1:10" ht="15" customHeight="1">
      <c r="A25" s="11" t="s">
        <v>37</v>
      </c>
      <c r="B25" s="200">
        <f>'FTE Pivot Table'!C158</f>
        <v>24078.45</v>
      </c>
      <c r="C25" s="200">
        <f>'FTE Pivot Table'!D158</f>
        <v>16977.61666666667</v>
      </c>
      <c r="D25" s="200">
        <f>'FTE Pivot Table'!E158</f>
        <v>42591.041666666664</v>
      </c>
      <c r="E25" s="200">
        <f>'FTE Pivot Table'!F158</f>
        <v>13468.058333333334</v>
      </c>
      <c r="F25" s="200">
        <f>'FTE Pivot Table'!G158</f>
        <v>5499.216666666666</v>
      </c>
      <c r="G25" s="202">
        <f>'FTE Pivot Table'!H158</f>
        <v>0</v>
      </c>
      <c r="H25" s="200">
        <f>'FTE Pivot Table'!J158</f>
        <v>48459.2</v>
      </c>
      <c r="I25" s="202">
        <f>'FTE Pivot Table'!L158</f>
        <v>4398.427777777777</v>
      </c>
      <c r="J25" s="200">
        <f t="shared" si="0"/>
        <v>155472.0111111111</v>
      </c>
    </row>
    <row r="26" spans="1:10" ht="15" customHeight="1">
      <c r="A26" s="11" t="s">
        <v>38</v>
      </c>
      <c r="B26" s="200">
        <f>'FTE Pivot Table'!C170</f>
        <v>150892.53333333333</v>
      </c>
      <c r="C26" s="200">
        <f>'FTE Pivot Table'!D170</f>
        <v>31094.425</v>
      </c>
      <c r="D26" s="200">
        <f>'FTE Pivot Table'!E170</f>
        <v>140419.56666666665</v>
      </c>
      <c r="E26" s="200">
        <f>'FTE Pivot Table'!F170</f>
        <v>12553.625</v>
      </c>
      <c r="F26" s="200">
        <f>'FTE Pivot Table'!G170</f>
        <v>2444.3416666666662</v>
      </c>
      <c r="G26" s="202">
        <f>'FTE Pivot Table'!H170</f>
        <v>7795.55</v>
      </c>
      <c r="H26" s="200">
        <f>'FTE Pivot Table'!J170</f>
        <v>328359.3477777778</v>
      </c>
      <c r="I26" s="202">
        <f>'FTE Pivot Table'!L170</f>
        <v>0</v>
      </c>
      <c r="J26" s="200">
        <f t="shared" si="0"/>
        <v>673559.3894444444</v>
      </c>
    </row>
    <row r="27" spans="1:10" ht="15" customHeight="1">
      <c r="A27" s="11" t="s">
        <v>39</v>
      </c>
      <c r="B27" s="200">
        <f>'FTE Pivot Table'!C182</f>
        <v>47438.83333333333</v>
      </c>
      <c r="C27" s="200">
        <f>'FTE Pivot Table'!D182</f>
        <v>57196.691666666666</v>
      </c>
      <c r="D27" s="200">
        <f>'FTE Pivot Table'!E182</f>
        <v>22978.7</v>
      </c>
      <c r="E27" s="200">
        <f>'FTE Pivot Table'!F182</f>
        <v>9533.091666666667</v>
      </c>
      <c r="F27" s="200">
        <f>'FTE Pivot Table'!G182</f>
        <v>3645.75</v>
      </c>
      <c r="G27" s="202">
        <f>'FTE Pivot Table'!H182</f>
        <v>9253.758333333333</v>
      </c>
      <c r="H27" s="200">
        <f>'FTE Pivot Table'!J182</f>
        <v>80853.33333333333</v>
      </c>
      <c r="I27" s="202">
        <f>'FTE Pivot Table'!L182</f>
        <v>0</v>
      </c>
      <c r="J27" s="200">
        <f t="shared" si="0"/>
        <v>230900.15833333333</v>
      </c>
    </row>
    <row r="28" spans="1:10" ht="15" customHeight="1">
      <c r="A28" s="23" t="s">
        <v>40</v>
      </c>
      <c r="B28" s="203">
        <f>'FTE Pivot Table'!C194</f>
        <v>19840.57083333333</v>
      </c>
      <c r="C28" s="203">
        <f>'FTE Pivot Table'!D194</f>
        <v>0</v>
      </c>
      <c r="D28" s="203">
        <f>'FTE Pivot Table'!E194</f>
        <v>11823.233333333334</v>
      </c>
      <c r="E28" s="203">
        <f>'FTE Pivot Table'!F194</f>
        <v>0</v>
      </c>
      <c r="F28" s="203">
        <f>'FTE Pivot Table'!G194</f>
        <v>0</v>
      </c>
      <c r="G28" s="204">
        <f>'FTE Pivot Table'!H194</f>
        <v>23407.174999999996</v>
      </c>
      <c r="H28" s="203">
        <f>'FTE Pivot Table'!J194</f>
        <v>6060.516666666666</v>
      </c>
      <c r="I28" s="204">
        <f>'FTE Pivot Table'!L194</f>
        <v>0</v>
      </c>
      <c r="J28" s="205">
        <f t="shared" si="0"/>
        <v>61131.49583333332</v>
      </c>
    </row>
    <row r="29" ht="15" customHeight="1"/>
    <row r="30" spans="1:10" ht="94.5" customHeight="1">
      <c r="A30" s="235" t="s">
        <v>2</v>
      </c>
      <c r="B30" s="241"/>
      <c r="C30" s="241"/>
      <c r="D30" s="241"/>
      <c r="E30" s="241"/>
      <c r="F30" s="241"/>
      <c r="G30" s="241"/>
      <c r="H30" s="241"/>
      <c r="I30" s="241"/>
      <c r="J30" s="241"/>
    </row>
    <row r="31" ht="12.75">
      <c r="A31" s="30"/>
    </row>
    <row r="32" ht="12.75">
      <c r="A32" s="30"/>
    </row>
    <row r="33" ht="12.75">
      <c r="A33" s="30"/>
    </row>
    <row r="34" ht="12.75">
      <c r="A34" s="30"/>
    </row>
    <row r="35" ht="12.75">
      <c r="A35" s="30"/>
    </row>
    <row r="36" ht="12.75">
      <c r="A36" s="30"/>
    </row>
    <row r="37" ht="12.75">
      <c r="A37" s="30"/>
    </row>
    <row r="38" ht="12.75">
      <c r="A38" s="30"/>
    </row>
    <row r="39" ht="12.75">
      <c r="A39" s="30"/>
    </row>
  </sheetData>
  <mergeCells count="4">
    <mergeCell ref="A30:J30"/>
    <mergeCell ref="A1:K1"/>
    <mergeCell ref="A3:K3"/>
    <mergeCell ref="A4:K4"/>
  </mergeCells>
  <printOptions horizontalCentered="1" verticalCentered="1"/>
  <pageMargins left="0.75" right="0.75" top="0.75" bottom="0.75" header="0.65" footer="0.5"/>
  <pageSetup horizontalDpi="600" verticalDpi="600" orientation="landscape" r:id="rId1"/>
  <headerFooter alignWithMargins="0">
    <oddHeader>&amp;RSREB-State Data Exchange</oddHeader>
    <oddFooter>&amp;C&amp;10 39&amp;ROct. 2002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SREB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jmarks</dc:creator>
  <cp:keywords/>
  <dc:description/>
  <cp:lastModifiedBy>jmarks</cp:lastModifiedBy>
  <cp:lastPrinted>2002-10-22T14:46:54Z</cp:lastPrinted>
  <dcterms:created xsi:type="dcterms:W3CDTF">1999-02-24T13:58:47Z</dcterms:created>
  <dcterms:modified xsi:type="dcterms:W3CDTF">2002-10-22T14:47:07Z</dcterms:modified>
  <cp:category/>
  <cp:version/>
  <cp:contentType/>
  <cp:contentStatus/>
</cp:coreProperties>
</file>